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3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U460" i="1" l="1"/>
  <c r="U459" i="1"/>
  <c r="U461" i="1" s="1"/>
  <c r="U457" i="1"/>
  <c r="V456" i="1"/>
  <c r="U456" i="1"/>
  <c r="V455" i="1"/>
  <c r="M455" i="1"/>
  <c r="U452" i="1"/>
  <c r="U451" i="1"/>
  <c r="V450" i="1"/>
  <c r="W450" i="1" s="1"/>
  <c r="M450" i="1"/>
  <c r="V449" i="1"/>
  <c r="M449" i="1"/>
  <c r="V447" i="1"/>
  <c r="U447" i="1"/>
  <c r="V446" i="1"/>
  <c r="U446" i="1"/>
  <c r="V445" i="1"/>
  <c r="W445" i="1" s="1"/>
  <c r="M445" i="1"/>
  <c r="W444" i="1"/>
  <c r="V444" i="1"/>
  <c r="M444" i="1"/>
  <c r="U442" i="1"/>
  <c r="U441" i="1"/>
  <c r="W440" i="1"/>
  <c r="V440" i="1"/>
  <c r="M440" i="1"/>
  <c r="W439" i="1"/>
  <c r="W441" i="1" s="1"/>
  <c r="V439" i="1"/>
  <c r="V441" i="1" s="1"/>
  <c r="M439" i="1"/>
  <c r="U437" i="1"/>
  <c r="U436" i="1"/>
  <c r="V435" i="1"/>
  <c r="W435" i="1" s="1"/>
  <c r="M435" i="1"/>
  <c r="V434" i="1"/>
  <c r="M434" i="1"/>
  <c r="U430" i="1"/>
  <c r="V429" i="1"/>
  <c r="U429" i="1"/>
  <c r="V428" i="1"/>
  <c r="W428" i="1" s="1"/>
  <c r="M428" i="1"/>
  <c r="V427" i="1"/>
  <c r="V430" i="1" s="1"/>
  <c r="M427" i="1"/>
  <c r="U425" i="1"/>
  <c r="U424" i="1"/>
  <c r="V423" i="1"/>
  <c r="W423" i="1" s="1"/>
  <c r="W422" i="1"/>
  <c r="V422" i="1"/>
  <c r="V421" i="1"/>
  <c r="W421" i="1" s="1"/>
  <c r="V420" i="1"/>
  <c r="V424" i="1" s="1"/>
  <c r="M420" i="1"/>
  <c r="V419" i="1"/>
  <c r="W419" i="1" s="1"/>
  <c r="M419" i="1"/>
  <c r="V418" i="1"/>
  <c r="W418" i="1" s="1"/>
  <c r="M418" i="1"/>
  <c r="V416" i="1"/>
  <c r="U416" i="1"/>
  <c r="V415" i="1"/>
  <c r="U415" i="1"/>
  <c r="V414" i="1"/>
  <c r="W414" i="1" s="1"/>
  <c r="M414" i="1"/>
  <c r="W413" i="1"/>
  <c r="W415" i="1" s="1"/>
  <c r="V413" i="1"/>
  <c r="M413" i="1"/>
  <c r="U411" i="1"/>
  <c r="U410" i="1"/>
  <c r="W409" i="1"/>
  <c r="V409" i="1"/>
  <c r="M409" i="1"/>
  <c r="W408" i="1"/>
  <c r="V408" i="1"/>
  <c r="M408" i="1"/>
  <c r="V407" i="1"/>
  <c r="W407" i="1" s="1"/>
  <c r="M407" i="1"/>
  <c r="V406" i="1"/>
  <c r="W406" i="1" s="1"/>
  <c r="M406" i="1"/>
  <c r="W405" i="1"/>
  <c r="V405" i="1"/>
  <c r="M405" i="1"/>
  <c r="V404" i="1"/>
  <c r="V411" i="1" s="1"/>
  <c r="M404" i="1"/>
  <c r="V403" i="1"/>
  <c r="W403" i="1" s="1"/>
  <c r="M403" i="1"/>
  <c r="V402" i="1"/>
  <c r="W402" i="1" s="1"/>
  <c r="M402" i="1"/>
  <c r="W401" i="1"/>
  <c r="V401" i="1"/>
  <c r="M401" i="1"/>
  <c r="V397" i="1"/>
  <c r="U397" i="1"/>
  <c r="V396" i="1"/>
  <c r="U396" i="1"/>
  <c r="W395" i="1"/>
  <c r="W396" i="1" s="1"/>
  <c r="V395" i="1"/>
  <c r="M395" i="1"/>
  <c r="V393" i="1"/>
  <c r="U393" i="1"/>
  <c r="V392" i="1"/>
  <c r="U392" i="1"/>
  <c r="W391" i="1"/>
  <c r="W392" i="1" s="1"/>
  <c r="V391" i="1"/>
  <c r="M391" i="1"/>
  <c r="U389" i="1"/>
  <c r="U388" i="1"/>
  <c r="W387" i="1"/>
  <c r="V387" i="1"/>
  <c r="M387" i="1"/>
  <c r="W386" i="1"/>
  <c r="V386" i="1"/>
  <c r="M386" i="1"/>
  <c r="W385" i="1"/>
  <c r="V385" i="1"/>
  <c r="M385" i="1"/>
  <c r="V384" i="1"/>
  <c r="W384" i="1" s="1"/>
  <c r="W383" i="1"/>
  <c r="V383" i="1"/>
  <c r="M383" i="1"/>
  <c r="V382" i="1"/>
  <c r="W382" i="1" s="1"/>
  <c r="M382" i="1"/>
  <c r="V381" i="1"/>
  <c r="V389" i="1" s="1"/>
  <c r="M381" i="1"/>
  <c r="V379" i="1"/>
  <c r="U379" i="1"/>
  <c r="U378" i="1"/>
  <c r="V377" i="1"/>
  <c r="W377" i="1" s="1"/>
  <c r="M377" i="1"/>
  <c r="W376" i="1"/>
  <c r="W378" i="1" s="1"/>
  <c r="V376" i="1"/>
  <c r="M376" i="1"/>
  <c r="V373" i="1"/>
  <c r="U373" i="1"/>
  <c r="V372" i="1"/>
  <c r="U372" i="1"/>
  <c r="W371" i="1"/>
  <c r="W372" i="1" s="1"/>
  <c r="V371" i="1"/>
  <c r="U369" i="1"/>
  <c r="U368" i="1"/>
  <c r="W367" i="1"/>
  <c r="V367" i="1"/>
  <c r="M367" i="1"/>
  <c r="V366" i="1"/>
  <c r="W366" i="1" s="1"/>
  <c r="M366" i="1"/>
  <c r="V365" i="1"/>
  <c r="M365" i="1"/>
  <c r="V363" i="1"/>
  <c r="U363" i="1"/>
  <c r="U362" i="1"/>
  <c r="V361" i="1"/>
  <c r="W361" i="1" s="1"/>
  <c r="W362" i="1" s="1"/>
  <c r="M361" i="1"/>
  <c r="U359" i="1"/>
  <c r="U358" i="1"/>
  <c r="V357" i="1"/>
  <c r="W357" i="1" s="1"/>
  <c r="M357" i="1"/>
  <c r="W356" i="1"/>
  <c r="V356" i="1"/>
  <c r="M356" i="1"/>
  <c r="W355" i="1"/>
  <c r="V355" i="1"/>
  <c r="M355" i="1"/>
  <c r="W354" i="1"/>
  <c r="W358" i="1" s="1"/>
  <c r="V354" i="1"/>
  <c r="V358" i="1" s="1"/>
  <c r="M354" i="1"/>
  <c r="U352" i="1"/>
  <c r="U351" i="1"/>
  <c r="V350" i="1"/>
  <c r="W350" i="1" s="1"/>
  <c r="W349" i="1"/>
  <c r="V349" i="1"/>
  <c r="M349" i="1"/>
  <c r="W348" i="1"/>
  <c r="V348" i="1"/>
  <c r="M348" i="1"/>
  <c r="V347" i="1"/>
  <c r="W347" i="1" s="1"/>
  <c r="M347" i="1"/>
  <c r="V346" i="1"/>
  <c r="W346" i="1" s="1"/>
  <c r="M346" i="1"/>
  <c r="W345" i="1"/>
  <c r="V345" i="1"/>
  <c r="M345" i="1"/>
  <c r="V344" i="1"/>
  <c r="W344" i="1" s="1"/>
  <c r="M344" i="1"/>
  <c r="V343" i="1"/>
  <c r="W343" i="1" s="1"/>
  <c r="M343" i="1"/>
  <c r="V342" i="1"/>
  <c r="W342" i="1" s="1"/>
  <c r="M342" i="1"/>
  <c r="W341" i="1"/>
  <c r="V341" i="1"/>
  <c r="M341" i="1"/>
  <c r="W340" i="1"/>
  <c r="V340" i="1"/>
  <c r="M340" i="1"/>
  <c r="W339" i="1"/>
  <c r="V339" i="1"/>
  <c r="M339" i="1"/>
  <c r="V338" i="1"/>
  <c r="M338" i="1"/>
  <c r="V336" i="1"/>
  <c r="U336" i="1"/>
  <c r="W335" i="1"/>
  <c r="V335" i="1"/>
  <c r="U335" i="1"/>
  <c r="V334" i="1"/>
  <c r="W334" i="1" s="1"/>
  <c r="M334" i="1"/>
  <c r="W333" i="1"/>
  <c r="V333" i="1"/>
  <c r="M333" i="1"/>
  <c r="V329" i="1"/>
  <c r="U329" i="1"/>
  <c r="V328" i="1"/>
  <c r="U328" i="1"/>
  <c r="W327" i="1"/>
  <c r="W328" i="1" s="1"/>
  <c r="V327" i="1"/>
  <c r="M327" i="1"/>
  <c r="U325" i="1"/>
  <c r="U324" i="1"/>
  <c r="W323" i="1"/>
  <c r="V323" i="1"/>
  <c r="M323" i="1"/>
  <c r="W322" i="1"/>
  <c r="V322" i="1"/>
  <c r="M322" i="1"/>
  <c r="W321" i="1"/>
  <c r="V321" i="1"/>
  <c r="M321" i="1"/>
  <c r="V320" i="1"/>
  <c r="W320" i="1" s="1"/>
  <c r="W324" i="1" s="1"/>
  <c r="M320" i="1"/>
  <c r="V318" i="1"/>
  <c r="U318" i="1"/>
  <c r="W317" i="1"/>
  <c r="V317" i="1"/>
  <c r="U317" i="1"/>
  <c r="V316" i="1"/>
  <c r="W316" i="1" s="1"/>
  <c r="M316" i="1"/>
  <c r="W315" i="1"/>
  <c r="V315" i="1"/>
  <c r="M315" i="1"/>
  <c r="U313" i="1"/>
  <c r="U312" i="1"/>
  <c r="W311" i="1"/>
  <c r="V311" i="1"/>
  <c r="M311" i="1"/>
  <c r="V310" i="1"/>
  <c r="W310" i="1" s="1"/>
  <c r="M310" i="1"/>
  <c r="W309" i="1"/>
  <c r="V309" i="1"/>
  <c r="M309" i="1"/>
  <c r="V308" i="1"/>
  <c r="V312" i="1" s="1"/>
  <c r="M308" i="1"/>
  <c r="U305" i="1"/>
  <c r="U304" i="1"/>
  <c r="V303" i="1"/>
  <c r="W303" i="1" s="1"/>
  <c r="W304" i="1" s="1"/>
  <c r="M303" i="1"/>
  <c r="V301" i="1"/>
  <c r="U301" i="1"/>
  <c r="W300" i="1"/>
  <c r="V300" i="1"/>
  <c r="U300" i="1"/>
  <c r="V299" i="1"/>
  <c r="W299" i="1" s="1"/>
  <c r="M299" i="1"/>
  <c r="V297" i="1"/>
  <c r="U297" i="1"/>
  <c r="V296" i="1"/>
  <c r="U296" i="1"/>
  <c r="V295" i="1"/>
  <c r="W295" i="1" s="1"/>
  <c r="M295" i="1"/>
  <c r="W294" i="1"/>
  <c r="W296" i="1" s="1"/>
  <c r="V294" i="1"/>
  <c r="M294" i="1"/>
  <c r="U292" i="1"/>
  <c r="U291" i="1"/>
  <c r="W290" i="1"/>
  <c r="V290" i="1"/>
  <c r="M290" i="1"/>
  <c r="W289" i="1"/>
  <c r="V289" i="1"/>
  <c r="M289" i="1"/>
  <c r="W288" i="1"/>
  <c r="V288" i="1"/>
  <c r="W287" i="1"/>
  <c r="V287" i="1"/>
  <c r="M287" i="1"/>
  <c r="W286" i="1"/>
  <c r="V286" i="1"/>
  <c r="M286" i="1"/>
  <c r="W285" i="1"/>
  <c r="V285" i="1"/>
  <c r="M285" i="1"/>
  <c r="V284" i="1"/>
  <c r="W284" i="1" s="1"/>
  <c r="M284" i="1"/>
  <c r="W283" i="1"/>
  <c r="V283" i="1"/>
  <c r="M283" i="1"/>
  <c r="V279" i="1"/>
  <c r="U279" i="1"/>
  <c r="V278" i="1"/>
  <c r="U278" i="1"/>
  <c r="W277" i="1"/>
  <c r="W278" i="1" s="1"/>
  <c r="V277" i="1"/>
  <c r="M277" i="1"/>
  <c r="V275" i="1"/>
  <c r="U275" i="1"/>
  <c r="V274" i="1"/>
  <c r="U274" i="1"/>
  <c r="W273" i="1"/>
  <c r="W274" i="1" s="1"/>
  <c r="V273" i="1"/>
  <c r="M273" i="1"/>
  <c r="U271" i="1"/>
  <c r="V270" i="1"/>
  <c r="U270" i="1"/>
  <c r="W269" i="1"/>
  <c r="V269" i="1"/>
  <c r="M269" i="1"/>
  <c r="W268" i="1"/>
  <c r="V268" i="1"/>
  <c r="M268" i="1"/>
  <c r="W267" i="1"/>
  <c r="W270" i="1" s="1"/>
  <c r="V267" i="1"/>
  <c r="V271" i="1" s="1"/>
  <c r="M267" i="1"/>
  <c r="U265" i="1"/>
  <c r="U264" i="1"/>
  <c r="W263" i="1"/>
  <c r="W264" i="1" s="1"/>
  <c r="V263" i="1"/>
  <c r="V265" i="1" s="1"/>
  <c r="M263" i="1"/>
  <c r="U260" i="1"/>
  <c r="U259" i="1"/>
  <c r="V258" i="1"/>
  <c r="V259" i="1" s="1"/>
  <c r="M258" i="1"/>
  <c r="V257" i="1"/>
  <c r="M257" i="1"/>
  <c r="V255" i="1"/>
  <c r="U255" i="1"/>
  <c r="U254" i="1"/>
  <c r="V253" i="1"/>
  <c r="W253" i="1" s="1"/>
  <c r="M253" i="1"/>
  <c r="W252" i="1"/>
  <c r="V252" i="1"/>
  <c r="M252" i="1"/>
  <c r="W251" i="1"/>
  <c r="V251" i="1"/>
  <c r="M251" i="1"/>
  <c r="W250" i="1"/>
  <c r="V250" i="1"/>
  <c r="W249" i="1"/>
  <c r="V249" i="1"/>
  <c r="M249" i="1"/>
  <c r="W248" i="1"/>
  <c r="V248" i="1"/>
  <c r="M248" i="1"/>
  <c r="W247" i="1"/>
  <c r="W254" i="1" s="1"/>
  <c r="V247" i="1"/>
  <c r="V254" i="1" s="1"/>
  <c r="M247" i="1"/>
  <c r="U244" i="1"/>
  <c r="U243" i="1"/>
  <c r="W242" i="1"/>
  <c r="V242" i="1"/>
  <c r="V243" i="1" s="1"/>
  <c r="M242" i="1"/>
  <c r="V241" i="1"/>
  <c r="W241" i="1" s="1"/>
  <c r="M241" i="1"/>
  <c r="W240" i="1"/>
  <c r="W243" i="1" s="1"/>
  <c r="V240" i="1"/>
  <c r="M240" i="1"/>
  <c r="U238" i="1"/>
  <c r="U237" i="1"/>
  <c r="W236" i="1"/>
  <c r="V236" i="1"/>
  <c r="M236" i="1"/>
  <c r="V235" i="1"/>
  <c r="W235" i="1" s="1"/>
  <c r="V234" i="1"/>
  <c r="W234" i="1" s="1"/>
  <c r="U232" i="1"/>
  <c r="V231" i="1"/>
  <c r="U231" i="1"/>
  <c r="W230" i="1"/>
  <c r="V230" i="1"/>
  <c r="M230" i="1"/>
  <c r="W229" i="1"/>
  <c r="V229" i="1"/>
  <c r="M229" i="1"/>
  <c r="W228" i="1"/>
  <c r="V228" i="1"/>
  <c r="V232" i="1" s="1"/>
  <c r="M228" i="1"/>
  <c r="V227" i="1"/>
  <c r="W227" i="1" s="1"/>
  <c r="M227" i="1"/>
  <c r="U225" i="1"/>
  <c r="U224" i="1"/>
  <c r="V223" i="1"/>
  <c r="W223" i="1" s="1"/>
  <c r="M223" i="1"/>
  <c r="W222" i="1"/>
  <c r="V222" i="1"/>
  <c r="M222" i="1"/>
  <c r="V221" i="1"/>
  <c r="W221" i="1" s="1"/>
  <c r="M221" i="1"/>
  <c r="W220" i="1"/>
  <c r="V220" i="1"/>
  <c r="M220" i="1"/>
  <c r="V219" i="1"/>
  <c r="W219" i="1" s="1"/>
  <c r="M219" i="1"/>
  <c r="W218" i="1"/>
  <c r="W224" i="1" s="1"/>
  <c r="V218" i="1"/>
  <c r="M218" i="1"/>
  <c r="U216" i="1"/>
  <c r="V215" i="1"/>
  <c r="U215" i="1"/>
  <c r="W214" i="1"/>
  <c r="V214" i="1"/>
  <c r="M214" i="1"/>
  <c r="W213" i="1"/>
  <c r="V213" i="1"/>
  <c r="M213" i="1"/>
  <c r="W212" i="1"/>
  <c r="V212" i="1"/>
  <c r="V216" i="1" s="1"/>
  <c r="M212" i="1"/>
  <c r="V211" i="1"/>
  <c r="W211" i="1" s="1"/>
  <c r="M211" i="1"/>
  <c r="V209" i="1"/>
  <c r="U209" i="1"/>
  <c r="V208" i="1"/>
  <c r="U208" i="1"/>
  <c r="V207" i="1"/>
  <c r="W207" i="1" s="1"/>
  <c r="W208" i="1" s="1"/>
  <c r="M207" i="1"/>
  <c r="U205" i="1"/>
  <c r="U204" i="1"/>
  <c r="V203" i="1"/>
  <c r="W203" i="1" s="1"/>
  <c r="M203" i="1"/>
  <c r="W202" i="1"/>
  <c r="V202" i="1"/>
  <c r="M202" i="1"/>
  <c r="W201" i="1"/>
  <c r="V201" i="1"/>
  <c r="M201" i="1"/>
  <c r="W200" i="1"/>
  <c r="V200" i="1"/>
  <c r="M200" i="1"/>
  <c r="V199" i="1"/>
  <c r="W199" i="1" s="1"/>
  <c r="M199" i="1"/>
  <c r="W198" i="1"/>
  <c r="V198" i="1"/>
  <c r="M198" i="1"/>
  <c r="W197" i="1"/>
  <c r="V197" i="1"/>
  <c r="M197" i="1"/>
  <c r="W196" i="1"/>
  <c r="V196" i="1"/>
  <c r="M196" i="1"/>
  <c r="V195" i="1"/>
  <c r="W195" i="1" s="1"/>
  <c r="M195" i="1"/>
  <c r="W194" i="1"/>
  <c r="V194" i="1"/>
  <c r="M194" i="1"/>
  <c r="W193" i="1"/>
  <c r="V193" i="1"/>
  <c r="M193" i="1"/>
  <c r="V192" i="1"/>
  <c r="W192" i="1" s="1"/>
  <c r="M192" i="1"/>
  <c r="V191" i="1"/>
  <c r="W191" i="1" s="1"/>
  <c r="M191" i="1"/>
  <c r="W190" i="1"/>
  <c r="V190" i="1"/>
  <c r="M190" i="1"/>
  <c r="V189" i="1"/>
  <c r="J468" i="1" s="1"/>
  <c r="M189" i="1"/>
  <c r="U186" i="1"/>
  <c r="W185" i="1"/>
  <c r="U185" i="1"/>
  <c r="W184" i="1"/>
  <c r="V184" i="1"/>
  <c r="M184" i="1"/>
  <c r="W183" i="1"/>
  <c r="V183" i="1"/>
  <c r="V185" i="1" s="1"/>
  <c r="M183" i="1"/>
  <c r="U181" i="1"/>
  <c r="U180" i="1"/>
  <c r="W179" i="1"/>
  <c r="V179" i="1"/>
  <c r="M179" i="1"/>
  <c r="V178" i="1"/>
  <c r="W178" i="1" s="1"/>
  <c r="M178" i="1"/>
  <c r="W177" i="1"/>
  <c r="V177" i="1"/>
  <c r="M177" i="1"/>
  <c r="W176" i="1"/>
  <c r="V176" i="1"/>
  <c r="M176" i="1"/>
  <c r="V175" i="1"/>
  <c r="W175" i="1" s="1"/>
  <c r="M175" i="1"/>
  <c r="V174" i="1"/>
  <c r="W174" i="1" s="1"/>
  <c r="M174" i="1"/>
  <c r="W173" i="1"/>
  <c r="V173" i="1"/>
  <c r="M173" i="1"/>
  <c r="V172" i="1"/>
  <c r="W172" i="1" s="1"/>
  <c r="M172" i="1"/>
  <c r="W171" i="1"/>
  <c r="V171" i="1"/>
  <c r="M171" i="1"/>
  <c r="V170" i="1"/>
  <c r="W170" i="1" s="1"/>
  <c r="M170" i="1"/>
  <c r="W169" i="1"/>
  <c r="V169" i="1"/>
  <c r="M169" i="1"/>
  <c r="W168" i="1"/>
  <c r="V168" i="1"/>
  <c r="M168" i="1"/>
  <c r="W167" i="1"/>
  <c r="V167" i="1"/>
  <c r="M167" i="1"/>
  <c r="V166" i="1"/>
  <c r="W166" i="1" s="1"/>
  <c r="M166" i="1"/>
  <c r="W165" i="1"/>
  <c r="V165" i="1"/>
  <c r="W164" i="1"/>
  <c r="V164" i="1"/>
  <c r="M164" i="1"/>
  <c r="V163" i="1"/>
  <c r="M163" i="1"/>
  <c r="U161" i="1"/>
  <c r="U160" i="1"/>
  <c r="V159" i="1"/>
  <c r="W159" i="1" s="1"/>
  <c r="M159" i="1"/>
  <c r="W158" i="1"/>
  <c r="V158" i="1"/>
  <c r="M158" i="1"/>
  <c r="V157" i="1"/>
  <c r="V161" i="1" s="1"/>
  <c r="M157" i="1"/>
  <c r="W156" i="1"/>
  <c r="V156" i="1"/>
  <c r="M156" i="1"/>
  <c r="U154" i="1"/>
  <c r="U153" i="1"/>
  <c r="V152" i="1"/>
  <c r="W152" i="1" s="1"/>
  <c r="M152" i="1"/>
  <c r="V151" i="1"/>
  <c r="U149" i="1"/>
  <c r="U148" i="1"/>
  <c r="W147" i="1"/>
  <c r="V147" i="1"/>
  <c r="M147" i="1"/>
  <c r="W146" i="1"/>
  <c r="W148" i="1" s="1"/>
  <c r="V146" i="1"/>
  <c r="V148" i="1" s="1"/>
  <c r="M146" i="1"/>
  <c r="U143" i="1"/>
  <c r="U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W137" i="1"/>
  <c r="V137" i="1"/>
  <c r="M137" i="1"/>
  <c r="V136" i="1"/>
  <c r="W136" i="1" s="1"/>
  <c r="M136" i="1"/>
  <c r="V135" i="1"/>
  <c r="W135" i="1" s="1"/>
  <c r="M135" i="1"/>
  <c r="W134" i="1"/>
  <c r="V134" i="1"/>
  <c r="M134" i="1"/>
  <c r="U131" i="1"/>
  <c r="V130" i="1"/>
  <c r="U130" i="1"/>
  <c r="W129" i="1"/>
  <c r="V129" i="1"/>
  <c r="M129" i="1"/>
  <c r="V128" i="1"/>
  <c r="W128" i="1" s="1"/>
  <c r="M128" i="1"/>
  <c r="W127" i="1"/>
  <c r="W130" i="1" s="1"/>
  <c r="V127" i="1"/>
  <c r="M127" i="1"/>
  <c r="U123" i="1"/>
  <c r="U122" i="1"/>
  <c r="W121" i="1"/>
  <c r="V121" i="1"/>
  <c r="M121" i="1"/>
  <c r="V120" i="1"/>
  <c r="W120" i="1" s="1"/>
  <c r="M120" i="1"/>
  <c r="W119" i="1"/>
  <c r="V119" i="1"/>
  <c r="M119" i="1"/>
  <c r="V118" i="1"/>
  <c r="V123" i="1" s="1"/>
  <c r="M118" i="1"/>
  <c r="U115" i="1"/>
  <c r="U114" i="1"/>
  <c r="V113" i="1"/>
  <c r="W113" i="1" s="1"/>
  <c r="V112" i="1"/>
  <c r="W112" i="1" s="1"/>
  <c r="M112" i="1"/>
  <c r="W111" i="1"/>
  <c r="V111" i="1"/>
  <c r="W110" i="1"/>
  <c r="V110" i="1"/>
  <c r="M110" i="1"/>
  <c r="V109" i="1"/>
  <c r="V114" i="1" s="1"/>
  <c r="M109" i="1"/>
  <c r="U107" i="1"/>
  <c r="U106" i="1"/>
  <c r="V105" i="1"/>
  <c r="W105" i="1" s="1"/>
  <c r="V104" i="1"/>
  <c r="W104" i="1" s="1"/>
  <c r="M104" i="1"/>
  <c r="W103" i="1"/>
  <c r="V103" i="1"/>
  <c r="W102" i="1"/>
  <c r="V102" i="1"/>
  <c r="W101" i="1"/>
  <c r="V101" i="1"/>
  <c r="W100" i="1"/>
  <c r="V100" i="1"/>
  <c r="M100" i="1"/>
  <c r="V99" i="1"/>
  <c r="W99" i="1" s="1"/>
  <c r="M99" i="1"/>
  <c r="W98" i="1"/>
  <c r="V98" i="1"/>
  <c r="V107" i="1" s="1"/>
  <c r="W97" i="1"/>
  <c r="V97" i="1"/>
  <c r="V106" i="1" s="1"/>
  <c r="U95" i="1"/>
  <c r="U94" i="1"/>
  <c r="V93" i="1"/>
  <c r="W93" i="1" s="1"/>
  <c r="M93" i="1"/>
  <c r="W92" i="1"/>
  <c r="V92" i="1"/>
  <c r="M92" i="1"/>
  <c r="V91" i="1"/>
  <c r="W91" i="1" s="1"/>
  <c r="M91" i="1"/>
  <c r="W90" i="1"/>
  <c r="V90" i="1"/>
  <c r="M90" i="1"/>
  <c r="V89" i="1"/>
  <c r="W89" i="1" s="1"/>
  <c r="M89" i="1"/>
  <c r="W88" i="1"/>
  <c r="V88" i="1"/>
  <c r="M88" i="1"/>
  <c r="V87" i="1"/>
  <c r="W87" i="1" s="1"/>
  <c r="M87" i="1"/>
  <c r="W86" i="1"/>
  <c r="V86" i="1"/>
  <c r="M86" i="1"/>
  <c r="V85" i="1"/>
  <c r="W85" i="1" s="1"/>
  <c r="M85" i="1"/>
  <c r="U83" i="1"/>
  <c r="U82" i="1"/>
  <c r="V81" i="1"/>
  <c r="W81" i="1" s="1"/>
  <c r="M81" i="1"/>
  <c r="W80" i="1"/>
  <c r="V80" i="1"/>
  <c r="M80" i="1"/>
  <c r="V79" i="1"/>
  <c r="W79" i="1" s="1"/>
  <c r="V78" i="1"/>
  <c r="W78" i="1" s="1"/>
  <c r="V77" i="1"/>
  <c r="W77" i="1" s="1"/>
  <c r="M77" i="1"/>
  <c r="W76" i="1"/>
  <c r="V76" i="1"/>
  <c r="V82" i="1" s="1"/>
  <c r="U74" i="1"/>
  <c r="U73" i="1"/>
  <c r="V72" i="1"/>
  <c r="W72" i="1" s="1"/>
  <c r="M72" i="1"/>
  <c r="W71" i="1"/>
  <c r="V71" i="1"/>
  <c r="M71" i="1"/>
  <c r="V70" i="1"/>
  <c r="W70" i="1" s="1"/>
  <c r="M70" i="1"/>
  <c r="W69" i="1"/>
  <c r="V69" i="1"/>
  <c r="M69" i="1"/>
  <c r="V68" i="1"/>
  <c r="W68" i="1" s="1"/>
  <c r="M68" i="1"/>
  <c r="W67" i="1"/>
  <c r="V67" i="1"/>
  <c r="M67" i="1"/>
  <c r="V66" i="1"/>
  <c r="W66" i="1" s="1"/>
  <c r="M66" i="1"/>
  <c r="W65" i="1"/>
  <c r="V65" i="1"/>
  <c r="M65" i="1"/>
  <c r="V64" i="1"/>
  <c r="W64" i="1" s="1"/>
  <c r="M64" i="1"/>
  <c r="W63" i="1"/>
  <c r="V63" i="1"/>
  <c r="M63" i="1"/>
  <c r="V62" i="1"/>
  <c r="W62" i="1" s="1"/>
  <c r="M62" i="1"/>
  <c r="W61" i="1"/>
  <c r="V61" i="1"/>
  <c r="M61" i="1"/>
  <c r="V60" i="1"/>
  <c r="W60" i="1" s="1"/>
  <c r="M60" i="1"/>
  <c r="W59" i="1"/>
  <c r="V59" i="1"/>
  <c r="V73" i="1" s="1"/>
  <c r="U56" i="1"/>
  <c r="U55" i="1"/>
  <c r="V54" i="1"/>
  <c r="W54" i="1" s="1"/>
  <c r="V53" i="1"/>
  <c r="W53" i="1" s="1"/>
  <c r="M53" i="1"/>
  <c r="W52" i="1"/>
  <c r="W55" i="1" s="1"/>
  <c r="V52" i="1"/>
  <c r="V55" i="1" s="1"/>
  <c r="M52" i="1"/>
  <c r="U49" i="1"/>
  <c r="U48" i="1"/>
  <c r="W47" i="1"/>
  <c r="V47" i="1"/>
  <c r="M47" i="1"/>
  <c r="V46" i="1"/>
  <c r="C468" i="1" s="1"/>
  <c r="M46" i="1"/>
  <c r="U42" i="1"/>
  <c r="U41" i="1"/>
  <c r="V40" i="1"/>
  <c r="V41" i="1" s="1"/>
  <c r="M40" i="1"/>
  <c r="U38" i="1"/>
  <c r="U37" i="1"/>
  <c r="V36" i="1"/>
  <c r="V37" i="1" s="1"/>
  <c r="M36" i="1"/>
  <c r="W35" i="1"/>
  <c r="V35" i="1"/>
  <c r="M35" i="1"/>
  <c r="U33" i="1"/>
  <c r="U32" i="1"/>
  <c r="W31" i="1"/>
  <c r="V31" i="1"/>
  <c r="M31" i="1"/>
  <c r="V30" i="1"/>
  <c r="W30" i="1" s="1"/>
  <c r="M30" i="1"/>
  <c r="W29" i="1"/>
  <c r="V29" i="1"/>
  <c r="M29" i="1"/>
  <c r="V28" i="1"/>
  <c r="W28" i="1" s="1"/>
  <c r="M28" i="1"/>
  <c r="W27" i="1"/>
  <c r="V27" i="1"/>
  <c r="M27" i="1"/>
  <c r="V26" i="1"/>
  <c r="V33" i="1" s="1"/>
  <c r="M26" i="1"/>
  <c r="V24" i="1"/>
  <c r="U24" i="1"/>
  <c r="U458" i="1" s="1"/>
  <c r="U23" i="1"/>
  <c r="U462" i="1" s="1"/>
  <c r="V22" i="1"/>
  <c r="V23" i="1" s="1"/>
  <c r="M22" i="1"/>
  <c r="H10" i="1"/>
  <c r="A9" i="1"/>
  <c r="F10" i="1" s="1"/>
  <c r="D7" i="1"/>
  <c r="N6" i="1"/>
  <c r="M2" i="1"/>
  <c r="W106" i="1" l="1"/>
  <c r="W73" i="1"/>
  <c r="W82" i="1"/>
  <c r="W94" i="1"/>
  <c r="W142" i="1"/>
  <c r="H9" i="1"/>
  <c r="V32" i="1"/>
  <c r="V462" i="1" s="1"/>
  <c r="V74" i="1"/>
  <c r="V83" i="1"/>
  <c r="V95" i="1"/>
  <c r="V115" i="1"/>
  <c r="V154" i="1"/>
  <c r="W151" i="1"/>
  <c r="W153" i="1" s="1"/>
  <c r="V160" i="1"/>
  <c r="V205" i="1"/>
  <c r="V224" i="1"/>
  <c r="V238" i="1"/>
  <c r="V313" i="1"/>
  <c r="V352" i="1"/>
  <c r="W338" i="1"/>
  <c r="W351" i="1" s="1"/>
  <c r="V369" i="1"/>
  <c r="D468" i="1"/>
  <c r="J9" i="1"/>
  <c r="W36" i="1"/>
  <c r="W37" i="1" s="1"/>
  <c r="W40" i="1"/>
  <c r="W41" i="1" s="1"/>
  <c r="W46" i="1"/>
  <c r="W48" i="1" s="1"/>
  <c r="V49" i="1"/>
  <c r="V94" i="1"/>
  <c r="W109" i="1"/>
  <c r="W114" i="1" s="1"/>
  <c r="V142" i="1"/>
  <c r="V143" i="1"/>
  <c r="V153" i="1"/>
  <c r="W157" i="1"/>
  <c r="W160" i="1" s="1"/>
  <c r="V181" i="1"/>
  <c r="W163" i="1"/>
  <c r="W180" i="1" s="1"/>
  <c r="W189" i="1"/>
  <c r="W204" i="1" s="1"/>
  <c r="V204" i="1"/>
  <c r="W215" i="1"/>
  <c r="W231" i="1"/>
  <c r="W258" i="1"/>
  <c r="M468" i="1"/>
  <c r="V292" i="1"/>
  <c r="V305" i="1"/>
  <c r="V325" i="1"/>
  <c r="V359" i="1"/>
  <c r="V362" i="1"/>
  <c r="V378" i="1"/>
  <c r="W404" i="1"/>
  <c r="W410" i="1" s="1"/>
  <c r="W420" i="1"/>
  <c r="W424" i="1" s="1"/>
  <c r="V425" i="1"/>
  <c r="W446" i="1"/>
  <c r="V452" i="1"/>
  <c r="V451" i="1"/>
  <c r="S468" i="1"/>
  <c r="V457" i="1"/>
  <c r="W455" i="1"/>
  <c r="W456" i="1" s="1"/>
  <c r="H468" i="1"/>
  <c r="A10" i="1"/>
  <c r="B468" i="1"/>
  <c r="V459" i="1"/>
  <c r="V38" i="1"/>
  <c r="V458" i="1" s="1"/>
  <c r="V42" i="1"/>
  <c r="V48" i="1"/>
  <c r="V56" i="1"/>
  <c r="F468" i="1"/>
  <c r="V122" i="1"/>
  <c r="V180" i="1"/>
  <c r="V186" i="1"/>
  <c r="V237" i="1"/>
  <c r="V244" i="1"/>
  <c r="K468" i="1"/>
  <c r="V260" i="1"/>
  <c r="W257" i="1"/>
  <c r="W259" i="1" s="1"/>
  <c r="V264" i="1"/>
  <c r="W291" i="1"/>
  <c r="V304" i="1"/>
  <c r="O468" i="1"/>
  <c r="V368" i="1"/>
  <c r="W365" i="1"/>
  <c r="W368" i="1" s="1"/>
  <c r="W381" i="1"/>
  <c r="W388" i="1" s="1"/>
  <c r="V388" i="1"/>
  <c r="V442" i="1"/>
  <c r="V460" i="1"/>
  <c r="L468" i="1"/>
  <c r="F9" i="1"/>
  <c r="W22" i="1"/>
  <c r="W23" i="1" s="1"/>
  <c r="W26" i="1"/>
  <c r="W32" i="1" s="1"/>
  <c r="E468" i="1"/>
  <c r="W118" i="1"/>
  <c r="W122" i="1" s="1"/>
  <c r="G468" i="1"/>
  <c r="V131" i="1"/>
  <c r="I468" i="1"/>
  <c r="V149" i="1"/>
  <c r="V225" i="1"/>
  <c r="W237" i="1"/>
  <c r="V291" i="1"/>
  <c r="N468" i="1"/>
  <c r="W308" i="1"/>
  <c r="W312" i="1" s="1"/>
  <c r="V324" i="1"/>
  <c r="V351" i="1"/>
  <c r="R468" i="1"/>
  <c r="V436" i="1"/>
  <c r="V437" i="1"/>
  <c r="W434" i="1"/>
  <c r="W436" i="1" s="1"/>
  <c r="P468" i="1"/>
  <c r="V410" i="1"/>
  <c r="Q468" i="1"/>
  <c r="W427" i="1"/>
  <c r="W429" i="1" s="1"/>
  <c r="W449" i="1"/>
  <c r="W451" i="1" s="1"/>
  <c r="V461" i="1" l="1"/>
  <c r="W463" i="1"/>
</calcChain>
</file>

<file path=xl/sharedStrings.xml><?xml version="1.0" encoding="utf-8"?>
<sst xmlns="http://schemas.openxmlformats.org/spreadsheetml/2006/main" count="1653" uniqueCount="624">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</sst>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68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1" customFormat="1" ht="45" customHeight="1" x14ac:dyDescent="0.2">
      <c r="A1" s="42"/>
      <c r="B1" s="42"/>
      <c r="C1" s="42"/>
      <c r="D1" s="624" t="s">
        <v>0</v>
      </c>
      <c r="E1" s="587"/>
      <c r="F1" s="587"/>
      <c r="G1" s="13" t="s">
        <v>1</v>
      </c>
      <c r="H1" s="624" t="s">
        <v>2</v>
      </c>
      <c r="I1" s="587"/>
      <c r="J1" s="587"/>
      <c r="K1" s="587"/>
      <c r="L1" s="587"/>
      <c r="M1" s="587"/>
      <c r="N1" s="587"/>
      <c r="O1" s="625" t="s">
        <v>3</v>
      </c>
      <c r="P1" s="587"/>
      <c r="Q1" s="58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1"/>
      <c r="O2" s="321"/>
      <c r="P2" s="321"/>
      <c r="Q2" s="321"/>
      <c r="R2" s="321"/>
      <c r="S2" s="321"/>
      <c r="T2" s="321"/>
      <c r="U2" s="17"/>
      <c r="V2" s="17"/>
      <c r="W2" s="17"/>
      <c r="X2" s="17"/>
      <c r="Y2" s="52"/>
      <c r="Z2" s="52"/>
      <c r="AA2" s="52"/>
    </row>
    <row r="3" spans="1:28" s="30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1"/>
      <c r="N3" s="321"/>
      <c r="O3" s="321"/>
      <c r="P3" s="321"/>
      <c r="Q3" s="321"/>
      <c r="R3" s="321"/>
      <c r="S3" s="321"/>
      <c r="T3" s="321"/>
      <c r="U3" s="17"/>
      <c r="V3" s="17"/>
      <c r="W3" s="17"/>
      <c r="X3" s="17"/>
      <c r="Y3" s="52"/>
      <c r="Z3" s="52"/>
      <c r="AA3" s="52"/>
    </row>
    <row r="4" spans="1:28" s="30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1" customFormat="1" ht="23.45" customHeight="1" x14ac:dyDescent="0.2">
      <c r="A5" s="606" t="s">
        <v>8</v>
      </c>
      <c r="B5" s="324"/>
      <c r="C5" s="325"/>
      <c r="D5" s="627"/>
      <c r="E5" s="628"/>
      <c r="F5" s="629" t="s">
        <v>9</v>
      </c>
      <c r="G5" s="325"/>
      <c r="H5" s="627"/>
      <c r="I5" s="630"/>
      <c r="J5" s="630"/>
      <c r="K5" s="628"/>
      <c r="M5" s="25" t="s">
        <v>10</v>
      </c>
      <c r="N5" s="623">
        <v>45204</v>
      </c>
      <c r="O5" s="601"/>
      <c r="Q5" s="631" t="s">
        <v>11</v>
      </c>
      <c r="R5" s="327"/>
      <c r="S5" s="632" t="s">
        <v>12</v>
      </c>
      <c r="T5" s="601"/>
      <c r="Y5" s="52"/>
      <c r="Z5" s="52"/>
      <c r="AA5" s="52"/>
    </row>
    <row r="6" spans="1:28" s="301" customFormat="1" ht="24" customHeight="1" x14ac:dyDescent="0.2">
      <c r="A6" s="606" t="s">
        <v>13</v>
      </c>
      <c r="B6" s="324"/>
      <c r="C6" s="325"/>
      <c r="D6" s="607" t="s">
        <v>14</v>
      </c>
      <c r="E6" s="608"/>
      <c r="F6" s="608"/>
      <c r="G6" s="608"/>
      <c r="H6" s="608"/>
      <c r="I6" s="608"/>
      <c r="J6" s="608"/>
      <c r="K6" s="601"/>
      <c r="M6" s="25" t="s">
        <v>15</v>
      </c>
      <c r="N6" s="609" t="str">
        <f>IF(N5=0," ",CHOOSE(WEEKDAY(N5,2),"Понедельник","Вторник","Среда","Четверг","Пятница","Суббота","Воскресенье"))</f>
        <v>Четверг</v>
      </c>
      <c r="O6" s="314"/>
      <c r="Q6" s="610" t="s">
        <v>16</v>
      </c>
      <c r="R6" s="327"/>
      <c r="S6" s="611" t="s">
        <v>17</v>
      </c>
      <c r="T6" s="603"/>
      <c r="Y6" s="52"/>
      <c r="Z6" s="52"/>
      <c r="AA6" s="52"/>
    </row>
    <row r="7" spans="1:28" s="301" customFormat="1" ht="21.75" hidden="1" customHeight="1" x14ac:dyDescent="0.2">
      <c r="A7" s="56"/>
      <c r="B7" s="56"/>
      <c r="C7" s="56"/>
      <c r="D7" s="616" t="str">
        <f>IFERROR(VLOOKUP(DeliveryAddress,Table,3,0),1)</f>
        <v>1</v>
      </c>
      <c r="E7" s="617"/>
      <c r="F7" s="617"/>
      <c r="G7" s="617"/>
      <c r="H7" s="617"/>
      <c r="I7" s="617"/>
      <c r="J7" s="617"/>
      <c r="K7" s="605"/>
      <c r="M7" s="25"/>
      <c r="N7" s="43"/>
      <c r="O7" s="43"/>
      <c r="Q7" s="321"/>
      <c r="R7" s="327"/>
      <c r="S7" s="612"/>
      <c r="T7" s="613"/>
      <c r="Y7" s="52"/>
      <c r="Z7" s="52"/>
      <c r="AA7" s="52"/>
    </row>
    <row r="8" spans="1:28" s="301" customFormat="1" ht="25.5" customHeight="1" x14ac:dyDescent="0.2">
      <c r="A8" s="618" t="s">
        <v>18</v>
      </c>
      <c r="B8" s="318"/>
      <c r="C8" s="319"/>
      <c r="D8" s="619"/>
      <c r="E8" s="620"/>
      <c r="F8" s="620"/>
      <c r="G8" s="620"/>
      <c r="H8" s="620"/>
      <c r="I8" s="620"/>
      <c r="J8" s="620"/>
      <c r="K8" s="621"/>
      <c r="M8" s="25" t="s">
        <v>19</v>
      </c>
      <c r="N8" s="600">
        <v>0.41666666666666669</v>
      </c>
      <c r="O8" s="601"/>
      <c r="Q8" s="321"/>
      <c r="R8" s="327"/>
      <c r="S8" s="612"/>
      <c r="T8" s="613"/>
      <c r="Y8" s="52"/>
      <c r="Z8" s="52"/>
      <c r="AA8" s="52"/>
    </row>
    <row r="9" spans="1:28" s="301" customFormat="1" ht="39.950000000000003" customHeight="1" x14ac:dyDescent="0.2">
      <c r="A9" s="5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597"/>
      <c r="E9" s="598"/>
      <c r="F9" s="5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622" t="str">
        <f>IF(AND($A$9="Тип доверенности/получателя при получении в адресе перегруза:",$D$9="Разовая доверенность"),"Введите ФИО","")</f>
        <v/>
      </c>
      <c r="I9" s="598"/>
      <c r="J9" s="6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8"/>
      <c r="M9" s="27" t="s">
        <v>20</v>
      </c>
      <c r="N9" s="623"/>
      <c r="O9" s="601"/>
      <c r="Q9" s="321"/>
      <c r="R9" s="327"/>
      <c r="S9" s="614"/>
      <c r="T9" s="615"/>
      <c r="U9" s="44"/>
      <c r="V9" s="44"/>
      <c r="W9" s="44"/>
      <c r="X9" s="44"/>
      <c r="Y9" s="52"/>
      <c r="Z9" s="52"/>
      <c r="AA9" s="52"/>
    </row>
    <row r="10" spans="1:28" s="301" customFormat="1" ht="26.45" customHeight="1" x14ac:dyDescent="0.2">
      <c r="A10" s="5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597"/>
      <c r="E10" s="598"/>
      <c r="F10" s="5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599" t="str">
        <f>IFERROR(VLOOKUP($D$10,Proxy,2,FALSE),"")</f>
        <v/>
      </c>
      <c r="I10" s="321"/>
      <c r="J10" s="321"/>
      <c r="K10" s="321"/>
      <c r="M10" s="27" t="s">
        <v>21</v>
      </c>
      <c r="N10" s="600"/>
      <c r="O10" s="601"/>
      <c r="R10" s="25" t="s">
        <v>22</v>
      </c>
      <c r="S10" s="602" t="s">
        <v>23</v>
      </c>
      <c r="T10" s="603"/>
      <c r="U10" s="45"/>
      <c r="V10" s="45"/>
      <c r="W10" s="45"/>
      <c r="X10" s="45"/>
      <c r="Y10" s="52"/>
      <c r="Z10" s="52"/>
      <c r="AA10" s="52"/>
    </row>
    <row r="11" spans="1:28" s="30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0"/>
      <c r="O11" s="601"/>
      <c r="R11" s="25" t="s">
        <v>26</v>
      </c>
      <c r="S11" s="583" t="s">
        <v>27</v>
      </c>
      <c r="T11" s="584"/>
      <c r="U11" s="46"/>
      <c r="V11" s="46"/>
      <c r="W11" s="46"/>
      <c r="X11" s="46"/>
      <c r="Y11" s="52"/>
      <c r="Z11" s="52"/>
      <c r="AA11" s="52"/>
    </row>
    <row r="12" spans="1:28" s="301" customFormat="1" ht="18.600000000000001" customHeight="1" x14ac:dyDescent="0.2">
      <c r="A12" s="582" t="s">
        <v>28</v>
      </c>
      <c r="B12" s="324"/>
      <c r="C12" s="324"/>
      <c r="D12" s="324"/>
      <c r="E12" s="324"/>
      <c r="F12" s="324"/>
      <c r="G12" s="324"/>
      <c r="H12" s="324"/>
      <c r="I12" s="324"/>
      <c r="J12" s="324"/>
      <c r="K12" s="325"/>
      <c r="M12" s="25" t="s">
        <v>29</v>
      </c>
      <c r="N12" s="604"/>
      <c r="O12" s="605"/>
      <c r="P12" s="24"/>
      <c r="R12" s="25"/>
      <c r="S12" s="587"/>
      <c r="T12" s="321"/>
      <c r="Y12" s="52"/>
      <c r="Z12" s="52"/>
      <c r="AA12" s="52"/>
    </row>
    <row r="13" spans="1:28" s="301" customFormat="1" ht="23.25" customHeight="1" x14ac:dyDescent="0.2">
      <c r="A13" s="582" t="s">
        <v>30</v>
      </c>
      <c r="B13" s="324"/>
      <c r="C13" s="324"/>
      <c r="D13" s="324"/>
      <c r="E13" s="324"/>
      <c r="F13" s="324"/>
      <c r="G13" s="324"/>
      <c r="H13" s="324"/>
      <c r="I13" s="324"/>
      <c r="J13" s="324"/>
      <c r="K13" s="325"/>
      <c r="L13" s="27"/>
      <c r="M13" s="27" t="s">
        <v>31</v>
      </c>
      <c r="N13" s="583"/>
      <c r="O13" s="584"/>
      <c r="P13" s="24"/>
      <c r="U13" s="50"/>
      <c r="V13" s="50"/>
      <c r="W13" s="50"/>
      <c r="X13" s="50"/>
      <c r="Y13" s="52"/>
      <c r="Z13" s="52"/>
      <c r="AA13" s="52"/>
    </row>
    <row r="14" spans="1:28" s="301" customFormat="1" ht="18.600000000000001" customHeight="1" x14ac:dyDescent="0.2">
      <c r="A14" s="582" t="s">
        <v>32</v>
      </c>
      <c r="B14" s="324"/>
      <c r="C14" s="324"/>
      <c r="D14" s="324"/>
      <c r="E14" s="324"/>
      <c r="F14" s="324"/>
      <c r="G14" s="324"/>
      <c r="H14" s="324"/>
      <c r="I14" s="324"/>
      <c r="J14" s="324"/>
      <c r="K14" s="325"/>
      <c r="U14" s="51"/>
      <c r="V14" s="51"/>
      <c r="W14" s="51"/>
      <c r="X14" s="51"/>
      <c r="Y14" s="52"/>
      <c r="Z14" s="52"/>
      <c r="AA14" s="52"/>
    </row>
    <row r="15" spans="1:28" s="301" customFormat="1" ht="22.5" customHeight="1" x14ac:dyDescent="0.2">
      <c r="A15" s="585" t="s">
        <v>33</v>
      </c>
      <c r="B15" s="324"/>
      <c r="C15" s="324"/>
      <c r="D15" s="324"/>
      <c r="E15" s="324"/>
      <c r="F15" s="324"/>
      <c r="G15" s="324"/>
      <c r="H15" s="324"/>
      <c r="I15" s="324"/>
      <c r="J15" s="324"/>
      <c r="K15" s="325"/>
      <c r="M15" s="586" t="s">
        <v>34</v>
      </c>
      <c r="N15" s="587"/>
      <c r="O15" s="587"/>
      <c r="P15" s="587"/>
      <c r="Q15" s="58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8"/>
      <c r="N16" s="588"/>
      <c r="O16" s="588"/>
      <c r="P16" s="588"/>
      <c r="Q16" s="588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68" t="s">
        <v>35</v>
      </c>
      <c r="B17" s="568" t="s">
        <v>36</v>
      </c>
      <c r="C17" s="590" t="s">
        <v>37</v>
      </c>
      <c r="D17" s="568" t="s">
        <v>38</v>
      </c>
      <c r="E17" s="591"/>
      <c r="F17" s="568" t="s">
        <v>39</v>
      </c>
      <c r="G17" s="568" t="s">
        <v>40</v>
      </c>
      <c r="H17" s="568" t="s">
        <v>41</v>
      </c>
      <c r="I17" s="568" t="s">
        <v>42</v>
      </c>
      <c r="J17" s="568" t="s">
        <v>43</v>
      </c>
      <c r="K17" s="568" t="s">
        <v>44</v>
      </c>
      <c r="L17" s="568" t="s">
        <v>45</v>
      </c>
      <c r="M17" s="568" t="s">
        <v>46</v>
      </c>
      <c r="N17" s="594"/>
      <c r="O17" s="594"/>
      <c r="P17" s="594"/>
      <c r="Q17" s="591"/>
      <c r="R17" s="589" t="s">
        <v>47</v>
      </c>
      <c r="S17" s="325"/>
      <c r="T17" s="568" t="s">
        <v>48</v>
      </c>
      <c r="U17" s="568" t="s">
        <v>49</v>
      </c>
      <c r="V17" s="570" t="s">
        <v>50</v>
      </c>
      <c r="W17" s="568" t="s">
        <v>51</v>
      </c>
      <c r="X17" s="572" t="s">
        <v>52</v>
      </c>
      <c r="Y17" s="572" t="s">
        <v>53</v>
      </c>
      <c r="Z17" s="572" t="s">
        <v>54</v>
      </c>
      <c r="AA17" s="574"/>
      <c r="AB17" s="575"/>
      <c r="AC17" s="579"/>
      <c r="AZ17" s="581" t="s">
        <v>55</v>
      </c>
    </row>
    <row r="18" spans="1:52" ht="14.25" customHeight="1" x14ac:dyDescent="0.2">
      <c r="A18" s="569"/>
      <c r="B18" s="569"/>
      <c r="C18" s="569"/>
      <c r="D18" s="592"/>
      <c r="E18" s="593"/>
      <c r="F18" s="569"/>
      <c r="G18" s="569"/>
      <c r="H18" s="569"/>
      <c r="I18" s="569"/>
      <c r="J18" s="569"/>
      <c r="K18" s="569"/>
      <c r="L18" s="569"/>
      <c r="M18" s="592"/>
      <c r="N18" s="595"/>
      <c r="O18" s="595"/>
      <c r="P18" s="595"/>
      <c r="Q18" s="593"/>
      <c r="R18" s="300" t="s">
        <v>56</v>
      </c>
      <c r="S18" s="300" t="s">
        <v>57</v>
      </c>
      <c r="T18" s="569"/>
      <c r="U18" s="569"/>
      <c r="V18" s="571"/>
      <c r="W18" s="569"/>
      <c r="X18" s="573"/>
      <c r="Y18" s="573"/>
      <c r="Z18" s="576"/>
      <c r="AA18" s="577"/>
      <c r="AB18" s="578"/>
      <c r="AC18" s="580"/>
      <c r="AZ18" s="321"/>
    </row>
    <row r="19" spans="1:52" ht="27.75" customHeight="1" x14ac:dyDescent="0.2">
      <c r="A19" s="336" t="s">
        <v>58</v>
      </c>
      <c r="B19" s="337"/>
      <c r="C19" s="337"/>
      <c r="D19" s="337"/>
      <c r="E19" s="337"/>
      <c r="F19" s="337"/>
      <c r="G19" s="337"/>
      <c r="H19" s="337"/>
      <c r="I19" s="337"/>
      <c r="J19" s="337"/>
      <c r="K19" s="337"/>
      <c r="L19" s="337"/>
      <c r="M19" s="337"/>
      <c r="N19" s="337"/>
      <c r="O19" s="337"/>
      <c r="P19" s="337"/>
      <c r="Q19" s="337"/>
      <c r="R19" s="337"/>
      <c r="S19" s="337"/>
      <c r="T19" s="337"/>
      <c r="U19" s="337"/>
      <c r="V19" s="337"/>
      <c r="W19" s="337"/>
      <c r="X19" s="49"/>
      <c r="Y19" s="49"/>
    </row>
    <row r="20" spans="1:52" ht="16.5" customHeight="1" x14ac:dyDescent="0.25">
      <c r="A20" s="330" t="s">
        <v>58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298"/>
      <c r="Y20" s="298"/>
    </row>
    <row r="21" spans="1:52" ht="14.25" customHeight="1" x14ac:dyDescent="0.25">
      <c r="A21" s="331" t="s">
        <v>59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299"/>
      <c r="Y21" s="299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3">
        <v>4607091389258</v>
      </c>
      <c r="E22" s="314"/>
      <c r="F22" s="302">
        <v>0.3</v>
      </c>
      <c r="G22" s="33">
        <v>6</v>
      </c>
      <c r="H22" s="302">
        <v>1.8</v>
      </c>
      <c r="I22" s="302">
        <v>2</v>
      </c>
      <c r="J22" s="33">
        <v>156</v>
      </c>
      <c r="K22" s="34" t="s">
        <v>62</v>
      </c>
      <c r="L22" s="33">
        <v>35</v>
      </c>
      <c r="M22" s="56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6"/>
      <c r="O22" s="316"/>
      <c r="P22" s="316"/>
      <c r="Q22" s="314"/>
      <c r="R22" s="35"/>
      <c r="S22" s="35"/>
      <c r="T22" s="36" t="s">
        <v>63</v>
      </c>
      <c r="U22" s="303">
        <v>0</v>
      </c>
      <c r="V22" s="304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0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2"/>
      <c r="M23" s="317" t="s">
        <v>64</v>
      </c>
      <c r="N23" s="318"/>
      <c r="O23" s="318"/>
      <c r="P23" s="318"/>
      <c r="Q23" s="318"/>
      <c r="R23" s="318"/>
      <c r="S23" s="319"/>
      <c r="T23" s="38" t="s">
        <v>65</v>
      </c>
      <c r="U23" s="305">
        <f>IFERROR(U22/H22,"0")</f>
        <v>0</v>
      </c>
      <c r="V23" s="305">
        <f>IFERROR(V22/H22,"0")</f>
        <v>0</v>
      </c>
      <c r="W23" s="305">
        <f>IFERROR(IF(W22="",0,W22),"0")</f>
        <v>0</v>
      </c>
      <c r="X23" s="306"/>
      <c r="Y23" s="306"/>
    </row>
    <row r="24" spans="1:52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2"/>
      <c r="M24" s="317" t="s">
        <v>64</v>
      </c>
      <c r="N24" s="318"/>
      <c r="O24" s="318"/>
      <c r="P24" s="318"/>
      <c r="Q24" s="318"/>
      <c r="R24" s="318"/>
      <c r="S24" s="319"/>
      <c r="T24" s="38" t="s">
        <v>63</v>
      </c>
      <c r="U24" s="305">
        <f>IFERROR(SUM(U22:U22),"0")</f>
        <v>0</v>
      </c>
      <c r="V24" s="305">
        <f>IFERROR(SUM(V22:V22),"0")</f>
        <v>0</v>
      </c>
      <c r="W24" s="38"/>
      <c r="X24" s="306"/>
      <c r="Y24" s="306"/>
    </row>
    <row r="25" spans="1:52" ht="14.25" customHeight="1" x14ac:dyDescent="0.25">
      <c r="A25" s="331" t="s">
        <v>66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299"/>
      <c r="Y25" s="299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3">
        <v>4607091383881</v>
      </c>
      <c r="E26" s="314"/>
      <c r="F26" s="302">
        <v>0.33</v>
      </c>
      <c r="G26" s="33">
        <v>6</v>
      </c>
      <c r="H26" s="302">
        <v>1.98</v>
      </c>
      <c r="I26" s="302">
        <v>2.246</v>
      </c>
      <c r="J26" s="33">
        <v>156</v>
      </c>
      <c r="K26" s="34" t="s">
        <v>62</v>
      </c>
      <c r="L26" s="33">
        <v>35</v>
      </c>
      <c r="M26" s="56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6"/>
      <c r="O26" s="316"/>
      <c r="P26" s="316"/>
      <c r="Q26" s="314"/>
      <c r="R26" s="35"/>
      <c r="S26" s="35"/>
      <c r="T26" s="36" t="s">
        <v>63</v>
      </c>
      <c r="U26" s="303">
        <v>0</v>
      </c>
      <c r="V26" s="304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3">
        <v>4607091388237</v>
      </c>
      <c r="E27" s="314"/>
      <c r="F27" s="302">
        <v>0.42</v>
      </c>
      <c r="G27" s="33">
        <v>6</v>
      </c>
      <c r="H27" s="302">
        <v>2.52</v>
      </c>
      <c r="I27" s="302">
        <v>2.786</v>
      </c>
      <c r="J27" s="33">
        <v>156</v>
      </c>
      <c r="K27" s="34" t="s">
        <v>62</v>
      </c>
      <c r="L27" s="33">
        <v>35</v>
      </c>
      <c r="M27" s="56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6"/>
      <c r="O27" s="316"/>
      <c r="P27" s="316"/>
      <c r="Q27" s="314"/>
      <c r="R27" s="35"/>
      <c r="S27" s="35"/>
      <c r="T27" s="36" t="s">
        <v>63</v>
      </c>
      <c r="U27" s="303">
        <v>0</v>
      </c>
      <c r="V27" s="304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3">
        <v>4607091383935</v>
      </c>
      <c r="E28" s="314"/>
      <c r="F28" s="302">
        <v>0.33</v>
      </c>
      <c r="G28" s="33">
        <v>6</v>
      </c>
      <c r="H28" s="302">
        <v>1.98</v>
      </c>
      <c r="I28" s="302">
        <v>2.246</v>
      </c>
      <c r="J28" s="33">
        <v>156</v>
      </c>
      <c r="K28" s="34" t="s">
        <v>62</v>
      </c>
      <c r="L28" s="33">
        <v>30</v>
      </c>
      <c r="M28" s="56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6"/>
      <c r="O28" s="316"/>
      <c r="P28" s="316"/>
      <c r="Q28" s="314"/>
      <c r="R28" s="35"/>
      <c r="S28" s="35"/>
      <c r="T28" s="36" t="s">
        <v>63</v>
      </c>
      <c r="U28" s="303">
        <v>0</v>
      </c>
      <c r="V28" s="304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3">
        <v>4680115881853</v>
      </c>
      <c r="E29" s="314"/>
      <c r="F29" s="302">
        <v>0.33</v>
      </c>
      <c r="G29" s="33">
        <v>6</v>
      </c>
      <c r="H29" s="302">
        <v>1.98</v>
      </c>
      <c r="I29" s="302">
        <v>2.246</v>
      </c>
      <c r="J29" s="33">
        <v>156</v>
      </c>
      <c r="K29" s="34" t="s">
        <v>62</v>
      </c>
      <c r="L29" s="33">
        <v>30</v>
      </c>
      <c r="M29" s="56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6"/>
      <c r="O29" s="316"/>
      <c r="P29" s="316"/>
      <c r="Q29" s="314"/>
      <c r="R29" s="35"/>
      <c r="S29" s="35"/>
      <c r="T29" s="36" t="s">
        <v>63</v>
      </c>
      <c r="U29" s="303">
        <v>0</v>
      </c>
      <c r="V29" s="304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3">
        <v>4607091383911</v>
      </c>
      <c r="E30" s="314"/>
      <c r="F30" s="302">
        <v>0.33</v>
      </c>
      <c r="G30" s="33">
        <v>6</v>
      </c>
      <c r="H30" s="302">
        <v>1.98</v>
      </c>
      <c r="I30" s="302">
        <v>2.246</v>
      </c>
      <c r="J30" s="33">
        <v>156</v>
      </c>
      <c r="K30" s="34" t="s">
        <v>62</v>
      </c>
      <c r="L30" s="33">
        <v>35</v>
      </c>
      <c r="M30" s="56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6"/>
      <c r="O30" s="316"/>
      <c r="P30" s="316"/>
      <c r="Q30" s="314"/>
      <c r="R30" s="35"/>
      <c r="S30" s="35"/>
      <c r="T30" s="36" t="s">
        <v>63</v>
      </c>
      <c r="U30" s="303">
        <v>0</v>
      </c>
      <c r="V30" s="304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3">
        <v>4607091388244</v>
      </c>
      <c r="E31" s="314"/>
      <c r="F31" s="302">
        <v>0.42</v>
      </c>
      <c r="G31" s="33">
        <v>6</v>
      </c>
      <c r="H31" s="302">
        <v>2.52</v>
      </c>
      <c r="I31" s="302">
        <v>2.786</v>
      </c>
      <c r="J31" s="33">
        <v>156</v>
      </c>
      <c r="K31" s="34" t="s">
        <v>62</v>
      </c>
      <c r="L31" s="33">
        <v>35</v>
      </c>
      <c r="M31" s="55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6"/>
      <c r="O31" s="316"/>
      <c r="P31" s="316"/>
      <c r="Q31" s="314"/>
      <c r="R31" s="35"/>
      <c r="S31" s="35"/>
      <c r="T31" s="36" t="s">
        <v>63</v>
      </c>
      <c r="U31" s="303">
        <v>0</v>
      </c>
      <c r="V31" s="304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0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2"/>
      <c r="M32" s="317" t="s">
        <v>64</v>
      </c>
      <c r="N32" s="318"/>
      <c r="O32" s="318"/>
      <c r="P32" s="318"/>
      <c r="Q32" s="318"/>
      <c r="R32" s="318"/>
      <c r="S32" s="319"/>
      <c r="T32" s="38" t="s">
        <v>65</v>
      </c>
      <c r="U32" s="305">
        <f>IFERROR(U26/H26,"0")+IFERROR(U27/H27,"0")+IFERROR(U28/H28,"0")+IFERROR(U29/H29,"0")+IFERROR(U30/H30,"0")+IFERROR(U31/H31,"0")</f>
        <v>0</v>
      </c>
      <c r="V32" s="305">
        <f>IFERROR(V26/H26,"0")+IFERROR(V27/H27,"0")+IFERROR(V28/H28,"0")+IFERROR(V29/H29,"0")+IFERROR(V30/H30,"0")+IFERROR(V31/H31,"0")</f>
        <v>0</v>
      </c>
      <c r="W32" s="305">
        <f>IFERROR(IF(W26="",0,W26),"0")+IFERROR(IF(W27="",0,W27),"0")+IFERROR(IF(W28="",0,W28),"0")+IFERROR(IF(W29="",0,W29),"0")+IFERROR(IF(W30="",0,W30),"0")+IFERROR(IF(W31="",0,W31),"0")</f>
        <v>0</v>
      </c>
      <c r="X32" s="306"/>
      <c r="Y32" s="306"/>
    </row>
    <row r="33" spans="1:52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2"/>
      <c r="M33" s="317" t="s">
        <v>64</v>
      </c>
      <c r="N33" s="318"/>
      <c r="O33" s="318"/>
      <c r="P33" s="318"/>
      <c r="Q33" s="318"/>
      <c r="R33" s="318"/>
      <c r="S33" s="319"/>
      <c r="T33" s="38" t="s">
        <v>63</v>
      </c>
      <c r="U33" s="305">
        <f>IFERROR(SUM(U26:U31),"0")</f>
        <v>0</v>
      </c>
      <c r="V33" s="305">
        <f>IFERROR(SUM(V26:V31),"0")</f>
        <v>0</v>
      </c>
      <c r="W33" s="38"/>
      <c r="X33" s="306"/>
      <c r="Y33" s="306"/>
    </row>
    <row r="34" spans="1:52" ht="14.25" customHeight="1" x14ac:dyDescent="0.25">
      <c r="A34" s="331" t="s">
        <v>79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299"/>
      <c r="Y34" s="299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3">
        <v>4607091388503</v>
      </c>
      <c r="E35" s="314"/>
      <c r="F35" s="302">
        <v>0.05</v>
      </c>
      <c r="G35" s="33">
        <v>12</v>
      </c>
      <c r="H35" s="302">
        <v>0.6</v>
      </c>
      <c r="I35" s="302">
        <v>0.84199999999999997</v>
      </c>
      <c r="J35" s="33">
        <v>156</v>
      </c>
      <c r="K35" s="34" t="s">
        <v>82</v>
      </c>
      <c r="L35" s="33">
        <v>120</v>
      </c>
      <c r="M35" s="56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6"/>
      <c r="O35" s="316"/>
      <c r="P35" s="316"/>
      <c r="Q35" s="314"/>
      <c r="R35" s="35"/>
      <c r="S35" s="35"/>
      <c r="T35" s="36" t="s">
        <v>63</v>
      </c>
      <c r="U35" s="303">
        <v>0</v>
      </c>
      <c r="V35" s="304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13">
        <v>4680115880139</v>
      </c>
      <c r="E36" s="314"/>
      <c r="F36" s="302">
        <v>2.5000000000000001E-2</v>
      </c>
      <c r="G36" s="33">
        <v>10</v>
      </c>
      <c r="H36" s="302">
        <v>0.25</v>
      </c>
      <c r="I36" s="302">
        <v>0.41</v>
      </c>
      <c r="J36" s="33">
        <v>234</v>
      </c>
      <c r="K36" s="34" t="s">
        <v>86</v>
      </c>
      <c r="L36" s="33">
        <v>120</v>
      </c>
      <c r="M36" s="561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6"/>
      <c r="O36" s="316"/>
      <c r="P36" s="316"/>
      <c r="Q36" s="314"/>
      <c r="R36" s="35"/>
      <c r="S36" s="35"/>
      <c r="T36" s="36" t="s">
        <v>63</v>
      </c>
      <c r="U36" s="303">
        <v>0</v>
      </c>
      <c r="V36" s="304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0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2"/>
      <c r="M37" s="317" t="s">
        <v>64</v>
      </c>
      <c r="N37" s="318"/>
      <c r="O37" s="318"/>
      <c r="P37" s="318"/>
      <c r="Q37" s="318"/>
      <c r="R37" s="318"/>
      <c r="S37" s="319"/>
      <c r="T37" s="38" t="s">
        <v>65</v>
      </c>
      <c r="U37" s="305">
        <f>IFERROR(U35/H35,"0")+IFERROR(U36/H36,"0")</f>
        <v>0</v>
      </c>
      <c r="V37" s="305">
        <f>IFERROR(V35/H35,"0")+IFERROR(V36/H36,"0")</f>
        <v>0</v>
      </c>
      <c r="W37" s="305">
        <f>IFERROR(IF(W35="",0,W35),"0")+IFERROR(IF(W36="",0,W36),"0")</f>
        <v>0</v>
      </c>
      <c r="X37" s="306"/>
      <c r="Y37" s="306"/>
    </row>
    <row r="38" spans="1:52" x14ac:dyDescent="0.2">
      <c r="A38" s="321"/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2"/>
      <c r="M38" s="317" t="s">
        <v>64</v>
      </c>
      <c r="N38" s="318"/>
      <c r="O38" s="318"/>
      <c r="P38" s="318"/>
      <c r="Q38" s="318"/>
      <c r="R38" s="318"/>
      <c r="S38" s="319"/>
      <c r="T38" s="38" t="s">
        <v>63</v>
      </c>
      <c r="U38" s="305">
        <f>IFERROR(SUM(U35:U36),"0")</f>
        <v>0</v>
      </c>
      <c r="V38" s="305">
        <f>IFERROR(SUM(V35:V36),"0")</f>
        <v>0</v>
      </c>
      <c r="W38" s="38"/>
      <c r="X38" s="306"/>
      <c r="Y38" s="306"/>
    </row>
    <row r="39" spans="1:52" ht="14.25" customHeight="1" x14ac:dyDescent="0.25">
      <c r="A39" s="331" t="s">
        <v>87</v>
      </c>
      <c r="B39" s="321"/>
      <c r="C39" s="321"/>
      <c r="D39" s="321"/>
      <c r="E39" s="321"/>
      <c r="F39" s="321"/>
      <c r="G39" s="321"/>
      <c r="H39" s="321"/>
      <c r="I39" s="321"/>
      <c r="J39" s="321"/>
      <c r="K39" s="321"/>
      <c r="L39" s="321"/>
      <c r="M39" s="321"/>
      <c r="N39" s="321"/>
      <c r="O39" s="321"/>
      <c r="P39" s="321"/>
      <c r="Q39" s="321"/>
      <c r="R39" s="321"/>
      <c r="S39" s="321"/>
      <c r="T39" s="321"/>
      <c r="U39" s="321"/>
      <c r="V39" s="321"/>
      <c r="W39" s="321"/>
      <c r="X39" s="299"/>
      <c r="Y39" s="299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13">
        <v>4607091388282</v>
      </c>
      <c r="E40" s="314"/>
      <c r="F40" s="302">
        <v>0.3</v>
      </c>
      <c r="G40" s="33">
        <v>6</v>
      </c>
      <c r="H40" s="302">
        <v>1.8</v>
      </c>
      <c r="I40" s="302">
        <v>2.0840000000000001</v>
      </c>
      <c r="J40" s="33">
        <v>156</v>
      </c>
      <c r="K40" s="34" t="s">
        <v>82</v>
      </c>
      <c r="L40" s="33">
        <v>30</v>
      </c>
      <c r="M40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6"/>
      <c r="O40" s="316"/>
      <c r="P40" s="316"/>
      <c r="Q40" s="314"/>
      <c r="R40" s="35"/>
      <c r="S40" s="35"/>
      <c r="T40" s="36" t="s">
        <v>63</v>
      </c>
      <c r="U40" s="303">
        <v>0</v>
      </c>
      <c r="V40" s="304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0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2"/>
      <c r="M41" s="317" t="s">
        <v>64</v>
      </c>
      <c r="N41" s="318"/>
      <c r="O41" s="318"/>
      <c r="P41" s="318"/>
      <c r="Q41" s="318"/>
      <c r="R41" s="318"/>
      <c r="S41" s="319"/>
      <c r="T41" s="38" t="s">
        <v>65</v>
      </c>
      <c r="U41" s="305">
        <f>IFERROR(U40/H40,"0")</f>
        <v>0</v>
      </c>
      <c r="V41" s="305">
        <f>IFERROR(V40/H40,"0")</f>
        <v>0</v>
      </c>
      <c r="W41" s="305">
        <f>IFERROR(IF(W40="",0,W40),"0")</f>
        <v>0</v>
      </c>
      <c r="X41" s="306"/>
      <c r="Y41" s="306"/>
    </row>
    <row r="42" spans="1:52" x14ac:dyDescent="0.2">
      <c r="A42" s="321"/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2"/>
      <c r="M42" s="317" t="s">
        <v>64</v>
      </c>
      <c r="N42" s="318"/>
      <c r="O42" s="318"/>
      <c r="P42" s="318"/>
      <c r="Q42" s="318"/>
      <c r="R42" s="318"/>
      <c r="S42" s="319"/>
      <c r="T42" s="38" t="s">
        <v>63</v>
      </c>
      <c r="U42" s="305">
        <f>IFERROR(SUM(U40:U40),"0")</f>
        <v>0</v>
      </c>
      <c r="V42" s="305">
        <f>IFERROR(SUM(V40:V40),"0")</f>
        <v>0</v>
      </c>
      <c r="W42" s="38"/>
      <c r="X42" s="306"/>
      <c r="Y42" s="306"/>
    </row>
    <row r="43" spans="1:52" ht="27.75" customHeight="1" x14ac:dyDescent="0.2">
      <c r="A43" s="336" t="s">
        <v>91</v>
      </c>
      <c r="B43" s="337"/>
      <c r="C43" s="337"/>
      <c r="D43" s="337"/>
      <c r="E43" s="337"/>
      <c r="F43" s="337"/>
      <c r="G43" s="337"/>
      <c r="H43" s="337"/>
      <c r="I43" s="337"/>
      <c r="J43" s="337"/>
      <c r="K43" s="337"/>
      <c r="L43" s="337"/>
      <c r="M43" s="337"/>
      <c r="N43" s="337"/>
      <c r="O43" s="337"/>
      <c r="P43" s="337"/>
      <c r="Q43" s="337"/>
      <c r="R43" s="337"/>
      <c r="S43" s="337"/>
      <c r="T43" s="337"/>
      <c r="U43" s="337"/>
      <c r="V43" s="337"/>
      <c r="W43" s="337"/>
      <c r="X43" s="49"/>
      <c r="Y43" s="49"/>
    </row>
    <row r="44" spans="1:52" ht="16.5" customHeight="1" x14ac:dyDescent="0.25">
      <c r="A44" s="330" t="s">
        <v>92</v>
      </c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1"/>
      <c r="N44" s="321"/>
      <c r="O44" s="321"/>
      <c r="P44" s="321"/>
      <c r="Q44" s="321"/>
      <c r="R44" s="321"/>
      <c r="S44" s="321"/>
      <c r="T44" s="321"/>
      <c r="U44" s="321"/>
      <c r="V44" s="321"/>
      <c r="W44" s="321"/>
      <c r="X44" s="298"/>
      <c r="Y44" s="298"/>
    </row>
    <row r="45" spans="1:52" ht="14.25" customHeight="1" x14ac:dyDescent="0.25">
      <c r="A45" s="331" t="s">
        <v>93</v>
      </c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1"/>
      <c r="N45" s="321"/>
      <c r="O45" s="321"/>
      <c r="P45" s="321"/>
      <c r="Q45" s="321"/>
      <c r="R45" s="321"/>
      <c r="S45" s="321"/>
      <c r="T45" s="321"/>
      <c r="U45" s="321"/>
      <c r="V45" s="321"/>
      <c r="W45" s="321"/>
      <c r="X45" s="299"/>
      <c r="Y45" s="299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13">
        <v>4680115881440</v>
      </c>
      <c r="E46" s="314"/>
      <c r="F46" s="302">
        <v>1.35</v>
      </c>
      <c r="G46" s="33">
        <v>8</v>
      </c>
      <c r="H46" s="302">
        <v>10.8</v>
      </c>
      <c r="I46" s="302">
        <v>11.28</v>
      </c>
      <c r="J46" s="33">
        <v>56</v>
      </c>
      <c r="K46" s="34" t="s">
        <v>96</v>
      </c>
      <c r="L46" s="33">
        <v>50</v>
      </c>
      <c r="M46" s="5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6"/>
      <c r="O46" s="316"/>
      <c r="P46" s="316"/>
      <c r="Q46" s="314"/>
      <c r="R46" s="35"/>
      <c r="S46" s="35"/>
      <c r="T46" s="36" t="s">
        <v>63</v>
      </c>
      <c r="U46" s="303">
        <v>40</v>
      </c>
      <c r="V46" s="304">
        <f>IFERROR(IF(U46="",0,CEILING((U46/$H46),1)*$H46),"")</f>
        <v>43.2</v>
      </c>
      <c r="W46" s="37">
        <f>IFERROR(IF(V46=0,"",ROUNDUP(V46/H46,0)*0.02175),"")</f>
        <v>8.6999999999999994E-2</v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13">
        <v>4680115881433</v>
      </c>
      <c r="E47" s="314"/>
      <c r="F47" s="302">
        <v>0.45</v>
      </c>
      <c r="G47" s="33">
        <v>6</v>
      </c>
      <c r="H47" s="302">
        <v>2.7</v>
      </c>
      <c r="I47" s="302">
        <v>2.9</v>
      </c>
      <c r="J47" s="33">
        <v>156</v>
      </c>
      <c r="K47" s="34" t="s">
        <v>96</v>
      </c>
      <c r="L47" s="33">
        <v>50</v>
      </c>
      <c r="M47" s="55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6"/>
      <c r="O47" s="316"/>
      <c r="P47" s="316"/>
      <c r="Q47" s="314"/>
      <c r="R47" s="35"/>
      <c r="S47" s="35"/>
      <c r="T47" s="36" t="s">
        <v>63</v>
      </c>
      <c r="U47" s="303">
        <v>0</v>
      </c>
      <c r="V47" s="304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20"/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2"/>
      <c r="M48" s="317" t="s">
        <v>64</v>
      </c>
      <c r="N48" s="318"/>
      <c r="O48" s="318"/>
      <c r="P48" s="318"/>
      <c r="Q48" s="318"/>
      <c r="R48" s="318"/>
      <c r="S48" s="319"/>
      <c r="T48" s="38" t="s">
        <v>65</v>
      </c>
      <c r="U48" s="305">
        <f>IFERROR(U46/H46,"0")+IFERROR(U47/H47,"0")</f>
        <v>3.7037037037037033</v>
      </c>
      <c r="V48" s="305">
        <f>IFERROR(V46/H46,"0")+IFERROR(V47/H47,"0")</f>
        <v>4</v>
      </c>
      <c r="W48" s="305">
        <f>IFERROR(IF(W46="",0,W46),"0")+IFERROR(IF(W47="",0,W47),"0")</f>
        <v>8.6999999999999994E-2</v>
      </c>
      <c r="X48" s="306"/>
      <c r="Y48" s="306"/>
    </row>
    <row r="49" spans="1:52" x14ac:dyDescent="0.2">
      <c r="A49" s="321"/>
      <c r="B49" s="321"/>
      <c r="C49" s="321"/>
      <c r="D49" s="321"/>
      <c r="E49" s="321"/>
      <c r="F49" s="321"/>
      <c r="G49" s="321"/>
      <c r="H49" s="321"/>
      <c r="I49" s="321"/>
      <c r="J49" s="321"/>
      <c r="K49" s="321"/>
      <c r="L49" s="322"/>
      <c r="M49" s="317" t="s">
        <v>64</v>
      </c>
      <c r="N49" s="318"/>
      <c r="O49" s="318"/>
      <c r="P49" s="318"/>
      <c r="Q49" s="318"/>
      <c r="R49" s="318"/>
      <c r="S49" s="319"/>
      <c r="T49" s="38" t="s">
        <v>63</v>
      </c>
      <c r="U49" s="305">
        <f>IFERROR(SUM(U46:U47),"0")</f>
        <v>40</v>
      </c>
      <c r="V49" s="305">
        <f>IFERROR(SUM(V46:V47),"0")</f>
        <v>43.2</v>
      </c>
      <c r="W49" s="38"/>
      <c r="X49" s="306"/>
      <c r="Y49" s="306"/>
    </row>
    <row r="50" spans="1:52" ht="16.5" customHeight="1" x14ac:dyDescent="0.25">
      <c r="A50" s="330" t="s">
        <v>99</v>
      </c>
      <c r="B50" s="321"/>
      <c r="C50" s="321"/>
      <c r="D50" s="321"/>
      <c r="E50" s="321"/>
      <c r="F50" s="321"/>
      <c r="G50" s="321"/>
      <c r="H50" s="321"/>
      <c r="I50" s="321"/>
      <c r="J50" s="321"/>
      <c r="K50" s="321"/>
      <c r="L50" s="321"/>
      <c r="M50" s="321"/>
      <c r="N50" s="321"/>
      <c r="O50" s="321"/>
      <c r="P50" s="321"/>
      <c r="Q50" s="321"/>
      <c r="R50" s="321"/>
      <c r="S50" s="321"/>
      <c r="T50" s="321"/>
      <c r="U50" s="321"/>
      <c r="V50" s="321"/>
      <c r="W50" s="321"/>
      <c r="X50" s="298"/>
      <c r="Y50" s="298"/>
    </row>
    <row r="51" spans="1:52" ht="14.25" customHeight="1" x14ac:dyDescent="0.25">
      <c r="A51" s="331" t="s">
        <v>100</v>
      </c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1"/>
      <c r="N51" s="321"/>
      <c r="O51" s="321"/>
      <c r="P51" s="321"/>
      <c r="Q51" s="321"/>
      <c r="R51" s="321"/>
      <c r="S51" s="321"/>
      <c r="T51" s="321"/>
      <c r="U51" s="321"/>
      <c r="V51" s="321"/>
      <c r="W51" s="321"/>
      <c r="X51" s="299"/>
      <c r="Y51" s="299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13">
        <v>4680115881426</v>
      </c>
      <c r="E52" s="314"/>
      <c r="F52" s="302">
        <v>1.35</v>
      </c>
      <c r="G52" s="33">
        <v>8</v>
      </c>
      <c r="H52" s="302">
        <v>10.8</v>
      </c>
      <c r="I52" s="302">
        <v>11.28</v>
      </c>
      <c r="J52" s="33">
        <v>56</v>
      </c>
      <c r="K52" s="34" t="s">
        <v>96</v>
      </c>
      <c r="L52" s="33">
        <v>50</v>
      </c>
      <c r="M52" s="5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6"/>
      <c r="O52" s="316"/>
      <c r="P52" s="316"/>
      <c r="Q52" s="314"/>
      <c r="R52" s="35"/>
      <c r="S52" s="35"/>
      <c r="T52" s="36" t="s">
        <v>63</v>
      </c>
      <c r="U52" s="303">
        <v>0</v>
      </c>
      <c r="V52" s="304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13">
        <v>4680115881419</v>
      </c>
      <c r="E53" s="314"/>
      <c r="F53" s="302">
        <v>0.45</v>
      </c>
      <c r="G53" s="33">
        <v>10</v>
      </c>
      <c r="H53" s="302">
        <v>4.5</v>
      </c>
      <c r="I53" s="302">
        <v>4.74</v>
      </c>
      <c r="J53" s="33">
        <v>120</v>
      </c>
      <c r="K53" s="34" t="s">
        <v>96</v>
      </c>
      <c r="L53" s="33">
        <v>50</v>
      </c>
      <c r="M53" s="55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6"/>
      <c r="O53" s="316"/>
      <c r="P53" s="316"/>
      <c r="Q53" s="314"/>
      <c r="R53" s="35"/>
      <c r="S53" s="35"/>
      <c r="T53" s="36" t="s">
        <v>63</v>
      </c>
      <c r="U53" s="303">
        <v>20</v>
      </c>
      <c r="V53" s="304">
        <f>IFERROR(IF(U53="",0,CEILING((U53/$H53),1)*$H53),"")</f>
        <v>22.5</v>
      </c>
      <c r="W53" s="37">
        <f>IFERROR(IF(V53=0,"",ROUNDUP(V53/H53,0)*0.00937),"")</f>
        <v>4.6850000000000003E-2</v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13">
        <v>4680115881525</v>
      </c>
      <c r="E54" s="314"/>
      <c r="F54" s="302">
        <v>0.4</v>
      </c>
      <c r="G54" s="33">
        <v>10</v>
      </c>
      <c r="H54" s="302">
        <v>4</v>
      </c>
      <c r="I54" s="302">
        <v>4.24</v>
      </c>
      <c r="J54" s="33">
        <v>120</v>
      </c>
      <c r="K54" s="34" t="s">
        <v>96</v>
      </c>
      <c r="L54" s="33">
        <v>50</v>
      </c>
      <c r="M54" s="555" t="s">
        <v>107</v>
      </c>
      <c r="N54" s="316"/>
      <c r="O54" s="316"/>
      <c r="P54" s="316"/>
      <c r="Q54" s="314"/>
      <c r="R54" s="35"/>
      <c r="S54" s="35"/>
      <c r="T54" s="36" t="s">
        <v>63</v>
      </c>
      <c r="U54" s="303">
        <v>0</v>
      </c>
      <c r="V54" s="304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0"/>
      <c r="B55" s="321"/>
      <c r="C55" s="321"/>
      <c r="D55" s="321"/>
      <c r="E55" s="321"/>
      <c r="F55" s="321"/>
      <c r="G55" s="321"/>
      <c r="H55" s="321"/>
      <c r="I55" s="321"/>
      <c r="J55" s="321"/>
      <c r="K55" s="321"/>
      <c r="L55" s="322"/>
      <c r="M55" s="317" t="s">
        <v>64</v>
      </c>
      <c r="N55" s="318"/>
      <c r="O55" s="318"/>
      <c r="P55" s="318"/>
      <c r="Q55" s="318"/>
      <c r="R55" s="318"/>
      <c r="S55" s="319"/>
      <c r="T55" s="38" t="s">
        <v>65</v>
      </c>
      <c r="U55" s="305">
        <f>IFERROR(U52/H52,"0")+IFERROR(U53/H53,"0")+IFERROR(U54/H54,"0")</f>
        <v>4.4444444444444446</v>
      </c>
      <c r="V55" s="305">
        <f>IFERROR(V52/H52,"0")+IFERROR(V53/H53,"0")+IFERROR(V54/H54,"0")</f>
        <v>5</v>
      </c>
      <c r="W55" s="305">
        <f>IFERROR(IF(W52="",0,W52),"0")+IFERROR(IF(W53="",0,W53),"0")+IFERROR(IF(W54="",0,W54),"0")</f>
        <v>4.6850000000000003E-2</v>
      </c>
      <c r="X55" s="306"/>
      <c r="Y55" s="306"/>
    </row>
    <row r="56" spans="1:52" x14ac:dyDescent="0.2">
      <c r="A56" s="321"/>
      <c r="B56" s="321"/>
      <c r="C56" s="321"/>
      <c r="D56" s="321"/>
      <c r="E56" s="321"/>
      <c r="F56" s="321"/>
      <c r="G56" s="321"/>
      <c r="H56" s="321"/>
      <c r="I56" s="321"/>
      <c r="J56" s="321"/>
      <c r="K56" s="321"/>
      <c r="L56" s="322"/>
      <c r="M56" s="317" t="s">
        <v>64</v>
      </c>
      <c r="N56" s="318"/>
      <c r="O56" s="318"/>
      <c r="P56" s="318"/>
      <c r="Q56" s="318"/>
      <c r="R56" s="318"/>
      <c r="S56" s="319"/>
      <c r="T56" s="38" t="s">
        <v>63</v>
      </c>
      <c r="U56" s="305">
        <f>IFERROR(SUM(U52:U54),"0")</f>
        <v>20</v>
      </c>
      <c r="V56" s="305">
        <f>IFERROR(SUM(V52:V54),"0")</f>
        <v>22.5</v>
      </c>
      <c r="W56" s="38"/>
      <c r="X56" s="306"/>
      <c r="Y56" s="306"/>
    </row>
    <row r="57" spans="1:52" ht="16.5" customHeight="1" x14ac:dyDescent="0.25">
      <c r="A57" s="330" t="s">
        <v>91</v>
      </c>
      <c r="B57" s="321"/>
      <c r="C57" s="321"/>
      <c r="D57" s="321"/>
      <c r="E57" s="321"/>
      <c r="F57" s="321"/>
      <c r="G57" s="321"/>
      <c r="H57" s="321"/>
      <c r="I57" s="321"/>
      <c r="J57" s="321"/>
      <c r="K57" s="321"/>
      <c r="L57" s="321"/>
      <c r="M57" s="321"/>
      <c r="N57" s="321"/>
      <c r="O57" s="321"/>
      <c r="P57" s="321"/>
      <c r="Q57" s="321"/>
      <c r="R57" s="321"/>
      <c r="S57" s="321"/>
      <c r="T57" s="321"/>
      <c r="U57" s="321"/>
      <c r="V57" s="321"/>
      <c r="W57" s="321"/>
      <c r="X57" s="298"/>
      <c r="Y57" s="298"/>
    </row>
    <row r="58" spans="1:52" ht="14.25" customHeight="1" x14ac:dyDescent="0.25">
      <c r="A58" s="331" t="s">
        <v>100</v>
      </c>
      <c r="B58" s="321"/>
      <c r="C58" s="321"/>
      <c r="D58" s="321"/>
      <c r="E58" s="321"/>
      <c r="F58" s="321"/>
      <c r="G58" s="321"/>
      <c r="H58" s="321"/>
      <c r="I58" s="321"/>
      <c r="J58" s="321"/>
      <c r="K58" s="321"/>
      <c r="L58" s="321"/>
      <c r="M58" s="321"/>
      <c r="N58" s="321"/>
      <c r="O58" s="321"/>
      <c r="P58" s="321"/>
      <c r="Q58" s="321"/>
      <c r="R58" s="321"/>
      <c r="S58" s="321"/>
      <c r="T58" s="321"/>
      <c r="U58" s="321"/>
      <c r="V58" s="321"/>
      <c r="W58" s="321"/>
      <c r="X58" s="299"/>
      <c r="Y58" s="299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13">
        <v>4607091382945</v>
      </c>
      <c r="E59" s="314"/>
      <c r="F59" s="302">
        <v>1.4</v>
      </c>
      <c r="G59" s="33">
        <v>8</v>
      </c>
      <c r="H59" s="302">
        <v>11.2</v>
      </c>
      <c r="I59" s="302">
        <v>11.68</v>
      </c>
      <c r="J59" s="33">
        <v>56</v>
      </c>
      <c r="K59" s="34" t="s">
        <v>96</v>
      </c>
      <c r="L59" s="33">
        <v>50</v>
      </c>
      <c r="M59" s="549" t="s">
        <v>110</v>
      </c>
      <c r="N59" s="316"/>
      <c r="O59" s="316"/>
      <c r="P59" s="316"/>
      <c r="Q59" s="314"/>
      <c r="R59" s="35"/>
      <c r="S59" s="35"/>
      <c r="T59" s="36" t="s">
        <v>63</v>
      </c>
      <c r="U59" s="303">
        <v>0</v>
      </c>
      <c r="V59" s="304">
        <f t="shared" ref="V59:V72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13">
        <v>4607091385670</v>
      </c>
      <c r="E60" s="314"/>
      <c r="F60" s="302">
        <v>1.35</v>
      </c>
      <c r="G60" s="33">
        <v>8</v>
      </c>
      <c r="H60" s="302">
        <v>10.8</v>
      </c>
      <c r="I60" s="302">
        <v>11.28</v>
      </c>
      <c r="J60" s="33">
        <v>56</v>
      </c>
      <c r="K60" s="34" t="s">
        <v>96</v>
      </c>
      <c r="L60" s="33">
        <v>50</v>
      </c>
      <c r="M60" s="5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6"/>
      <c r="O60" s="316"/>
      <c r="P60" s="316"/>
      <c r="Q60" s="314"/>
      <c r="R60" s="35"/>
      <c r="S60" s="35"/>
      <c r="T60" s="36" t="s">
        <v>63</v>
      </c>
      <c r="U60" s="303">
        <v>0</v>
      </c>
      <c r="V60" s="304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13">
        <v>4680115881327</v>
      </c>
      <c r="E61" s="314"/>
      <c r="F61" s="302">
        <v>1.35</v>
      </c>
      <c r="G61" s="33">
        <v>8</v>
      </c>
      <c r="H61" s="302">
        <v>10.8</v>
      </c>
      <c r="I61" s="302">
        <v>11.28</v>
      </c>
      <c r="J61" s="33">
        <v>56</v>
      </c>
      <c r="K61" s="34" t="s">
        <v>115</v>
      </c>
      <c r="L61" s="33">
        <v>50</v>
      </c>
      <c r="M61" s="5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6"/>
      <c r="O61" s="316"/>
      <c r="P61" s="316"/>
      <c r="Q61" s="314"/>
      <c r="R61" s="35"/>
      <c r="S61" s="35"/>
      <c r="T61" s="36" t="s">
        <v>63</v>
      </c>
      <c r="U61" s="303">
        <v>10</v>
      </c>
      <c r="V61" s="304">
        <f t="shared" si="2"/>
        <v>10.8</v>
      </c>
      <c r="W61" s="37">
        <f>IFERROR(IF(V61=0,"",ROUNDUP(V61/H61,0)*0.02175),"")</f>
        <v>2.1749999999999999E-2</v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4301011514</v>
      </c>
      <c r="D62" s="313">
        <v>4680115882133</v>
      </c>
      <c r="E62" s="314"/>
      <c r="F62" s="302">
        <v>1.35</v>
      </c>
      <c r="G62" s="33">
        <v>8</v>
      </c>
      <c r="H62" s="302">
        <v>10.8</v>
      </c>
      <c r="I62" s="302">
        <v>11.28</v>
      </c>
      <c r="J62" s="33">
        <v>56</v>
      </c>
      <c r="K62" s="34" t="s">
        <v>96</v>
      </c>
      <c r="L62" s="33">
        <v>50</v>
      </c>
      <c r="M62" s="5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2" s="316"/>
      <c r="O62" s="316"/>
      <c r="P62" s="316"/>
      <c r="Q62" s="314"/>
      <c r="R62" s="35"/>
      <c r="S62" s="35"/>
      <c r="T62" s="36" t="s">
        <v>63</v>
      </c>
      <c r="U62" s="303">
        <v>0</v>
      </c>
      <c r="V62" s="304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27" customHeight="1" x14ac:dyDescent="0.25">
      <c r="A63" s="55" t="s">
        <v>118</v>
      </c>
      <c r="B63" s="55" t="s">
        <v>119</v>
      </c>
      <c r="C63" s="32">
        <v>4301011192</v>
      </c>
      <c r="D63" s="313">
        <v>4607091382952</v>
      </c>
      <c r="E63" s="314"/>
      <c r="F63" s="302">
        <v>0.5</v>
      </c>
      <c r="G63" s="33">
        <v>6</v>
      </c>
      <c r="H63" s="302">
        <v>3</v>
      </c>
      <c r="I63" s="302">
        <v>3.2</v>
      </c>
      <c r="J63" s="33">
        <v>156</v>
      </c>
      <c r="K63" s="34" t="s">
        <v>96</v>
      </c>
      <c r="L63" s="33">
        <v>50</v>
      </c>
      <c r="M63" s="5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3" s="316"/>
      <c r="O63" s="316"/>
      <c r="P63" s="316"/>
      <c r="Q63" s="314"/>
      <c r="R63" s="35"/>
      <c r="S63" s="35"/>
      <c r="T63" s="36" t="s">
        <v>63</v>
      </c>
      <c r="U63" s="303">
        <v>0</v>
      </c>
      <c r="V63" s="304">
        <f t="shared" si="2"/>
        <v>0</v>
      </c>
      <c r="W63" s="37" t="str">
        <f>IFERROR(IF(V63=0,"",ROUNDUP(V63/H63,0)*0.00753),"")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4301011382</v>
      </c>
      <c r="D64" s="313">
        <v>4607091385687</v>
      </c>
      <c r="E64" s="314"/>
      <c r="F64" s="302">
        <v>0.4</v>
      </c>
      <c r="G64" s="33">
        <v>10</v>
      </c>
      <c r="H64" s="302">
        <v>4</v>
      </c>
      <c r="I64" s="302">
        <v>4.24</v>
      </c>
      <c r="J64" s="33">
        <v>120</v>
      </c>
      <c r="K64" s="34" t="s">
        <v>122</v>
      </c>
      <c r="L64" s="33">
        <v>50</v>
      </c>
      <c r="M64" s="5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4" s="316"/>
      <c r="O64" s="316"/>
      <c r="P64" s="316"/>
      <c r="Q64" s="314"/>
      <c r="R64" s="35"/>
      <c r="S64" s="35"/>
      <c r="T64" s="36" t="s">
        <v>63</v>
      </c>
      <c r="U64" s="303">
        <v>0</v>
      </c>
      <c r="V64" s="304">
        <f t="shared" si="2"/>
        <v>0</v>
      </c>
      <c r="W64" s="37" t="str">
        <f t="shared" ref="W64:W72" si="3">IFERROR(IF(V64=0,"",ROUNDUP(V64/H64,0)*0.00937),"")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123</v>
      </c>
      <c r="B65" s="55" t="s">
        <v>124</v>
      </c>
      <c r="C65" s="32">
        <v>4301011565</v>
      </c>
      <c r="D65" s="313">
        <v>4680115882539</v>
      </c>
      <c r="E65" s="314"/>
      <c r="F65" s="302">
        <v>0.37</v>
      </c>
      <c r="G65" s="33">
        <v>10</v>
      </c>
      <c r="H65" s="302">
        <v>3.7</v>
      </c>
      <c r="I65" s="302">
        <v>3.94</v>
      </c>
      <c r="J65" s="33">
        <v>120</v>
      </c>
      <c r="K65" s="34" t="s">
        <v>122</v>
      </c>
      <c r="L65" s="33">
        <v>50</v>
      </c>
      <c r="M65" s="54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16"/>
      <c r="O65" s="316"/>
      <c r="P65" s="316"/>
      <c r="Q65" s="314"/>
      <c r="R65" s="35"/>
      <c r="S65" s="35"/>
      <c r="T65" s="36" t="s">
        <v>63</v>
      </c>
      <c r="U65" s="303">
        <v>0</v>
      </c>
      <c r="V65" s="304">
        <f t="shared" si="2"/>
        <v>0</v>
      </c>
      <c r="W65" s="37" t="str">
        <f t="shared" si="3"/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4301011344</v>
      </c>
      <c r="D66" s="313">
        <v>4607091384604</v>
      </c>
      <c r="E66" s="314"/>
      <c r="F66" s="302">
        <v>0.4</v>
      </c>
      <c r="G66" s="33">
        <v>10</v>
      </c>
      <c r="H66" s="302">
        <v>4</v>
      </c>
      <c r="I66" s="302">
        <v>4.24</v>
      </c>
      <c r="J66" s="33">
        <v>120</v>
      </c>
      <c r="K66" s="34" t="s">
        <v>96</v>
      </c>
      <c r="L66" s="33">
        <v>50</v>
      </c>
      <c r="M66" s="5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6" s="316"/>
      <c r="O66" s="316"/>
      <c r="P66" s="316"/>
      <c r="Q66" s="314"/>
      <c r="R66" s="35"/>
      <c r="S66" s="35"/>
      <c r="T66" s="36" t="s">
        <v>63</v>
      </c>
      <c r="U66" s="303">
        <v>0</v>
      </c>
      <c r="V66" s="304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4301011386</v>
      </c>
      <c r="D67" s="313">
        <v>4680115880283</v>
      </c>
      <c r="E67" s="314"/>
      <c r="F67" s="302">
        <v>0.6</v>
      </c>
      <c r="G67" s="33">
        <v>8</v>
      </c>
      <c r="H67" s="302">
        <v>4.8</v>
      </c>
      <c r="I67" s="302">
        <v>5.04</v>
      </c>
      <c r="J67" s="33">
        <v>120</v>
      </c>
      <c r="K67" s="34" t="s">
        <v>96</v>
      </c>
      <c r="L67" s="33">
        <v>45</v>
      </c>
      <c r="M67" s="5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7" s="316"/>
      <c r="O67" s="316"/>
      <c r="P67" s="316"/>
      <c r="Q67" s="314"/>
      <c r="R67" s="35"/>
      <c r="S67" s="35"/>
      <c r="T67" s="36" t="s">
        <v>63</v>
      </c>
      <c r="U67" s="303">
        <v>0</v>
      </c>
      <c r="V67" s="304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16.5" customHeight="1" x14ac:dyDescent="0.25">
      <c r="A68" s="55" t="s">
        <v>129</v>
      </c>
      <c r="B68" s="55" t="s">
        <v>130</v>
      </c>
      <c r="C68" s="32">
        <v>4301011476</v>
      </c>
      <c r="D68" s="313">
        <v>4680115881518</v>
      </c>
      <c r="E68" s="314"/>
      <c r="F68" s="302">
        <v>0.4</v>
      </c>
      <c r="G68" s="33">
        <v>10</v>
      </c>
      <c r="H68" s="302">
        <v>4</v>
      </c>
      <c r="I68" s="302">
        <v>4.24</v>
      </c>
      <c r="J68" s="33">
        <v>120</v>
      </c>
      <c r="K68" s="34" t="s">
        <v>122</v>
      </c>
      <c r="L68" s="33">
        <v>50</v>
      </c>
      <c r="M68" s="5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8" s="316"/>
      <c r="O68" s="316"/>
      <c r="P68" s="316"/>
      <c r="Q68" s="314"/>
      <c r="R68" s="35"/>
      <c r="S68" s="35"/>
      <c r="T68" s="36" t="s">
        <v>63</v>
      </c>
      <c r="U68" s="303">
        <v>0</v>
      </c>
      <c r="V68" s="304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27" customHeight="1" x14ac:dyDescent="0.25">
      <c r="A69" s="55" t="s">
        <v>131</v>
      </c>
      <c r="B69" s="55" t="s">
        <v>132</v>
      </c>
      <c r="C69" s="32">
        <v>4301011443</v>
      </c>
      <c r="D69" s="313">
        <v>4680115881303</v>
      </c>
      <c r="E69" s="314"/>
      <c r="F69" s="302">
        <v>0.45</v>
      </c>
      <c r="G69" s="33">
        <v>10</v>
      </c>
      <c r="H69" s="302">
        <v>4.5</v>
      </c>
      <c r="I69" s="302">
        <v>4.71</v>
      </c>
      <c r="J69" s="33">
        <v>120</v>
      </c>
      <c r="K69" s="34" t="s">
        <v>115</v>
      </c>
      <c r="L69" s="33">
        <v>50</v>
      </c>
      <c r="M69" s="54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69" s="316"/>
      <c r="O69" s="316"/>
      <c r="P69" s="316"/>
      <c r="Q69" s="314"/>
      <c r="R69" s="35"/>
      <c r="S69" s="35"/>
      <c r="T69" s="36" t="s">
        <v>63</v>
      </c>
      <c r="U69" s="303">
        <v>0</v>
      </c>
      <c r="V69" s="304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4301011417</v>
      </c>
      <c r="D70" s="313">
        <v>4680115880269</v>
      </c>
      <c r="E70" s="314"/>
      <c r="F70" s="302">
        <v>0.375</v>
      </c>
      <c r="G70" s="33">
        <v>10</v>
      </c>
      <c r="H70" s="302">
        <v>3.75</v>
      </c>
      <c r="I70" s="302">
        <v>3.99</v>
      </c>
      <c r="J70" s="33">
        <v>120</v>
      </c>
      <c r="K70" s="34" t="s">
        <v>122</v>
      </c>
      <c r="L70" s="33">
        <v>50</v>
      </c>
      <c r="M70" s="54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0" s="316"/>
      <c r="O70" s="316"/>
      <c r="P70" s="316"/>
      <c r="Q70" s="314"/>
      <c r="R70" s="35"/>
      <c r="S70" s="35"/>
      <c r="T70" s="36" t="s">
        <v>63</v>
      </c>
      <c r="U70" s="303">
        <v>0</v>
      </c>
      <c r="V70" s="304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16.5" customHeight="1" x14ac:dyDescent="0.25">
      <c r="A71" s="55" t="s">
        <v>135</v>
      </c>
      <c r="B71" s="55" t="s">
        <v>136</v>
      </c>
      <c r="C71" s="32">
        <v>4301011415</v>
      </c>
      <c r="D71" s="313">
        <v>4680115880429</v>
      </c>
      <c r="E71" s="314"/>
      <c r="F71" s="302">
        <v>0.45</v>
      </c>
      <c r="G71" s="33">
        <v>10</v>
      </c>
      <c r="H71" s="302">
        <v>4.5</v>
      </c>
      <c r="I71" s="302">
        <v>4.74</v>
      </c>
      <c r="J71" s="33">
        <v>120</v>
      </c>
      <c r="K71" s="34" t="s">
        <v>122</v>
      </c>
      <c r="L71" s="33">
        <v>50</v>
      </c>
      <c r="M71" s="5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1" s="316"/>
      <c r="O71" s="316"/>
      <c r="P71" s="316"/>
      <c r="Q71" s="314"/>
      <c r="R71" s="35"/>
      <c r="S71" s="35"/>
      <c r="T71" s="36" t="s">
        <v>63</v>
      </c>
      <c r="U71" s="303">
        <v>0</v>
      </c>
      <c r="V71" s="304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137</v>
      </c>
      <c r="B72" s="55" t="s">
        <v>138</v>
      </c>
      <c r="C72" s="32">
        <v>4301011462</v>
      </c>
      <c r="D72" s="313">
        <v>4680115881457</v>
      </c>
      <c r="E72" s="314"/>
      <c r="F72" s="302">
        <v>0.75</v>
      </c>
      <c r="G72" s="33">
        <v>6</v>
      </c>
      <c r="H72" s="302">
        <v>4.5</v>
      </c>
      <c r="I72" s="302">
        <v>4.74</v>
      </c>
      <c r="J72" s="33">
        <v>120</v>
      </c>
      <c r="K72" s="34" t="s">
        <v>122</v>
      </c>
      <c r="L72" s="33">
        <v>50</v>
      </c>
      <c r="M72" s="5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2" s="316"/>
      <c r="O72" s="316"/>
      <c r="P72" s="316"/>
      <c r="Q72" s="314"/>
      <c r="R72" s="35"/>
      <c r="S72" s="35"/>
      <c r="T72" s="36" t="s">
        <v>63</v>
      </c>
      <c r="U72" s="303">
        <v>0</v>
      </c>
      <c r="V72" s="304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x14ac:dyDescent="0.2">
      <c r="A73" s="320"/>
      <c r="B73" s="321"/>
      <c r="C73" s="321"/>
      <c r="D73" s="321"/>
      <c r="E73" s="321"/>
      <c r="F73" s="321"/>
      <c r="G73" s="321"/>
      <c r="H73" s="321"/>
      <c r="I73" s="321"/>
      <c r="J73" s="321"/>
      <c r="K73" s="321"/>
      <c r="L73" s="322"/>
      <c r="M73" s="317" t="s">
        <v>64</v>
      </c>
      <c r="N73" s="318"/>
      <c r="O73" s="318"/>
      <c r="P73" s="318"/>
      <c r="Q73" s="318"/>
      <c r="R73" s="318"/>
      <c r="S73" s="319"/>
      <c r="T73" s="38" t="s">
        <v>65</v>
      </c>
      <c r="U73" s="30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>0.92592592592592582</v>
      </c>
      <c r="V73" s="30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>1</v>
      </c>
      <c r="W73" s="30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>2.1749999999999999E-2</v>
      </c>
      <c r="X73" s="306"/>
      <c r="Y73" s="306"/>
    </row>
    <row r="74" spans="1:52" x14ac:dyDescent="0.2">
      <c r="A74" s="321"/>
      <c r="B74" s="321"/>
      <c r="C74" s="321"/>
      <c r="D74" s="321"/>
      <c r="E74" s="321"/>
      <c r="F74" s="321"/>
      <c r="G74" s="321"/>
      <c r="H74" s="321"/>
      <c r="I74" s="321"/>
      <c r="J74" s="321"/>
      <c r="K74" s="321"/>
      <c r="L74" s="322"/>
      <c r="M74" s="317" t="s">
        <v>64</v>
      </c>
      <c r="N74" s="318"/>
      <c r="O74" s="318"/>
      <c r="P74" s="318"/>
      <c r="Q74" s="318"/>
      <c r="R74" s="318"/>
      <c r="S74" s="319"/>
      <c r="T74" s="38" t="s">
        <v>63</v>
      </c>
      <c r="U74" s="305">
        <f>IFERROR(SUM(U59:U72),"0")</f>
        <v>10</v>
      </c>
      <c r="V74" s="305">
        <f>IFERROR(SUM(V59:V72),"0")</f>
        <v>10.8</v>
      </c>
      <c r="W74" s="38"/>
      <c r="X74" s="306"/>
      <c r="Y74" s="306"/>
    </row>
    <row r="75" spans="1:52" ht="14.25" customHeight="1" x14ac:dyDescent="0.25">
      <c r="A75" s="331" t="s">
        <v>93</v>
      </c>
      <c r="B75" s="321"/>
      <c r="C75" s="321"/>
      <c r="D75" s="321"/>
      <c r="E75" s="321"/>
      <c r="F75" s="321"/>
      <c r="G75" s="321"/>
      <c r="H75" s="321"/>
      <c r="I75" s="321"/>
      <c r="J75" s="321"/>
      <c r="K75" s="321"/>
      <c r="L75" s="321"/>
      <c r="M75" s="321"/>
      <c r="N75" s="321"/>
      <c r="O75" s="321"/>
      <c r="P75" s="321"/>
      <c r="Q75" s="321"/>
      <c r="R75" s="321"/>
      <c r="S75" s="321"/>
      <c r="T75" s="321"/>
      <c r="U75" s="321"/>
      <c r="V75" s="321"/>
      <c r="W75" s="321"/>
      <c r="X75" s="299"/>
      <c r="Y75" s="299"/>
    </row>
    <row r="76" spans="1:52" ht="27" customHeight="1" x14ac:dyDescent="0.25">
      <c r="A76" s="55" t="s">
        <v>139</v>
      </c>
      <c r="B76" s="55" t="s">
        <v>140</v>
      </c>
      <c r="C76" s="32">
        <v>4301020189</v>
      </c>
      <c r="D76" s="313">
        <v>4607091384789</v>
      </c>
      <c r="E76" s="314"/>
      <c r="F76" s="302">
        <v>1</v>
      </c>
      <c r="G76" s="33">
        <v>6</v>
      </c>
      <c r="H76" s="302">
        <v>6</v>
      </c>
      <c r="I76" s="302">
        <v>6.36</v>
      </c>
      <c r="J76" s="33">
        <v>104</v>
      </c>
      <c r="K76" s="34" t="s">
        <v>96</v>
      </c>
      <c r="L76" s="33">
        <v>45</v>
      </c>
      <c r="M76" s="536" t="s">
        <v>141</v>
      </c>
      <c r="N76" s="316"/>
      <c r="O76" s="316"/>
      <c r="P76" s="316"/>
      <c r="Q76" s="314"/>
      <c r="R76" s="35"/>
      <c r="S76" s="35"/>
      <c r="T76" s="36" t="s">
        <v>63</v>
      </c>
      <c r="U76" s="303">
        <v>0</v>
      </c>
      <c r="V76" s="304">
        <f t="shared" ref="V76:V81" si="4">IFERROR(IF(U76="",0,CEILING((U76/$H76),1)*$H76),"")</f>
        <v>0</v>
      </c>
      <c r="W76" s="37" t="str">
        <f>IFERROR(IF(V76=0,"",ROUNDUP(V76/H76,0)*0.01196),"")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4301020235</v>
      </c>
      <c r="D77" s="313">
        <v>4680115881488</v>
      </c>
      <c r="E77" s="314"/>
      <c r="F77" s="302">
        <v>1.35</v>
      </c>
      <c r="G77" s="33">
        <v>8</v>
      </c>
      <c r="H77" s="302">
        <v>10.8</v>
      </c>
      <c r="I77" s="302">
        <v>11.28</v>
      </c>
      <c r="J77" s="33">
        <v>48</v>
      </c>
      <c r="K77" s="34" t="s">
        <v>96</v>
      </c>
      <c r="L77" s="33">
        <v>50</v>
      </c>
      <c r="M77" s="5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7" s="316"/>
      <c r="O77" s="316"/>
      <c r="P77" s="316"/>
      <c r="Q77" s="314"/>
      <c r="R77" s="35"/>
      <c r="S77" s="35"/>
      <c r="T77" s="36" t="s">
        <v>63</v>
      </c>
      <c r="U77" s="303">
        <v>0</v>
      </c>
      <c r="V77" s="304">
        <f t="shared" si="4"/>
        <v>0</v>
      </c>
      <c r="W77" s="37" t="str">
        <f>IFERROR(IF(V77=0,"",ROUNDUP(V77/H77,0)*0.02175),"")</f>
        <v/>
      </c>
      <c r="X77" s="57"/>
      <c r="Y77" s="58"/>
      <c r="AC77" s="59"/>
      <c r="AZ77" s="90" t="s">
        <v>1</v>
      </c>
    </row>
    <row r="78" spans="1:52" ht="27" customHeight="1" x14ac:dyDescent="0.25">
      <c r="A78" s="55" t="s">
        <v>144</v>
      </c>
      <c r="B78" s="55" t="s">
        <v>145</v>
      </c>
      <c r="C78" s="32">
        <v>4301020183</v>
      </c>
      <c r="D78" s="313">
        <v>4607091384765</v>
      </c>
      <c r="E78" s="314"/>
      <c r="F78" s="302">
        <v>0.42</v>
      </c>
      <c r="G78" s="33">
        <v>6</v>
      </c>
      <c r="H78" s="302">
        <v>2.52</v>
      </c>
      <c r="I78" s="302">
        <v>2.72</v>
      </c>
      <c r="J78" s="33">
        <v>156</v>
      </c>
      <c r="K78" s="34" t="s">
        <v>96</v>
      </c>
      <c r="L78" s="33">
        <v>45</v>
      </c>
      <c r="M78" s="538" t="s">
        <v>146</v>
      </c>
      <c r="N78" s="316"/>
      <c r="O78" s="316"/>
      <c r="P78" s="316"/>
      <c r="Q78" s="314"/>
      <c r="R78" s="35"/>
      <c r="S78" s="35"/>
      <c r="T78" s="36" t="s">
        <v>63</v>
      </c>
      <c r="U78" s="303">
        <v>0</v>
      </c>
      <c r="V78" s="304">
        <f t="shared" si="4"/>
        <v>0</v>
      </c>
      <c r="W78" s="37" t="str">
        <f>IFERROR(IF(V78=0,"",ROUNDUP(V78/H78,0)*0.00753),"")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147</v>
      </c>
      <c r="B79" s="55" t="s">
        <v>148</v>
      </c>
      <c r="C79" s="32">
        <v>4301020258</v>
      </c>
      <c r="D79" s="313">
        <v>4680115882775</v>
      </c>
      <c r="E79" s="314"/>
      <c r="F79" s="302">
        <v>0.3</v>
      </c>
      <c r="G79" s="33">
        <v>8</v>
      </c>
      <c r="H79" s="302">
        <v>2.4</v>
      </c>
      <c r="I79" s="302">
        <v>2.5</v>
      </c>
      <c r="J79" s="33">
        <v>234</v>
      </c>
      <c r="K79" s="34" t="s">
        <v>122</v>
      </c>
      <c r="L79" s="33">
        <v>50</v>
      </c>
      <c r="M79" s="533" t="s">
        <v>149</v>
      </c>
      <c r="N79" s="316"/>
      <c r="O79" s="316"/>
      <c r="P79" s="316"/>
      <c r="Q79" s="314"/>
      <c r="R79" s="35"/>
      <c r="S79" s="35"/>
      <c r="T79" s="36" t="s">
        <v>63</v>
      </c>
      <c r="U79" s="303">
        <v>0</v>
      </c>
      <c r="V79" s="304">
        <f t="shared" si="4"/>
        <v>0</v>
      </c>
      <c r="W79" s="37" t="str">
        <f>IFERROR(IF(V79=0,"",ROUNDUP(V79/H79,0)*0.00502),"")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150</v>
      </c>
      <c r="B80" s="55" t="s">
        <v>151</v>
      </c>
      <c r="C80" s="32">
        <v>4301020217</v>
      </c>
      <c r="D80" s="313">
        <v>4680115880658</v>
      </c>
      <c r="E80" s="314"/>
      <c r="F80" s="302">
        <v>0.4</v>
      </c>
      <c r="G80" s="33">
        <v>6</v>
      </c>
      <c r="H80" s="302">
        <v>2.4</v>
      </c>
      <c r="I80" s="302">
        <v>2.6</v>
      </c>
      <c r="J80" s="33">
        <v>156</v>
      </c>
      <c r="K80" s="34" t="s">
        <v>96</v>
      </c>
      <c r="L80" s="33">
        <v>50</v>
      </c>
      <c r="M80" s="53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0" s="316"/>
      <c r="O80" s="316"/>
      <c r="P80" s="316"/>
      <c r="Q80" s="314"/>
      <c r="R80" s="35"/>
      <c r="S80" s="35"/>
      <c r="T80" s="36" t="s">
        <v>63</v>
      </c>
      <c r="U80" s="303">
        <v>0</v>
      </c>
      <c r="V80" s="304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152</v>
      </c>
      <c r="B81" s="55" t="s">
        <v>153</v>
      </c>
      <c r="C81" s="32">
        <v>4301020223</v>
      </c>
      <c r="D81" s="313">
        <v>4607091381962</v>
      </c>
      <c r="E81" s="314"/>
      <c r="F81" s="302">
        <v>0.5</v>
      </c>
      <c r="G81" s="33">
        <v>6</v>
      </c>
      <c r="H81" s="302">
        <v>3</v>
      </c>
      <c r="I81" s="302">
        <v>3.2</v>
      </c>
      <c r="J81" s="33">
        <v>156</v>
      </c>
      <c r="K81" s="34" t="s">
        <v>96</v>
      </c>
      <c r="L81" s="33">
        <v>50</v>
      </c>
      <c r="M81" s="53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1" s="316"/>
      <c r="O81" s="316"/>
      <c r="P81" s="316"/>
      <c r="Q81" s="314"/>
      <c r="R81" s="35"/>
      <c r="S81" s="35"/>
      <c r="T81" s="36" t="s">
        <v>63</v>
      </c>
      <c r="U81" s="303">
        <v>12</v>
      </c>
      <c r="V81" s="304">
        <f t="shared" si="4"/>
        <v>12</v>
      </c>
      <c r="W81" s="37">
        <f>IFERROR(IF(V81=0,"",ROUNDUP(V81/H81,0)*0.00753),"")</f>
        <v>3.0120000000000001E-2</v>
      </c>
      <c r="X81" s="57"/>
      <c r="Y81" s="58"/>
      <c r="AC81" s="59"/>
      <c r="AZ81" s="94" t="s">
        <v>1</v>
      </c>
    </row>
    <row r="82" spans="1:52" x14ac:dyDescent="0.2">
      <c r="A82" s="320"/>
      <c r="B82" s="321"/>
      <c r="C82" s="321"/>
      <c r="D82" s="321"/>
      <c r="E82" s="321"/>
      <c r="F82" s="321"/>
      <c r="G82" s="321"/>
      <c r="H82" s="321"/>
      <c r="I82" s="321"/>
      <c r="J82" s="321"/>
      <c r="K82" s="321"/>
      <c r="L82" s="322"/>
      <c r="M82" s="317" t="s">
        <v>64</v>
      </c>
      <c r="N82" s="318"/>
      <c r="O82" s="318"/>
      <c r="P82" s="318"/>
      <c r="Q82" s="318"/>
      <c r="R82" s="318"/>
      <c r="S82" s="319"/>
      <c r="T82" s="38" t="s">
        <v>65</v>
      </c>
      <c r="U82" s="305">
        <f>IFERROR(U76/H76,"0")+IFERROR(U77/H77,"0")+IFERROR(U78/H78,"0")+IFERROR(U79/H79,"0")+IFERROR(U80/H80,"0")+IFERROR(U81/H81,"0")</f>
        <v>4</v>
      </c>
      <c r="V82" s="305">
        <f>IFERROR(V76/H76,"0")+IFERROR(V77/H77,"0")+IFERROR(V78/H78,"0")+IFERROR(V79/H79,"0")+IFERROR(V80/H80,"0")+IFERROR(V81/H81,"0")</f>
        <v>4</v>
      </c>
      <c r="W82" s="305">
        <f>IFERROR(IF(W76="",0,W76),"0")+IFERROR(IF(W77="",0,W77),"0")+IFERROR(IF(W78="",0,W78),"0")+IFERROR(IF(W79="",0,W79),"0")+IFERROR(IF(W80="",0,W80),"0")+IFERROR(IF(W81="",0,W81),"0")</f>
        <v>3.0120000000000001E-2</v>
      </c>
      <c r="X82" s="306"/>
      <c r="Y82" s="306"/>
    </row>
    <row r="83" spans="1:52" x14ac:dyDescent="0.2">
      <c r="A83" s="321"/>
      <c r="B83" s="321"/>
      <c r="C83" s="321"/>
      <c r="D83" s="321"/>
      <c r="E83" s="321"/>
      <c r="F83" s="321"/>
      <c r="G83" s="321"/>
      <c r="H83" s="321"/>
      <c r="I83" s="321"/>
      <c r="J83" s="321"/>
      <c r="K83" s="321"/>
      <c r="L83" s="322"/>
      <c r="M83" s="317" t="s">
        <v>64</v>
      </c>
      <c r="N83" s="318"/>
      <c r="O83" s="318"/>
      <c r="P83" s="318"/>
      <c r="Q83" s="318"/>
      <c r="R83" s="318"/>
      <c r="S83" s="319"/>
      <c r="T83" s="38" t="s">
        <v>63</v>
      </c>
      <c r="U83" s="305">
        <f>IFERROR(SUM(U76:U81),"0")</f>
        <v>12</v>
      </c>
      <c r="V83" s="305">
        <f>IFERROR(SUM(V76:V81),"0")</f>
        <v>12</v>
      </c>
      <c r="W83" s="38"/>
      <c r="X83" s="306"/>
      <c r="Y83" s="306"/>
    </row>
    <row r="84" spans="1:52" ht="14.25" customHeight="1" x14ac:dyDescent="0.25">
      <c r="A84" s="331" t="s">
        <v>59</v>
      </c>
      <c r="B84" s="321"/>
      <c r="C84" s="321"/>
      <c r="D84" s="321"/>
      <c r="E84" s="321"/>
      <c r="F84" s="321"/>
      <c r="G84" s="321"/>
      <c r="H84" s="321"/>
      <c r="I84" s="321"/>
      <c r="J84" s="321"/>
      <c r="K84" s="321"/>
      <c r="L84" s="321"/>
      <c r="M84" s="321"/>
      <c r="N84" s="321"/>
      <c r="O84" s="321"/>
      <c r="P84" s="321"/>
      <c r="Q84" s="321"/>
      <c r="R84" s="321"/>
      <c r="S84" s="321"/>
      <c r="T84" s="321"/>
      <c r="U84" s="321"/>
      <c r="V84" s="321"/>
      <c r="W84" s="321"/>
      <c r="X84" s="299"/>
      <c r="Y84" s="299"/>
    </row>
    <row r="85" spans="1:52" ht="16.5" customHeight="1" x14ac:dyDescent="0.25">
      <c r="A85" s="55" t="s">
        <v>154</v>
      </c>
      <c r="B85" s="55" t="s">
        <v>155</v>
      </c>
      <c r="C85" s="32">
        <v>4301030895</v>
      </c>
      <c r="D85" s="313">
        <v>4607091387667</v>
      </c>
      <c r="E85" s="314"/>
      <c r="F85" s="302">
        <v>0.9</v>
      </c>
      <c r="G85" s="33">
        <v>10</v>
      </c>
      <c r="H85" s="302">
        <v>9</v>
      </c>
      <c r="I85" s="302">
        <v>9.6300000000000008</v>
      </c>
      <c r="J85" s="33">
        <v>56</v>
      </c>
      <c r="K85" s="34" t="s">
        <v>96</v>
      </c>
      <c r="L85" s="33">
        <v>40</v>
      </c>
      <c r="M85" s="5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5" s="316"/>
      <c r="O85" s="316"/>
      <c r="P85" s="316"/>
      <c r="Q85" s="314"/>
      <c r="R85" s="35"/>
      <c r="S85" s="35"/>
      <c r="T85" s="36" t="s">
        <v>63</v>
      </c>
      <c r="U85" s="303">
        <v>0</v>
      </c>
      <c r="V85" s="304">
        <f t="shared" ref="V85:V93" si="5">IFERROR(IF(U85="",0,CEILING((U85/$H85),1)*$H85),"")</f>
        <v>0</v>
      </c>
      <c r="W85" s="37" t="str">
        <f>IFERROR(IF(V85=0,"",ROUNDUP(V85/H85,0)*0.02175),"")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156</v>
      </c>
      <c r="B86" s="55" t="s">
        <v>157</v>
      </c>
      <c r="C86" s="32">
        <v>4301030961</v>
      </c>
      <c r="D86" s="313">
        <v>4607091387636</v>
      </c>
      <c r="E86" s="314"/>
      <c r="F86" s="302">
        <v>0.7</v>
      </c>
      <c r="G86" s="33">
        <v>6</v>
      </c>
      <c r="H86" s="302">
        <v>4.2</v>
      </c>
      <c r="I86" s="302">
        <v>4.5</v>
      </c>
      <c r="J86" s="33">
        <v>120</v>
      </c>
      <c r="K86" s="34" t="s">
        <v>62</v>
      </c>
      <c r="L86" s="33">
        <v>40</v>
      </c>
      <c r="M86" s="5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6" s="316"/>
      <c r="O86" s="316"/>
      <c r="P86" s="316"/>
      <c r="Q86" s="314"/>
      <c r="R86" s="35"/>
      <c r="S86" s="35"/>
      <c r="T86" s="36" t="s">
        <v>63</v>
      </c>
      <c r="U86" s="303">
        <v>0</v>
      </c>
      <c r="V86" s="304">
        <f t="shared" si="5"/>
        <v>0</v>
      </c>
      <c r="W86" s="37" t="str">
        <f>IFERROR(IF(V86=0,"",ROUNDUP(V86/H86,0)*0.00937),"")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158</v>
      </c>
      <c r="B87" s="55" t="s">
        <v>159</v>
      </c>
      <c r="C87" s="32">
        <v>4301031078</v>
      </c>
      <c r="D87" s="313">
        <v>4607091384727</v>
      </c>
      <c r="E87" s="314"/>
      <c r="F87" s="302">
        <v>0.8</v>
      </c>
      <c r="G87" s="33">
        <v>6</v>
      </c>
      <c r="H87" s="302">
        <v>4.8</v>
      </c>
      <c r="I87" s="302">
        <v>5.16</v>
      </c>
      <c r="J87" s="33">
        <v>104</v>
      </c>
      <c r="K87" s="34" t="s">
        <v>62</v>
      </c>
      <c r="L87" s="33">
        <v>45</v>
      </c>
      <c r="M87" s="53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7" s="316"/>
      <c r="O87" s="316"/>
      <c r="P87" s="316"/>
      <c r="Q87" s="314"/>
      <c r="R87" s="35"/>
      <c r="S87" s="35"/>
      <c r="T87" s="36" t="s">
        <v>63</v>
      </c>
      <c r="U87" s="303">
        <v>0</v>
      </c>
      <c r="V87" s="304">
        <f t="shared" si="5"/>
        <v>0</v>
      </c>
      <c r="W87" s="37" t="str">
        <f>IFERROR(IF(V87=0,"",ROUNDUP(V87/H87,0)*0.01196),"")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4301031080</v>
      </c>
      <c r="D88" s="313">
        <v>4607091386745</v>
      </c>
      <c r="E88" s="314"/>
      <c r="F88" s="302">
        <v>0.8</v>
      </c>
      <c r="G88" s="33">
        <v>6</v>
      </c>
      <c r="H88" s="302">
        <v>4.8</v>
      </c>
      <c r="I88" s="302">
        <v>5.16</v>
      </c>
      <c r="J88" s="33">
        <v>104</v>
      </c>
      <c r="K88" s="34" t="s">
        <v>62</v>
      </c>
      <c r="L88" s="33">
        <v>45</v>
      </c>
      <c r="M88" s="53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8" s="316"/>
      <c r="O88" s="316"/>
      <c r="P88" s="316"/>
      <c r="Q88" s="314"/>
      <c r="R88" s="35"/>
      <c r="S88" s="35"/>
      <c r="T88" s="36" t="s">
        <v>63</v>
      </c>
      <c r="U88" s="303">
        <v>0</v>
      </c>
      <c r="V88" s="304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16.5" customHeight="1" x14ac:dyDescent="0.25">
      <c r="A89" s="55" t="s">
        <v>162</v>
      </c>
      <c r="B89" s="55" t="s">
        <v>163</v>
      </c>
      <c r="C89" s="32">
        <v>4301030963</v>
      </c>
      <c r="D89" s="313">
        <v>4607091382426</v>
      </c>
      <c r="E89" s="314"/>
      <c r="F89" s="302">
        <v>0.9</v>
      </c>
      <c r="G89" s="33">
        <v>10</v>
      </c>
      <c r="H89" s="302">
        <v>9</v>
      </c>
      <c r="I89" s="302">
        <v>9.6300000000000008</v>
      </c>
      <c r="J89" s="33">
        <v>56</v>
      </c>
      <c r="K89" s="34" t="s">
        <v>62</v>
      </c>
      <c r="L89" s="33">
        <v>40</v>
      </c>
      <c r="M89" s="5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89" s="316"/>
      <c r="O89" s="316"/>
      <c r="P89" s="316"/>
      <c r="Q89" s="314"/>
      <c r="R89" s="35"/>
      <c r="S89" s="35"/>
      <c r="T89" s="36" t="s">
        <v>63</v>
      </c>
      <c r="U89" s="303">
        <v>0</v>
      </c>
      <c r="V89" s="304">
        <f t="shared" si="5"/>
        <v>0</v>
      </c>
      <c r="W89" s="37" t="str">
        <f>IFERROR(IF(V89=0,"",ROUNDUP(V89/H89,0)*0.02175),"")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4301030962</v>
      </c>
      <c r="D90" s="313">
        <v>4607091386547</v>
      </c>
      <c r="E90" s="314"/>
      <c r="F90" s="302">
        <v>0.35</v>
      </c>
      <c r="G90" s="33">
        <v>8</v>
      </c>
      <c r="H90" s="302">
        <v>2.8</v>
      </c>
      <c r="I90" s="302">
        <v>2.94</v>
      </c>
      <c r="J90" s="33">
        <v>234</v>
      </c>
      <c r="K90" s="34" t="s">
        <v>62</v>
      </c>
      <c r="L90" s="33">
        <v>40</v>
      </c>
      <c r="M90" s="52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0" s="316"/>
      <c r="O90" s="316"/>
      <c r="P90" s="316"/>
      <c r="Q90" s="314"/>
      <c r="R90" s="35"/>
      <c r="S90" s="35"/>
      <c r="T90" s="36" t="s">
        <v>63</v>
      </c>
      <c r="U90" s="303">
        <v>0</v>
      </c>
      <c r="V90" s="304">
        <f t="shared" si="5"/>
        <v>0</v>
      </c>
      <c r="W90" s="37" t="str">
        <f>IFERROR(IF(V90=0,"",ROUNDUP(V90/H90,0)*0.00502),"")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166</v>
      </c>
      <c r="B91" s="55" t="s">
        <v>167</v>
      </c>
      <c r="C91" s="32">
        <v>4301031077</v>
      </c>
      <c r="D91" s="313">
        <v>4607091384703</v>
      </c>
      <c r="E91" s="314"/>
      <c r="F91" s="302">
        <v>0.35</v>
      </c>
      <c r="G91" s="33">
        <v>6</v>
      </c>
      <c r="H91" s="302">
        <v>2.1</v>
      </c>
      <c r="I91" s="302">
        <v>2.2000000000000002</v>
      </c>
      <c r="J91" s="33">
        <v>234</v>
      </c>
      <c r="K91" s="34" t="s">
        <v>62</v>
      </c>
      <c r="L91" s="33">
        <v>45</v>
      </c>
      <c r="M91" s="52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1" s="316"/>
      <c r="O91" s="316"/>
      <c r="P91" s="316"/>
      <c r="Q91" s="314"/>
      <c r="R91" s="35"/>
      <c r="S91" s="35"/>
      <c r="T91" s="36" t="s">
        <v>63</v>
      </c>
      <c r="U91" s="303">
        <v>0</v>
      </c>
      <c r="V91" s="304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4301031079</v>
      </c>
      <c r="D92" s="313">
        <v>4607091384734</v>
      </c>
      <c r="E92" s="314"/>
      <c r="F92" s="302">
        <v>0.35</v>
      </c>
      <c r="G92" s="33">
        <v>6</v>
      </c>
      <c r="H92" s="302">
        <v>2.1</v>
      </c>
      <c r="I92" s="302">
        <v>2.2000000000000002</v>
      </c>
      <c r="J92" s="33">
        <v>234</v>
      </c>
      <c r="K92" s="34" t="s">
        <v>62</v>
      </c>
      <c r="L92" s="33">
        <v>45</v>
      </c>
      <c r="M92" s="52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2" s="316"/>
      <c r="O92" s="316"/>
      <c r="P92" s="316"/>
      <c r="Q92" s="314"/>
      <c r="R92" s="35"/>
      <c r="S92" s="35"/>
      <c r="T92" s="36" t="s">
        <v>63</v>
      </c>
      <c r="U92" s="303">
        <v>0</v>
      </c>
      <c r="V92" s="304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4301030964</v>
      </c>
      <c r="D93" s="313">
        <v>4607091382464</v>
      </c>
      <c r="E93" s="314"/>
      <c r="F93" s="302">
        <v>0.35</v>
      </c>
      <c r="G93" s="33">
        <v>8</v>
      </c>
      <c r="H93" s="302">
        <v>2.8</v>
      </c>
      <c r="I93" s="302">
        <v>2.964</v>
      </c>
      <c r="J93" s="33">
        <v>234</v>
      </c>
      <c r="K93" s="34" t="s">
        <v>62</v>
      </c>
      <c r="L93" s="33">
        <v>40</v>
      </c>
      <c r="M93" s="5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3" s="316"/>
      <c r="O93" s="316"/>
      <c r="P93" s="316"/>
      <c r="Q93" s="314"/>
      <c r="R93" s="35"/>
      <c r="S93" s="35"/>
      <c r="T93" s="36" t="s">
        <v>63</v>
      </c>
      <c r="U93" s="303">
        <v>0</v>
      </c>
      <c r="V93" s="304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x14ac:dyDescent="0.2">
      <c r="A94" s="320"/>
      <c r="B94" s="321"/>
      <c r="C94" s="321"/>
      <c r="D94" s="321"/>
      <c r="E94" s="321"/>
      <c r="F94" s="321"/>
      <c r="G94" s="321"/>
      <c r="H94" s="321"/>
      <c r="I94" s="321"/>
      <c r="J94" s="321"/>
      <c r="K94" s="321"/>
      <c r="L94" s="322"/>
      <c r="M94" s="317" t="s">
        <v>64</v>
      </c>
      <c r="N94" s="318"/>
      <c r="O94" s="318"/>
      <c r="P94" s="318"/>
      <c r="Q94" s="318"/>
      <c r="R94" s="318"/>
      <c r="S94" s="319"/>
      <c r="T94" s="38" t="s">
        <v>65</v>
      </c>
      <c r="U94" s="305">
        <f>IFERROR(U85/H85,"0")+IFERROR(U86/H86,"0")+IFERROR(U87/H87,"0")+IFERROR(U88/H88,"0")+IFERROR(U89/H89,"0")+IFERROR(U90/H90,"0")+IFERROR(U91/H91,"0")+IFERROR(U92/H92,"0")+IFERROR(U93/H93,"0")</f>
        <v>0</v>
      </c>
      <c r="V94" s="305">
        <f>IFERROR(V85/H85,"0")+IFERROR(V86/H86,"0")+IFERROR(V87/H87,"0")+IFERROR(V88/H88,"0")+IFERROR(V89/H89,"0")+IFERROR(V90/H90,"0")+IFERROR(V91/H91,"0")+IFERROR(V92/H92,"0")+IFERROR(V93/H93,"0")</f>
        <v>0</v>
      </c>
      <c r="W94" s="305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>0</v>
      </c>
      <c r="X94" s="306"/>
      <c r="Y94" s="306"/>
    </row>
    <row r="95" spans="1:52" x14ac:dyDescent="0.2">
      <c r="A95" s="321"/>
      <c r="B95" s="321"/>
      <c r="C95" s="321"/>
      <c r="D95" s="321"/>
      <c r="E95" s="321"/>
      <c r="F95" s="321"/>
      <c r="G95" s="321"/>
      <c r="H95" s="321"/>
      <c r="I95" s="321"/>
      <c r="J95" s="321"/>
      <c r="K95" s="321"/>
      <c r="L95" s="322"/>
      <c r="M95" s="317" t="s">
        <v>64</v>
      </c>
      <c r="N95" s="318"/>
      <c r="O95" s="318"/>
      <c r="P95" s="318"/>
      <c r="Q95" s="318"/>
      <c r="R95" s="318"/>
      <c r="S95" s="319"/>
      <c r="T95" s="38" t="s">
        <v>63</v>
      </c>
      <c r="U95" s="305">
        <f>IFERROR(SUM(U85:U93),"0")</f>
        <v>0</v>
      </c>
      <c r="V95" s="305">
        <f>IFERROR(SUM(V85:V93),"0")</f>
        <v>0</v>
      </c>
      <c r="W95" s="38"/>
      <c r="X95" s="306"/>
      <c r="Y95" s="306"/>
    </row>
    <row r="96" spans="1:52" ht="14.25" customHeight="1" x14ac:dyDescent="0.25">
      <c r="A96" s="331" t="s">
        <v>66</v>
      </c>
      <c r="B96" s="321"/>
      <c r="C96" s="321"/>
      <c r="D96" s="321"/>
      <c r="E96" s="321"/>
      <c r="F96" s="321"/>
      <c r="G96" s="321"/>
      <c r="H96" s="321"/>
      <c r="I96" s="321"/>
      <c r="J96" s="321"/>
      <c r="K96" s="321"/>
      <c r="L96" s="321"/>
      <c r="M96" s="321"/>
      <c r="N96" s="321"/>
      <c r="O96" s="321"/>
      <c r="P96" s="321"/>
      <c r="Q96" s="321"/>
      <c r="R96" s="321"/>
      <c r="S96" s="321"/>
      <c r="T96" s="321"/>
      <c r="U96" s="321"/>
      <c r="V96" s="321"/>
      <c r="W96" s="321"/>
      <c r="X96" s="299"/>
      <c r="Y96" s="299"/>
    </row>
    <row r="97" spans="1:52" ht="27" customHeight="1" x14ac:dyDescent="0.25">
      <c r="A97" s="55" t="s">
        <v>172</v>
      </c>
      <c r="B97" s="55" t="s">
        <v>173</v>
      </c>
      <c r="C97" s="32">
        <v>4301051437</v>
      </c>
      <c r="D97" s="313">
        <v>4607091386967</v>
      </c>
      <c r="E97" s="314"/>
      <c r="F97" s="302">
        <v>1.35</v>
      </c>
      <c r="G97" s="33">
        <v>6</v>
      </c>
      <c r="H97" s="302">
        <v>8.1</v>
      </c>
      <c r="I97" s="302">
        <v>8.6639999999999997</v>
      </c>
      <c r="J97" s="33">
        <v>56</v>
      </c>
      <c r="K97" s="34" t="s">
        <v>122</v>
      </c>
      <c r="L97" s="33">
        <v>45</v>
      </c>
      <c r="M97" s="521" t="s">
        <v>174</v>
      </c>
      <c r="N97" s="316"/>
      <c r="O97" s="316"/>
      <c r="P97" s="316"/>
      <c r="Q97" s="314"/>
      <c r="R97" s="35"/>
      <c r="S97" s="35"/>
      <c r="T97" s="36" t="s">
        <v>63</v>
      </c>
      <c r="U97" s="303">
        <v>0</v>
      </c>
      <c r="V97" s="304">
        <f t="shared" ref="V97:V105" si="6">IFERROR(IF(U97="",0,CEILING((U97/$H97),1)*$H97),"")</f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172</v>
      </c>
      <c r="B98" s="55" t="s">
        <v>175</v>
      </c>
      <c r="C98" s="32">
        <v>4301051543</v>
      </c>
      <c r="D98" s="313">
        <v>4607091386967</v>
      </c>
      <c r="E98" s="314"/>
      <c r="F98" s="302">
        <v>1.4</v>
      </c>
      <c r="G98" s="33">
        <v>6</v>
      </c>
      <c r="H98" s="302">
        <v>8.4</v>
      </c>
      <c r="I98" s="302">
        <v>8.9640000000000004</v>
      </c>
      <c r="J98" s="33">
        <v>56</v>
      </c>
      <c r="K98" s="34" t="s">
        <v>62</v>
      </c>
      <c r="L98" s="33">
        <v>45</v>
      </c>
      <c r="M98" s="522" t="s">
        <v>176</v>
      </c>
      <c r="N98" s="316"/>
      <c r="O98" s="316"/>
      <c r="P98" s="316"/>
      <c r="Q98" s="314"/>
      <c r="R98" s="35"/>
      <c r="S98" s="35"/>
      <c r="T98" s="36" t="s">
        <v>63</v>
      </c>
      <c r="U98" s="303">
        <v>0</v>
      </c>
      <c r="V98" s="304">
        <f t="shared" si="6"/>
        <v>0</v>
      </c>
      <c r="W98" s="37" t="str">
        <f>IFERROR(IF(V98=0,"",ROUNDUP(V98/H98,0)*0.02175),"")</f>
        <v/>
      </c>
      <c r="X98" s="57"/>
      <c r="Y98" s="58"/>
      <c r="AC98" s="59"/>
      <c r="AZ98" s="105" t="s">
        <v>1</v>
      </c>
    </row>
    <row r="99" spans="1:52" ht="16.5" customHeight="1" x14ac:dyDescent="0.25">
      <c r="A99" s="55" t="s">
        <v>177</v>
      </c>
      <c r="B99" s="55" t="s">
        <v>178</v>
      </c>
      <c r="C99" s="32">
        <v>4301051311</v>
      </c>
      <c r="D99" s="313">
        <v>4607091385304</v>
      </c>
      <c r="E99" s="314"/>
      <c r="F99" s="302">
        <v>1.35</v>
      </c>
      <c r="G99" s="33">
        <v>6</v>
      </c>
      <c r="H99" s="302">
        <v>8.1</v>
      </c>
      <c r="I99" s="302">
        <v>8.6639999999999997</v>
      </c>
      <c r="J99" s="33">
        <v>56</v>
      </c>
      <c r="K99" s="34" t="s">
        <v>62</v>
      </c>
      <c r="L99" s="33">
        <v>40</v>
      </c>
      <c r="M99" s="52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99" s="316"/>
      <c r="O99" s="316"/>
      <c r="P99" s="316"/>
      <c r="Q99" s="314"/>
      <c r="R99" s="35"/>
      <c r="S99" s="35"/>
      <c r="T99" s="36" t="s">
        <v>63</v>
      </c>
      <c r="U99" s="303">
        <v>80</v>
      </c>
      <c r="V99" s="304">
        <f t="shared" si="6"/>
        <v>81</v>
      </c>
      <c r="W99" s="37">
        <f>IFERROR(IF(V99=0,"",ROUNDUP(V99/H99,0)*0.02175),"")</f>
        <v>0.21749999999999997</v>
      </c>
      <c r="X99" s="57"/>
      <c r="Y99" s="58"/>
      <c r="AC99" s="59"/>
      <c r="AZ99" s="106" t="s">
        <v>1</v>
      </c>
    </row>
    <row r="100" spans="1:52" ht="16.5" customHeight="1" x14ac:dyDescent="0.25">
      <c r="A100" s="55" t="s">
        <v>179</v>
      </c>
      <c r="B100" s="55" t="s">
        <v>180</v>
      </c>
      <c r="C100" s="32">
        <v>4301051306</v>
      </c>
      <c r="D100" s="313">
        <v>4607091386264</v>
      </c>
      <c r="E100" s="314"/>
      <c r="F100" s="302">
        <v>0.5</v>
      </c>
      <c r="G100" s="33">
        <v>6</v>
      </c>
      <c r="H100" s="302">
        <v>3</v>
      </c>
      <c r="I100" s="302">
        <v>3.278</v>
      </c>
      <c r="J100" s="33">
        <v>156</v>
      </c>
      <c r="K100" s="34" t="s">
        <v>62</v>
      </c>
      <c r="L100" s="33">
        <v>31</v>
      </c>
      <c r="M100" s="51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0" s="316"/>
      <c r="O100" s="316"/>
      <c r="P100" s="316"/>
      <c r="Q100" s="314"/>
      <c r="R100" s="35"/>
      <c r="S100" s="35"/>
      <c r="T100" s="36" t="s">
        <v>63</v>
      </c>
      <c r="U100" s="303">
        <v>0</v>
      </c>
      <c r="V100" s="304">
        <f t="shared" si="6"/>
        <v>0</v>
      </c>
      <c r="W100" s="37" t="str">
        <f>IFERROR(IF(V100=0,"",ROUNDUP(V100/H100,0)*0.00753),"")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181</v>
      </c>
      <c r="B101" s="55" t="s">
        <v>182</v>
      </c>
      <c r="C101" s="32">
        <v>4301051436</v>
      </c>
      <c r="D101" s="313">
        <v>4607091385731</v>
      </c>
      <c r="E101" s="314"/>
      <c r="F101" s="302">
        <v>0.45</v>
      </c>
      <c r="G101" s="33">
        <v>6</v>
      </c>
      <c r="H101" s="302">
        <v>2.7</v>
      </c>
      <c r="I101" s="302">
        <v>2.972</v>
      </c>
      <c r="J101" s="33">
        <v>156</v>
      </c>
      <c r="K101" s="34" t="s">
        <v>122</v>
      </c>
      <c r="L101" s="33">
        <v>45</v>
      </c>
      <c r="M101" s="517" t="s">
        <v>183</v>
      </c>
      <c r="N101" s="316"/>
      <c r="O101" s="316"/>
      <c r="P101" s="316"/>
      <c r="Q101" s="314"/>
      <c r="R101" s="35"/>
      <c r="S101" s="35"/>
      <c r="T101" s="36" t="s">
        <v>63</v>
      </c>
      <c r="U101" s="303">
        <v>0</v>
      </c>
      <c r="V101" s="304">
        <f t="shared" si="6"/>
        <v>0</v>
      </c>
      <c r="W101" s="37" t="str">
        <f>IFERROR(IF(V101=0,"",ROUNDUP(V101/H101,0)*0.00753),"")</f>
        <v/>
      </c>
      <c r="X101" s="57"/>
      <c r="Y101" s="58"/>
      <c r="AC101" s="59"/>
      <c r="AZ101" s="108" t="s">
        <v>1</v>
      </c>
    </row>
    <row r="102" spans="1:52" ht="27" customHeight="1" x14ac:dyDescent="0.25">
      <c r="A102" s="55" t="s">
        <v>184</v>
      </c>
      <c r="B102" s="55" t="s">
        <v>185</v>
      </c>
      <c r="C102" s="32">
        <v>4301051439</v>
      </c>
      <c r="D102" s="313">
        <v>4680115880214</v>
      </c>
      <c r="E102" s="314"/>
      <c r="F102" s="302">
        <v>0.45</v>
      </c>
      <c r="G102" s="33">
        <v>6</v>
      </c>
      <c r="H102" s="302">
        <v>2.7</v>
      </c>
      <c r="I102" s="302">
        <v>2.988</v>
      </c>
      <c r="J102" s="33">
        <v>120</v>
      </c>
      <c r="K102" s="34" t="s">
        <v>122</v>
      </c>
      <c r="L102" s="33">
        <v>45</v>
      </c>
      <c r="M102" s="518" t="s">
        <v>186</v>
      </c>
      <c r="N102" s="316"/>
      <c r="O102" s="316"/>
      <c r="P102" s="316"/>
      <c r="Q102" s="314"/>
      <c r="R102" s="35"/>
      <c r="S102" s="35"/>
      <c r="T102" s="36" t="s">
        <v>63</v>
      </c>
      <c r="U102" s="303">
        <v>10</v>
      </c>
      <c r="V102" s="304">
        <f t="shared" si="6"/>
        <v>10.8</v>
      </c>
      <c r="W102" s="37">
        <f>IFERROR(IF(V102=0,"",ROUNDUP(V102/H102,0)*0.00937),"")</f>
        <v>3.7479999999999999E-2</v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4301051438</v>
      </c>
      <c r="D103" s="313">
        <v>4680115880894</v>
      </c>
      <c r="E103" s="314"/>
      <c r="F103" s="302">
        <v>0.33</v>
      </c>
      <c r="G103" s="33">
        <v>6</v>
      </c>
      <c r="H103" s="302">
        <v>1.98</v>
      </c>
      <c r="I103" s="302">
        <v>2.258</v>
      </c>
      <c r="J103" s="33">
        <v>156</v>
      </c>
      <c r="K103" s="34" t="s">
        <v>122</v>
      </c>
      <c r="L103" s="33">
        <v>45</v>
      </c>
      <c r="M103" s="519" t="s">
        <v>189</v>
      </c>
      <c r="N103" s="316"/>
      <c r="O103" s="316"/>
      <c r="P103" s="316"/>
      <c r="Q103" s="314"/>
      <c r="R103" s="35"/>
      <c r="S103" s="35"/>
      <c r="T103" s="36" t="s">
        <v>63</v>
      </c>
      <c r="U103" s="303">
        <v>0</v>
      </c>
      <c r="V103" s="304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16.5" customHeight="1" x14ac:dyDescent="0.25">
      <c r="A104" s="55" t="s">
        <v>190</v>
      </c>
      <c r="B104" s="55" t="s">
        <v>191</v>
      </c>
      <c r="C104" s="32">
        <v>4301051313</v>
      </c>
      <c r="D104" s="313">
        <v>4607091385427</v>
      </c>
      <c r="E104" s="314"/>
      <c r="F104" s="302">
        <v>0.5</v>
      </c>
      <c r="G104" s="33">
        <v>6</v>
      </c>
      <c r="H104" s="302">
        <v>3</v>
      </c>
      <c r="I104" s="302">
        <v>3.2719999999999998</v>
      </c>
      <c r="J104" s="33">
        <v>156</v>
      </c>
      <c r="K104" s="34" t="s">
        <v>62</v>
      </c>
      <c r="L104" s="33">
        <v>40</v>
      </c>
      <c r="M104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4" s="316"/>
      <c r="O104" s="316"/>
      <c r="P104" s="316"/>
      <c r="Q104" s="314"/>
      <c r="R104" s="35"/>
      <c r="S104" s="35"/>
      <c r="T104" s="36" t="s">
        <v>63</v>
      </c>
      <c r="U104" s="303">
        <v>0</v>
      </c>
      <c r="V104" s="304">
        <f t="shared" si="6"/>
        <v>0</v>
      </c>
      <c r="W104" s="37" t="str">
        <f>IFERROR(IF(V104=0,"",ROUNDUP(V104/H104,0)*0.00753),"")</f>
        <v/>
      </c>
      <c r="X104" s="57"/>
      <c r="Y104" s="58"/>
      <c r="AC104" s="59"/>
      <c r="AZ104" s="111" t="s">
        <v>1</v>
      </c>
    </row>
    <row r="105" spans="1:52" ht="16.5" customHeight="1" x14ac:dyDescent="0.25">
      <c r="A105" s="55" t="s">
        <v>192</v>
      </c>
      <c r="B105" s="55" t="s">
        <v>193</v>
      </c>
      <c r="C105" s="32">
        <v>4301051480</v>
      </c>
      <c r="D105" s="313">
        <v>4680115882645</v>
      </c>
      <c r="E105" s="314"/>
      <c r="F105" s="302">
        <v>0.3</v>
      </c>
      <c r="G105" s="33">
        <v>6</v>
      </c>
      <c r="H105" s="302">
        <v>1.8</v>
      </c>
      <c r="I105" s="302">
        <v>2.66</v>
      </c>
      <c r="J105" s="33">
        <v>156</v>
      </c>
      <c r="K105" s="34" t="s">
        <v>62</v>
      </c>
      <c r="L105" s="33">
        <v>40</v>
      </c>
      <c r="M105" s="513" t="s">
        <v>194</v>
      </c>
      <c r="N105" s="316"/>
      <c r="O105" s="316"/>
      <c r="P105" s="316"/>
      <c r="Q105" s="314"/>
      <c r="R105" s="35"/>
      <c r="S105" s="35"/>
      <c r="T105" s="36" t="s">
        <v>63</v>
      </c>
      <c r="U105" s="303">
        <v>0</v>
      </c>
      <c r="V105" s="304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x14ac:dyDescent="0.2">
      <c r="A106" s="320"/>
      <c r="B106" s="321"/>
      <c r="C106" s="321"/>
      <c r="D106" s="321"/>
      <c r="E106" s="321"/>
      <c r="F106" s="321"/>
      <c r="G106" s="321"/>
      <c r="H106" s="321"/>
      <c r="I106" s="321"/>
      <c r="J106" s="321"/>
      <c r="K106" s="321"/>
      <c r="L106" s="322"/>
      <c r="M106" s="317" t="s">
        <v>64</v>
      </c>
      <c r="N106" s="318"/>
      <c r="O106" s="318"/>
      <c r="P106" s="318"/>
      <c r="Q106" s="318"/>
      <c r="R106" s="318"/>
      <c r="S106" s="319"/>
      <c r="T106" s="38" t="s">
        <v>65</v>
      </c>
      <c r="U106" s="305">
        <f>IFERROR(U97/H97,"0")+IFERROR(U98/H98,"0")+IFERROR(U99/H99,"0")+IFERROR(U100/H100,"0")+IFERROR(U101/H101,"0")+IFERROR(U102/H102,"0")+IFERROR(U103/H103,"0")+IFERROR(U104/H104,"0")+IFERROR(U105/H105,"0")</f>
        <v>13.580246913580247</v>
      </c>
      <c r="V106" s="305">
        <f>IFERROR(V97/H97,"0")+IFERROR(V98/H98,"0")+IFERROR(V99/H99,"0")+IFERROR(V100/H100,"0")+IFERROR(V101/H101,"0")+IFERROR(V102/H102,"0")+IFERROR(V103/H103,"0")+IFERROR(V104/H104,"0")+IFERROR(V105/H105,"0")</f>
        <v>14</v>
      </c>
      <c r="W106" s="305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>0.25497999999999998</v>
      </c>
      <c r="X106" s="306"/>
      <c r="Y106" s="306"/>
    </row>
    <row r="107" spans="1:52" x14ac:dyDescent="0.2">
      <c r="A107" s="321"/>
      <c r="B107" s="321"/>
      <c r="C107" s="321"/>
      <c r="D107" s="321"/>
      <c r="E107" s="321"/>
      <c r="F107" s="321"/>
      <c r="G107" s="321"/>
      <c r="H107" s="321"/>
      <c r="I107" s="321"/>
      <c r="J107" s="321"/>
      <c r="K107" s="321"/>
      <c r="L107" s="322"/>
      <c r="M107" s="317" t="s">
        <v>64</v>
      </c>
      <c r="N107" s="318"/>
      <c r="O107" s="318"/>
      <c r="P107" s="318"/>
      <c r="Q107" s="318"/>
      <c r="R107" s="318"/>
      <c r="S107" s="319"/>
      <c r="T107" s="38" t="s">
        <v>63</v>
      </c>
      <c r="U107" s="305">
        <f>IFERROR(SUM(U97:U105),"0")</f>
        <v>90</v>
      </c>
      <c r="V107" s="305">
        <f>IFERROR(SUM(V97:V105),"0")</f>
        <v>91.8</v>
      </c>
      <c r="W107" s="38"/>
      <c r="X107" s="306"/>
      <c r="Y107" s="306"/>
    </row>
    <row r="108" spans="1:52" ht="14.25" customHeight="1" x14ac:dyDescent="0.25">
      <c r="A108" s="331" t="s">
        <v>195</v>
      </c>
      <c r="B108" s="321"/>
      <c r="C108" s="321"/>
      <c r="D108" s="321"/>
      <c r="E108" s="321"/>
      <c r="F108" s="321"/>
      <c r="G108" s="321"/>
      <c r="H108" s="321"/>
      <c r="I108" s="321"/>
      <c r="J108" s="321"/>
      <c r="K108" s="321"/>
      <c r="L108" s="321"/>
      <c r="M108" s="321"/>
      <c r="N108" s="321"/>
      <c r="O108" s="321"/>
      <c r="P108" s="321"/>
      <c r="Q108" s="321"/>
      <c r="R108" s="321"/>
      <c r="S108" s="321"/>
      <c r="T108" s="321"/>
      <c r="U108" s="321"/>
      <c r="V108" s="321"/>
      <c r="W108" s="321"/>
      <c r="X108" s="299"/>
      <c r="Y108" s="299"/>
    </row>
    <row r="109" spans="1:52" ht="27" customHeight="1" x14ac:dyDescent="0.25">
      <c r="A109" s="55" t="s">
        <v>196</v>
      </c>
      <c r="B109" s="55" t="s">
        <v>197</v>
      </c>
      <c r="C109" s="32">
        <v>4301060296</v>
      </c>
      <c r="D109" s="313">
        <v>4607091383065</v>
      </c>
      <c r="E109" s="314"/>
      <c r="F109" s="302">
        <v>0.83</v>
      </c>
      <c r="G109" s="33">
        <v>4</v>
      </c>
      <c r="H109" s="302">
        <v>3.32</v>
      </c>
      <c r="I109" s="302">
        <v>3.5819999999999999</v>
      </c>
      <c r="J109" s="33">
        <v>120</v>
      </c>
      <c r="K109" s="34" t="s">
        <v>62</v>
      </c>
      <c r="L109" s="33">
        <v>30</v>
      </c>
      <c r="M109" s="51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09" s="316"/>
      <c r="O109" s="316"/>
      <c r="P109" s="316"/>
      <c r="Q109" s="314"/>
      <c r="R109" s="35"/>
      <c r="S109" s="35"/>
      <c r="T109" s="36" t="s">
        <v>63</v>
      </c>
      <c r="U109" s="303">
        <v>0</v>
      </c>
      <c r="V109" s="304">
        <f>IFERROR(IF(U109="",0,CEILING((U109/$H109),1)*$H109),"")</f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198</v>
      </c>
      <c r="B110" s="55" t="s">
        <v>199</v>
      </c>
      <c r="C110" s="32">
        <v>4301060350</v>
      </c>
      <c r="D110" s="313">
        <v>4680115881532</v>
      </c>
      <c r="E110" s="314"/>
      <c r="F110" s="302">
        <v>1.35</v>
      </c>
      <c r="G110" s="33">
        <v>6</v>
      </c>
      <c r="H110" s="302">
        <v>8.1</v>
      </c>
      <c r="I110" s="302">
        <v>8.58</v>
      </c>
      <c r="J110" s="33">
        <v>56</v>
      </c>
      <c r="K110" s="34" t="s">
        <v>122</v>
      </c>
      <c r="L110" s="33">
        <v>30</v>
      </c>
      <c r="M110" s="51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0" s="316"/>
      <c r="O110" s="316"/>
      <c r="P110" s="316"/>
      <c r="Q110" s="314"/>
      <c r="R110" s="35"/>
      <c r="S110" s="35"/>
      <c r="T110" s="36" t="s">
        <v>63</v>
      </c>
      <c r="U110" s="303">
        <v>0</v>
      </c>
      <c r="V110" s="304">
        <f>IFERROR(IF(U110="",0,CEILING((U110/$H110),1)*$H110),"")</f>
        <v>0</v>
      </c>
      <c r="W110" s="37" t="str">
        <f>IFERROR(IF(V110=0,"",ROUNDUP(V110/H110,0)*0.02175),"")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4301060356</v>
      </c>
      <c r="D111" s="313">
        <v>4680115882652</v>
      </c>
      <c r="E111" s="314"/>
      <c r="F111" s="302">
        <v>0.33</v>
      </c>
      <c r="G111" s="33">
        <v>6</v>
      </c>
      <c r="H111" s="302">
        <v>1.98</v>
      </c>
      <c r="I111" s="302">
        <v>2.84</v>
      </c>
      <c r="J111" s="33">
        <v>156</v>
      </c>
      <c r="K111" s="34" t="s">
        <v>62</v>
      </c>
      <c r="L111" s="33">
        <v>40</v>
      </c>
      <c r="M111" s="510" t="s">
        <v>202</v>
      </c>
      <c r="N111" s="316"/>
      <c r="O111" s="316"/>
      <c r="P111" s="316"/>
      <c r="Q111" s="314"/>
      <c r="R111" s="35"/>
      <c r="S111" s="35"/>
      <c r="T111" s="36" t="s">
        <v>63</v>
      </c>
      <c r="U111" s="303">
        <v>0</v>
      </c>
      <c r="V111" s="304">
        <f>IFERROR(IF(U111="",0,CEILING((U111/$H111),1)*$H111),"")</f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203</v>
      </c>
      <c r="B112" s="55" t="s">
        <v>204</v>
      </c>
      <c r="C112" s="32">
        <v>4301060309</v>
      </c>
      <c r="D112" s="313">
        <v>4680115880238</v>
      </c>
      <c r="E112" s="314"/>
      <c r="F112" s="302">
        <v>0.33</v>
      </c>
      <c r="G112" s="33">
        <v>6</v>
      </c>
      <c r="H112" s="302">
        <v>1.98</v>
      </c>
      <c r="I112" s="302">
        <v>2.258</v>
      </c>
      <c r="J112" s="33">
        <v>156</v>
      </c>
      <c r="K112" s="34" t="s">
        <v>62</v>
      </c>
      <c r="L112" s="33">
        <v>40</v>
      </c>
      <c r="M112" s="51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16"/>
      <c r="O112" s="316"/>
      <c r="P112" s="316"/>
      <c r="Q112" s="314"/>
      <c r="R112" s="35"/>
      <c r="S112" s="35"/>
      <c r="T112" s="36" t="s">
        <v>63</v>
      </c>
      <c r="U112" s="303">
        <v>0</v>
      </c>
      <c r="V112" s="304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205</v>
      </c>
      <c r="B113" s="55" t="s">
        <v>206</v>
      </c>
      <c r="C113" s="32">
        <v>4301060351</v>
      </c>
      <c r="D113" s="313">
        <v>4680115881464</v>
      </c>
      <c r="E113" s="314"/>
      <c r="F113" s="302">
        <v>0.4</v>
      </c>
      <c r="G113" s="33">
        <v>6</v>
      </c>
      <c r="H113" s="302">
        <v>2.4</v>
      </c>
      <c r="I113" s="302">
        <v>2.6</v>
      </c>
      <c r="J113" s="33">
        <v>156</v>
      </c>
      <c r="K113" s="34" t="s">
        <v>122</v>
      </c>
      <c r="L113" s="33">
        <v>30</v>
      </c>
      <c r="M113" s="512" t="s">
        <v>207</v>
      </c>
      <c r="N113" s="316"/>
      <c r="O113" s="316"/>
      <c r="P113" s="316"/>
      <c r="Q113" s="314"/>
      <c r="R113" s="35"/>
      <c r="S113" s="35"/>
      <c r="T113" s="36" t="s">
        <v>63</v>
      </c>
      <c r="U113" s="303">
        <v>0</v>
      </c>
      <c r="V113" s="304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20"/>
      <c r="B114" s="321"/>
      <c r="C114" s="321"/>
      <c r="D114" s="321"/>
      <c r="E114" s="321"/>
      <c r="F114" s="321"/>
      <c r="G114" s="321"/>
      <c r="H114" s="321"/>
      <c r="I114" s="321"/>
      <c r="J114" s="321"/>
      <c r="K114" s="321"/>
      <c r="L114" s="322"/>
      <c r="M114" s="317" t="s">
        <v>64</v>
      </c>
      <c r="N114" s="318"/>
      <c r="O114" s="318"/>
      <c r="P114" s="318"/>
      <c r="Q114" s="318"/>
      <c r="R114" s="318"/>
      <c r="S114" s="319"/>
      <c r="T114" s="38" t="s">
        <v>65</v>
      </c>
      <c r="U114" s="305">
        <f>IFERROR(U109/H109,"0")+IFERROR(U110/H110,"0")+IFERROR(U111/H111,"0")+IFERROR(U112/H112,"0")+IFERROR(U113/H113,"0")</f>
        <v>0</v>
      </c>
      <c r="V114" s="305">
        <f>IFERROR(V109/H109,"0")+IFERROR(V110/H110,"0")+IFERROR(V111/H111,"0")+IFERROR(V112/H112,"0")+IFERROR(V113/H113,"0")</f>
        <v>0</v>
      </c>
      <c r="W114" s="305">
        <f>IFERROR(IF(W109="",0,W109),"0")+IFERROR(IF(W110="",0,W110),"0")+IFERROR(IF(W111="",0,W111),"0")+IFERROR(IF(W112="",0,W112),"0")+IFERROR(IF(W113="",0,W113),"0")</f>
        <v>0</v>
      </c>
      <c r="X114" s="306"/>
      <c r="Y114" s="306"/>
    </row>
    <row r="115" spans="1:52" x14ac:dyDescent="0.2">
      <c r="A115" s="321"/>
      <c r="B115" s="321"/>
      <c r="C115" s="321"/>
      <c r="D115" s="321"/>
      <c r="E115" s="321"/>
      <c r="F115" s="321"/>
      <c r="G115" s="321"/>
      <c r="H115" s="321"/>
      <c r="I115" s="321"/>
      <c r="J115" s="321"/>
      <c r="K115" s="321"/>
      <c r="L115" s="322"/>
      <c r="M115" s="317" t="s">
        <v>64</v>
      </c>
      <c r="N115" s="318"/>
      <c r="O115" s="318"/>
      <c r="P115" s="318"/>
      <c r="Q115" s="318"/>
      <c r="R115" s="318"/>
      <c r="S115" s="319"/>
      <c r="T115" s="38" t="s">
        <v>63</v>
      </c>
      <c r="U115" s="305">
        <f>IFERROR(SUM(U109:U113),"0")</f>
        <v>0</v>
      </c>
      <c r="V115" s="305">
        <f>IFERROR(SUM(V109:V113),"0")</f>
        <v>0</v>
      </c>
      <c r="W115" s="38"/>
      <c r="X115" s="306"/>
      <c r="Y115" s="306"/>
    </row>
    <row r="116" spans="1:52" ht="16.5" customHeight="1" x14ac:dyDescent="0.25">
      <c r="A116" s="330" t="s">
        <v>208</v>
      </c>
      <c r="B116" s="321"/>
      <c r="C116" s="321"/>
      <c r="D116" s="321"/>
      <c r="E116" s="321"/>
      <c r="F116" s="321"/>
      <c r="G116" s="321"/>
      <c r="H116" s="321"/>
      <c r="I116" s="321"/>
      <c r="J116" s="321"/>
      <c r="K116" s="321"/>
      <c r="L116" s="321"/>
      <c r="M116" s="321"/>
      <c r="N116" s="321"/>
      <c r="O116" s="321"/>
      <c r="P116" s="321"/>
      <c r="Q116" s="321"/>
      <c r="R116" s="321"/>
      <c r="S116" s="321"/>
      <c r="T116" s="321"/>
      <c r="U116" s="321"/>
      <c r="V116" s="321"/>
      <c r="W116" s="321"/>
      <c r="X116" s="298"/>
      <c r="Y116" s="298"/>
    </row>
    <row r="117" spans="1:52" ht="14.25" customHeight="1" x14ac:dyDescent="0.25">
      <c r="A117" s="331" t="s">
        <v>66</v>
      </c>
      <c r="B117" s="321"/>
      <c r="C117" s="321"/>
      <c r="D117" s="321"/>
      <c r="E117" s="321"/>
      <c r="F117" s="321"/>
      <c r="G117" s="321"/>
      <c r="H117" s="321"/>
      <c r="I117" s="321"/>
      <c r="J117" s="321"/>
      <c r="K117" s="321"/>
      <c r="L117" s="321"/>
      <c r="M117" s="321"/>
      <c r="N117" s="321"/>
      <c r="O117" s="321"/>
      <c r="P117" s="321"/>
      <c r="Q117" s="321"/>
      <c r="R117" s="321"/>
      <c r="S117" s="321"/>
      <c r="T117" s="321"/>
      <c r="U117" s="321"/>
      <c r="V117" s="321"/>
      <c r="W117" s="321"/>
      <c r="X117" s="299"/>
      <c r="Y117" s="299"/>
    </row>
    <row r="118" spans="1:52" ht="27" customHeight="1" x14ac:dyDescent="0.25">
      <c r="A118" s="55" t="s">
        <v>209</v>
      </c>
      <c r="B118" s="55" t="s">
        <v>210</v>
      </c>
      <c r="C118" s="32">
        <v>4301051360</v>
      </c>
      <c r="D118" s="313">
        <v>4607091385168</v>
      </c>
      <c r="E118" s="314"/>
      <c r="F118" s="302">
        <v>1.35</v>
      </c>
      <c r="G118" s="33">
        <v>6</v>
      </c>
      <c r="H118" s="302">
        <v>8.1</v>
      </c>
      <c r="I118" s="302">
        <v>8.6579999999999995</v>
      </c>
      <c r="J118" s="33">
        <v>56</v>
      </c>
      <c r="K118" s="34" t="s">
        <v>122</v>
      </c>
      <c r="L118" s="33">
        <v>45</v>
      </c>
      <c r="M118" s="50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16"/>
      <c r="O118" s="316"/>
      <c r="P118" s="316"/>
      <c r="Q118" s="314"/>
      <c r="R118" s="35"/>
      <c r="S118" s="35"/>
      <c r="T118" s="36" t="s">
        <v>63</v>
      </c>
      <c r="U118" s="303">
        <v>0</v>
      </c>
      <c r="V118" s="304">
        <f>IFERROR(IF(U118="",0,CEILING((U118/$H118),1)*$H118),"")</f>
        <v>0</v>
      </c>
      <c r="W118" s="37" t="str">
        <f>IFERROR(IF(V118=0,"",ROUNDUP(V118/H118,0)*0.02175),"")</f>
        <v/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211</v>
      </c>
      <c r="B119" s="55" t="s">
        <v>212</v>
      </c>
      <c r="C119" s="32">
        <v>4301051362</v>
      </c>
      <c r="D119" s="313">
        <v>4607091383256</v>
      </c>
      <c r="E119" s="314"/>
      <c r="F119" s="302">
        <v>0.33</v>
      </c>
      <c r="G119" s="33">
        <v>6</v>
      </c>
      <c r="H119" s="302">
        <v>1.98</v>
      </c>
      <c r="I119" s="302">
        <v>2.246</v>
      </c>
      <c r="J119" s="33">
        <v>156</v>
      </c>
      <c r="K119" s="34" t="s">
        <v>122</v>
      </c>
      <c r="L119" s="33">
        <v>45</v>
      </c>
      <c r="M119" s="50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16"/>
      <c r="O119" s="316"/>
      <c r="P119" s="316"/>
      <c r="Q119" s="314"/>
      <c r="R119" s="35"/>
      <c r="S119" s="35"/>
      <c r="T119" s="36" t="s">
        <v>63</v>
      </c>
      <c r="U119" s="303">
        <v>0</v>
      </c>
      <c r="V119" s="304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213</v>
      </c>
      <c r="B120" s="55" t="s">
        <v>214</v>
      </c>
      <c r="C120" s="32">
        <v>4301051358</v>
      </c>
      <c r="D120" s="313">
        <v>4607091385748</v>
      </c>
      <c r="E120" s="314"/>
      <c r="F120" s="302">
        <v>0.45</v>
      </c>
      <c r="G120" s="33">
        <v>6</v>
      </c>
      <c r="H120" s="302">
        <v>2.7</v>
      </c>
      <c r="I120" s="302">
        <v>2.972</v>
      </c>
      <c r="J120" s="33">
        <v>156</v>
      </c>
      <c r="K120" s="34" t="s">
        <v>122</v>
      </c>
      <c r="L120" s="33">
        <v>45</v>
      </c>
      <c r="M120" s="5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16"/>
      <c r="O120" s="316"/>
      <c r="P120" s="316"/>
      <c r="Q120" s="314"/>
      <c r="R120" s="35"/>
      <c r="S120" s="35"/>
      <c r="T120" s="36" t="s">
        <v>63</v>
      </c>
      <c r="U120" s="303">
        <v>13</v>
      </c>
      <c r="V120" s="304">
        <f>IFERROR(IF(U120="",0,CEILING((U120/$H120),1)*$H120),"")</f>
        <v>13.5</v>
      </c>
      <c r="W120" s="37">
        <f>IFERROR(IF(V120=0,"",ROUNDUP(V120/H120,0)*0.00753),"")</f>
        <v>3.7650000000000003E-2</v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215</v>
      </c>
      <c r="B121" s="55" t="s">
        <v>216</v>
      </c>
      <c r="C121" s="32">
        <v>4301051364</v>
      </c>
      <c r="D121" s="313">
        <v>4607091384581</v>
      </c>
      <c r="E121" s="314"/>
      <c r="F121" s="302">
        <v>0.67</v>
      </c>
      <c r="G121" s="33">
        <v>4</v>
      </c>
      <c r="H121" s="302">
        <v>2.68</v>
      </c>
      <c r="I121" s="302">
        <v>2.9420000000000002</v>
      </c>
      <c r="J121" s="33">
        <v>120</v>
      </c>
      <c r="K121" s="34" t="s">
        <v>122</v>
      </c>
      <c r="L121" s="33">
        <v>45</v>
      </c>
      <c r="M121" s="509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16"/>
      <c r="O121" s="316"/>
      <c r="P121" s="316"/>
      <c r="Q121" s="314"/>
      <c r="R121" s="35"/>
      <c r="S121" s="35"/>
      <c r="T121" s="36" t="s">
        <v>63</v>
      </c>
      <c r="U121" s="303">
        <v>0</v>
      </c>
      <c r="V121" s="304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20"/>
      <c r="B122" s="321"/>
      <c r="C122" s="321"/>
      <c r="D122" s="321"/>
      <c r="E122" s="321"/>
      <c r="F122" s="321"/>
      <c r="G122" s="321"/>
      <c r="H122" s="321"/>
      <c r="I122" s="321"/>
      <c r="J122" s="321"/>
      <c r="K122" s="321"/>
      <c r="L122" s="322"/>
      <c r="M122" s="317" t="s">
        <v>64</v>
      </c>
      <c r="N122" s="318"/>
      <c r="O122" s="318"/>
      <c r="P122" s="318"/>
      <c r="Q122" s="318"/>
      <c r="R122" s="318"/>
      <c r="S122" s="319"/>
      <c r="T122" s="38" t="s">
        <v>65</v>
      </c>
      <c r="U122" s="305">
        <f>IFERROR(U118/H118,"0")+IFERROR(U119/H119,"0")+IFERROR(U120/H120,"0")+IFERROR(U121/H121,"0")</f>
        <v>4.8148148148148149</v>
      </c>
      <c r="V122" s="305">
        <f>IFERROR(V118/H118,"0")+IFERROR(V119/H119,"0")+IFERROR(V120/H120,"0")+IFERROR(V121/H121,"0")</f>
        <v>5</v>
      </c>
      <c r="W122" s="305">
        <f>IFERROR(IF(W118="",0,W118),"0")+IFERROR(IF(W119="",0,W119),"0")+IFERROR(IF(W120="",0,W120),"0")+IFERROR(IF(W121="",0,W121),"0")</f>
        <v>3.7650000000000003E-2</v>
      </c>
      <c r="X122" s="306"/>
      <c r="Y122" s="306"/>
    </row>
    <row r="123" spans="1:52" x14ac:dyDescent="0.2">
      <c r="A123" s="321"/>
      <c r="B123" s="321"/>
      <c r="C123" s="321"/>
      <c r="D123" s="321"/>
      <c r="E123" s="321"/>
      <c r="F123" s="321"/>
      <c r="G123" s="321"/>
      <c r="H123" s="321"/>
      <c r="I123" s="321"/>
      <c r="J123" s="321"/>
      <c r="K123" s="321"/>
      <c r="L123" s="322"/>
      <c r="M123" s="317" t="s">
        <v>64</v>
      </c>
      <c r="N123" s="318"/>
      <c r="O123" s="318"/>
      <c r="P123" s="318"/>
      <c r="Q123" s="318"/>
      <c r="R123" s="318"/>
      <c r="S123" s="319"/>
      <c r="T123" s="38" t="s">
        <v>63</v>
      </c>
      <c r="U123" s="305">
        <f>IFERROR(SUM(U118:U121),"0")</f>
        <v>13</v>
      </c>
      <c r="V123" s="305">
        <f>IFERROR(SUM(V118:V121),"0")</f>
        <v>13.5</v>
      </c>
      <c r="W123" s="38"/>
      <c r="X123" s="306"/>
      <c r="Y123" s="306"/>
    </row>
    <row r="124" spans="1:52" ht="27.75" customHeight="1" x14ac:dyDescent="0.2">
      <c r="A124" s="336" t="s">
        <v>217</v>
      </c>
      <c r="B124" s="337"/>
      <c r="C124" s="337"/>
      <c r="D124" s="337"/>
      <c r="E124" s="337"/>
      <c r="F124" s="337"/>
      <c r="G124" s="337"/>
      <c r="H124" s="337"/>
      <c r="I124" s="337"/>
      <c r="J124" s="337"/>
      <c r="K124" s="337"/>
      <c r="L124" s="337"/>
      <c r="M124" s="337"/>
      <c r="N124" s="337"/>
      <c r="O124" s="337"/>
      <c r="P124" s="337"/>
      <c r="Q124" s="337"/>
      <c r="R124" s="337"/>
      <c r="S124" s="337"/>
      <c r="T124" s="337"/>
      <c r="U124" s="337"/>
      <c r="V124" s="337"/>
      <c r="W124" s="337"/>
      <c r="X124" s="49"/>
      <c r="Y124" s="49"/>
    </row>
    <row r="125" spans="1:52" ht="16.5" customHeight="1" x14ac:dyDescent="0.25">
      <c r="A125" s="330" t="s">
        <v>218</v>
      </c>
      <c r="B125" s="321"/>
      <c r="C125" s="321"/>
      <c r="D125" s="321"/>
      <c r="E125" s="321"/>
      <c r="F125" s="321"/>
      <c r="G125" s="321"/>
      <c r="H125" s="321"/>
      <c r="I125" s="321"/>
      <c r="J125" s="321"/>
      <c r="K125" s="321"/>
      <c r="L125" s="321"/>
      <c r="M125" s="321"/>
      <c r="N125" s="321"/>
      <c r="O125" s="321"/>
      <c r="P125" s="321"/>
      <c r="Q125" s="321"/>
      <c r="R125" s="321"/>
      <c r="S125" s="321"/>
      <c r="T125" s="321"/>
      <c r="U125" s="321"/>
      <c r="V125" s="321"/>
      <c r="W125" s="321"/>
      <c r="X125" s="298"/>
      <c r="Y125" s="298"/>
    </row>
    <row r="126" spans="1:52" ht="14.25" customHeight="1" x14ac:dyDescent="0.25">
      <c r="A126" s="331" t="s">
        <v>100</v>
      </c>
      <c r="B126" s="321"/>
      <c r="C126" s="321"/>
      <c r="D126" s="321"/>
      <c r="E126" s="321"/>
      <c r="F126" s="321"/>
      <c r="G126" s="321"/>
      <c r="H126" s="321"/>
      <c r="I126" s="321"/>
      <c r="J126" s="321"/>
      <c r="K126" s="321"/>
      <c r="L126" s="321"/>
      <c r="M126" s="321"/>
      <c r="N126" s="321"/>
      <c r="O126" s="321"/>
      <c r="P126" s="321"/>
      <c r="Q126" s="321"/>
      <c r="R126" s="321"/>
      <c r="S126" s="321"/>
      <c r="T126" s="321"/>
      <c r="U126" s="321"/>
      <c r="V126" s="321"/>
      <c r="W126" s="321"/>
      <c r="X126" s="299"/>
      <c r="Y126" s="299"/>
    </row>
    <row r="127" spans="1:52" ht="27" customHeight="1" x14ac:dyDescent="0.25">
      <c r="A127" s="55" t="s">
        <v>219</v>
      </c>
      <c r="B127" s="55" t="s">
        <v>220</v>
      </c>
      <c r="C127" s="32">
        <v>4301011223</v>
      </c>
      <c r="D127" s="313">
        <v>4607091383423</v>
      </c>
      <c r="E127" s="314"/>
      <c r="F127" s="302">
        <v>1.35</v>
      </c>
      <c r="G127" s="33">
        <v>8</v>
      </c>
      <c r="H127" s="302">
        <v>10.8</v>
      </c>
      <c r="I127" s="302">
        <v>11.375999999999999</v>
      </c>
      <c r="J127" s="33">
        <v>56</v>
      </c>
      <c r="K127" s="34" t="s">
        <v>122</v>
      </c>
      <c r="L127" s="33">
        <v>35</v>
      </c>
      <c r="M127" s="50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16"/>
      <c r="O127" s="316"/>
      <c r="P127" s="316"/>
      <c r="Q127" s="314"/>
      <c r="R127" s="35"/>
      <c r="S127" s="35"/>
      <c r="T127" s="36" t="s">
        <v>63</v>
      </c>
      <c r="U127" s="303">
        <v>0</v>
      </c>
      <c r="V127" s="304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221</v>
      </c>
      <c r="B128" s="55" t="s">
        <v>222</v>
      </c>
      <c r="C128" s="32">
        <v>4301011338</v>
      </c>
      <c r="D128" s="313">
        <v>4607091381405</v>
      </c>
      <c r="E128" s="314"/>
      <c r="F128" s="302">
        <v>1.35</v>
      </c>
      <c r="G128" s="33">
        <v>8</v>
      </c>
      <c r="H128" s="302">
        <v>10.8</v>
      </c>
      <c r="I128" s="302">
        <v>11.375999999999999</v>
      </c>
      <c r="J128" s="33">
        <v>56</v>
      </c>
      <c r="K128" s="34" t="s">
        <v>62</v>
      </c>
      <c r="L128" s="33">
        <v>35</v>
      </c>
      <c r="M128" s="50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16"/>
      <c r="O128" s="316"/>
      <c r="P128" s="316"/>
      <c r="Q128" s="314"/>
      <c r="R128" s="35"/>
      <c r="S128" s="35"/>
      <c r="T128" s="36" t="s">
        <v>63</v>
      </c>
      <c r="U128" s="303">
        <v>0</v>
      </c>
      <c r="V128" s="304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223</v>
      </c>
      <c r="B129" s="55" t="s">
        <v>224</v>
      </c>
      <c r="C129" s="32">
        <v>4301011333</v>
      </c>
      <c r="D129" s="313">
        <v>4607091386516</v>
      </c>
      <c r="E129" s="314"/>
      <c r="F129" s="302">
        <v>1.4</v>
      </c>
      <c r="G129" s="33">
        <v>8</v>
      </c>
      <c r="H129" s="302">
        <v>11.2</v>
      </c>
      <c r="I129" s="302">
        <v>11.776</v>
      </c>
      <c r="J129" s="33">
        <v>56</v>
      </c>
      <c r="K129" s="34" t="s">
        <v>62</v>
      </c>
      <c r="L129" s="33">
        <v>30</v>
      </c>
      <c r="M129" s="50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16"/>
      <c r="O129" s="316"/>
      <c r="P129" s="316"/>
      <c r="Q129" s="314"/>
      <c r="R129" s="35"/>
      <c r="S129" s="35"/>
      <c r="T129" s="36" t="s">
        <v>63</v>
      </c>
      <c r="U129" s="303">
        <v>0</v>
      </c>
      <c r="V129" s="304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20"/>
      <c r="B130" s="321"/>
      <c r="C130" s="321"/>
      <c r="D130" s="321"/>
      <c r="E130" s="321"/>
      <c r="F130" s="321"/>
      <c r="G130" s="321"/>
      <c r="H130" s="321"/>
      <c r="I130" s="321"/>
      <c r="J130" s="321"/>
      <c r="K130" s="321"/>
      <c r="L130" s="322"/>
      <c r="M130" s="317" t="s">
        <v>64</v>
      </c>
      <c r="N130" s="318"/>
      <c r="O130" s="318"/>
      <c r="P130" s="318"/>
      <c r="Q130" s="318"/>
      <c r="R130" s="318"/>
      <c r="S130" s="319"/>
      <c r="T130" s="38" t="s">
        <v>65</v>
      </c>
      <c r="U130" s="305">
        <f>IFERROR(U127/H127,"0")+IFERROR(U128/H128,"0")+IFERROR(U129/H129,"0")</f>
        <v>0</v>
      </c>
      <c r="V130" s="305">
        <f>IFERROR(V127/H127,"0")+IFERROR(V128/H128,"0")+IFERROR(V129/H129,"0")</f>
        <v>0</v>
      </c>
      <c r="W130" s="305">
        <f>IFERROR(IF(W127="",0,W127),"0")+IFERROR(IF(W128="",0,W128),"0")+IFERROR(IF(W129="",0,W129),"0")</f>
        <v>0</v>
      </c>
      <c r="X130" s="306"/>
      <c r="Y130" s="306"/>
    </row>
    <row r="131" spans="1:52" x14ac:dyDescent="0.2">
      <c r="A131" s="321"/>
      <c r="B131" s="321"/>
      <c r="C131" s="321"/>
      <c r="D131" s="321"/>
      <c r="E131" s="321"/>
      <c r="F131" s="321"/>
      <c r="G131" s="321"/>
      <c r="H131" s="321"/>
      <c r="I131" s="321"/>
      <c r="J131" s="321"/>
      <c r="K131" s="321"/>
      <c r="L131" s="322"/>
      <c r="M131" s="317" t="s">
        <v>64</v>
      </c>
      <c r="N131" s="318"/>
      <c r="O131" s="318"/>
      <c r="P131" s="318"/>
      <c r="Q131" s="318"/>
      <c r="R131" s="318"/>
      <c r="S131" s="319"/>
      <c r="T131" s="38" t="s">
        <v>63</v>
      </c>
      <c r="U131" s="305">
        <f>IFERROR(SUM(U127:U129),"0")</f>
        <v>0</v>
      </c>
      <c r="V131" s="305">
        <f>IFERROR(SUM(V127:V129),"0")</f>
        <v>0</v>
      </c>
      <c r="W131" s="38"/>
      <c r="X131" s="306"/>
      <c r="Y131" s="306"/>
    </row>
    <row r="132" spans="1:52" ht="16.5" customHeight="1" x14ac:dyDescent="0.25">
      <c r="A132" s="330" t="s">
        <v>225</v>
      </c>
      <c r="B132" s="321"/>
      <c r="C132" s="321"/>
      <c r="D132" s="321"/>
      <c r="E132" s="321"/>
      <c r="F132" s="321"/>
      <c r="G132" s="321"/>
      <c r="H132" s="321"/>
      <c r="I132" s="321"/>
      <c r="J132" s="321"/>
      <c r="K132" s="321"/>
      <c r="L132" s="321"/>
      <c r="M132" s="321"/>
      <c r="N132" s="321"/>
      <c r="O132" s="321"/>
      <c r="P132" s="321"/>
      <c r="Q132" s="321"/>
      <c r="R132" s="321"/>
      <c r="S132" s="321"/>
      <c r="T132" s="321"/>
      <c r="U132" s="321"/>
      <c r="V132" s="321"/>
      <c r="W132" s="321"/>
      <c r="X132" s="298"/>
      <c r="Y132" s="298"/>
    </row>
    <row r="133" spans="1:52" ht="14.25" customHeight="1" x14ac:dyDescent="0.25">
      <c r="A133" s="331" t="s">
        <v>59</v>
      </c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1"/>
      <c r="N133" s="321"/>
      <c r="O133" s="321"/>
      <c r="P133" s="321"/>
      <c r="Q133" s="321"/>
      <c r="R133" s="321"/>
      <c r="S133" s="321"/>
      <c r="T133" s="321"/>
      <c r="U133" s="321"/>
      <c r="V133" s="321"/>
      <c r="W133" s="321"/>
      <c r="X133" s="299"/>
      <c r="Y133" s="299"/>
    </row>
    <row r="134" spans="1:52" ht="27" customHeight="1" x14ac:dyDescent="0.25">
      <c r="A134" s="55" t="s">
        <v>226</v>
      </c>
      <c r="B134" s="55" t="s">
        <v>227</v>
      </c>
      <c r="C134" s="32">
        <v>4301031191</v>
      </c>
      <c r="D134" s="313">
        <v>4680115880993</v>
      </c>
      <c r="E134" s="314"/>
      <c r="F134" s="302">
        <v>0.7</v>
      </c>
      <c r="G134" s="33">
        <v>6</v>
      </c>
      <c r="H134" s="302">
        <v>4.2</v>
      </c>
      <c r="I134" s="302">
        <v>4.46</v>
      </c>
      <c r="J134" s="33">
        <v>156</v>
      </c>
      <c r="K134" s="34" t="s">
        <v>62</v>
      </c>
      <c r="L134" s="33">
        <v>40</v>
      </c>
      <c r="M134" s="50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16"/>
      <c r="O134" s="316"/>
      <c r="P134" s="316"/>
      <c r="Q134" s="314"/>
      <c r="R134" s="35"/>
      <c r="S134" s="35"/>
      <c r="T134" s="36" t="s">
        <v>63</v>
      </c>
      <c r="U134" s="303">
        <v>50</v>
      </c>
      <c r="V134" s="304">
        <f t="shared" ref="V134:V141" si="7">IFERROR(IF(U134="",0,CEILING((U134/$H134),1)*$H134),"")</f>
        <v>50.400000000000006</v>
      </c>
      <c r="W134" s="37">
        <f>IFERROR(IF(V134=0,"",ROUNDUP(V134/H134,0)*0.00753),"")</f>
        <v>9.0359999999999996E-2</v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228</v>
      </c>
      <c r="B135" s="55" t="s">
        <v>229</v>
      </c>
      <c r="C135" s="32">
        <v>4301031204</v>
      </c>
      <c r="D135" s="313">
        <v>4680115881761</v>
      </c>
      <c r="E135" s="314"/>
      <c r="F135" s="302">
        <v>0.7</v>
      </c>
      <c r="G135" s="33">
        <v>6</v>
      </c>
      <c r="H135" s="302">
        <v>4.2</v>
      </c>
      <c r="I135" s="302">
        <v>4.46</v>
      </c>
      <c r="J135" s="33">
        <v>156</v>
      </c>
      <c r="K135" s="34" t="s">
        <v>62</v>
      </c>
      <c r="L135" s="33">
        <v>40</v>
      </c>
      <c r="M135" s="49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16"/>
      <c r="O135" s="316"/>
      <c r="P135" s="316"/>
      <c r="Q135" s="314"/>
      <c r="R135" s="35"/>
      <c r="S135" s="35"/>
      <c r="T135" s="36" t="s">
        <v>63</v>
      </c>
      <c r="U135" s="303">
        <v>0</v>
      </c>
      <c r="V135" s="304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230</v>
      </c>
      <c r="B136" s="55" t="s">
        <v>231</v>
      </c>
      <c r="C136" s="32">
        <v>4301031201</v>
      </c>
      <c r="D136" s="313">
        <v>4680115881563</v>
      </c>
      <c r="E136" s="314"/>
      <c r="F136" s="302">
        <v>0.7</v>
      </c>
      <c r="G136" s="33">
        <v>6</v>
      </c>
      <c r="H136" s="302">
        <v>4.2</v>
      </c>
      <c r="I136" s="302">
        <v>4.4000000000000004</v>
      </c>
      <c r="J136" s="33">
        <v>156</v>
      </c>
      <c r="K136" s="34" t="s">
        <v>62</v>
      </c>
      <c r="L136" s="33">
        <v>40</v>
      </c>
      <c r="M136" s="49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16"/>
      <c r="O136" s="316"/>
      <c r="P136" s="316"/>
      <c r="Q136" s="314"/>
      <c r="R136" s="35"/>
      <c r="S136" s="35"/>
      <c r="T136" s="36" t="s">
        <v>63</v>
      </c>
      <c r="U136" s="303">
        <v>130</v>
      </c>
      <c r="V136" s="304">
        <f t="shared" si="7"/>
        <v>130.20000000000002</v>
      </c>
      <c r="W136" s="37">
        <f>IFERROR(IF(V136=0,"",ROUNDUP(V136/H136,0)*0.00753),"")</f>
        <v>0.23343</v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232</v>
      </c>
      <c r="B137" s="55" t="s">
        <v>233</v>
      </c>
      <c r="C137" s="32">
        <v>4301031199</v>
      </c>
      <c r="D137" s="313">
        <v>4680115880986</v>
      </c>
      <c r="E137" s="314"/>
      <c r="F137" s="302">
        <v>0.35</v>
      </c>
      <c r="G137" s="33">
        <v>6</v>
      </c>
      <c r="H137" s="302">
        <v>2.1</v>
      </c>
      <c r="I137" s="302">
        <v>2.23</v>
      </c>
      <c r="J137" s="33">
        <v>234</v>
      </c>
      <c r="K137" s="34" t="s">
        <v>62</v>
      </c>
      <c r="L137" s="33">
        <v>40</v>
      </c>
      <c r="M137" s="4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16"/>
      <c r="O137" s="316"/>
      <c r="P137" s="316"/>
      <c r="Q137" s="314"/>
      <c r="R137" s="35"/>
      <c r="S137" s="35"/>
      <c r="T137" s="36" t="s">
        <v>63</v>
      </c>
      <c r="U137" s="303">
        <v>0</v>
      </c>
      <c r="V137" s="304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234</v>
      </c>
      <c r="B138" s="55" t="s">
        <v>235</v>
      </c>
      <c r="C138" s="32">
        <v>4301031190</v>
      </c>
      <c r="D138" s="313">
        <v>4680115880207</v>
      </c>
      <c r="E138" s="314"/>
      <c r="F138" s="302">
        <v>0.4</v>
      </c>
      <c r="G138" s="33">
        <v>6</v>
      </c>
      <c r="H138" s="302">
        <v>2.4</v>
      </c>
      <c r="I138" s="302">
        <v>2.63</v>
      </c>
      <c r="J138" s="33">
        <v>156</v>
      </c>
      <c r="K138" s="34" t="s">
        <v>62</v>
      </c>
      <c r="L138" s="33">
        <v>40</v>
      </c>
      <c r="M138" s="50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16"/>
      <c r="O138" s="316"/>
      <c r="P138" s="316"/>
      <c r="Q138" s="314"/>
      <c r="R138" s="35"/>
      <c r="S138" s="35"/>
      <c r="T138" s="36" t="s">
        <v>63</v>
      </c>
      <c r="U138" s="303">
        <v>0</v>
      </c>
      <c r="V138" s="304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236</v>
      </c>
      <c r="B139" s="55" t="s">
        <v>237</v>
      </c>
      <c r="C139" s="32">
        <v>4301031205</v>
      </c>
      <c r="D139" s="313">
        <v>4680115881785</v>
      </c>
      <c r="E139" s="314"/>
      <c r="F139" s="302">
        <v>0.35</v>
      </c>
      <c r="G139" s="33">
        <v>6</v>
      </c>
      <c r="H139" s="302">
        <v>2.1</v>
      </c>
      <c r="I139" s="302">
        <v>2.23</v>
      </c>
      <c r="J139" s="33">
        <v>234</v>
      </c>
      <c r="K139" s="34" t="s">
        <v>62</v>
      </c>
      <c r="L139" s="33">
        <v>40</v>
      </c>
      <c r="M139" s="5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16"/>
      <c r="O139" s="316"/>
      <c r="P139" s="316"/>
      <c r="Q139" s="314"/>
      <c r="R139" s="35"/>
      <c r="S139" s="35"/>
      <c r="T139" s="36" t="s">
        <v>63</v>
      </c>
      <c r="U139" s="303">
        <v>0</v>
      </c>
      <c r="V139" s="304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238</v>
      </c>
      <c r="B140" s="55" t="s">
        <v>239</v>
      </c>
      <c r="C140" s="32">
        <v>4301031202</v>
      </c>
      <c r="D140" s="313">
        <v>4680115881679</v>
      </c>
      <c r="E140" s="314"/>
      <c r="F140" s="302">
        <v>0.35</v>
      </c>
      <c r="G140" s="33">
        <v>6</v>
      </c>
      <c r="H140" s="302">
        <v>2.1</v>
      </c>
      <c r="I140" s="302">
        <v>2.2000000000000002</v>
      </c>
      <c r="J140" s="33">
        <v>234</v>
      </c>
      <c r="K140" s="34" t="s">
        <v>62</v>
      </c>
      <c r="L140" s="33">
        <v>40</v>
      </c>
      <c r="M140" s="49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16"/>
      <c r="O140" s="316"/>
      <c r="P140" s="316"/>
      <c r="Q140" s="314"/>
      <c r="R140" s="35"/>
      <c r="S140" s="35"/>
      <c r="T140" s="36" t="s">
        <v>63</v>
      </c>
      <c r="U140" s="303">
        <v>0</v>
      </c>
      <c r="V140" s="304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240</v>
      </c>
      <c r="B141" s="55" t="s">
        <v>241</v>
      </c>
      <c r="C141" s="32">
        <v>4301031158</v>
      </c>
      <c r="D141" s="313">
        <v>4680115880191</v>
      </c>
      <c r="E141" s="314"/>
      <c r="F141" s="302">
        <v>0.4</v>
      </c>
      <c r="G141" s="33">
        <v>6</v>
      </c>
      <c r="H141" s="302">
        <v>2.4</v>
      </c>
      <c r="I141" s="302">
        <v>2.6</v>
      </c>
      <c r="J141" s="33">
        <v>156</v>
      </c>
      <c r="K141" s="34" t="s">
        <v>62</v>
      </c>
      <c r="L141" s="33">
        <v>40</v>
      </c>
      <c r="M141" s="49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16"/>
      <c r="O141" s="316"/>
      <c r="P141" s="316"/>
      <c r="Q141" s="314"/>
      <c r="R141" s="35"/>
      <c r="S141" s="35"/>
      <c r="T141" s="36" t="s">
        <v>63</v>
      </c>
      <c r="U141" s="303">
        <v>0</v>
      </c>
      <c r="V141" s="304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20"/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L142" s="322"/>
      <c r="M142" s="317" t="s">
        <v>64</v>
      </c>
      <c r="N142" s="318"/>
      <c r="O142" s="318"/>
      <c r="P142" s="318"/>
      <c r="Q142" s="318"/>
      <c r="R142" s="318"/>
      <c r="S142" s="319"/>
      <c r="T142" s="38" t="s">
        <v>65</v>
      </c>
      <c r="U142" s="305">
        <f>IFERROR(U134/H134,"0")+IFERROR(U135/H135,"0")+IFERROR(U136/H136,"0")+IFERROR(U137/H137,"0")+IFERROR(U138/H138,"0")+IFERROR(U139/H139,"0")+IFERROR(U140/H140,"0")+IFERROR(U141/H141,"0")</f>
        <v>42.857142857142861</v>
      </c>
      <c r="V142" s="305">
        <f>IFERROR(V134/H134,"0")+IFERROR(V135/H135,"0")+IFERROR(V136/H136,"0")+IFERROR(V137/H137,"0")+IFERROR(V138/H138,"0")+IFERROR(V139/H139,"0")+IFERROR(V140/H140,"0")+IFERROR(V141/H141,"0")</f>
        <v>43</v>
      </c>
      <c r="W142" s="305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0.32379000000000002</v>
      </c>
      <c r="X142" s="306"/>
      <c r="Y142" s="306"/>
    </row>
    <row r="143" spans="1:52" x14ac:dyDescent="0.2">
      <c r="A143" s="321"/>
      <c r="B143" s="321"/>
      <c r="C143" s="321"/>
      <c r="D143" s="321"/>
      <c r="E143" s="321"/>
      <c r="F143" s="321"/>
      <c r="G143" s="321"/>
      <c r="H143" s="321"/>
      <c r="I143" s="321"/>
      <c r="J143" s="321"/>
      <c r="K143" s="321"/>
      <c r="L143" s="322"/>
      <c r="M143" s="317" t="s">
        <v>64</v>
      </c>
      <c r="N143" s="318"/>
      <c r="O143" s="318"/>
      <c r="P143" s="318"/>
      <c r="Q143" s="318"/>
      <c r="R143" s="318"/>
      <c r="S143" s="319"/>
      <c r="T143" s="38" t="s">
        <v>63</v>
      </c>
      <c r="U143" s="305">
        <f>IFERROR(SUM(U134:U141),"0")</f>
        <v>180</v>
      </c>
      <c r="V143" s="305">
        <f>IFERROR(SUM(V134:V141),"0")</f>
        <v>180.60000000000002</v>
      </c>
      <c r="W143" s="38"/>
      <c r="X143" s="306"/>
      <c r="Y143" s="306"/>
    </row>
    <row r="144" spans="1:52" ht="16.5" customHeight="1" x14ac:dyDescent="0.25">
      <c r="A144" s="330" t="s">
        <v>242</v>
      </c>
      <c r="B144" s="321"/>
      <c r="C144" s="321"/>
      <c r="D144" s="321"/>
      <c r="E144" s="321"/>
      <c r="F144" s="321"/>
      <c r="G144" s="321"/>
      <c r="H144" s="321"/>
      <c r="I144" s="321"/>
      <c r="J144" s="321"/>
      <c r="K144" s="321"/>
      <c r="L144" s="321"/>
      <c r="M144" s="321"/>
      <c r="N144" s="321"/>
      <c r="O144" s="321"/>
      <c r="P144" s="321"/>
      <c r="Q144" s="321"/>
      <c r="R144" s="321"/>
      <c r="S144" s="321"/>
      <c r="T144" s="321"/>
      <c r="U144" s="321"/>
      <c r="V144" s="321"/>
      <c r="W144" s="321"/>
      <c r="X144" s="298"/>
      <c r="Y144" s="298"/>
    </row>
    <row r="145" spans="1:52" ht="14.25" customHeight="1" x14ac:dyDescent="0.25">
      <c r="A145" s="331" t="s">
        <v>100</v>
      </c>
      <c r="B145" s="321"/>
      <c r="C145" s="321"/>
      <c r="D145" s="321"/>
      <c r="E145" s="321"/>
      <c r="F145" s="321"/>
      <c r="G145" s="321"/>
      <c r="H145" s="321"/>
      <c r="I145" s="321"/>
      <c r="J145" s="321"/>
      <c r="K145" s="321"/>
      <c r="L145" s="321"/>
      <c r="M145" s="321"/>
      <c r="N145" s="321"/>
      <c r="O145" s="321"/>
      <c r="P145" s="321"/>
      <c r="Q145" s="321"/>
      <c r="R145" s="321"/>
      <c r="S145" s="321"/>
      <c r="T145" s="321"/>
      <c r="U145" s="321"/>
      <c r="V145" s="321"/>
      <c r="W145" s="321"/>
      <c r="X145" s="299"/>
      <c r="Y145" s="299"/>
    </row>
    <row r="146" spans="1:52" ht="16.5" customHeight="1" x14ac:dyDescent="0.25">
      <c r="A146" s="55" t="s">
        <v>243</v>
      </c>
      <c r="B146" s="55" t="s">
        <v>244</v>
      </c>
      <c r="C146" s="32">
        <v>4301011450</v>
      </c>
      <c r="D146" s="313">
        <v>4680115881402</v>
      </c>
      <c r="E146" s="314"/>
      <c r="F146" s="302">
        <v>1.35</v>
      </c>
      <c r="G146" s="33">
        <v>8</v>
      </c>
      <c r="H146" s="302">
        <v>10.8</v>
      </c>
      <c r="I146" s="302">
        <v>11.28</v>
      </c>
      <c r="J146" s="33">
        <v>56</v>
      </c>
      <c r="K146" s="34" t="s">
        <v>96</v>
      </c>
      <c r="L146" s="33">
        <v>55</v>
      </c>
      <c r="M146" s="4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16"/>
      <c r="O146" s="316"/>
      <c r="P146" s="316"/>
      <c r="Q146" s="314"/>
      <c r="R146" s="35"/>
      <c r="S146" s="35"/>
      <c r="T146" s="36" t="s">
        <v>63</v>
      </c>
      <c r="U146" s="303">
        <v>0</v>
      </c>
      <c r="V146" s="304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245</v>
      </c>
      <c r="B147" s="55" t="s">
        <v>246</v>
      </c>
      <c r="C147" s="32">
        <v>4301011454</v>
      </c>
      <c r="D147" s="313">
        <v>4680115881396</v>
      </c>
      <c r="E147" s="314"/>
      <c r="F147" s="302">
        <v>0.45</v>
      </c>
      <c r="G147" s="33">
        <v>6</v>
      </c>
      <c r="H147" s="302">
        <v>2.7</v>
      </c>
      <c r="I147" s="302">
        <v>2.9</v>
      </c>
      <c r="J147" s="33">
        <v>156</v>
      </c>
      <c r="K147" s="34" t="s">
        <v>62</v>
      </c>
      <c r="L147" s="33">
        <v>55</v>
      </c>
      <c r="M147" s="4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16"/>
      <c r="O147" s="316"/>
      <c r="P147" s="316"/>
      <c r="Q147" s="314"/>
      <c r="R147" s="35"/>
      <c r="S147" s="35"/>
      <c r="T147" s="36" t="s">
        <v>63</v>
      </c>
      <c r="U147" s="303">
        <v>0</v>
      </c>
      <c r="V147" s="304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20"/>
      <c r="B148" s="321"/>
      <c r="C148" s="321"/>
      <c r="D148" s="321"/>
      <c r="E148" s="321"/>
      <c r="F148" s="321"/>
      <c r="G148" s="321"/>
      <c r="H148" s="321"/>
      <c r="I148" s="321"/>
      <c r="J148" s="321"/>
      <c r="K148" s="321"/>
      <c r="L148" s="322"/>
      <c r="M148" s="317" t="s">
        <v>64</v>
      </c>
      <c r="N148" s="318"/>
      <c r="O148" s="318"/>
      <c r="P148" s="318"/>
      <c r="Q148" s="318"/>
      <c r="R148" s="318"/>
      <c r="S148" s="319"/>
      <c r="T148" s="38" t="s">
        <v>65</v>
      </c>
      <c r="U148" s="305">
        <f>IFERROR(U146/H146,"0")+IFERROR(U147/H147,"0")</f>
        <v>0</v>
      </c>
      <c r="V148" s="305">
        <f>IFERROR(V146/H146,"0")+IFERROR(V147/H147,"0")</f>
        <v>0</v>
      </c>
      <c r="W148" s="305">
        <f>IFERROR(IF(W146="",0,W146),"0")+IFERROR(IF(W147="",0,W147),"0")</f>
        <v>0</v>
      </c>
      <c r="X148" s="306"/>
      <c r="Y148" s="306"/>
    </row>
    <row r="149" spans="1:52" x14ac:dyDescent="0.2">
      <c r="A149" s="321"/>
      <c r="B149" s="321"/>
      <c r="C149" s="321"/>
      <c r="D149" s="321"/>
      <c r="E149" s="321"/>
      <c r="F149" s="321"/>
      <c r="G149" s="321"/>
      <c r="H149" s="321"/>
      <c r="I149" s="321"/>
      <c r="J149" s="321"/>
      <c r="K149" s="321"/>
      <c r="L149" s="322"/>
      <c r="M149" s="317" t="s">
        <v>64</v>
      </c>
      <c r="N149" s="318"/>
      <c r="O149" s="318"/>
      <c r="P149" s="318"/>
      <c r="Q149" s="318"/>
      <c r="R149" s="318"/>
      <c r="S149" s="319"/>
      <c r="T149" s="38" t="s">
        <v>63</v>
      </c>
      <c r="U149" s="305">
        <f>IFERROR(SUM(U146:U147),"0")</f>
        <v>0</v>
      </c>
      <c r="V149" s="305">
        <f>IFERROR(SUM(V146:V147),"0")</f>
        <v>0</v>
      </c>
      <c r="W149" s="38"/>
      <c r="X149" s="306"/>
      <c r="Y149" s="306"/>
    </row>
    <row r="150" spans="1:52" ht="14.25" customHeight="1" x14ac:dyDescent="0.25">
      <c r="A150" s="331" t="s">
        <v>93</v>
      </c>
      <c r="B150" s="321"/>
      <c r="C150" s="321"/>
      <c r="D150" s="321"/>
      <c r="E150" s="321"/>
      <c r="F150" s="321"/>
      <c r="G150" s="321"/>
      <c r="H150" s="321"/>
      <c r="I150" s="321"/>
      <c r="J150" s="321"/>
      <c r="K150" s="321"/>
      <c r="L150" s="321"/>
      <c r="M150" s="321"/>
      <c r="N150" s="321"/>
      <c r="O150" s="321"/>
      <c r="P150" s="321"/>
      <c r="Q150" s="321"/>
      <c r="R150" s="321"/>
      <c r="S150" s="321"/>
      <c r="T150" s="321"/>
      <c r="U150" s="321"/>
      <c r="V150" s="321"/>
      <c r="W150" s="321"/>
      <c r="X150" s="299"/>
      <c r="Y150" s="299"/>
    </row>
    <row r="151" spans="1:52" ht="16.5" customHeight="1" x14ac:dyDescent="0.25">
      <c r="A151" s="55" t="s">
        <v>247</v>
      </c>
      <c r="B151" s="55" t="s">
        <v>248</v>
      </c>
      <c r="C151" s="32">
        <v>4301020262</v>
      </c>
      <c r="D151" s="313">
        <v>4680115882935</v>
      </c>
      <c r="E151" s="314"/>
      <c r="F151" s="302">
        <v>1.35</v>
      </c>
      <c r="G151" s="33">
        <v>8</v>
      </c>
      <c r="H151" s="302">
        <v>10.8</v>
      </c>
      <c r="I151" s="302">
        <v>11.28</v>
      </c>
      <c r="J151" s="33">
        <v>56</v>
      </c>
      <c r="K151" s="34" t="s">
        <v>122</v>
      </c>
      <c r="L151" s="33">
        <v>50</v>
      </c>
      <c r="M151" s="494" t="s">
        <v>249</v>
      </c>
      <c r="N151" s="316"/>
      <c r="O151" s="316"/>
      <c r="P151" s="316"/>
      <c r="Q151" s="314"/>
      <c r="R151" s="35"/>
      <c r="S151" s="35"/>
      <c r="T151" s="36" t="s">
        <v>63</v>
      </c>
      <c r="U151" s="303">
        <v>0</v>
      </c>
      <c r="V151" s="304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250</v>
      </c>
      <c r="B152" s="55" t="s">
        <v>251</v>
      </c>
      <c r="C152" s="32">
        <v>4301020220</v>
      </c>
      <c r="D152" s="313">
        <v>4680115880764</v>
      </c>
      <c r="E152" s="314"/>
      <c r="F152" s="302">
        <v>0.35</v>
      </c>
      <c r="G152" s="33">
        <v>6</v>
      </c>
      <c r="H152" s="302">
        <v>2.1</v>
      </c>
      <c r="I152" s="302">
        <v>2.2999999999999998</v>
      </c>
      <c r="J152" s="33">
        <v>156</v>
      </c>
      <c r="K152" s="34" t="s">
        <v>96</v>
      </c>
      <c r="L152" s="33">
        <v>50</v>
      </c>
      <c r="M152" s="4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16"/>
      <c r="O152" s="316"/>
      <c r="P152" s="316"/>
      <c r="Q152" s="314"/>
      <c r="R152" s="35"/>
      <c r="S152" s="35"/>
      <c r="T152" s="36" t="s">
        <v>63</v>
      </c>
      <c r="U152" s="303">
        <v>0</v>
      </c>
      <c r="V152" s="304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20"/>
      <c r="B153" s="321"/>
      <c r="C153" s="321"/>
      <c r="D153" s="321"/>
      <c r="E153" s="321"/>
      <c r="F153" s="321"/>
      <c r="G153" s="321"/>
      <c r="H153" s="321"/>
      <c r="I153" s="321"/>
      <c r="J153" s="321"/>
      <c r="K153" s="321"/>
      <c r="L153" s="322"/>
      <c r="M153" s="317" t="s">
        <v>64</v>
      </c>
      <c r="N153" s="318"/>
      <c r="O153" s="318"/>
      <c r="P153" s="318"/>
      <c r="Q153" s="318"/>
      <c r="R153" s="318"/>
      <c r="S153" s="319"/>
      <c r="T153" s="38" t="s">
        <v>65</v>
      </c>
      <c r="U153" s="305">
        <f>IFERROR(U151/H151,"0")+IFERROR(U152/H152,"0")</f>
        <v>0</v>
      </c>
      <c r="V153" s="305">
        <f>IFERROR(V151/H151,"0")+IFERROR(V152/H152,"0")</f>
        <v>0</v>
      </c>
      <c r="W153" s="305">
        <f>IFERROR(IF(W151="",0,W151),"0")+IFERROR(IF(W152="",0,W152),"0")</f>
        <v>0</v>
      </c>
      <c r="X153" s="306"/>
      <c r="Y153" s="306"/>
    </row>
    <row r="154" spans="1:52" x14ac:dyDescent="0.2">
      <c r="A154" s="321"/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2"/>
      <c r="M154" s="317" t="s">
        <v>64</v>
      </c>
      <c r="N154" s="318"/>
      <c r="O154" s="318"/>
      <c r="P154" s="318"/>
      <c r="Q154" s="318"/>
      <c r="R154" s="318"/>
      <c r="S154" s="319"/>
      <c r="T154" s="38" t="s">
        <v>63</v>
      </c>
      <c r="U154" s="305">
        <f>IFERROR(SUM(U151:U152),"0")</f>
        <v>0</v>
      </c>
      <c r="V154" s="305">
        <f>IFERROR(SUM(V151:V152),"0")</f>
        <v>0</v>
      </c>
      <c r="W154" s="38"/>
      <c r="X154" s="306"/>
      <c r="Y154" s="306"/>
    </row>
    <row r="155" spans="1:52" ht="14.25" customHeight="1" x14ac:dyDescent="0.25">
      <c r="A155" s="331" t="s">
        <v>59</v>
      </c>
      <c r="B155" s="321"/>
      <c r="C155" s="321"/>
      <c r="D155" s="321"/>
      <c r="E155" s="321"/>
      <c r="F155" s="321"/>
      <c r="G155" s="321"/>
      <c r="H155" s="321"/>
      <c r="I155" s="321"/>
      <c r="J155" s="321"/>
      <c r="K155" s="321"/>
      <c r="L155" s="321"/>
      <c r="M155" s="321"/>
      <c r="N155" s="321"/>
      <c r="O155" s="321"/>
      <c r="P155" s="321"/>
      <c r="Q155" s="321"/>
      <c r="R155" s="321"/>
      <c r="S155" s="321"/>
      <c r="T155" s="321"/>
      <c r="U155" s="321"/>
      <c r="V155" s="321"/>
      <c r="W155" s="321"/>
      <c r="X155" s="299"/>
      <c r="Y155" s="299"/>
    </row>
    <row r="156" spans="1:52" ht="27" customHeight="1" x14ac:dyDescent="0.25">
      <c r="A156" s="55" t="s">
        <v>252</v>
      </c>
      <c r="B156" s="55" t="s">
        <v>253</v>
      </c>
      <c r="C156" s="32">
        <v>4301031224</v>
      </c>
      <c r="D156" s="313">
        <v>4680115882683</v>
      </c>
      <c r="E156" s="314"/>
      <c r="F156" s="302">
        <v>0.9</v>
      </c>
      <c r="G156" s="33">
        <v>6</v>
      </c>
      <c r="H156" s="302">
        <v>5.4</v>
      </c>
      <c r="I156" s="302">
        <v>5.61</v>
      </c>
      <c r="J156" s="33">
        <v>120</v>
      </c>
      <c r="K156" s="34" t="s">
        <v>62</v>
      </c>
      <c r="L156" s="33">
        <v>40</v>
      </c>
      <c r="M156" s="4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16"/>
      <c r="O156" s="316"/>
      <c r="P156" s="316"/>
      <c r="Q156" s="314"/>
      <c r="R156" s="35"/>
      <c r="S156" s="35"/>
      <c r="T156" s="36" t="s">
        <v>63</v>
      </c>
      <c r="U156" s="303">
        <v>243</v>
      </c>
      <c r="V156" s="304">
        <f>IFERROR(IF(U156="",0,CEILING((U156/$H156),1)*$H156),"")</f>
        <v>243.00000000000003</v>
      </c>
      <c r="W156" s="37">
        <f>IFERROR(IF(V156=0,"",ROUNDUP(V156/H156,0)*0.00937),"")</f>
        <v>0.42164999999999997</v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254</v>
      </c>
      <c r="B157" s="55" t="s">
        <v>255</v>
      </c>
      <c r="C157" s="32">
        <v>4301031230</v>
      </c>
      <c r="D157" s="313">
        <v>4680115882690</v>
      </c>
      <c r="E157" s="314"/>
      <c r="F157" s="302">
        <v>0.9</v>
      </c>
      <c r="G157" s="33">
        <v>6</v>
      </c>
      <c r="H157" s="302">
        <v>5.4</v>
      </c>
      <c r="I157" s="302">
        <v>5.61</v>
      </c>
      <c r="J157" s="33">
        <v>120</v>
      </c>
      <c r="K157" s="34" t="s">
        <v>62</v>
      </c>
      <c r="L157" s="33">
        <v>40</v>
      </c>
      <c r="M157" s="4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16"/>
      <c r="O157" s="316"/>
      <c r="P157" s="316"/>
      <c r="Q157" s="314"/>
      <c r="R157" s="35"/>
      <c r="S157" s="35"/>
      <c r="T157" s="36" t="s">
        <v>63</v>
      </c>
      <c r="U157" s="303">
        <v>243</v>
      </c>
      <c r="V157" s="304">
        <f>IFERROR(IF(U157="",0,CEILING((U157/$H157),1)*$H157),"")</f>
        <v>243.00000000000003</v>
      </c>
      <c r="W157" s="37">
        <f>IFERROR(IF(V157=0,"",ROUNDUP(V157/H157,0)*0.00937),"")</f>
        <v>0.42164999999999997</v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256</v>
      </c>
      <c r="B158" s="55" t="s">
        <v>257</v>
      </c>
      <c r="C158" s="32">
        <v>4301031220</v>
      </c>
      <c r="D158" s="313">
        <v>4680115882669</v>
      </c>
      <c r="E158" s="314"/>
      <c r="F158" s="302">
        <v>0.9</v>
      </c>
      <c r="G158" s="33">
        <v>6</v>
      </c>
      <c r="H158" s="302">
        <v>5.4</v>
      </c>
      <c r="I158" s="302">
        <v>5.61</v>
      </c>
      <c r="J158" s="33">
        <v>120</v>
      </c>
      <c r="K158" s="34" t="s">
        <v>62</v>
      </c>
      <c r="L158" s="33">
        <v>40</v>
      </c>
      <c r="M158" s="48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16"/>
      <c r="O158" s="316"/>
      <c r="P158" s="316"/>
      <c r="Q158" s="314"/>
      <c r="R158" s="35"/>
      <c r="S158" s="35"/>
      <c r="T158" s="36" t="s">
        <v>63</v>
      </c>
      <c r="U158" s="303">
        <v>243</v>
      </c>
      <c r="V158" s="304">
        <f>IFERROR(IF(U158="",0,CEILING((U158/$H158),1)*$H158),"")</f>
        <v>243.00000000000003</v>
      </c>
      <c r="W158" s="37">
        <f>IFERROR(IF(V158=0,"",ROUNDUP(V158/H158,0)*0.00937),"")</f>
        <v>0.42164999999999997</v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258</v>
      </c>
      <c r="B159" s="55" t="s">
        <v>259</v>
      </c>
      <c r="C159" s="32">
        <v>4301031221</v>
      </c>
      <c r="D159" s="313">
        <v>4680115882676</v>
      </c>
      <c r="E159" s="314"/>
      <c r="F159" s="302">
        <v>0.9</v>
      </c>
      <c r="G159" s="33">
        <v>6</v>
      </c>
      <c r="H159" s="302">
        <v>5.4</v>
      </c>
      <c r="I159" s="302">
        <v>5.61</v>
      </c>
      <c r="J159" s="33">
        <v>120</v>
      </c>
      <c r="K159" s="34" t="s">
        <v>62</v>
      </c>
      <c r="L159" s="33">
        <v>40</v>
      </c>
      <c r="M159" s="48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16"/>
      <c r="O159" s="316"/>
      <c r="P159" s="316"/>
      <c r="Q159" s="314"/>
      <c r="R159" s="35"/>
      <c r="S159" s="35"/>
      <c r="T159" s="36" t="s">
        <v>63</v>
      </c>
      <c r="U159" s="303">
        <v>243</v>
      </c>
      <c r="V159" s="304">
        <f>IFERROR(IF(U159="",0,CEILING((U159/$H159),1)*$H159),"")</f>
        <v>243.00000000000003</v>
      </c>
      <c r="W159" s="37">
        <f>IFERROR(IF(V159=0,"",ROUNDUP(V159/H159,0)*0.00937),"")</f>
        <v>0.42164999999999997</v>
      </c>
      <c r="X159" s="57"/>
      <c r="Y159" s="58"/>
      <c r="AC159" s="59"/>
      <c r="AZ159" s="140" t="s">
        <v>1</v>
      </c>
    </row>
    <row r="160" spans="1:52" x14ac:dyDescent="0.2">
      <c r="A160" s="320"/>
      <c r="B160" s="321"/>
      <c r="C160" s="321"/>
      <c r="D160" s="321"/>
      <c r="E160" s="321"/>
      <c r="F160" s="321"/>
      <c r="G160" s="321"/>
      <c r="H160" s="321"/>
      <c r="I160" s="321"/>
      <c r="J160" s="321"/>
      <c r="K160" s="321"/>
      <c r="L160" s="322"/>
      <c r="M160" s="317" t="s">
        <v>64</v>
      </c>
      <c r="N160" s="318"/>
      <c r="O160" s="318"/>
      <c r="P160" s="318"/>
      <c r="Q160" s="318"/>
      <c r="R160" s="318"/>
      <c r="S160" s="319"/>
      <c r="T160" s="38" t="s">
        <v>65</v>
      </c>
      <c r="U160" s="305">
        <f>IFERROR(U156/H156,"0")+IFERROR(U157/H157,"0")+IFERROR(U158/H158,"0")+IFERROR(U159/H159,"0")</f>
        <v>180</v>
      </c>
      <c r="V160" s="305">
        <f>IFERROR(V156/H156,"0")+IFERROR(V157/H157,"0")+IFERROR(V158/H158,"0")+IFERROR(V159/H159,"0")</f>
        <v>180</v>
      </c>
      <c r="W160" s="305">
        <f>IFERROR(IF(W156="",0,W156),"0")+IFERROR(IF(W157="",0,W157),"0")+IFERROR(IF(W158="",0,W158),"0")+IFERROR(IF(W159="",0,W159),"0")</f>
        <v>1.6865999999999999</v>
      </c>
      <c r="X160" s="306"/>
      <c r="Y160" s="306"/>
    </row>
    <row r="161" spans="1:52" x14ac:dyDescent="0.2">
      <c r="A161" s="321"/>
      <c r="B161" s="321"/>
      <c r="C161" s="321"/>
      <c r="D161" s="321"/>
      <c r="E161" s="321"/>
      <c r="F161" s="321"/>
      <c r="G161" s="321"/>
      <c r="H161" s="321"/>
      <c r="I161" s="321"/>
      <c r="J161" s="321"/>
      <c r="K161" s="321"/>
      <c r="L161" s="322"/>
      <c r="M161" s="317" t="s">
        <v>64</v>
      </c>
      <c r="N161" s="318"/>
      <c r="O161" s="318"/>
      <c r="P161" s="318"/>
      <c r="Q161" s="318"/>
      <c r="R161" s="318"/>
      <c r="S161" s="319"/>
      <c r="T161" s="38" t="s">
        <v>63</v>
      </c>
      <c r="U161" s="305">
        <f>IFERROR(SUM(U156:U159),"0")</f>
        <v>972</v>
      </c>
      <c r="V161" s="305">
        <f>IFERROR(SUM(V156:V159),"0")</f>
        <v>972.00000000000011</v>
      </c>
      <c r="W161" s="38"/>
      <c r="X161" s="306"/>
      <c r="Y161" s="306"/>
    </row>
    <row r="162" spans="1:52" ht="14.25" customHeight="1" x14ac:dyDescent="0.25">
      <c r="A162" s="331" t="s">
        <v>66</v>
      </c>
      <c r="B162" s="321"/>
      <c r="C162" s="321"/>
      <c r="D162" s="321"/>
      <c r="E162" s="321"/>
      <c r="F162" s="321"/>
      <c r="G162" s="321"/>
      <c r="H162" s="321"/>
      <c r="I162" s="321"/>
      <c r="J162" s="321"/>
      <c r="K162" s="321"/>
      <c r="L162" s="321"/>
      <c r="M162" s="321"/>
      <c r="N162" s="321"/>
      <c r="O162" s="321"/>
      <c r="P162" s="321"/>
      <c r="Q162" s="321"/>
      <c r="R162" s="321"/>
      <c r="S162" s="321"/>
      <c r="T162" s="321"/>
      <c r="U162" s="321"/>
      <c r="V162" s="321"/>
      <c r="W162" s="321"/>
      <c r="X162" s="299"/>
      <c r="Y162" s="299"/>
    </row>
    <row r="163" spans="1:52" ht="27" customHeight="1" x14ac:dyDescent="0.25">
      <c r="A163" s="55" t="s">
        <v>260</v>
      </c>
      <c r="B163" s="55" t="s">
        <v>261</v>
      </c>
      <c r="C163" s="32">
        <v>4301051409</v>
      </c>
      <c r="D163" s="313">
        <v>4680115881556</v>
      </c>
      <c r="E163" s="314"/>
      <c r="F163" s="302">
        <v>1</v>
      </c>
      <c r="G163" s="33">
        <v>4</v>
      </c>
      <c r="H163" s="302">
        <v>4</v>
      </c>
      <c r="I163" s="302">
        <v>4.4080000000000004</v>
      </c>
      <c r="J163" s="33">
        <v>104</v>
      </c>
      <c r="K163" s="34" t="s">
        <v>122</v>
      </c>
      <c r="L163" s="33">
        <v>45</v>
      </c>
      <c r="M163" s="4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16"/>
      <c r="O163" s="316"/>
      <c r="P163" s="316"/>
      <c r="Q163" s="314"/>
      <c r="R163" s="35"/>
      <c r="S163" s="35"/>
      <c r="T163" s="36" t="s">
        <v>63</v>
      </c>
      <c r="U163" s="303">
        <v>0</v>
      </c>
      <c r="V163" s="304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262</v>
      </c>
      <c r="B164" s="55" t="s">
        <v>263</v>
      </c>
      <c r="C164" s="32">
        <v>4301051470</v>
      </c>
      <c r="D164" s="313">
        <v>4680115880573</v>
      </c>
      <c r="E164" s="314"/>
      <c r="F164" s="302">
        <v>1.3</v>
      </c>
      <c r="G164" s="33">
        <v>6</v>
      </c>
      <c r="H164" s="302">
        <v>7.8</v>
      </c>
      <c r="I164" s="302">
        <v>8.3640000000000008</v>
      </c>
      <c r="J164" s="33">
        <v>56</v>
      </c>
      <c r="K164" s="34" t="s">
        <v>122</v>
      </c>
      <c r="L164" s="33">
        <v>45</v>
      </c>
      <c r="M164" s="481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16"/>
      <c r="O164" s="316"/>
      <c r="P164" s="316"/>
      <c r="Q164" s="314"/>
      <c r="R164" s="35"/>
      <c r="S164" s="35"/>
      <c r="T164" s="36" t="s">
        <v>63</v>
      </c>
      <c r="U164" s="303">
        <v>170</v>
      </c>
      <c r="V164" s="304">
        <f t="shared" si="8"/>
        <v>171.6</v>
      </c>
      <c r="W164" s="37">
        <f>IFERROR(IF(V164=0,"",ROUNDUP(V164/H164,0)*0.02175),"")</f>
        <v>0.47849999999999998</v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262</v>
      </c>
      <c r="B165" s="55" t="s">
        <v>264</v>
      </c>
      <c r="C165" s="32">
        <v>4301051538</v>
      </c>
      <c r="D165" s="313">
        <v>4680115880573</v>
      </c>
      <c r="E165" s="314"/>
      <c r="F165" s="302">
        <v>1.45</v>
      </c>
      <c r="G165" s="33">
        <v>6</v>
      </c>
      <c r="H165" s="302">
        <v>8.6999999999999993</v>
      </c>
      <c r="I165" s="302">
        <v>9.2639999999999993</v>
      </c>
      <c r="J165" s="33">
        <v>56</v>
      </c>
      <c r="K165" s="34" t="s">
        <v>62</v>
      </c>
      <c r="L165" s="33">
        <v>45</v>
      </c>
      <c r="M165" s="482" t="s">
        <v>265</v>
      </c>
      <c r="N165" s="316"/>
      <c r="O165" s="316"/>
      <c r="P165" s="316"/>
      <c r="Q165" s="314"/>
      <c r="R165" s="35"/>
      <c r="S165" s="35"/>
      <c r="T165" s="36" t="s">
        <v>63</v>
      </c>
      <c r="U165" s="303">
        <v>0</v>
      </c>
      <c r="V165" s="304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266</v>
      </c>
      <c r="B166" s="55" t="s">
        <v>267</v>
      </c>
      <c r="C166" s="32">
        <v>4301051408</v>
      </c>
      <c r="D166" s="313">
        <v>4680115881594</v>
      </c>
      <c r="E166" s="314"/>
      <c r="F166" s="302">
        <v>1.35</v>
      </c>
      <c r="G166" s="33">
        <v>6</v>
      </c>
      <c r="H166" s="302">
        <v>8.1</v>
      </c>
      <c r="I166" s="302">
        <v>8.6639999999999997</v>
      </c>
      <c r="J166" s="33">
        <v>56</v>
      </c>
      <c r="K166" s="34" t="s">
        <v>122</v>
      </c>
      <c r="L166" s="33">
        <v>40</v>
      </c>
      <c r="M166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16"/>
      <c r="O166" s="316"/>
      <c r="P166" s="316"/>
      <c r="Q166" s="314"/>
      <c r="R166" s="35"/>
      <c r="S166" s="35"/>
      <c r="T166" s="36" t="s">
        <v>63</v>
      </c>
      <c r="U166" s="303">
        <v>0</v>
      </c>
      <c r="V166" s="304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268</v>
      </c>
      <c r="B167" s="55" t="s">
        <v>269</v>
      </c>
      <c r="C167" s="32">
        <v>4301051433</v>
      </c>
      <c r="D167" s="313">
        <v>4680115881587</v>
      </c>
      <c r="E167" s="314"/>
      <c r="F167" s="302">
        <v>1</v>
      </c>
      <c r="G167" s="33">
        <v>4</v>
      </c>
      <c r="H167" s="302">
        <v>4</v>
      </c>
      <c r="I167" s="302">
        <v>4.4080000000000004</v>
      </c>
      <c r="J167" s="33">
        <v>104</v>
      </c>
      <c r="K167" s="34" t="s">
        <v>62</v>
      </c>
      <c r="L167" s="33">
        <v>35</v>
      </c>
      <c r="M167" s="48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16"/>
      <c r="O167" s="316"/>
      <c r="P167" s="316"/>
      <c r="Q167" s="314"/>
      <c r="R167" s="35"/>
      <c r="S167" s="35"/>
      <c r="T167" s="36" t="s">
        <v>63</v>
      </c>
      <c r="U167" s="303">
        <v>0</v>
      </c>
      <c r="V167" s="304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270</v>
      </c>
      <c r="B168" s="55" t="s">
        <v>271</v>
      </c>
      <c r="C168" s="32">
        <v>4301051380</v>
      </c>
      <c r="D168" s="313">
        <v>4680115880962</v>
      </c>
      <c r="E168" s="314"/>
      <c r="F168" s="302">
        <v>1.3</v>
      </c>
      <c r="G168" s="33">
        <v>6</v>
      </c>
      <c r="H168" s="302">
        <v>7.8</v>
      </c>
      <c r="I168" s="302">
        <v>8.3640000000000008</v>
      </c>
      <c r="J168" s="33">
        <v>56</v>
      </c>
      <c r="K168" s="34" t="s">
        <v>62</v>
      </c>
      <c r="L168" s="33">
        <v>40</v>
      </c>
      <c r="M168" s="4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16"/>
      <c r="O168" s="316"/>
      <c r="P168" s="316"/>
      <c r="Q168" s="314"/>
      <c r="R168" s="35"/>
      <c r="S168" s="35"/>
      <c r="T168" s="36" t="s">
        <v>63</v>
      </c>
      <c r="U168" s="303">
        <v>90</v>
      </c>
      <c r="V168" s="304">
        <f t="shared" si="8"/>
        <v>93.6</v>
      </c>
      <c r="W168" s="37">
        <f>IFERROR(IF(V168=0,"",ROUNDUP(V168/H168,0)*0.02175),"")</f>
        <v>0.26100000000000001</v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272</v>
      </c>
      <c r="B169" s="55" t="s">
        <v>273</v>
      </c>
      <c r="C169" s="32">
        <v>4301051411</v>
      </c>
      <c r="D169" s="313">
        <v>4680115881617</v>
      </c>
      <c r="E169" s="314"/>
      <c r="F169" s="302">
        <v>1.35</v>
      </c>
      <c r="G169" s="33">
        <v>6</v>
      </c>
      <c r="H169" s="302">
        <v>8.1</v>
      </c>
      <c r="I169" s="302">
        <v>8.6460000000000008</v>
      </c>
      <c r="J169" s="33">
        <v>56</v>
      </c>
      <c r="K169" s="34" t="s">
        <v>122</v>
      </c>
      <c r="L169" s="33">
        <v>40</v>
      </c>
      <c r="M169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16"/>
      <c r="O169" s="316"/>
      <c r="P169" s="316"/>
      <c r="Q169" s="314"/>
      <c r="R169" s="35"/>
      <c r="S169" s="35"/>
      <c r="T169" s="36" t="s">
        <v>63</v>
      </c>
      <c r="U169" s="303">
        <v>0</v>
      </c>
      <c r="V169" s="304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274</v>
      </c>
      <c r="B170" s="55" t="s">
        <v>275</v>
      </c>
      <c r="C170" s="32">
        <v>4301051377</v>
      </c>
      <c r="D170" s="313">
        <v>4680115881228</v>
      </c>
      <c r="E170" s="314"/>
      <c r="F170" s="302">
        <v>0.4</v>
      </c>
      <c r="G170" s="33">
        <v>6</v>
      </c>
      <c r="H170" s="302">
        <v>2.4</v>
      </c>
      <c r="I170" s="302">
        <v>2.6</v>
      </c>
      <c r="J170" s="33">
        <v>156</v>
      </c>
      <c r="K170" s="34" t="s">
        <v>62</v>
      </c>
      <c r="L170" s="33">
        <v>35</v>
      </c>
      <c r="M170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16"/>
      <c r="O170" s="316"/>
      <c r="P170" s="316"/>
      <c r="Q170" s="314"/>
      <c r="R170" s="35"/>
      <c r="S170" s="35"/>
      <c r="T170" s="36" t="s">
        <v>63</v>
      </c>
      <c r="U170" s="303">
        <v>2</v>
      </c>
      <c r="V170" s="304">
        <f t="shared" si="8"/>
        <v>2.4</v>
      </c>
      <c r="W170" s="37">
        <f>IFERROR(IF(V170=0,"",ROUNDUP(V170/H170,0)*0.00753),"")</f>
        <v>7.5300000000000002E-3</v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276</v>
      </c>
      <c r="B171" s="55" t="s">
        <v>277</v>
      </c>
      <c r="C171" s="32">
        <v>4301051432</v>
      </c>
      <c r="D171" s="313">
        <v>4680115881037</v>
      </c>
      <c r="E171" s="314"/>
      <c r="F171" s="302">
        <v>0.84</v>
      </c>
      <c r="G171" s="33">
        <v>4</v>
      </c>
      <c r="H171" s="302">
        <v>3.36</v>
      </c>
      <c r="I171" s="302">
        <v>3.6179999999999999</v>
      </c>
      <c r="J171" s="33">
        <v>120</v>
      </c>
      <c r="K171" s="34" t="s">
        <v>62</v>
      </c>
      <c r="L171" s="33">
        <v>35</v>
      </c>
      <c r="M171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16"/>
      <c r="O171" s="316"/>
      <c r="P171" s="316"/>
      <c r="Q171" s="314"/>
      <c r="R171" s="35"/>
      <c r="S171" s="35"/>
      <c r="T171" s="36" t="s">
        <v>63</v>
      </c>
      <c r="U171" s="303">
        <v>0</v>
      </c>
      <c r="V171" s="304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278</v>
      </c>
      <c r="B172" s="55" t="s">
        <v>279</v>
      </c>
      <c r="C172" s="32">
        <v>4301051384</v>
      </c>
      <c r="D172" s="313">
        <v>4680115881211</v>
      </c>
      <c r="E172" s="314"/>
      <c r="F172" s="302">
        <v>0.4</v>
      </c>
      <c r="G172" s="33">
        <v>6</v>
      </c>
      <c r="H172" s="302">
        <v>2.4</v>
      </c>
      <c r="I172" s="302">
        <v>2.6</v>
      </c>
      <c r="J172" s="33">
        <v>156</v>
      </c>
      <c r="K172" s="34" t="s">
        <v>62</v>
      </c>
      <c r="L172" s="33">
        <v>45</v>
      </c>
      <c r="M172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16"/>
      <c r="O172" s="316"/>
      <c r="P172" s="316"/>
      <c r="Q172" s="314"/>
      <c r="R172" s="35"/>
      <c r="S172" s="35"/>
      <c r="T172" s="36" t="s">
        <v>63</v>
      </c>
      <c r="U172" s="303">
        <v>2</v>
      </c>
      <c r="V172" s="304">
        <f t="shared" si="8"/>
        <v>2.4</v>
      </c>
      <c r="W172" s="37">
        <f>IFERROR(IF(V172=0,"",ROUNDUP(V172/H172,0)*0.00753),"")</f>
        <v>7.5300000000000002E-3</v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280</v>
      </c>
      <c r="B173" s="55" t="s">
        <v>281</v>
      </c>
      <c r="C173" s="32">
        <v>4301051378</v>
      </c>
      <c r="D173" s="313">
        <v>4680115881020</v>
      </c>
      <c r="E173" s="314"/>
      <c r="F173" s="302">
        <v>0.84</v>
      </c>
      <c r="G173" s="33">
        <v>4</v>
      </c>
      <c r="H173" s="302">
        <v>3.36</v>
      </c>
      <c r="I173" s="302">
        <v>3.57</v>
      </c>
      <c r="J173" s="33">
        <v>120</v>
      </c>
      <c r="K173" s="34" t="s">
        <v>62</v>
      </c>
      <c r="L173" s="33">
        <v>45</v>
      </c>
      <c r="M173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16"/>
      <c r="O173" s="316"/>
      <c r="P173" s="316"/>
      <c r="Q173" s="314"/>
      <c r="R173" s="35"/>
      <c r="S173" s="35"/>
      <c r="T173" s="36" t="s">
        <v>63</v>
      </c>
      <c r="U173" s="303">
        <v>0</v>
      </c>
      <c r="V173" s="304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282</v>
      </c>
      <c r="B174" s="55" t="s">
        <v>283</v>
      </c>
      <c r="C174" s="32">
        <v>4301051407</v>
      </c>
      <c r="D174" s="313">
        <v>4680115882195</v>
      </c>
      <c r="E174" s="314"/>
      <c r="F174" s="302">
        <v>0.4</v>
      </c>
      <c r="G174" s="33">
        <v>6</v>
      </c>
      <c r="H174" s="302">
        <v>2.4</v>
      </c>
      <c r="I174" s="302">
        <v>2.69</v>
      </c>
      <c r="J174" s="33">
        <v>156</v>
      </c>
      <c r="K174" s="34" t="s">
        <v>122</v>
      </c>
      <c r="L174" s="33">
        <v>40</v>
      </c>
      <c r="M174" s="4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16"/>
      <c r="O174" s="316"/>
      <c r="P174" s="316"/>
      <c r="Q174" s="314"/>
      <c r="R174" s="35"/>
      <c r="S174" s="35"/>
      <c r="T174" s="36" t="s">
        <v>63</v>
      </c>
      <c r="U174" s="303">
        <v>0</v>
      </c>
      <c r="V174" s="304">
        <f t="shared" si="8"/>
        <v>0</v>
      </c>
      <c r="W174" s="37" t="str">
        <f t="shared" ref="W174:W179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284</v>
      </c>
      <c r="B175" s="55" t="s">
        <v>285</v>
      </c>
      <c r="C175" s="32">
        <v>4301051468</v>
      </c>
      <c r="D175" s="313">
        <v>4680115880092</v>
      </c>
      <c r="E175" s="314"/>
      <c r="F175" s="302">
        <v>0.4</v>
      </c>
      <c r="G175" s="33">
        <v>6</v>
      </c>
      <c r="H175" s="302">
        <v>2.4</v>
      </c>
      <c r="I175" s="302">
        <v>2.6720000000000002</v>
      </c>
      <c r="J175" s="33">
        <v>156</v>
      </c>
      <c r="K175" s="34" t="s">
        <v>122</v>
      </c>
      <c r="L175" s="33">
        <v>45</v>
      </c>
      <c r="M175" s="47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16"/>
      <c r="O175" s="316"/>
      <c r="P175" s="316"/>
      <c r="Q175" s="314"/>
      <c r="R175" s="35"/>
      <c r="S175" s="35"/>
      <c r="T175" s="36" t="s">
        <v>63</v>
      </c>
      <c r="U175" s="303">
        <v>2</v>
      </c>
      <c r="V175" s="304">
        <f t="shared" si="8"/>
        <v>2.4</v>
      </c>
      <c r="W175" s="37">
        <f t="shared" si="9"/>
        <v>7.5300000000000002E-3</v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286</v>
      </c>
      <c r="B176" s="55" t="s">
        <v>287</v>
      </c>
      <c r="C176" s="32">
        <v>4301051469</v>
      </c>
      <c r="D176" s="313">
        <v>4680115880221</v>
      </c>
      <c r="E176" s="314"/>
      <c r="F176" s="302">
        <v>0.4</v>
      </c>
      <c r="G176" s="33">
        <v>6</v>
      </c>
      <c r="H176" s="302">
        <v>2.4</v>
      </c>
      <c r="I176" s="302">
        <v>2.6720000000000002</v>
      </c>
      <c r="J176" s="33">
        <v>156</v>
      </c>
      <c r="K176" s="34" t="s">
        <v>122</v>
      </c>
      <c r="L176" s="33">
        <v>45</v>
      </c>
      <c r="M176" s="47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16"/>
      <c r="O176" s="316"/>
      <c r="P176" s="316"/>
      <c r="Q176" s="314"/>
      <c r="R176" s="35"/>
      <c r="S176" s="35"/>
      <c r="T176" s="36" t="s">
        <v>63</v>
      </c>
      <c r="U176" s="303">
        <v>0</v>
      </c>
      <c r="V176" s="304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288</v>
      </c>
      <c r="B177" s="55" t="s">
        <v>289</v>
      </c>
      <c r="C177" s="32">
        <v>4301051523</v>
      </c>
      <c r="D177" s="313">
        <v>4680115882942</v>
      </c>
      <c r="E177" s="314"/>
      <c r="F177" s="302">
        <v>0.3</v>
      </c>
      <c r="G177" s="33">
        <v>6</v>
      </c>
      <c r="H177" s="302">
        <v>1.8</v>
      </c>
      <c r="I177" s="302">
        <v>2.0720000000000001</v>
      </c>
      <c r="J177" s="33">
        <v>156</v>
      </c>
      <c r="K177" s="34" t="s">
        <v>62</v>
      </c>
      <c r="L177" s="33">
        <v>40</v>
      </c>
      <c r="M177" s="47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16"/>
      <c r="O177" s="316"/>
      <c r="P177" s="316"/>
      <c r="Q177" s="314"/>
      <c r="R177" s="35"/>
      <c r="S177" s="35"/>
      <c r="T177" s="36" t="s">
        <v>63</v>
      </c>
      <c r="U177" s="303">
        <v>0</v>
      </c>
      <c r="V177" s="304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290</v>
      </c>
      <c r="B178" s="55" t="s">
        <v>291</v>
      </c>
      <c r="C178" s="32">
        <v>4301051326</v>
      </c>
      <c r="D178" s="313">
        <v>4680115880504</v>
      </c>
      <c r="E178" s="314"/>
      <c r="F178" s="302">
        <v>0.4</v>
      </c>
      <c r="G178" s="33">
        <v>6</v>
      </c>
      <c r="H178" s="302">
        <v>2.4</v>
      </c>
      <c r="I178" s="302">
        <v>2.6720000000000002</v>
      </c>
      <c r="J178" s="33">
        <v>156</v>
      </c>
      <c r="K178" s="34" t="s">
        <v>62</v>
      </c>
      <c r="L178" s="33">
        <v>40</v>
      </c>
      <c r="M178" s="47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16"/>
      <c r="O178" s="316"/>
      <c r="P178" s="316"/>
      <c r="Q178" s="314"/>
      <c r="R178" s="35"/>
      <c r="S178" s="35"/>
      <c r="T178" s="36" t="s">
        <v>63</v>
      </c>
      <c r="U178" s="303">
        <v>2</v>
      </c>
      <c r="V178" s="304">
        <f t="shared" si="8"/>
        <v>2.4</v>
      </c>
      <c r="W178" s="37">
        <f t="shared" si="9"/>
        <v>7.5300000000000002E-3</v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292</v>
      </c>
      <c r="B179" s="55" t="s">
        <v>293</v>
      </c>
      <c r="C179" s="32">
        <v>4301051410</v>
      </c>
      <c r="D179" s="313">
        <v>4680115882164</v>
      </c>
      <c r="E179" s="314"/>
      <c r="F179" s="302">
        <v>0.4</v>
      </c>
      <c r="G179" s="33">
        <v>6</v>
      </c>
      <c r="H179" s="302">
        <v>2.4</v>
      </c>
      <c r="I179" s="302">
        <v>2.6779999999999999</v>
      </c>
      <c r="J179" s="33">
        <v>156</v>
      </c>
      <c r="K179" s="34" t="s">
        <v>122</v>
      </c>
      <c r="L179" s="33">
        <v>40</v>
      </c>
      <c r="M179" s="4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16"/>
      <c r="O179" s="316"/>
      <c r="P179" s="316"/>
      <c r="Q179" s="314"/>
      <c r="R179" s="35"/>
      <c r="S179" s="35"/>
      <c r="T179" s="36" t="s">
        <v>63</v>
      </c>
      <c r="U179" s="303">
        <v>0</v>
      </c>
      <c r="V179" s="304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20"/>
      <c r="B180" s="321"/>
      <c r="C180" s="321"/>
      <c r="D180" s="321"/>
      <c r="E180" s="321"/>
      <c r="F180" s="321"/>
      <c r="G180" s="321"/>
      <c r="H180" s="321"/>
      <c r="I180" s="321"/>
      <c r="J180" s="321"/>
      <c r="K180" s="321"/>
      <c r="L180" s="322"/>
      <c r="M180" s="317" t="s">
        <v>64</v>
      </c>
      <c r="N180" s="318"/>
      <c r="O180" s="318"/>
      <c r="P180" s="318"/>
      <c r="Q180" s="318"/>
      <c r="R180" s="318"/>
      <c r="S180" s="319"/>
      <c r="T180" s="38" t="s">
        <v>65</v>
      </c>
      <c r="U180" s="305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36.666666666666679</v>
      </c>
      <c r="V180" s="305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38</v>
      </c>
      <c r="W180" s="305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0.76962000000000019</v>
      </c>
      <c r="X180" s="306"/>
      <c r="Y180" s="306"/>
    </row>
    <row r="181" spans="1:52" x14ac:dyDescent="0.2">
      <c r="A181" s="321"/>
      <c r="B181" s="321"/>
      <c r="C181" s="321"/>
      <c r="D181" s="321"/>
      <c r="E181" s="321"/>
      <c r="F181" s="321"/>
      <c r="G181" s="321"/>
      <c r="H181" s="321"/>
      <c r="I181" s="321"/>
      <c r="J181" s="321"/>
      <c r="K181" s="321"/>
      <c r="L181" s="322"/>
      <c r="M181" s="317" t="s">
        <v>64</v>
      </c>
      <c r="N181" s="318"/>
      <c r="O181" s="318"/>
      <c r="P181" s="318"/>
      <c r="Q181" s="318"/>
      <c r="R181" s="318"/>
      <c r="S181" s="319"/>
      <c r="T181" s="38" t="s">
        <v>63</v>
      </c>
      <c r="U181" s="305">
        <f>IFERROR(SUM(U163:U179),"0")</f>
        <v>268</v>
      </c>
      <c r="V181" s="305">
        <f>IFERROR(SUM(V163:V179),"0")</f>
        <v>274.7999999999999</v>
      </c>
      <c r="W181" s="38"/>
      <c r="X181" s="306"/>
      <c r="Y181" s="306"/>
    </row>
    <row r="182" spans="1:52" ht="14.25" customHeight="1" x14ac:dyDescent="0.25">
      <c r="A182" s="331" t="s">
        <v>195</v>
      </c>
      <c r="B182" s="321"/>
      <c r="C182" s="321"/>
      <c r="D182" s="321"/>
      <c r="E182" s="321"/>
      <c r="F182" s="321"/>
      <c r="G182" s="321"/>
      <c r="H182" s="321"/>
      <c r="I182" s="321"/>
      <c r="J182" s="321"/>
      <c r="K182" s="321"/>
      <c r="L182" s="321"/>
      <c r="M182" s="321"/>
      <c r="N182" s="321"/>
      <c r="O182" s="321"/>
      <c r="P182" s="321"/>
      <c r="Q182" s="321"/>
      <c r="R182" s="321"/>
      <c r="S182" s="321"/>
      <c r="T182" s="321"/>
      <c r="U182" s="321"/>
      <c r="V182" s="321"/>
      <c r="W182" s="321"/>
      <c r="X182" s="299"/>
      <c r="Y182" s="299"/>
    </row>
    <row r="183" spans="1:52" ht="16.5" customHeight="1" x14ac:dyDescent="0.25">
      <c r="A183" s="55" t="s">
        <v>294</v>
      </c>
      <c r="B183" s="55" t="s">
        <v>295</v>
      </c>
      <c r="C183" s="32">
        <v>4301060338</v>
      </c>
      <c r="D183" s="313">
        <v>4680115880801</v>
      </c>
      <c r="E183" s="314"/>
      <c r="F183" s="302">
        <v>0.4</v>
      </c>
      <c r="G183" s="33">
        <v>6</v>
      </c>
      <c r="H183" s="302">
        <v>2.4</v>
      </c>
      <c r="I183" s="302">
        <v>2.6720000000000002</v>
      </c>
      <c r="J183" s="33">
        <v>156</v>
      </c>
      <c r="K183" s="34" t="s">
        <v>62</v>
      </c>
      <c r="L183" s="33">
        <v>40</v>
      </c>
      <c r="M183" s="46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16"/>
      <c r="O183" s="316"/>
      <c r="P183" s="316"/>
      <c r="Q183" s="314"/>
      <c r="R183" s="35"/>
      <c r="S183" s="35"/>
      <c r="T183" s="36" t="s">
        <v>63</v>
      </c>
      <c r="U183" s="303">
        <v>0</v>
      </c>
      <c r="V183" s="304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296</v>
      </c>
      <c r="B184" s="55" t="s">
        <v>297</v>
      </c>
      <c r="C184" s="32">
        <v>4301060339</v>
      </c>
      <c r="D184" s="313">
        <v>4680115880818</v>
      </c>
      <c r="E184" s="314"/>
      <c r="F184" s="302">
        <v>0.4</v>
      </c>
      <c r="G184" s="33">
        <v>6</v>
      </c>
      <c r="H184" s="302">
        <v>2.4</v>
      </c>
      <c r="I184" s="302">
        <v>2.6720000000000002</v>
      </c>
      <c r="J184" s="33">
        <v>156</v>
      </c>
      <c r="K184" s="34" t="s">
        <v>62</v>
      </c>
      <c r="L184" s="33">
        <v>40</v>
      </c>
      <c r="M184" s="47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16"/>
      <c r="O184" s="316"/>
      <c r="P184" s="316"/>
      <c r="Q184" s="314"/>
      <c r="R184" s="35"/>
      <c r="S184" s="35"/>
      <c r="T184" s="36" t="s">
        <v>63</v>
      </c>
      <c r="U184" s="303">
        <v>0</v>
      </c>
      <c r="V184" s="304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x14ac:dyDescent="0.2">
      <c r="A185" s="320"/>
      <c r="B185" s="321"/>
      <c r="C185" s="321"/>
      <c r="D185" s="321"/>
      <c r="E185" s="321"/>
      <c r="F185" s="321"/>
      <c r="G185" s="321"/>
      <c r="H185" s="321"/>
      <c r="I185" s="321"/>
      <c r="J185" s="321"/>
      <c r="K185" s="321"/>
      <c r="L185" s="322"/>
      <c r="M185" s="317" t="s">
        <v>64</v>
      </c>
      <c r="N185" s="318"/>
      <c r="O185" s="318"/>
      <c r="P185" s="318"/>
      <c r="Q185" s="318"/>
      <c r="R185" s="318"/>
      <c r="S185" s="319"/>
      <c r="T185" s="38" t="s">
        <v>65</v>
      </c>
      <c r="U185" s="305">
        <f>IFERROR(U183/H183,"0")+IFERROR(U184/H184,"0")</f>
        <v>0</v>
      </c>
      <c r="V185" s="305">
        <f>IFERROR(V183/H183,"0")+IFERROR(V184/H184,"0")</f>
        <v>0</v>
      </c>
      <c r="W185" s="305">
        <f>IFERROR(IF(W183="",0,W183),"0")+IFERROR(IF(W184="",0,W184),"0")</f>
        <v>0</v>
      </c>
      <c r="X185" s="306"/>
      <c r="Y185" s="306"/>
    </row>
    <row r="186" spans="1:52" x14ac:dyDescent="0.2">
      <c r="A186" s="321"/>
      <c r="B186" s="321"/>
      <c r="C186" s="321"/>
      <c r="D186" s="321"/>
      <c r="E186" s="321"/>
      <c r="F186" s="321"/>
      <c r="G186" s="321"/>
      <c r="H186" s="321"/>
      <c r="I186" s="321"/>
      <c r="J186" s="321"/>
      <c r="K186" s="321"/>
      <c r="L186" s="322"/>
      <c r="M186" s="317" t="s">
        <v>64</v>
      </c>
      <c r="N186" s="318"/>
      <c r="O186" s="318"/>
      <c r="P186" s="318"/>
      <c r="Q186" s="318"/>
      <c r="R186" s="318"/>
      <c r="S186" s="319"/>
      <c r="T186" s="38" t="s">
        <v>63</v>
      </c>
      <c r="U186" s="305">
        <f>IFERROR(SUM(U183:U184),"0")</f>
        <v>0</v>
      </c>
      <c r="V186" s="305">
        <f>IFERROR(SUM(V183:V184),"0")</f>
        <v>0</v>
      </c>
      <c r="W186" s="38"/>
      <c r="X186" s="306"/>
      <c r="Y186" s="306"/>
    </row>
    <row r="187" spans="1:52" ht="16.5" customHeight="1" x14ac:dyDescent="0.25">
      <c r="A187" s="330" t="s">
        <v>298</v>
      </c>
      <c r="B187" s="321"/>
      <c r="C187" s="321"/>
      <c r="D187" s="321"/>
      <c r="E187" s="321"/>
      <c r="F187" s="321"/>
      <c r="G187" s="321"/>
      <c r="H187" s="321"/>
      <c r="I187" s="321"/>
      <c r="J187" s="321"/>
      <c r="K187" s="321"/>
      <c r="L187" s="321"/>
      <c r="M187" s="321"/>
      <c r="N187" s="321"/>
      <c r="O187" s="321"/>
      <c r="P187" s="321"/>
      <c r="Q187" s="321"/>
      <c r="R187" s="321"/>
      <c r="S187" s="321"/>
      <c r="T187" s="321"/>
      <c r="U187" s="321"/>
      <c r="V187" s="321"/>
      <c r="W187" s="321"/>
      <c r="X187" s="298"/>
      <c r="Y187" s="298"/>
    </row>
    <row r="188" spans="1:52" ht="14.25" customHeight="1" x14ac:dyDescent="0.25">
      <c r="A188" s="331" t="s">
        <v>100</v>
      </c>
      <c r="B188" s="321"/>
      <c r="C188" s="321"/>
      <c r="D188" s="321"/>
      <c r="E188" s="321"/>
      <c r="F188" s="321"/>
      <c r="G188" s="321"/>
      <c r="H188" s="321"/>
      <c r="I188" s="321"/>
      <c r="J188" s="321"/>
      <c r="K188" s="321"/>
      <c r="L188" s="321"/>
      <c r="M188" s="321"/>
      <c r="N188" s="321"/>
      <c r="O188" s="321"/>
      <c r="P188" s="321"/>
      <c r="Q188" s="321"/>
      <c r="R188" s="321"/>
      <c r="S188" s="321"/>
      <c r="T188" s="321"/>
      <c r="U188" s="321"/>
      <c r="V188" s="321"/>
      <c r="W188" s="321"/>
      <c r="X188" s="299"/>
      <c r="Y188" s="299"/>
    </row>
    <row r="189" spans="1:52" ht="27" customHeight="1" x14ac:dyDescent="0.25">
      <c r="A189" s="55" t="s">
        <v>299</v>
      </c>
      <c r="B189" s="55" t="s">
        <v>300</v>
      </c>
      <c r="C189" s="32">
        <v>4301011346</v>
      </c>
      <c r="D189" s="313">
        <v>4607091387445</v>
      </c>
      <c r="E189" s="314"/>
      <c r="F189" s="302">
        <v>0.9</v>
      </c>
      <c r="G189" s="33">
        <v>10</v>
      </c>
      <c r="H189" s="302">
        <v>9</v>
      </c>
      <c r="I189" s="302">
        <v>9.6300000000000008</v>
      </c>
      <c r="J189" s="33">
        <v>56</v>
      </c>
      <c r="K189" s="34" t="s">
        <v>96</v>
      </c>
      <c r="L189" s="33">
        <v>31</v>
      </c>
      <c r="M189" s="46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16"/>
      <c r="O189" s="316"/>
      <c r="P189" s="316"/>
      <c r="Q189" s="314"/>
      <c r="R189" s="35"/>
      <c r="S189" s="35"/>
      <c r="T189" s="36" t="s">
        <v>63</v>
      </c>
      <c r="U189" s="303">
        <v>0</v>
      </c>
      <c r="V189" s="304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301</v>
      </c>
      <c r="B190" s="55" t="s">
        <v>302</v>
      </c>
      <c r="C190" s="32">
        <v>4301011362</v>
      </c>
      <c r="D190" s="313">
        <v>4607091386004</v>
      </c>
      <c r="E190" s="314"/>
      <c r="F190" s="302">
        <v>1.35</v>
      </c>
      <c r="G190" s="33">
        <v>8</v>
      </c>
      <c r="H190" s="302">
        <v>10.8</v>
      </c>
      <c r="I190" s="302">
        <v>11.28</v>
      </c>
      <c r="J190" s="33">
        <v>48</v>
      </c>
      <c r="K190" s="34" t="s">
        <v>303</v>
      </c>
      <c r="L190" s="33">
        <v>55</v>
      </c>
      <c r="M190" s="46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16"/>
      <c r="O190" s="316"/>
      <c r="P190" s="316"/>
      <c r="Q190" s="314"/>
      <c r="R190" s="35"/>
      <c r="S190" s="35"/>
      <c r="T190" s="36" t="s">
        <v>63</v>
      </c>
      <c r="U190" s="303">
        <v>0</v>
      </c>
      <c r="V190" s="304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301</v>
      </c>
      <c r="B191" s="55" t="s">
        <v>304</v>
      </c>
      <c r="C191" s="32">
        <v>4301011308</v>
      </c>
      <c r="D191" s="313">
        <v>4607091386004</v>
      </c>
      <c r="E191" s="314"/>
      <c r="F191" s="302">
        <v>1.35</v>
      </c>
      <c r="G191" s="33">
        <v>8</v>
      </c>
      <c r="H191" s="302">
        <v>10.8</v>
      </c>
      <c r="I191" s="302">
        <v>11.28</v>
      </c>
      <c r="J191" s="33">
        <v>56</v>
      </c>
      <c r="K191" s="34" t="s">
        <v>96</v>
      </c>
      <c r="L191" s="33">
        <v>55</v>
      </c>
      <c r="M191" s="46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6"/>
      <c r="O191" s="316"/>
      <c r="P191" s="316"/>
      <c r="Q191" s="314"/>
      <c r="R191" s="35"/>
      <c r="S191" s="35"/>
      <c r="T191" s="36" t="s">
        <v>63</v>
      </c>
      <c r="U191" s="303">
        <v>10</v>
      </c>
      <c r="V191" s="304">
        <f t="shared" si="10"/>
        <v>10.8</v>
      </c>
      <c r="W191" s="37">
        <f>IFERROR(IF(V191=0,"",ROUNDUP(V191/H191,0)*0.02175),"")</f>
        <v>2.1749999999999999E-2</v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306</v>
      </c>
      <c r="C192" s="32">
        <v>4301011347</v>
      </c>
      <c r="D192" s="313">
        <v>4607091386073</v>
      </c>
      <c r="E192" s="314"/>
      <c r="F192" s="302">
        <v>0.9</v>
      </c>
      <c r="G192" s="33">
        <v>10</v>
      </c>
      <c r="H192" s="302">
        <v>9</v>
      </c>
      <c r="I192" s="302">
        <v>9.6300000000000008</v>
      </c>
      <c r="J192" s="33">
        <v>56</v>
      </c>
      <c r="K192" s="34" t="s">
        <v>96</v>
      </c>
      <c r="L192" s="33">
        <v>31</v>
      </c>
      <c r="M192" s="46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16"/>
      <c r="O192" s="316"/>
      <c r="P192" s="316"/>
      <c r="Q192" s="314"/>
      <c r="R192" s="35"/>
      <c r="S192" s="35"/>
      <c r="T192" s="36" t="s">
        <v>63</v>
      </c>
      <c r="U192" s="303">
        <v>0</v>
      </c>
      <c r="V192" s="304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307</v>
      </c>
      <c r="B193" s="55" t="s">
        <v>308</v>
      </c>
      <c r="C193" s="32">
        <v>4301011395</v>
      </c>
      <c r="D193" s="313">
        <v>4607091387322</v>
      </c>
      <c r="E193" s="314"/>
      <c r="F193" s="302">
        <v>1.35</v>
      </c>
      <c r="G193" s="33">
        <v>8</v>
      </c>
      <c r="H193" s="302">
        <v>10.8</v>
      </c>
      <c r="I193" s="302">
        <v>11.28</v>
      </c>
      <c r="J193" s="33">
        <v>48</v>
      </c>
      <c r="K193" s="34" t="s">
        <v>303</v>
      </c>
      <c r="L193" s="33">
        <v>55</v>
      </c>
      <c r="M193" s="4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16"/>
      <c r="O193" s="316"/>
      <c r="P193" s="316"/>
      <c r="Q193" s="314"/>
      <c r="R193" s="35"/>
      <c r="S193" s="35"/>
      <c r="T193" s="36" t="s">
        <v>63</v>
      </c>
      <c r="U193" s="303">
        <v>0</v>
      </c>
      <c r="V193" s="304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307</v>
      </c>
      <c r="B194" s="55" t="s">
        <v>309</v>
      </c>
      <c r="C194" s="32">
        <v>4301010928</v>
      </c>
      <c r="D194" s="313">
        <v>4607091387322</v>
      </c>
      <c r="E194" s="314"/>
      <c r="F194" s="302">
        <v>1.35</v>
      </c>
      <c r="G194" s="33">
        <v>8</v>
      </c>
      <c r="H194" s="302">
        <v>10.8</v>
      </c>
      <c r="I194" s="302">
        <v>11.28</v>
      </c>
      <c r="J194" s="33">
        <v>56</v>
      </c>
      <c r="K194" s="34" t="s">
        <v>96</v>
      </c>
      <c r="L194" s="33">
        <v>55</v>
      </c>
      <c r="M194" s="4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6"/>
      <c r="O194" s="316"/>
      <c r="P194" s="316"/>
      <c r="Q194" s="314"/>
      <c r="R194" s="35"/>
      <c r="S194" s="35"/>
      <c r="T194" s="36" t="s">
        <v>63</v>
      </c>
      <c r="U194" s="303">
        <v>0</v>
      </c>
      <c r="V194" s="304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310</v>
      </c>
      <c r="B195" s="55" t="s">
        <v>311</v>
      </c>
      <c r="C195" s="32">
        <v>4301011311</v>
      </c>
      <c r="D195" s="313">
        <v>4607091387377</v>
      </c>
      <c r="E195" s="314"/>
      <c r="F195" s="302">
        <v>1.35</v>
      </c>
      <c r="G195" s="33">
        <v>8</v>
      </c>
      <c r="H195" s="302">
        <v>10.8</v>
      </c>
      <c r="I195" s="302">
        <v>11.28</v>
      </c>
      <c r="J195" s="33">
        <v>56</v>
      </c>
      <c r="K195" s="34" t="s">
        <v>96</v>
      </c>
      <c r="L195" s="33">
        <v>55</v>
      </c>
      <c r="M195" s="4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16"/>
      <c r="O195" s="316"/>
      <c r="P195" s="316"/>
      <c r="Q195" s="314"/>
      <c r="R195" s="35"/>
      <c r="S195" s="35"/>
      <c r="T195" s="36" t="s">
        <v>63</v>
      </c>
      <c r="U195" s="303">
        <v>0</v>
      </c>
      <c r="V195" s="304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312</v>
      </c>
      <c r="B196" s="55" t="s">
        <v>313</v>
      </c>
      <c r="C196" s="32">
        <v>4301010945</v>
      </c>
      <c r="D196" s="313">
        <v>4607091387353</v>
      </c>
      <c r="E196" s="314"/>
      <c r="F196" s="302">
        <v>1.35</v>
      </c>
      <c r="G196" s="33">
        <v>8</v>
      </c>
      <c r="H196" s="302">
        <v>10.8</v>
      </c>
      <c r="I196" s="302">
        <v>11.28</v>
      </c>
      <c r="J196" s="33">
        <v>56</v>
      </c>
      <c r="K196" s="34" t="s">
        <v>96</v>
      </c>
      <c r="L196" s="33">
        <v>55</v>
      </c>
      <c r="M196" s="45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16"/>
      <c r="O196" s="316"/>
      <c r="P196" s="316"/>
      <c r="Q196" s="314"/>
      <c r="R196" s="35"/>
      <c r="S196" s="35"/>
      <c r="T196" s="36" t="s">
        <v>63</v>
      </c>
      <c r="U196" s="303">
        <v>0</v>
      </c>
      <c r="V196" s="304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314</v>
      </c>
      <c r="B197" s="55" t="s">
        <v>315</v>
      </c>
      <c r="C197" s="32">
        <v>4301011328</v>
      </c>
      <c r="D197" s="313">
        <v>4607091386011</v>
      </c>
      <c r="E197" s="314"/>
      <c r="F197" s="302">
        <v>0.5</v>
      </c>
      <c r="G197" s="33">
        <v>10</v>
      </c>
      <c r="H197" s="302">
        <v>5</v>
      </c>
      <c r="I197" s="302">
        <v>5.21</v>
      </c>
      <c r="J197" s="33">
        <v>120</v>
      </c>
      <c r="K197" s="34" t="s">
        <v>62</v>
      </c>
      <c r="L197" s="33">
        <v>55</v>
      </c>
      <c r="M197" s="4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16"/>
      <c r="O197" s="316"/>
      <c r="P197" s="316"/>
      <c r="Q197" s="314"/>
      <c r="R197" s="35"/>
      <c r="S197" s="35"/>
      <c r="T197" s="36" t="s">
        <v>63</v>
      </c>
      <c r="U197" s="303">
        <v>0</v>
      </c>
      <c r="V197" s="304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316</v>
      </c>
      <c r="B198" s="55" t="s">
        <v>317</v>
      </c>
      <c r="C198" s="32">
        <v>4301011329</v>
      </c>
      <c r="D198" s="313">
        <v>4607091387308</v>
      </c>
      <c r="E198" s="314"/>
      <c r="F198" s="302">
        <v>0.5</v>
      </c>
      <c r="G198" s="33">
        <v>10</v>
      </c>
      <c r="H198" s="302">
        <v>5</v>
      </c>
      <c r="I198" s="302">
        <v>5.21</v>
      </c>
      <c r="J198" s="33">
        <v>120</v>
      </c>
      <c r="K198" s="34" t="s">
        <v>62</v>
      </c>
      <c r="L198" s="33">
        <v>55</v>
      </c>
      <c r="M198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16"/>
      <c r="O198" s="316"/>
      <c r="P198" s="316"/>
      <c r="Q198" s="314"/>
      <c r="R198" s="35"/>
      <c r="S198" s="35"/>
      <c r="T198" s="36" t="s">
        <v>63</v>
      </c>
      <c r="U198" s="303">
        <v>0</v>
      </c>
      <c r="V198" s="304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318</v>
      </c>
      <c r="B199" s="55" t="s">
        <v>319</v>
      </c>
      <c r="C199" s="32">
        <v>4301011049</v>
      </c>
      <c r="D199" s="313">
        <v>4607091387339</v>
      </c>
      <c r="E199" s="314"/>
      <c r="F199" s="302">
        <v>0.5</v>
      </c>
      <c r="G199" s="33">
        <v>10</v>
      </c>
      <c r="H199" s="302">
        <v>5</v>
      </c>
      <c r="I199" s="302">
        <v>5.24</v>
      </c>
      <c r="J199" s="33">
        <v>120</v>
      </c>
      <c r="K199" s="34" t="s">
        <v>96</v>
      </c>
      <c r="L199" s="33">
        <v>55</v>
      </c>
      <c r="M199" s="4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16"/>
      <c r="O199" s="316"/>
      <c r="P199" s="316"/>
      <c r="Q199" s="314"/>
      <c r="R199" s="35"/>
      <c r="S199" s="35"/>
      <c r="T199" s="36" t="s">
        <v>63</v>
      </c>
      <c r="U199" s="303">
        <v>0</v>
      </c>
      <c r="V199" s="304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320</v>
      </c>
      <c r="B200" s="55" t="s">
        <v>321</v>
      </c>
      <c r="C200" s="32">
        <v>4301011433</v>
      </c>
      <c r="D200" s="313">
        <v>4680115882638</v>
      </c>
      <c r="E200" s="314"/>
      <c r="F200" s="302">
        <v>0.4</v>
      </c>
      <c r="G200" s="33">
        <v>10</v>
      </c>
      <c r="H200" s="302">
        <v>4</v>
      </c>
      <c r="I200" s="302">
        <v>4.24</v>
      </c>
      <c r="J200" s="33">
        <v>120</v>
      </c>
      <c r="K200" s="34" t="s">
        <v>96</v>
      </c>
      <c r="L200" s="33">
        <v>90</v>
      </c>
      <c r="M200" s="4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16"/>
      <c r="O200" s="316"/>
      <c r="P200" s="316"/>
      <c r="Q200" s="314"/>
      <c r="R200" s="35"/>
      <c r="S200" s="35"/>
      <c r="T200" s="36" t="s">
        <v>63</v>
      </c>
      <c r="U200" s="303">
        <v>0</v>
      </c>
      <c r="V200" s="304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322</v>
      </c>
      <c r="B201" s="55" t="s">
        <v>323</v>
      </c>
      <c r="C201" s="32">
        <v>4301011573</v>
      </c>
      <c r="D201" s="313">
        <v>4680115881938</v>
      </c>
      <c r="E201" s="314"/>
      <c r="F201" s="302">
        <v>0.4</v>
      </c>
      <c r="G201" s="33">
        <v>10</v>
      </c>
      <c r="H201" s="302">
        <v>4</v>
      </c>
      <c r="I201" s="302">
        <v>4.24</v>
      </c>
      <c r="J201" s="33">
        <v>120</v>
      </c>
      <c r="K201" s="34" t="s">
        <v>96</v>
      </c>
      <c r="L201" s="33">
        <v>90</v>
      </c>
      <c r="M201" s="45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16"/>
      <c r="O201" s="316"/>
      <c r="P201" s="316"/>
      <c r="Q201" s="314"/>
      <c r="R201" s="35"/>
      <c r="S201" s="35"/>
      <c r="T201" s="36" t="s">
        <v>63</v>
      </c>
      <c r="U201" s="303">
        <v>0</v>
      </c>
      <c r="V201" s="304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4301010944</v>
      </c>
      <c r="D202" s="313">
        <v>4607091387346</v>
      </c>
      <c r="E202" s="314"/>
      <c r="F202" s="302">
        <v>0.4</v>
      </c>
      <c r="G202" s="33">
        <v>10</v>
      </c>
      <c r="H202" s="302">
        <v>4</v>
      </c>
      <c r="I202" s="302">
        <v>4.24</v>
      </c>
      <c r="J202" s="33">
        <v>120</v>
      </c>
      <c r="K202" s="34" t="s">
        <v>96</v>
      </c>
      <c r="L202" s="33">
        <v>55</v>
      </c>
      <c r="M202" s="4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16"/>
      <c r="O202" s="316"/>
      <c r="P202" s="316"/>
      <c r="Q202" s="314"/>
      <c r="R202" s="35"/>
      <c r="S202" s="35"/>
      <c r="T202" s="36" t="s">
        <v>63</v>
      </c>
      <c r="U202" s="303">
        <v>0</v>
      </c>
      <c r="V202" s="304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4301011353</v>
      </c>
      <c r="D203" s="313">
        <v>4607091389807</v>
      </c>
      <c r="E203" s="314"/>
      <c r="F203" s="302">
        <v>0.4</v>
      </c>
      <c r="G203" s="33">
        <v>10</v>
      </c>
      <c r="H203" s="302">
        <v>4</v>
      </c>
      <c r="I203" s="302">
        <v>4.24</v>
      </c>
      <c r="J203" s="33">
        <v>120</v>
      </c>
      <c r="K203" s="34" t="s">
        <v>96</v>
      </c>
      <c r="L203" s="33">
        <v>55</v>
      </c>
      <c r="M203" s="45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16"/>
      <c r="O203" s="316"/>
      <c r="P203" s="316"/>
      <c r="Q203" s="314"/>
      <c r="R203" s="35"/>
      <c r="S203" s="35"/>
      <c r="T203" s="36" t="s">
        <v>63</v>
      </c>
      <c r="U203" s="303">
        <v>0</v>
      </c>
      <c r="V203" s="304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20"/>
      <c r="B204" s="321"/>
      <c r="C204" s="321"/>
      <c r="D204" s="321"/>
      <c r="E204" s="321"/>
      <c r="F204" s="321"/>
      <c r="G204" s="321"/>
      <c r="H204" s="321"/>
      <c r="I204" s="321"/>
      <c r="J204" s="321"/>
      <c r="K204" s="321"/>
      <c r="L204" s="322"/>
      <c r="M204" s="317" t="s">
        <v>64</v>
      </c>
      <c r="N204" s="318"/>
      <c r="O204" s="318"/>
      <c r="P204" s="318"/>
      <c r="Q204" s="318"/>
      <c r="R204" s="318"/>
      <c r="S204" s="319"/>
      <c r="T204" s="38" t="s">
        <v>65</v>
      </c>
      <c r="U204" s="305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0.92592592592592582</v>
      </c>
      <c r="V204" s="305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1</v>
      </c>
      <c r="W204" s="305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2.1749999999999999E-2</v>
      </c>
      <c r="X204" s="306"/>
      <c r="Y204" s="306"/>
    </row>
    <row r="205" spans="1:52" x14ac:dyDescent="0.2">
      <c r="A205" s="321"/>
      <c r="B205" s="321"/>
      <c r="C205" s="321"/>
      <c r="D205" s="321"/>
      <c r="E205" s="321"/>
      <c r="F205" s="321"/>
      <c r="G205" s="321"/>
      <c r="H205" s="321"/>
      <c r="I205" s="321"/>
      <c r="J205" s="321"/>
      <c r="K205" s="321"/>
      <c r="L205" s="322"/>
      <c r="M205" s="317" t="s">
        <v>64</v>
      </c>
      <c r="N205" s="318"/>
      <c r="O205" s="318"/>
      <c r="P205" s="318"/>
      <c r="Q205" s="318"/>
      <c r="R205" s="318"/>
      <c r="S205" s="319"/>
      <c r="T205" s="38" t="s">
        <v>63</v>
      </c>
      <c r="U205" s="305">
        <f>IFERROR(SUM(U189:U203),"0")</f>
        <v>10</v>
      </c>
      <c r="V205" s="305">
        <f>IFERROR(SUM(V189:V203),"0")</f>
        <v>10.8</v>
      </c>
      <c r="W205" s="38"/>
      <c r="X205" s="306"/>
      <c r="Y205" s="306"/>
    </row>
    <row r="206" spans="1:52" ht="14.25" customHeight="1" x14ac:dyDescent="0.25">
      <c r="A206" s="331" t="s">
        <v>93</v>
      </c>
      <c r="B206" s="321"/>
      <c r="C206" s="321"/>
      <c r="D206" s="321"/>
      <c r="E206" s="321"/>
      <c r="F206" s="321"/>
      <c r="G206" s="321"/>
      <c r="H206" s="321"/>
      <c r="I206" s="321"/>
      <c r="J206" s="321"/>
      <c r="K206" s="321"/>
      <c r="L206" s="321"/>
      <c r="M206" s="321"/>
      <c r="N206" s="321"/>
      <c r="O206" s="321"/>
      <c r="P206" s="321"/>
      <c r="Q206" s="321"/>
      <c r="R206" s="321"/>
      <c r="S206" s="321"/>
      <c r="T206" s="321"/>
      <c r="U206" s="321"/>
      <c r="V206" s="321"/>
      <c r="W206" s="321"/>
      <c r="X206" s="299"/>
      <c r="Y206" s="299"/>
    </row>
    <row r="207" spans="1:52" ht="27" customHeight="1" x14ac:dyDescent="0.25">
      <c r="A207" s="55" t="s">
        <v>328</v>
      </c>
      <c r="B207" s="55" t="s">
        <v>329</v>
      </c>
      <c r="C207" s="32">
        <v>4301020254</v>
      </c>
      <c r="D207" s="313">
        <v>4680115881914</v>
      </c>
      <c r="E207" s="314"/>
      <c r="F207" s="302">
        <v>0.4</v>
      </c>
      <c r="G207" s="33">
        <v>10</v>
      </c>
      <c r="H207" s="302">
        <v>4</v>
      </c>
      <c r="I207" s="302">
        <v>4.24</v>
      </c>
      <c r="J207" s="33">
        <v>120</v>
      </c>
      <c r="K207" s="34" t="s">
        <v>96</v>
      </c>
      <c r="L207" s="33">
        <v>90</v>
      </c>
      <c r="M207" s="45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16"/>
      <c r="O207" s="316"/>
      <c r="P207" s="316"/>
      <c r="Q207" s="314"/>
      <c r="R207" s="35"/>
      <c r="S207" s="35"/>
      <c r="T207" s="36" t="s">
        <v>63</v>
      </c>
      <c r="U207" s="303">
        <v>0</v>
      </c>
      <c r="V207" s="304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20"/>
      <c r="B208" s="321"/>
      <c r="C208" s="321"/>
      <c r="D208" s="321"/>
      <c r="E208" s="321"/>
      <c r="F208" s="321"/>
      <c r="G208" s="321"/>
      <c r="H208" s="321"/>
      <c r="I208" s="321"/>
      <c r="J208" s="321"/>
      <c r="K208" s="321"/>
      <c r="L208" s="322"/>
      <c r="M208" s="317" t="s">
        <v>64</v>
      </c>
      <c r="N208" s="318"/>
      <c r="O208" s="318"/>
      <c r="P208" s="318"/>
      <c r="Q208" s="318"/>
      <c r="R208" s="318"/>
      <c r="S208" s="319"/>
      <c r="T208" s="38" t="s">
        <v>65</v>
      </c>
      <c r="U208" s="305">
        <f>IFERROR(U207/H207,"0")</f>
        <v>0</v>
      </c>
      <c r="V208" s="305">
        <f>IFERROR(V207/H207,"0")</f>
        <v>0</v>
      </c>
      <c r="W208" s="305">
        <f>IFERROR(IF(W207="",0,W207),"0")</f>
        <v>0</v>
      </c>
      <c r="X208" s="306"/>
      <c r="Y208" s="306"/>
    </row>
    <row r="209" spans="1:52" x14ac:dyDescent="0.2">
      <c r="A209" s="321"/>
      <c r="B209" s="321"/>
      <c r="C209" s="321"/>
      <c r="D209" s="321"/>
      <c r="E209" s="321"/>
      <c r="F209" s="321"/>
      <c r="G209" s="321"/>
      <c r="H209" s="321"/>
      <c r="I209" s="321"/>
      <c r="J209" s="321"/>
      <c r="K209" s="321"/>
      <c r="L209" s="322"/>
      <c r="M209" s="317" t="s">
        <v>64</v>
      </c>
      <c r="N209" s="318"/>
      <c r="O209" s="318"/>
      <c r="P209" s="318"/>
      <c r="Q209" s="318"/>
      <c r="R209" s="318"/>
      <c r="S209" s="319"/>
      <c r="T209" s="38" t="s">
        <v>63</v>
      </c>
      <c r="U209" s="305">
        <f>IFERROR(SUM(U207:U207),"0")</f>
        <v>0</v>
      </c>
      <c r="V209" s="305">
        <f>IFERROR(SUM(V207:V207),"0")</f>
        <v>0</v>
      </c>
      <c r="W209" s="38"/>
      <c r="X209" s="306"/>
      <c r="Y209" s="306"/>
    </row>
    <row r="210" spans="1:52" ht="14.25" customHeight="1" x14ac:dyDescent="0.25">
      <c r="A210" s="331" t="s">
        <v>59</v>
      </c>
      <c r="B210" s="321"/>
      <c r="C210" s="321"/>
      <c r="D210" s="321"/>
      <c r="E210" s="321"/>
      <c r="F210" s="321"/>
      <c r="G210" s="321"/>
      <c r="H210" s="321"/>
      <c r="I210" s="321"/>
      <c r="J210" s="321"/>
      <c r="K210" s="321"/>
      <c r="L210" s="321"/>
      <c r="M210" s="321"/>
      <c r="N210" s="321"/>
      <c r="O210" s="321"/>
      <c r="P210" s="321"/>
      <c r="Q210" s="321"/>
      <c r="R210" s="321"/>
      <c r="S210" s="321"/>
      <c r="T210" s="321"/>
      <c r="U210" s="321"/>
      <c r="V210" s="321"/>
      <c r="W210" s="321"/>
      <c r="X210" s="299"/>
      <c r="Y210" s="299"/>
    </row>
    <row r="211" spans="1:52" ht="27" customHeight="1" x14ac:dyDescent="0.25">
      <c r="A211" s="55" t="s">
        <v>330</v>
      </c>
      <c r="B211" s="55" t="s">
        <v>331</v>
      </c>
      <c r="C211" s="32">
        <v>4301030878</v>
      </c>
      <c r="D211" s="313">
        <v>4607091387193</v>
      </c>
      <c r="E211" s="314"/>
      <c r="F211" s="302">
        <v>0.7</v>
      </c>
      <c r="G211" s="33">
        <v>6</v>
      </c>
      <c r="H211" s="302">
        <v>4.2</v>
      </c>
      <c r="I211" s="302">
        <v>4.46</v>
      </c>
      <c r="J211" s="33">
        <v>156</v>
      </c>
      <c r="K211" s="34" t="s">
        <v>62</v>
      </c>
      <c r="L211" s="33">
        <v>35</v>
      </c>
      <c r="M211" s="4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16"/>
      <c r="O211" s="316"/>
      <c r="P211" s="316"/>
      <c r="Q211" s="314"/>
      <c r="R211" s="35"/>
      <c r="S211" s="35"/>
      <c r="T211" s="36" t="s">
        <v>63</v>
      </c>
      <c r="U211" s="303">
        <v>82</v>
      </c>
      <c r="V211" s="304">
        <f>IFERROR(IF(U211="",0,CEILING((U211/$H211),1)*$H211),"")</f>
        <v>84</v>
      </c>
      <c r="W211" s="37">
        <f>IFERROR(IF(V211=0,"",ROUNDUP(V211/H211,0)*0.00753),"")</f>
        <v>0.15060000000000001</v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332</v>
      </c>
      <c r="B212" s="55" t="s">
        <v>333</v>
      </c>
      <c r="C212" s="32">
        <v>4301031153</v>
      </c>
      <c r="D212" s="313">
        <v>4607091387230</v>
      </c>
      <c r="E212" s="314"/>
      <c r="F212" s="302">
        <v>0.7</v>
      </c>
      <c r="G212" s="33">
        <v>6</v>
      </c>
      <c r="H212" s="302">
        <v>4.2</v>
      </c>
      <c r="I212" s="302">
        <v>4.46</v>
      </c>
      <c r="J212" s="33">
        <v>156</v>
      </c>
      <c r="K212" s="34" t="s">
        <v>62</v>
      </c>
      <c r="L212" s="33">
        <v>40</v>
      </c>
      <c r="M212" s="4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16"/>
      <c r="O212" s="316"/>
      <c r="P212" s="316"/>
      <c r="Q212" s="314"/>
      <c r="R212" s="35"/>
      <c r="S212" s="35"/>
      <c r="T212" s="36" t="s">
        <v>63</v>
      </c>
      <c r="U212" s="303">
        <v>52</v>
      </c>
      <c r="V212" s="304">
        <f>IFERROR(IF(U212="",0,CEILING((U212/$H212),1)*$H212),"")</f>
        <v>54.6</v>
      </c>
      <c r="W212" s="37">
        <f>IFERROR(IF(V212=0,"",ROUNDUP(V212/H212,0)*0.00753),"")</f>
        <v>9.7890000000000005E-2</v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334</v>
      </c>
      <c r="B213" s="55" t="s">
        <v>335</v>
      </c>
      <c r="C213" s="32">
        <v>4301031152</v>
      </c>
      <c r="D213" s="313">
        <v>4607091387285</v>
      </c>
      <c r="E213" s="314"/>
      <c r="F213" s="302">
        <v>0.35</v>
      </c>
      <c r="G213" s="33">
        <v>6</v>
      </c>
      <c r="H213" s="302">
        <v>2.1</v>
      </c>
      <c r="I213" s="302">
        <v>2.23</v>
      </c>
      <c r="J213" s="33">
        <v>234</v>
      </c>
      <c r="K213" s="34" t="s">
        <v>62</v>
      </c>
      <c r="L213" s="33">
        <v>40</v>
      </c>
      <c r="M213" s="4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16"/>
      <c r="O213" s="316"/>
      <c r="P213" s="316"/>
      <c r="Q213" s="314"/>
      <c r="R213" s="35"/>
      <c r="S213" s="35"/>
      <c r="T213" s="36" t="s">
        <v>63</v>
      </c>
      <c r="U213" s="303">
        <v>4</v>
      </c>
      <c r="V213" s="304">
        <f>IFERROR(IF(U213="",0,CEILING((U213/$H213),1)*$H213),"")</f>
        <v>4.2</v>
      </c>
      <c r="W213" s="37">
        <f>IFERROR(IF(V213=0,"",ROUNDUP(V213/H213,0)*0.00502),"")</f>
        <v>1.004E-2</v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336</v>
      </c>
      <c r="B214" s="55" t="s">
        <v>337</v>
      </c>
      <c r="C214" s="32">
        <v>4301031151</v>
      </c>
      <c r="D214" s="313">
        <v>4607091389845</v>
      </c>
      <c r="E214" s="314"/>
      <c r="F214" s="302">
        <v>0.35</v>
      </c>
      <c r="G214" s="33">
        <v>6</v>
      </c>
      <c r="H214" s="302">
        <v>2.1</v>
      </c>
      <c r="I214" s="302">
        <v>2.2000000000000002</v>
      </c>
      <c r="J214" s="33">
        <v>234</v>
      </c>
      <c r="K214" s="34" t="s">
        <v>62</v>
      </c>
      <c r="L214" s="33">
        <v>40</v>
      </c>
      <c r="M214" s="45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16"/>
      <c r="O214" s="316"/>
      <c r="P214" s="316"/>
      <c r="Q214" s="314"/>
      <c r="R214" s="35"/>
      <c r="S214" s="35"/>
      <c r="T214" s="36" t="s">
        <v>63</v>
      </c>
      <c r="U214" s="303">
        <v>0</v>
      </c>
      <c r="V214" s="304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x14ac:dyDescent="0.2">
      <c r="A215" s="320"/>
      <c r="B215" s="321"/>
      <c r="C215" s="321"/>
      <c r="D215" s="321"/>
      <c r="E215" s="321"/>
      <c r="F215" s="321"/>
      <c r="G215" s="321"/>
      <c r="H215" s="321"/>
      <c r="I215" s="321"/>
      <c r="J215" s="321"/>
      <c r="K215" s="321"/>
      <c r="L215" s="322"/>
      <c r="M215" s="317" t="s">
        <v>64</v>
      </c>
      <c r="N215" s="318"/>
      <c r="O215" s="318"/>
      <c r="P215" s="318"/>
      <c r="Q215" s="318"/>
      <c r="R215" s="318"/>
      <c r="S215" s="319"/>
      <c r="T215" s="38" t="s">
        <v>65</v>
      </c>
      <c r="U215" s="305">
        <f>IFERROR(U211/H211,"0")+IFERROR(U212/H212,"0")+IFERROR(U213/H213,"0")+IFERROR(U214/H214,"0")</f>
        <v>33.809523809523803</v>
      </c>
      <c r="V215" s="305">
        <f>IFERROR(V211/H211,"0")+IFERROR(V212/H212,"0")+IFERROR(V213/H213,"0")+IFERROR(V214/H214,"0")</f>
        <v>35</v>
      </c>
      <c r="W215" s="305">
        <f>IFERROR(IF(W211="",0,W211),"0")+IFERROR(IF(W212="",0,W212),"0")+IFERROR(IF(W213="",0,W213),"0")+IFERROR(IF(W214="",0,W214),"0")</f>
        <v>0.25853000000000004</v>
      </c>
      <c r="X215" s="306"/>
      <c r="Y215" s="306"/>
    </row>
    <row r="216" spans="1:52" x14ac:dyDescent="0.2">
      <c r="A216" s="321"/>
      <c r="B216" s="321"/>
      <c r="C216" s="321"/>
      <c r="D216" s="321"/>
      <c r="E216" s="321"/>
      <c r="F216" s="321"/>
      <c r="G216" s="321"/>
      <c r="H216" s="321"/>
      <c r="I216" s="321"/>
      <c r="J216" s="321"/>
      <c r="K216" s="321"/>
      <c r="L216" s="322"/>
      <c r="M216" s="317" t="s">
        <v>64</v>
      </c>
      <c r="N216" s="318"/>
      <c r="O216" s="318"/>
      <c r="P216" s="318"/>
      <c r="Q216" s="318"/>
      <c r="R216" s="318"/>
      <c r="S216" s="319"/>
      <c r="T216" s="38" t="s">
        <v>63</v>
      </c>
      <c r="U216" s="305">
        <f>IFERROR(SUM(U211:U214),"0")</f>
        <v>138</v>
      </c>
      <c r="V216" s="305">
        <f>IFERROR(SUM(V211:V214),"0")</f>
        <v>142.79999999999998</v>
      </c>
      <c r="W216" s="38"/>
      <c r="X216" s="306"/>
      <c r="Y216" s="306"/>
    </row>
    <row r="217" spans="1:52" ht="14.25" customHeight="1" x14ac:dyDescent="0.25">
      <c r="A217" s="331" t="s">
        <v>66</v>
      </c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1"/>
      <c r="M217" s="321"/>
      <c r="N217" s="321"/>
      <c r="O217" s="321"/>
      <c r="P217" s="321"/>
      <c r="Q217" s="321"/>
      <c r="R217" s="321"/>
      <c r="S217" s="321"/>
      <c r="T217" s="321"/>
      <c r="U217" s="321"/>
      <c r="V217" s="321"/>
      <c r="W217" s="321"/>
      <c r="X217" s="299"/>
      <c r="Y217" s="299"/>
    </row>
    <row r="218" spans="1:52" ht="16.5" customHeight="1" x14ac:dyDescent="0.25">
      <c r="A218" s="55" t="s">
        <v>338</v>
      </c>
      <c r="B218" s="55" t="s">
        <v>339</v>
      </c>
      <c r="C218" s="32">
        <v>4301051100</v>
      </c>
      <c r="D218" s="313">
        <v>4607091387766</v>
      </c>
      <c r="E218" s="314"/>
      <c r="F218" s="302">
        <v>1.35</v>
      </c>
      <c r="G218" s="33">
        <v>6</v>
      </c>
      <c r="H218" s="302">
        <v>8.1</v>
      </c>
      <c r="I218" s="302">
        <v>8.6579999999999995</v>
      </c>
      <c r="J218" s="33">
        <v>56</v>
      </c>
      <c r="K218" s="34" t="s">
        <v>122</v>
      </c>
      <c r="L218" s="33">
        <v>40</v>
      </c>
      <c r="M218" s="4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16"/>
      <c r="O218" s="316"/>
      <c r="P218" s="316"/>
      <c r="Q218" s="314"/>
      <c r="R218" s="35"/>
      <c r="S218" s="35"/>
      <c r="T218" s="36" t="s">
        <v>63</v>
      </c>
      <c r="U218" s="303">
        <v>20</v>
      </c>
      <c r="V218" s="304">
        <f t="shared" ref="V218:V223" si="12">IFERROR(IF(U218="",0,CEILING((U218/$H218),1)*$H218),"")</f>
        <v>24.299999999999997</v>
      </c>
      <c r="W218" s="37">
        <f>IFERROR(IF(V218=0,"",ROUNDUP(V218/H218,0)*0.02175),"")</f>
        <v>6.5250000000000002E-2</v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340</v>
      </c>
      <c r="B219" s="55" t="s">
        <v>341</v>
      </c>
      <c r="C219" s="32">
        <v>4301051116</v>
      </c>
      <c r="D219" s="313">
        <v>4607091387957</v>
      </c>
      <c r="E219" s="314"/>
      <c r="F219" s="302">
        <v>1.3</v>
      </c>
      <c r="G219" s="33">
        <v>6</v>
      </c>
      <c r="H219" s="302">
        <v>7.8</v>
      </c>
      <c r="I219" s="302">
        <v>8.3640000000000008</v>
      </c>
      <c r="J219" s="33">
        <v>56</v>
      </c>
      <c r="K219" s="34" t="s">
        <v>62</v>
      </c>
      <c r="L219" s="33">
        <v>40</v>
      </c>
      <c r="M219" s="4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16"/>
      <c r="O219" s="316"/>
      <c r="P219" s="316"/>
      <c r="Q219" s="314"/>
      <c r="R219" s="35"/>
      <c r="S219" s="35"/>
      <c r="T219" s="36" t="s">
        <v>63</v>
      </c>
      <c r="U219" s="303">
        <v>0</v>
      </c>
      <c r="V219" s="304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342</v>
      </c>
      <c r="B220" s="55" t="s">
        <v>343</v>
      </c>
      <c r="C220" s="32">
        <v>4301051115</v>
      </c>
      <c r="D220" s="313">
        <v>4607091387964</v>
      </c>
      <c r="E220" s="314"/>
      <c r="F220" s="302">
        <v>1.35</v>
      </c>
      <c r="G220" s="33">
        <v>6</v>
      </c>
      <c r="H220" s="302">
        <v>8.1</v>
      </c>
      <c r="I220" s="302">
        <v>8.6460000000000008</v>
      </c>
      <c r="J220" s="33">
        <v>56</v>
      </c>
      <c r="K220" s="34" t="s">
        <v>62</v>
      </c>
      <c r="L220" s="33">
        <v>40</v>
      </c>
      <c r="M220" s="4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16"/>
      <c r="O220" s="316"/>
      <c r="P220" s="316"/>
      <c r="Q220" s="314"/>
      <c r="R220" s="35"/>
      <c r="S220" s="35"/>
      <c r="T220" s="36" t="s">
        <v>63</v>
      </c>
      <c r="U220" s="303">
        <v>0</v>
      </c>
      <c r="V220" s="304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344</v>
      </c>
      <c r="B221" s="55" t="s">
        <v>345</v>
      </c>
      <c r="C221" s="32">
        <v>4301051134</v>
      </c>
      <c r="D221" s="313">
        <v>4607091381672</v>
      </c>
      <c r="E221" s="314"/>
      <c r="F221" s="302">
        <v>0.6</v>
      </c>
      <c r="G221" s="33">
        <v>6</v>
      </c>
      <c r="H221" s="302">
        <v>3.6</v>
      </c>
      <c r="I221" s="302">
        <v>3.8759999999999999</v>
      </c>
      <c r="J221" s="33">
        <v>120</v>
      </c>
      <c r="K221" s="34" t="s">
        <v>62</v>
      </c>
      <c r="L221" s="33">
        <v>40</v>
      </c>
      <c r="M221" s="44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16"/>
      <c r="O221" s="316"/>
      <c r="P221" s="316"/>
      <c r="Q221" s="314"/>
      <c r="R221" s="35"/>
      <c r="S221" s="35"/>
      <c r="T221" s="36" t="s">
        <v>63</v>
      </c>
      <c r="U221" s="303">
        <v>0</v>
      </c>
      <c r="V221" s="304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346</v>
      </c>
      <c r="B222" s="55" t="s">
        <v>347</v>
      </c>
      <c r="C222" s="32">
        <v>4301051130</v>
      </c>
      <c r="D222" s="313">
        <v>4607091387537</v>
      </c>
      <c r="E222" s="314"/>
      <c r="F222" s="302">
        <v>0.45</v>
      </c>
      <c r="G222" s="33">
        <v>6</v>
      </c>
      <c r="H222" s="302">
        <v>2.7</v>
      </c>
      <c r="I222" s="302">
        <v>2.99</v>
      </c>
      <c r="J222" s="33">
        <v>156</v>
      </c>
      <c r="K222" s="34" t="s">
        <v>62</v>
      </c>
      <c r="L222" s="33">
        <v>40</v>
      </c>
      <c r="M222" s="4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16"/>
      <c r="O222" s="316"/>
      <c r="P222" s="316"/>
      <c r="Q222" s="314"/>
      <c r="R222" s="35"/>
      <c r="S222" s="35"/>
      <c r="T222" s="36" t="s">
        <v>63</v>
      </c>
      <c r="U222" s="303">
        <v>0</v>
      </c>
      <c r="V222" s="304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348</v>
      </c>
      <c r="B223" s="55" t="s">
        <v>349</v>
      </c>
      <c r="C223" s="32">
        <v>4301051132</v>
      </c>
      <c r="D223" s="313">
        <v>4607091387513</v>
      </c>
      <c r="E223" s="314"/>
      <c r="F223" s="302">
        <v>0.45</v>
      </c>
      <c r="G223" s="33">
        <v>6</v>
      </c>
      <c r="H223" s="302">
        <v>2.7</v>
      </c>
      <c r="I223" s="302">
        <v>2.9780000000000002</v>
      </c>
      <c r="J223" s="33">
        <v>156</v>
      </c>
      <c r="K223" s="34" t="s">
        <v>62</v>
      </c>
      <c r="L223" s="33">
        <v>40</v>
      </c>
      <c r="M223" s="4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16"/>
      <c r="O223" s="316"/>
      <c r="P223" s="316"/>
      <c r="Q223" s="314"/>
      <c r="R223" s="35"/>
      <c r="S223" s="35"/>
      <c r="T223" s="36" t="s">
        <v>63</v>
      </c>
      <c r="U223" s="303">
        <v>0</v>
      </c>
      <c r="V223" s="304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20"/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2"/>
      <c r="M224" s="317" t="s">
        <v>64</v>
      </c>
      <c r="N224" s="318"/>
      <c r="O224" s="318"/>
      <c r="P224" s="318"/>
      <c r="Q224" s="318"/>
      <c r="R224" s="318"/>
      <c r="S224" s="319"/>
      <c r="T224" s="38" t="s">
        <v>65</v>
      </c>
      <c r="U224" s="305">
        <f>IFERROR(U218/H218,"0")+IFERROR(U219/H219,"0")+IFERROR(U220/H220,"0")+IFERROR(U221/H221,"0")+IFERROR(U222/H222,"0")+IFERROR(U223/H223,"0")</f>
        <v>2.4691358024691361</v>
      </c>
      <c r="V224" s="305">
        <f>IFERROR(V218/H218,"0")+IFERROR(V219/H219,"0")+IFERROR(V220/H220,"0")+IFERROR(V221/H221,"0")+IFERROR(V222/H222,"0")+IFERROR(V223/H223,"0")</f>
        <v>3</v>
      </c>
      <c r="W224" s="305">
        <f>IFERROR(IF(W218="",0,W218),"0")+IFERROR(IF(W219="",0,W219),"0")+IFERROR(IF(W220="",0,W220),"0")+IFERROR(IF(W221="",0,W221),"0")+IFERROR(IF(W222="",0,W222),"0")+IFERROR(IF(W223="",0,W223),"0")</f>
        <v>6.5250000000000002E-2</v>
      </c>
      <c r="X224" s="306"/>
      <c r="Y224" s="306"/>
    </row>
    <row r="225" spans="1:52" x14ac:dyDescent="0.2">
      <c r="A225" s="321"/>
      <c r="B225" s="321"/>
      <c r="C225" s="321"/>
      <c r="D225" s="321"/>
      <c r="E225" s="321"/>
      <c r="F225" s="321"/>
      <c r="G225" s="321"/>
      <c r="H225" s="321"/>
      <c r="I225" s="321"/>
      <c r="J225" s="321"/>
      <c r="K225" s="321"/>
      <c r="L225" s="322"/>
      <c r="M225" s="317" t="s">
        <v>64</v>
      </c>
      <c r="N225" s="318"/>
      <c r="O225" s="318"/>
      <c r="P225" s="318"/>
      <c r="Q225" s="318"/>
      <c r="R225" s="318"/>
      <c r="S225" s="319"/>
      <c r="T225" s="38" t="s">
        <v>63</v>
      </c>
      <c r="U225" s="305">
        <f>IFERROR(SUM(U218:U223),"0")</f>
        <v>20</v>
      </c>
      <c r="V225" s="305">
        <f>IFERROR(SUM(V218:V223),"0")</f>
        <v>24.299999999999997</v>
      </c>
      <c r="W225" s="38"/>
      <c r="X225" s="306"/>
      <c r="Y225" s="306"/>
    </row>
    <row r="226" spans="1:52" ht="14.25" customHeight="1" x14ac:dyDescent="0.25">
      <c r="A226" s="331" t="s">
        <v>195</v>
      </c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1"/>
      <c r="N226" s="321"/>
      <c r="O226" s="321"/>
      <c r="P226" s="321"/>
      <c r="Q226" s="321"/>
      <c r="R226" s="321"/>
      <c r="S226" s="321"/>
      <c r="T226" s="321"/>
      <c r="U226" s="321"/>
      <c r="V226" s="321"/>
      <c r="W226" s="321"/>
      <c r="X226" s="299"/>
      <c r="Y226" s="299"/>
    </row>
    <row r="227" spans="1:52" ht="16.5" customHeight="1" x14ac:dyDescent="0.25">
      <c r="A227" s="55" t="s">
        <v>350</v>
      </c>
      <c r="B227" s="55" t="s">
        <v>351</v>
      </c>
      <c r="C227" s="32">
        <v>4301060326</v>
      </c>
      <c r="D227" s="313">
        <v>4607091380880</v>
      </c>
      <c r="E227" s="314"/>
      <c r="F227" s="302">
        <v>1.4</v>
      </c>
      <c r="G227" s="33">
        <v>6</v>
      </c>
      <c r="H227" s="302">
        <v>8.4</v>
      </c>
      <c r="I227" s="302">
        <v>8.9640000000000004</v>
      </c>
      <c r="J227" s="33">
        <v>56</v>
      </c>
      <c r="K227" s="34" t="s">
        <v>62</v>
      </c>
      <c r="L227" s="33">
        <v>30</v>
      </c>
      <c r="M227" s="44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16"/>
      <c r="O227" s="316"/>
      <c r="P227" s="316"/>
      <c r="Q227" s="314"/>
      <c r="R227" s="35"/>
      <c r="S227" s="35"/>
      <c r="T227" s="36" t="s">
        <v>63</v>
      </c>
      <c r="U227" s="303">
        <v>50</v>
      </c>
      <c r="V227" s="304">
        <f>IFERROR(IF(U227="",0,CEILING((U227/$H227),1)*$H227),"")</f>
        <v>50.400000000000006</v>
      </c>
      <c r="W227" s="37">
        <f>IFERROR(IF(V227=0,"",ROUNDUP(V227/H227,0)*0.02175),"")</f>
        <v>0.1305</v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352</v>
      </c>
      <c r="B228" s="55" t="s">
        <v>353</v>
      </c>
      <c r="C228" s="32">
        <v>4301060308</v>
      </c>
      <c r="D228" s="313">
        <v>4607091384482</v>
      </c>
      <c r="E228" s="314"/>
      <c r="F228" s="302">
        <v>1.3</v>
      </c>
      <c r="G228" s="33">
        <v>6</v>
      </c>
      <c r="H228" s="302">
        <v>7.8</v>
      </c>
      <c r="I228" s="302">
        <v>8.3640000000000008</v>
      </c>
      <c r="J228" s="33">
        <v>56</v>
      </c>
      <c r="K228" s="34" t="s">
        <v>62</v>
      </c>
      <c r="L228" s="33">
        <v>30</v>
      </c>
      <c r="M228" s="43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16"/>
      <c r="O228" s="316"/>
      <c r="P228" s="316"/>
      <c r="Q228" s="314"/>
      <c r="R228" s="35"/>
      <c r="S228" s="35"/>
      <c r="T228" s="36" t="s">
        <v>63</v>
      </c>
      <c r="U228" s="303">
        <v>224</v>
      </c>
      <c r="V228" s="304">
        <f>IFERROR(IF(U228="",0,CEILING((U228/$H228),1)*$H228),"")</f>
        <v>226.2</v>
      </c>
      <c r="W228" s="37">
        <f>IFERROR(IF(V228=0,"",ROUNDUP(V228/H228,0)*0.02175),"")</f>
        <v>0.63074999999999992</v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354</v>
      </c>
      <c r="B229" s="55" t="s">
        <v>355</v>
      </c>
      <c r="C229" s="32">
        <v>4301060325</v>
      </c>
      <c r="D229" s="313">
        <v>4607091380897</v>
      </c>
      <c r="E229" s="314"/>
      <c r="F229" s="302">
        <v>1.4</v>
      </c>
      <c r="G229" s="33">
        <v>6</v>
      </c>
      <c r="H229" s="302">
        <v>8.4</v>
      </c>
      <c r="I229" s="302">
        <v>8.9640000000000004</v>
      </c>
      <c r="J229" s="33">
        <v>56</v>
      </c>
      <c r="K229" s="34" t="s">
        <v>62</v>
      </c>
      <c r="L229" s="33">
        <v>30</v>
      </c>
      <c r="M229" s="4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16"/>
      <c r="O229" s="316"/>
      <c r="P229" s="316"/>
      <c r="Q229" s="314"/>
      <c r="R229" s="35"/>
      <c r="S229" s="35"/>
      <c r="T229" s="36" t="s">
        <v>63</v>
      </c>
      <c r="U229" s="303">
        <v>30</v>
      </c>
      <c r="V229" s="304">
        <f>IFERROR(IF(U229="",0,CEILING((U229/$H229),1)*$H229),"")</f>
        <v>33.6</v>
      </c>
      <c r="W229" s="37">
        <f>IFERROR(IF(V229=0,"",ROUNDUP(V229/H229,0)*0.02175),"")</f>
        <v>8.6999999999999994E-2</v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356</v>
      </c>
      <c r="B230" s="55" t="s">
        <v>357</v>
      </c>
      <c r="C230" s="32">
        <v>4301060337</v>
      </c>
      <c r="D230" s="313">
        <v>4680115880368</v>
      </c>
      <c r="E230" s="314"/>
      <c r="F230" s="302">
        <v>1</v>
      </c>
      <c r="G230" s="33">
        <v>4</v>
      </c>
      <c r="H230" s="302">
        <v>4</v>
      </c>
      <c r="I230" s="302">
        <v>4.3600000000000003</v>
      </c>
      <c r="J230" s="33">
        <v>104</v>
      </c>
      <c r="K230" s="34" t="s">
        <v>122</v>
      </c>
      <c r="L230" s="33">
        <v>40</v>
      </c>
      <c r="M230" s="44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16"/>
      <c r="O230" s="316"/>
      <c r="P230" s="316"/>
      <c r="Q230" s="314"/>
      <c r="R230" s="35"/>
      <c r="S230" s="35"/>
      <c r="T230" s="36" t="s">
        <v>63</v>
      </c>
      <c r="U230" s="303">
        <v>0</v>
      </c>
      <c r="V230" s="304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20"/>
      <c r="B231" s="321"/>
      <c r="C231" s="321"/>
      <c r="D231" s="321"/>
      <c r="E231" s="321"/>
      <c r="F231" s="321"/>
      <c r="G231" s="321"/>
      <c r="H231" s="321"/>
      <c r="I231" s="321"/>
      <c r="J231" s="321"/>
      <c r="K231" s="321"/>
      <c r="L231" s="322"/>
      <c r="M231" s="317" t="s">
        <v>64</v>
      </c>
      <c r="N231" s="318"/>
      <c r="O231" s="318"/>
      <c r="P231" s="318"/>
      <c r="Q231" s="318"/>
      <c r="R231" s="318"/>
      <c r="S231" s="319"/>
      <c r="T231" s="38" t="s">
        <v>65</v>
      </c>
      <c r="U231" s="305">
        <f>IFERROR(U227/H227,"0")+IFERROR(U228/H228,"0")+IFERROR(U229/H229,"0")+IFERROR(U230/H230,"0")</f>
        <v>38.241758241758241</v>
      </c>
      <c r="V231" s="305">
        <f>IFERROR(V227/H227,"0")+IFERROR(V228/H228,"0")+IFERROR(V229/H229,"0")+IFERROR(V230/H230,"0")</f>
        <v>39</v>
      </c>
      <c r="W231" s="305">
        <f>IFERROR(IF(W227="",0,W227),"0")+IFERROR(IF(W228="",0,W228),"0")+IFERROR(IF(W229="",0,W229),"0")+IFERROR(IF(W230="",0,W230),"0")</f>
        <v>0.84824999999999995</v>
      </c>
      <c r="X231" s="306"/>
      <c r="Y231" s="306"/>
    </row>
    <row r="232" spans="1:52" x14ac:dyDescent="0.2">
      <c r="A232" s="321"/>
      <c r="B232" s="321"/>
      <c r="C232" s="321"/>
      <c r="D232" s="321"/>
      <c r="E232" s="321"/>
      <c r="F232" s="321"/>
      <c r="G232" s="321"/>
      <c r="H232" s="321"/>
      <c r="I232" s="321"/>
      <c r="J232" s="321"/>
      <c r="K232" s="321"/>
      <c r="L232" s="322"/>
      <c r="M232" s="317" t="s">
        <v>64</v>
      </c>
      <c r="N232" s="318"/>
      <c r="O232" s="318"/>
      <c r="P232" s="318"/>
      <c r="Q232" s="318"/>
      <c r="R232" s="318"/>
      <c r="S232" s="319"/>
      <c r="T232" s="38" t="s">
        <v>63</v>
      </c>
      <c r="U232" s="305">
        <f>IFERROR(SUM(U227:U230),"0")</f>
        <v>304</v>
      </c>
      <c r="V232" s="305">
        <f>IFERROR(SUM(V227:V230),"0")</f>
        <v>310.20000000000005</v>
      </c>
      <c r="W232" s="38"/>
      <c r="X232" s="306"/>
      <c r="Y232" s="306"/>
    </row>
    <row r="233" spans="1:52" ht="14.25" customHeight="1" x14ac:dyDescent="0.25">
      <c r="A233" s="331" t="s">
        <v>79</v>
      </c>
      <c r="B233" s="321"/>
      <c r="C233" s="321"/>
      <c r="D233" s="321"/>
      <c r="E233" s="321"/>
      <c r="F233" s="321"/>
      <c r="G233" s="321"/>
      <c r="H233" s="321"/>
      <c r="I233" s="321"/>
      <c r="J233" s="321"/>
      <c r="K233" s="321"/>
      <c r="L233" s="321"/>
      <c r="M233" s="321"/>
      <c r="N233" s="321"/>
      <c r="O233" s="321"/>
      <c r="P233" s="321"/>
      <c r="Q233" s="321"/>
      <c r="R233" s="321"/>
      <c r="S233" s="321"/>
      <c r="T233" s="321"/>
      <c r="U233" s="321"/>
      <c r="V233" s="321"/>
      <c r="W233" s="321"/>
      <c r="X233" s="299"/>
      <c r="Y233" s="299"/>
    </row>
    <row r="234" spans="1:52" ht="16.5" customHeight="1" x14ac:dyDescent="0.25">
      <c r="A234" s="55" t="s">
        <v>358</v>
      </c>
      <c r="B234" s="55" t="s">
        <v>359</v>
      </c>
      <c r="C234" s="32">
        <v>4301030232</v>
      </c>
      <c r="D234" s="313">
        <v>4607091388374</v>
      </c>
      <c r="E234" s="314"/>
      <c r="F234" s="302">
        <v>0.38</v>
      </c>
      <c r="G234" s="33">
        <v>8</v>
      </c>
      <c r="H234" s="302">
        <v>3.04</v>
      </c>
      <c r="I234" s="302">
        <v>3.28</v>
      </c>
      <c r="J234" s="33">
        <v>156</v>
      </c>
      <c r="K234" s="34" t="s">
        <v>82</v>
      </c>
      <c r="L234" s="33">
        <v>180</v>
      </c>
      <c r="M234" s="435" t="s">
        <v>360</v>
      </c>
      <c r="N234" s="316"/>
      <c r="O234" s="316"/>
      <c r="P234" s="316"/>
      <c r="Q234" s="314"/>
      <c r="R234" s="35"/>
      <c r="S234" s="35"/>
      <c r="T234" s="36" t="s">
        <v>63</v>
      </c>
      <c r="U234" s="303">
        <v>0</v>
      </c>
      <c r="V234" s="304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361</v>
      </c>
      <c r="B235" s="55" t="s">
        <v>362</v>
      </c>
      <c r="C235" s="32">
        <v>4301030235</v>
      </c>
      <c r="D235" s="313">
        <v>4607091388381</v>
      </c>
      <c r="E235" s="314"/>
      <c r="F235" s="302">
        <v>0.38</v>
      </c>
      <c r="G235" s="33">
        <v>8</v>
      </c>
      <c r="H235" s="302">
        <v>3.04</v>
      </c>
      <c r="I235" s="302">
        <v>3.32</v>
      </c>
      <c r="J235" s="33">
        <v>156</v>
      </c>
      <c r="K235" s="34" t="s">
        <v>82</v>
      </c>
      <c r="L235" s="33">
        <v>180</v>
      </c>
      <c r="M235" s="436" t="s">
        <v>363</v>
      </c>
      <c r="N235" s="316"/>
      <c r="O235" s="316"/>
      <c r="P235" s="316"/>
      <c r="Q235" s="314"/>
      <c r="R235" s="35"/>
      <c r="S235" s="35"/>
      <c r="T235" s="36" t="s">
        <v>63</v>
      </c>
      <c r="U235" s="303">
        <v>0</v>
      </c>
      <c r="V235" s="304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364</v>
      </c>
      <c r="B236" s="55" t="s">
        <v>365</v>
      </c>
      <c r="C236" s="32">
        <v>4301030233</v>
      </c>
      <c r="D236" s="313">
        <v>4607091388404</v>
      </c>
      <c r="E236" s="314"/>
      <c r="F236" s="302">
        <v>0.17</v>
      </c>
      <c r="G236" s="33">
        <v>15</v>
      </c>
      <c r="H236" s="302">
        <v>2.5499999999999998</v>
      </c>
      <c r="I236" s="302">
        <v>2.9</v>
      </c>
      <c r="J236" s="33">
        <v>156</v>
      </c>
      <c r="K236" s="34" t="s">
        <v>82</v>
      </c>
      <c r="L236" s="33">
        <v>180</v>
      </c>
      <c r="M236" s="4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16"/>
      <c r="O236" s="316"/>
      <c r="P236" s="316"/>
      <c r="Q236" s="314"/>
      <c r="R236" s="35"/>
      <c r="S236" s="35"/>
      <c r="T236" s="36" t="s">
        <v>63</v>
      </c>
      <c r="U236" s="303">
        <v>0</v>
      </c>
      <c r="V236" s="304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x14ac:dyDescent="0.2">
      <c r="A237" s="320"/>
      <c r="B237" s="321"/>
      <c r="C237" s="321"/>
      <c r="D237" s="321"/>
      <c r="E237" s="321"/>
      <c r="F237" s="321"/>
      <c r="G237" s="321"/>
      <c r="H237" s="321"/>
      <c r="I237" s="321"/>
      <c r="J237" s="321"/>
      <c r="K237" s="321"/>
      <c r="L237" s="322"/>
      <c r="M237" s="317" t="s">
        <v>64</v>
      </c>
      <c r="N237" s="318"/>
      <c r="O237" s="318"/>
      <c r="P237" s="318"/>
      <c r="Q237" s="318"/>
      <c r="R237" s="318"/>
      <c r="S237" s="319"/>
      <c r="T237" s="38" t="s">
        <v>65</v>
      </c>
      <c r="U237" s="305">
        <f>IFERROR(U234/H234,"0")+IFERROR(U235/H235,"0")+IFERROR(U236/H236,"0")</f>
        <v>0</v>
      </c>
      <c r="V237" s="305">
        <f>IFERROR(V234/H234,"0")+IFERROR(V235/H235,"0")+IFERROR(V236/H236,"0")</f>
        <v>0</v>
      </c>
      <c r="W237" s="305">
        <f>IFERROR(IF(W234="",0,W234),"0")+IFERROR(IF(W235="",0,W235),"0")+IFERROR(IF(W236="",0,W236),"0")</f>
        <v>0</v>
      </c>
      <c r="X237" s="306"/>
      <c r="Y237" s="306"/>
    </row>
    <row r="238" spans="1:52" x14ac:dyDescent="0.2">
      <c r="A238" s="321"/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2"/>
      <c r="M238" s="317" t="s">
        <v>64</v>
      </c>
      <c r="N238" s="318"/>
      <c r="O238" s="318"/>
      <c r="P238" s="318"/>
      <c r="Q238" s="318"/>
      <c r="R238" s="318"/>
      <c r="S238" s="319"/>
      <c r="T238" s="38" t="s">
        <v>63</v>
      </c>
      <c r="U238" s="305">
        <f>IFERROR(SUM(U234:U236),"0")</f>
        <v>0</v>
      </c>
      <c r="V238" s="305">
        <f>IFERROR(SUM(V234:V236),"0")</f>
        <v>0</v>
      </c>
      <c r="W238" s="38"/>
      <c r="X238" s="306"/>
      <c r="Y238" s="306"/>
    </row>
    <row r="239" spans="1:52" ht="14.25" customHeight="1" x14ac:dyDescent="0.25">
      <c r="A239" s="331" t="s">
        <v>366</v>
      </c>
      <c r="B239" s="321"/>
      <c r="C239" s="321"/>
      <c r="D239" s="321"/>
      <c r="E239" s="321"/>
      <c r="F239" s="321"/>
      <c r="G239" s="321"/>
      <c r="H239" s="321"/>
      <c r="I239" s="321"/>
      <c r="J239" s="321"/>
      <c r="K239" s="321"/>
      <c r="L239" s="321"/>
      <c r="M239" s="321"/>
      <c r="N239" s="321"/>
      <c r="O239" s="321"/>
      <c r="P239" s="321"/>
      <c r="Q239" s="321"/>
      <c r="R239" s="321"/>
      <c r="S239" s="321"/>
      <c r="T239" s="321"/>
      <c r="U239" s="321"/>
      <c r="V239" s="321"/>
      <c r="W239" s="321"/>
      <c r="X239" s="299"/>
      <c r="Y239" s="299"/>
    </row>
    <row r="240" spans="1:52" ht="16.5" customHeight="1" x14ac:dyDescent="0.25">
      <c r="A240" s="55" t="s">
        <v>367</v>
      </c>
      <c r="B240" s="55" t="s">
        <v>368</v>
      </c>
      <c r="C240" s="32">
        <v>4301180007</v>
      </c>
      <c r="D240" s="313">
        <v>4680115881808</v>
      </c>
      <c r="E240" s="314"/>
      <c r="F240" s="302">
        <v>0.1</v>
      </c>
      <c r="G240" s="33">
        <v>20</v>
      </c>
      <c r="H240" s="302">
        <v>2</v>
      </c>
      <c r="I240" s="302">
        <v>2.2400000000000002</v>
      </c>
      <c r="J240" s="33">
        <v>238</v>
      </c>
      <c r="K240" s="34" t="s">
        <v>369</v>
      </c>
      <c r="L240" s="33">
        <v>730</v>
      </c>
      <c r="M240" s="4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16"/>
      <c r="O240" s="316"/>
      <c r="P240" s="316"/>
      <c r="Q240" s="314"/>
      <c r="R240" s="35"/>
      <c r="S240" s="35"/>
      <c r="T240" s="36" t="s">
        <v>63</v>
      </c>
      <c r="U240" s="303">
        <v>0</v>
      </c>
      <c r="V240" s="304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370</v>
      </c>
      <c r="B241" s="55" t="s">
        <v>371</v>
      </c>
      <c r="C241" s="32">
        <v>4301180006</v>
      </c>
      <c r="D241" s="313">
        <v>4680115881822</v>
      </c>
      <c r="E241" s="314"/>
      <c r="F241" s="302">
        <v>0.1</v>
      </c>
      <c r="G241" s="33">
        <v>20</v>
      </c>
      <c r="H241" s="302">
        <v>2</v>
      </c>
      <c r="I241" s="302">
        <v>2.2400000000000002</v>
      </c>
      <c r="J241" s="33">
        <v>238</v>
      </c>
      <c r="K241" s="34" t="s">
        <v>369</v>
      </c>
      <c r="L241" s="33">
        <v>730</v>
      </c>
      <c r="M241" s="4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16"/>
      <c r="O241" s="316"/>
      <c r="P241" s="316"/>
      <c r="Q241" s="314"/>
      <c r="R241" s="35"/>
      <c r="S241" s="35"/>
      <c r="T241" s="36" t="s">
        <v>63</v>
      </c>
      <c r="U241" s="303">
        <v>0</v>
      </c>
      <c r="V241" s="304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372</v>
      </c>
      <c r="B242" s="55" t="s">
        <v>373</v>
      </c>
      <c r="C242" s="32">
        <v>4301180001</v>
      </c>
      <c r="D242" s="313">
        <v>4680115880016</v>
      </c>
      <c r="E242" s="314"/>
      <c r="F242" s="302">
        <v>0.1</v>
      </c>
      <c r="G242" s="33">
        <v>20</v>
      </c>
      <c r="H242" s="302">
        <v>2</v>
      </c>
      <c r="I242" s="302">
        <v>2.2400000000000002</v>
      </c>
      <c r="J242" s="33">
        <v>238</v>
      </c>
      <c r="K242" s="34" t="s">
        <v>369</v>
      </c>
      <c r="L242" s="33">
        <v>730</v>
      </c>
      <c r="M242" s="4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16"/>
      <c r="O242" s="316"/>
      <c r="P242" s="316"/>
      <c r="Q242" s="314"/>
      <c r="R242" s="35"/>
      <c r="S242" s="35"/>
      <c r="T242" s="36" t="s">
        <v>63</v>
      </c>
      <c r="U242" s="303">
        <v>0</v>
      </c>
      <c r="V242" s="304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20"/>
      <c r="B243" s="321"/>
      <c r="C243" s="321"/>
      <c r="D243" s="321"/>
      <c r="E243" s="321"/>
      <c r="F243" s="321"/>
      <c r="G243" s="321"/>
      <c r="H243" s="321"/>
      <c r="I243" s="321"/>
      <c r="J243" s="321"/>
      <c r="K243" s="321"/>
      <c r="L243" s="322"/>
      <c r="M243" s="317" t="s">
        <v>64</v>
      </c>
      <c r="N243" s="318"/>
      <c r="O243" s="318"/>
      <c r="P243" s="318"/>
      <c r="Q243" s="318"/>
      <c r="R243" s="318"/>
      <c r="S243" s="319"/>
      <c r="T243" s="38" t="s">
        <v>65</v>
      </c>
      <c r="U243" s="305">
        <f>IFERROR(U240/H240,"0")+IFERROR(U241/H241,"0")+IFERROR(U242/H242,"0")</f>
        <v>0</v>
      </c>
      <c r="V243" s="305">
        <f>IFERROR(V240/H240,"0")+IFERROR(V241/H241,"0")+IFERROR(V242/H242,"0")</f>
        <v>0</v>
      </c>
      <c r="W243" s="305">
        <f>IFERROR(IF(W240="",0,W240),"0")+IFERROR(IF(W241="",0,W241),"0")+IFERROR(IF(W242="",0,W242),"0")</f>
        <v>0</v>
      </c>
      <c r="X243" s="306"/>
      <c r="Y243" s="306"/>
    </row>
    <row r="244" spans="1:52" x14ac:dyDescent="0.2">
      <c r="A244" s="321"/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2"/>
      <c r="M244" s="317" t="s">
        <v>64</v>
      </c>
      <c r="N244" s="318"/>
      <c r="O244" s="318"/>
      <c r="P244" s="318"/>
      <c r="Q244" s="318"/>
      <c r="R244" s="318"/>
      <c r="S244" s="319"/>
      <c r="T244" s="38" t="s">
        <v>63</v>
      </c>
      <c r="U244" s="305">
        <f>IFERROR(SUM(U240:U242),"0")</f>
        <v>0</v>
      </c>
      <c r="V244" s="305">
        <f>IFERROR(SUM(V240:V242),"0")</f>
        <v>0</v>
      </c>
      <c r="W244" s="38"/>
      <c r="X244" s="306"/>
      <c r="Y244" s="306"/>
    </row>
    <row r="245" spans="1:52" ht="16.5" customHeight="1" x14ac:dyDescent="0.25">
      <c r="A245" s="330" t="s">
        <v>374</v>
      </c>
      <c r="B245" s="321"/>
      <c r="C245" s="321"/>
      <c r="D245" s="321"/>
      <c r="E245" s="321"/>
      <c r="F245" s="321"/>
      <c r="G245" s="321"/>
      <c r="H245" s="321"/>
      <c r="I245" s="321"/>
      <c r="J245" s="321"/>
      <c r="K245" s="321"/>
      <c r="L245" s="321"/>
      <c r="M245" s="321"/>
      <c r="N245" s="321"/>
      <c r="O245" s="321"/>
      <c r="P245" s="321"/>
      <c r="Q245" s="321"/>
      <c r="R245" s="321"/>
      <c r="S245" s="321"/>
      <c r="T245" s="321"/>
      <c r="U245" s="321"/>
      <c r="V245" s="321"/>
      <c r="W245" s="321"/>
      <c r="X245" s="298"/>
      <c r="Y245" s="298"/>
    </row>
    <row r="246" spans="1:52" ht="14.25" customHeight="1" x14ac:dyDescent="0.25">
      <c r="A246" s="331" t="s">
        <v>100</v>
      </c>
      <c r="B246" s="321"/>
      <c r="C246" s="321"/>
      <c r="D246" s="321"/>
      <c r="E246" s="321"/>
      <c r="F246" s="321"/>
      <c r="G246" s="321"/>
      <c r="H246" s="321"/>
      <c r="I246" s="321"/>
      <c r="J246" s="321"/>
      <c r="K246" s="321"/>
      <c r="L246" s="321"/>
      <c r="M246" s="321"/>
      <c r="N246" s="321"/>
      <c r="O246" s="321"/>
      <c r="P246" s="321"/>
      <c r="Q246" s="321"/>
      <c r="R246" s="321"/>
      <c r="S246" s="321"/>
      <c r="T246" s="321"/>
      <c r="U246" s="321"/>
      <c r="V246" s="321"/>
      <c r="W246" s="321"/>
      <c r="X246" s="299"/>
      <c r="Y246" s="299"/>
    </row>
    <row r="247" spans="1:52" ht="27" customHeight="1" x14ac:dyDescent="0.25">
      <c r="A247" s="55" t="s">
        <v>375</v>
      </c>
      <c r="B247" s="55" t="s">
        <v>376</v>
      </c>
      <c r="C247" s="32">
        <v>4301011315</v>
      </c>
      <c r="D247" s="313">
        <v>4607091387421</v>
      </c>
      <c r="E247" s="314"/>
      <c r="F247" s="302">
        <v>1.35</v>
      </c>
      <c r="G247" s="33">
        <v>8</v>
      </c>
      <c r="H247" s="302">
        <v>10.8</v>
      </c>
      <c r="I247" s="302">
        <v>11.28</v>
      </c>
      <c r="J247" s="33">
        <v>56</v>
      </c>
      <c r="K247" s="34" t="s">
        <v>96</v>
      </c>
      <c r="L247" s="33">
        <v>55</v>
      </c>
      <c r="M247" s="4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16"/>
      <c r="O247" s="316"/>
      <c r="P247" s="316"/>
      <c r="Q247" s="314"/>
      <c r="R247" s="35"/>
      <c r="S247" s="35"/>
      <c r="T247" s="36" t="s">
        <v>63</v>
      </c>
      <c r="U247" s="303">
        <v>0</v>
      </c>
      <c r="V247" s="304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375</v>
      </c>
      <c r="B248" s="55" t="s">
        <v>377</v>
      </c>
      <c r="C248" s="32">
        <v>4301011121</v>
      </c>
      <c r="D248" s="313">
        <v>4607091387421</v>
      </c>
      <c r="E248" s="314"/>
      <c r="F248" s="302">
        <v>1.35</v>
      </c>
      <c r="G248" s="33">
        <v>8</v>
      </c>
      <c r="H248" s="302">
        <v>10.8</v>
      </c>
      <c r="I248" s="302">
        <v>11.28</v>
      </c>
      <c r="J248" s="33">
        <v>48</v>
      </c>
      <c r="K248" s="34" t="s">
        <v>303</v>
      </c>
      <c r="L248" s="33">
        <v>55</v>
      </c>
      <c r="M248" s="4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6"/>
      <c r="O248" s="316"/>
      <c r="P248" s="316"/>
      <c r="Q248" s="314"/>
      <c r="R248" s="35"/>
      <c r="S248" s="35"/>
      <c r="T248" s="36" t="s">
        <v>63</v>
      </c>
      <c r="U248" s="303">
        <v>0</v>
      </c>
      <c r="V248" s="304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378</v>
      </c>
      <c r="B249" s="55" t="s">
        <v>379</v>
      </c>
      <c r="C249" s="32">
        <v>4301011396</v>
      </c>
      <c r="D249" s="313">
        <v>4607091387452</v>
      </c>
      <c r="E249" s="314"/>
      <c r="F249" s="302">
        <v>1.35</v>
      </c>
      <c r="G249" s="33">
        <v>8</v>
      </c>
      <c r="H249" s="302">
        <v>10.8</v>
      </c>
      <c r="I249" s="302">
        <v>11.28</v>
      </c>
      <c r="J249" s="33">
        <v>48</v>
      </c>
      <c r="K249" s="34" t="s">
        <v>303</v>
      </c>
      <c r="L249" s="33">
        <v>55</v>
      </c>
      <c r="M249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16"/>
      <c r="O249" s="316"/>
      <c r="P249" s="316"/>
      <c r="Q249" s="314"/>
      <c r="R249" s="35"/>
      <c r="S249" s="35"/>
      <c r="T249" s="36" t="s">
        <v>63</v>
      </c>
      <c r="U249" s="303">
        <v>20</v>
      </c>
      <c r="V249" s="304">
        <f t="shared" si="13"/>
        <v>21.6</v>
      </c>
      <c r="W249" s="37">
        <f>IFERROR(IF(V249=0,"",ROUNDUP(V249/H249,0)*0.02039),"")</f>
        <v>4.0779999999999997E-2</v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378</v>
      </c>
      <c r="B250" s="55" t="s">
        <v>380</v>
      </c>
      <c r="C250" s="32">
        <v>4301011619</v>
      </c>
      <c r="D250" s="313">
        <v>4607091387452</v>
      </c>
      <c r="E250" s="314"/>
      <c r="F250" s="302">
        <v>1.45</v>
      </c>
      <c r="G250" s="33">
        <v>8</v>
      </c>
      <c r="H250" s="302">
        <v>11.6</v>
      </c>
      <c r="I250" s="302">
        <v>12.08</v>
      </c>
      <c r="J250" s="33">
        <v>56</v>
      </c>
      <c r="K250" s="34" t="s">
        <v>96</v>
      </c>
      <c r="L250" s="33">
        <v>55</v>
      </c>
      <c r="M250" s="431" t="s">
        <v>381</v>
      </c>
      <c r="N250" s="316"/>
      <c r="O250" s="316"/>
      <c r="P250" s="316"/>
      <c r="Q250" s="314"/>
      <c r="R250" s="35"/>
      <c r="S250" s="35"/>
      <c r="T250" s="36" t="s">
        <v>63</v>
      </c>
      <c r="U250" s="303">
        <v>0</v>
      </c>
      <c r="V250" s="304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383</v>
      </c>
      <c r="C251" s="32">
        <v>4301011313</v>
      </c>
      <c r="D251" s="313">
        <v>4607091385984</v>
      </c>
      <c r="E251" s="314"/>
      <c r="F251" s="302">
        <v>1.35</v>
      </c>
      <c r="G251" s="33">
        <v>8</v>
      </c>
      <c r="H251" s="302">
        <v>10.8</v>
      </c>
      <c r="I251" s="302">
        <v>11.28</v>
      </c>
      <c r="J251" s="33">
        <v>56</v>
      </c>
      <c r="K251" s="34" t="s">
        <v>96</v>
      </c>
      <c r="L251" s="33">
        <v>55</v>
      </c>
      <c r="M251" s="42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16"/>
      <c r="O251" s="316"/>
      <c r="P251" s="316"/>
      <c r="Q251" s="314"/>
      <c r="R251" s="35"/>
      <c r="S251" s="35"/>
      <c r="T251" s="36" t="s">
        <v>63</v>
      </c>
      <c r="U251" s="303">
        <v>10</v>
      </c>
      <c r="V251" s="304">
        <f t="shared" si="13"/>
        <v>10.8</v>
      </c>
      <c r="W251" s="37">
        <f>IFERROR(IF(V251=0,"",ROUNDUP(V251/H251,0)*0.02175),"")</f>
        <v>2.1749999999999999E-2</v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384</v>
      </c>
      <c r="B252" s="55" t="s">
        <v>385</v>
      </c>
      <c r="C252" s="32">
        <v>4301011316</v>
      </c>
      <c r="D252" s="313">
        <v>4607091387438</v>
      </c>
      <c r="E252" s="314"/>
      <c r="F252" s="302">
        <v>0.5</v>
      </c>
      <c r="G252" s="33">
        <v>10</v>
      </c>
      <c r="H252" s="302">
        <v>5</v>
      </c>
      <c r="I252" s="302">
        <v>5.24</v>
      </c>
      <c r="J252" s="33">
        <v>120</v>
      </c>
      <c r="K252" s="34" t="s">
        <v>96</v>
      </c>
      <c r="L252" s="33">
        <v>55</v>
      </c>
      <c r="M252" s="42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16"/>
      <c r="O252" s="316"/>
      <c r="P252" s="316"/>
      <c r="Q252" s="314"/>
      <c r="R252" s="35"/>
      <c r="S252" s="35"/>
      <c r="T252" s="36" t="s">
        <v>63</v>
      </c>
      <c r="U252" s="303">
        <v>0</v>
      </c>
      <c r="V252" s="304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386</v>
      </c>
      <c r="B253" s="55" t="s">
        <v>387</v>
      </c>
      <c r="C253" s="32">
        <v>4301011318</v>
      </c>
      <c r="D253" s="313">
        <v>4607091387469</v>
      </c>
      <c r="E253" s="314"/>
      <c r="F253" s="302">
        <v>0.5</v>
      </c>
      <c r="G253" s="33">
        <v>10</v>
      </c>
      <c r="H253" s="302">
        <v>5</v>
      </c>
      <c r="I253" s="302">
        <v>5.21</v>
      </c>
      <c r="J253" s="33">
        <v>120</v>
      </c>
      <c r="K253" s="34" t="s">
        <v>62</v>
      </c>
      <c r="L253" s="33">
        <v>55</v>
      </c>
      <c r="M253" s="42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16"/>
      <c r="O253" s="316"/>
      <c r="P253" s="316"/>
      <c r="Q253" s="314"/>
      <c r="R253" s="35"/>
      <c r="S253" s="35"/>
      <c r="T253" s="36" t="s">
        <v>63</v>
      </c>
      <c r="U253" s="303">
        <v>0</v>
      </c>
      <c r="V253" s="304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20"/>
      <c r="B254" s="321"/>
      <c r="C254" s="321"/>
      <c r="D254" s="321"/>
      <c r="E254" s="321"/>
      <c r="F254" s="321"/>
      <c r="G254" s="321"/>
      <c r="H254" s="321"/>
      <c r="I254" s="321"/>
      <c r="J254" s="321"/>
      <c r="K254" s="321"/>
      <c r="L254" s="322"/>
      <c r="M254" s="317" t="s">
        <v>64</v>
      </c>
      <c r="N254" s="318"/>
      <c r="O254" s="318"/>
      <c r="P254" s="318"/>
      <c r="Q254" s="318"/>
      <c r="R254" s="318"/>
      <c r="S254" s="319"/>
      <c r="T254" s="38" t="s">
        <v>65</v>
      </c>
      <c r="U254" s="305">
        <f>IFERROR(U247/H247,"0")+IFERROR(U248/H248,"0")+IFERROR(U249/H249,"0")+IFERROR(U250/H250,"0")+IFERROR(U251/H251,"0")+IFERROR(U252/H252,"0")+IFERROR(U253/H253,"0")</f>
        <v>2.7777777777777777</v>
      </c>
      <c r="V254" s="305">
        <f>IFERROR(V247/H247,"0")+IFERROR(V248/H248,"0")+IFERROR(V249/H249,"0")+IFERROR(V250/H250,"0")+IFERROR(V251/H251,"0")+IFERROR(V252/H252,"0")+IFERROR(V253/H253,"0")</f>
        <v>3</v>
      </c>
      <c r="W254" s="305">
        <f>IFERROR(IF(W247="",0,W247),"0")+IFERROR(IF(W248="",0,W248),"0")+IFERROR(IF(W249="",0,W249),"0")+IFERROR(IF(W250="",0,W250),"0")+IFERROR(IF(W251="",0,W251),"0")+IFERROR(IF(W252="",0,W252),"0")+IFERROR(IF(W253="",0,W253),"0")</f>
        <v>6.2530000000000002E-2</v>
      </c>
      <c r="X254" s="306"/>
      <c r="Y254" s="306"/>
    </row>
    <row r="255" spans="1:52" x14ac:dyDescent="0.2">
      <c r="A255" s="321"/>
      <c r="B255" s="321"/>
      <c r="C255" s="321"/>
      <c r="D255" s="321"/>
      <c r="E255" s="321"/>
      <c r="F255" s="321"/>
      <c r="G255" s="321"/>
      <c r="H255" s="321"/>
      <c r="I255" s="321"/>
      <c r="J255" s="321"/>
      <c r="K255" s="321"/>
      <c r="L255" s="322"/>
      <c r="M255" s="317" t="s">
        <v>64</v>
      </c>
      <c r="N255" s="318"/>
      <c r="O255" s="318"/>
      <c r="P255" s="318"/>
      <c r="Q255" s="318"/>
      <c r="R255" s="318"/>
      <c r="S255" s="319"/>
      <c r="T255" s="38" t="s">
        <v>63</v>
      </c>
      <c r="U255" s="305">
        <f>IFERROR(SUM(U247:U253),"0")</f>
        <v>30</v>
      </c>
      <c r="V255" s="305">
        <f>IFERROR(SUM(V247:V253),"0")</f>
        <v>32.400000000000006</v>
      </c>
      <c r="W255" s="38"/>
      <c r="X255" s="306"/>
      <c r="Y255" s="306"/>
    </row>
    <row r="256" spans="1:52" ht="14.25" customHeight="1" x14ac:dyDescent="0.25">
      <c r="A256" s="331" t="s">
        <v>59</v>
      </c>
      <c r="B256" s="321"/>
      <c r="C256" s="321"/>
      <c r="D256" s="321"/>
      <c r="E256" s="321"/>
      <c r="F256" s="321"/>
      <c r="G256" s="321"/>
      <c r="H256" s="321"/>
      <c r="I256" s="321"/>
      <c r="J256" s="321"/>
      <c r="K256" s="321"/>
      <c r="L256" s="321"/>
      <c r="M256" s="321"/>
      <c r="N256" s="321"/>
      <c r="O256" s="321"/>
      <c r="P256" s="321"/>
      <c r="Q256" s="321"/>
      <c r="R256" s="321"/>
      <c r="S256" s="321"/>
      <c r="T256" s="321"/>
      <c r="U256" s="321"/>
      <c r="V256" s="321"/>
      <c r="W256" s="321"/>
      <c r="X256" s="299"/>
      <c r="Y256" s="299"/>
    </row>
    <row r="257" spans="1:52" ht="27" customHeight="1" x14ac:dyDescent="0.25">
      <c r="A257" s="55" t="s">
        <v>388</v>
      </c>
      <c r="B257" s="55" t="s">
        <v>389</v>
      </c>
      <c r="C257" s="32">
        <v>4301031154</v>
      </c>
      <c r="D257" s="313">
        <v>4607091387292</v>
      </c>
      <c r="E257" s="314"/>
      <c r="F257" s="302">
        <v>0.73</v>
      </c>
      <c r="G257" s="33">
        <v>6</v>
      </c>
      <c r="H257" s="302">
        <v>4.38</v>
      </c>
      <c r="I257" s="302">
        <v>4.6399999999999997</v>
      </c>
      <c r="J257" s="33">
        <v>156</v>
      </c>
      <c r="K257" s="34" t="s">
        <v>62</v>
      </c>
      <c r="L257" s="33">
        <v>45</v>
      </c>
      <c r="M257" s="42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16"/>
      <c r="O257" s="316"/>
      <c r="P257" s="316"/>
      <c r="Q257" s="314"/>
      <c r="R257" s="35"/>
      <c r="S257" s="35"/>
      <c r="T257" s="36" t="s">
        <v>63</v>
      </c>
      <c r="U257" s="303">
        <v>50</v>
      </c>
      <c r="V257" s="304">
        <f>IFERROR(IF(U257="",0,CEILING((U257/$H257),1)*$H257),"")</f>
        <v>52.56</v>
      </c>
      <c r="W257" s="37">
        <f>IFERROR(IF(V257=0,"",ROUNDUP(V257/H257,0)*0.00753),"")</f>
        <v>9.0359999999999996E-2</v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390</v>
      </c>
      <c r="B258" s="55" t="s">
        <v>391</v>
      </c>
      <c r="C258" s="32">
        <v>4301031155</v>
      </c>
      <c r="D258" s="313">
        <v>4607091387315</v>
      </c>
      <c r="E258" s="314"/>
      <c r="F258" s="302">
        <v>0.7</v>
      </c>
      <c r="G258" s="33">
        <v>4</v>
      </c>
      <c r="H258" s="302">
        <v>2.8</v>
      </c>
      <c r="I258" s="302">
        <v>3.048</v>
      </c>
      <c r="J258" s="33">
        <v>156</v>
      </c>
      <c r="K258" s="34" t="s">
        <v>62</v>
      </c>
      <c r="L258" s="33">
        <v>45</v>
      </c>
      <c r="M258" s="4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16"/>
      <c r="O258" s="316"/>
      <c r="P258" s="316"/>
      <c r="Q258" s="314"/>
      <c r="R258" s="35"/>
      <c r="S258" s="35"/>
      <c r="T258" s="36" t="s">
        <v>63</v>
      </c>
      <c r="U258" s="303">
        <v>0</v>
      </c>
      <c r="V258" s="304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20"/>
      <c r="B259" s="321"/>
      <c r="C259" s="321"/>
      <c r="D259" s="321"/>
      <c r="E259" s="321"/>
      <c r="F259" s="321"/>
      <c r="G259" s="321"/>
      <c r="H259" s="321"/>
      <c r="I259" s="321"/>
      <c r="J259" s="321"/>
      <c r="K259" s="321"/>
      <c r="L259" s="322"/>
      <c r="M259" s="317" t="s">
        <v>64</v>
      </c>
      <c r="N259" s="318"/>
      <c r="O259" s="318"/>
      <c r="P259" s="318"/>
      <c r="Q259" s="318"/>
      <c r="R259" s="318"/>
      <c r="S259" s="319"/>
      <c r="T259" s="38" t="s">
        <v>65</v>
      </c>
      <c r="U259" s="305">
        <f>IFERROR(U257/H257,"0")+IFERROR(U258/H258,"0")</f>
        <v>11.415525114155251</v>
      </c>
      <c r="V259" s="305">
        <f>IFERROR(V257/H257,"0")+IFERROR(V258/H258,"0")</f>
        <v>12</v>
      </c>
      <c r="W259" s="305">
        <f>IFERROR(IF(W257="",0,W257),"0")+IFERROR(IF(W258="",0,W258),"0")</f>
        <v>9.0359999999999996E-2</v>
      </c>
      <c r="X259" s="306"/>
      <c r="Y259" s="306"/>
    </row>
    <row r="260" spans="1:52" x14ac:dyDescent="0.2">
      <c r="A260" s="321"/>
      <c r="B260" s="321"/>
      <c r="C260" s="321"/>
      <c r="D260" s="321"/>
      <c r="E260" s="321"/>
      <c r="F260" s="321"/>
      <c r="G260" s="321"/>
      <c r="H260" s="321"/>
      <c r="I260" s="321"/>
      <c r="J260" s="321"/>
      <c r="K260" s="321"/>
      <c r="L260" s="322"/>
      <c r="M260" s="317" t="s">
        <v>64</v>
      </c>
      <c r="N260" s="318"/>
      <c r="O260" s="318"/>
      <c r="P260" s="318"/>
      <c r="Q260" s="318"/>
      <c r="R260" s="318"/>
      <c r="S260" s="319"/>
      <c r="T260" s="38" t="s">
        <v>63</v>
      </c>
      <c r="U260" s="305">
        <f>IFERROR(SUM(U257:U258),"0")</f>
        <v>50</v>
      </c>
      <c r="V260" s="305">
        <f>IFERROR(SUM(V257:V258),"0")</f>
        <v>52.56</v>
      </c>
      <c r="W260" s="38"/>
      <c r="X260" s="306"/>
      <c r="Y260" s="306"/>
    </row>
    <row r="261" spans="1:52" ht="16.5" customHeight="1" x14ac:dyDescent="0.25">
      <c r="A261" s="330" t="s">
        <v>392</v>
      </c>
      <c r="B261" s="321"/>
      <c r="C261" s="321"/>
      <c r="D261" s="321"/>
      <c r="E261" s="321"/>
      <c r="F261" s="321"/>
      <c r="G261" s="321"/>
      <c r="H261" s="321"/>
      <c r="I261" s="321"/>
      <c r="J261" s="321"/>
      <c r="K261" s="321"/>
      <c r="L261" s="321"/>
      <c r="M261" s="321"/>
      <c r="N261" s="321"/>
      <c r="O261" s="321"/>
      <c r="P261" s="321"/>
      <c r="Q261" s="321"/>
      <c r="R261" s="321"/>
      <c r="S261" s="321"/>
      <c r="T261" s="321"/>
      <c r="U261" s="321"/>
      <c r="V261" s="321"/>
      <c r="W261" s="321"/>
      <c r="X261" s="298"/>
      <c r="Y261" s="298"/>
    </row>
    <row r="262" spans="1:52" ht="14.25" customHeight="1" x14ac:dyDescent="0.25">
      <c r="A262" s="331" t="s">
        <v>59</v>
      </c>
      <c r="B262" s="321"/>
      <c r="C262" s="321"/>
      <c r="D262" s="321"/>
      <c r="E262" s="321"/>
      <c r="F262" s="321"/>
      <c r="G262" s="321"/>
      <c r="H262" s="321"/>
      <c r="I262" s="321"/>
      <c r="J262" s="321"/>
      <c r="K262" s="321"/>
      <c r="L262" s="321"/>
      <c r="M262" s="321"/>
      <c r="N262" s="321"/>
      <c r="O262" s="321"/>
      <c r="P262" s="321"/>
      <c r="Q262" s="321"/>
      <c r="R262" s="321"/>
      <c r="S262" s="321"/>
      <c r="T262" s="321"/>
      <c r="U262" s="321"/>
      <c r="V262" s="321"/>
      <c r="W262" s="321"/>
      <c r="X262" s="299"/>
      <c r="Y262" s="299"/>
    </row>
    <row r="263" spans="1:52" ht="27" customHeight="1" x14ac:dyDescent="0.25">
      <c r="A263" s="55" t="s">
        <v>393</v>
      </c>
      <c r="B263" s="55" t="s">
        <v>394</v>
      </c>
      <c r="C263" s="32">
        <v>4301031066</v>
      </c>
      <c r="D263" s="313">
        <v>4607091383836</v>
      </c>
      <c r="E263" s="314"/>
      <c r="F263" s="302">
        <v>0.3</v>
      </c>
      <c r="G263" s="33">
        <v>6</v>
      </c>
      <c r="H263" s="302">
        <v>1.8</v>
      </c>
      <c r="I263" s="302">
        <v>2.048</v>
      </c>
      <c r="J263" s="33">
        <v>156</v>
      </c>
      <c r="K263" s="34" t="s">
        <v>62</v>
      </c>
      <c r="L263" s="33">
        <v>40</v>
      </c>
      <c r="M263" s="4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3" s="316"/>
      <c r="O263" s="316"/>
      <c r="P263" s="316"/>
      <c r="Q263" s="314"/>
      <c r="R263" s="35"/>
      <c r="S263" s="35"/>
      <c r="T263" s="36" t="s">
        <v>63</v>
      </c>
      <c r="U263" s="303">
        <v>0</v>
      </c>
      <c r="V263" s="304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5" t="s">
        <v>1</v>
      </c>
    </row>
    <row r="264" spans="1:52" x14ac:dyDescent="0.2">
      <c r="A264" s="320"/>
      <c r="B264" s="321"/>
      <c r="C264" s="321"/>
      <c r="D264" s="321"/>
      <c r="E264" s="321"/>
      <c r="F264" s="321"/>
      <c r="G264" s="321"/>
      <c r="H264" s="321"/>
      <c r="I264" s="321"/>
      <c r="J264" s="321"/>
      <c r="K264" s="321"/>
      <c r="L264" s="322"/>
      <c r="M264" s="317" t="s">
        <v>64</v>
      </c>
      <c r="N264" s="318"/>
      <c r="O264" s="318"/>
      <c r="P264" s="318"/>
      <c r="Q264" s="318"/>
      <c r="R264" s="318"/>
      <c r="S264" s="319"/>
      <c r="T264" s="38" t="s">
        <v>65</v>
      </c>
      <c r="U264" s="305">
        <f>IFERROR(U263/H263,"0")</f>
        <v>0</v>
      </c>
      <c r="V264" s="305">
        <f>IFERROR(V263/H263,"0")</f>
        <v>0</v>
      </c>
      <c r="W264" s="305">
        <f>IFERROR(IF(W263="",0,W263),"0")</f>
        <v>0</v>
      </c>
      <c r="X264" s="306"/>
      <c r="Y264" s="306"/>
    </row>
    <row r="265" spans="1:52" x14ac:dyDescent="0.2">
      <c r="A265" s="321"/>
      <c r="B265" s="321"/>
      <c r="C265" s="321"/>
      <c r="D265" s="321"/>
      <c r="E265" s="321"/>
      <c r="F265" s="321"/>
      <c r="G265" s="321"/>
      <c r="H265" s="321"/>
      <c r="I265" s="321"/>
      <c r="J265" s="321"/>
      <c r="K265" s="321"/>
      <c r="L265" s="322"/>
      <c r="M265" s="317" t="s">
        <v>64</v>
      </c>
      <c r="N265" s="318"/>
      <c r="O265" s="318"/>
      <c r="P265" s="318"/>
      <c r="Q265" s="318"/>
      <c r="R265" s="318"/>
      <c r="S265" s="319"/>
      <c r="T265" s="38" t="s">
        <v>63</v>
      </c>
      <c r="U265" s="305">
        <f>IFERROR(SUM(U263:U263),"0")</f>
        <v>0</v>
      </c>
      <c r="V265" s="305">
        <f>IFERROR(SUM(V263:V263),"0")</f>
        <v>0</v>
      </c>
      <c r="W265" s="38"/>
      <c r="X265" s="306"/>
      <c r="Y265" s="306"/>
    </row>
    <row r="266" spans="1:52" ht="14.25" customHeight="1" x14ac:dyDescent="0.25">
      <c r="A266" s="331" t="s">
        <v>66</v>
      </c>
      <c r="B266" s="321"/>
      <c r="C266" s="321"/>
      <c r="D266" s="321"/>
      <c r="E266" s="321"/>
      <c r="F266" s="321"/>
      <c r="G266" s="321"/>
      <c r="H266" s="321"/>
      <c r="I266" s="321"/>
      <c r="J266" s="321"/>
      <c r="K266" s="321"/>
      <c r="L266" s="321"/>
      <c r="M266" s="321"/>
      <c r="N266" s="321"/>
      <c r="O266" s="321"/>
      <c r="P266" s="321"/>
      <c r="Q266" s="321"/>
      <c r="R266" s="321"/>
      <c r="S266" s="321"/>
      <c r="T266" s="321"/>
      <c r="U266" s="321"/>
      <c r="V266" s="321"/>
      <c r="W266" s="321"/>
      <c r="X266" s="299"/>
      <c r="Y266" s="299"/>
    </row>
    <row r="267" spans="1:52" ht="27" customHeight="1" x14ac:dyDescent="0.25">
      <c r="A267" s="55" t="s">
        <v>395</v>
      </c>
      <c r="B267" s="55" t="s">
        <v>396</v>
      </c>
      <c r="C267" s="32">
        <v>4301051142</v>
      </c>
      <c r="D267" s="313">
        <v>4607091387919</v>
      </c>
      <c r="E267" s="314"/>
      <c r="F267" s="302">
        <v>1.35</v>
      </c>
      <c r="G267" s="33">
        <v>6</v>
      </c>
      <c r="H267" s="302">
        <v>8.1</v>
      </c>
      <c r="I267" s="302">
        <v>8.6639999999999997</v>
      </c>
      <c r="J267" s="33">
        <v>56</v>
      </c>
      <c r="K267" s="34" t="s">
        <v>62</v>
      </c>
      <c r="L267" s="33">
        <v>45</v>
      </c>
      <c r="M267" s="4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7" s="316"/>
      <c r="O267" s="316"/>
      <c r="P267" s="316"/>
      <c r="Q267" s="314"/>
      <c r="R267" s="35"/>
      <c r="S267" s="35"/>
      <c r="T267" s="36" t="s">
        <v>63</v>
      </c>
      <c r="U267" s="303">
        <v>118</v>
      </c>
      <c r="V267" s="304">
        <f>IFERROR(IF(U267="",0,CEILING((U267/$H267),1)*$H267),"")</f>
        <v>121.5</v>
      </c>
      <c r="W267" s="37">
        <f>IFERROR(IF(V267=0,"",ROUNDUP(V267/H267,0)*0.02175),"")</f>
        <v>0.32624999999999998</v>
      </c>
      <c r="X267" s="57"/>
      <c r="Y267" s="58"/>
      <c r="AC267" s="59"/>
      <c r="AZ267" s="206" t="s">
        <v>1</v>
      </c>
    </row>
    <row r="268" spans="1:52" ht="27" customHeight="1" x14ac:dyDescent="0.25">
      <c r="A268" s="55" t="s">
        <v>397</v>
      </c>
      <c r="B268" s="55" t="s">
        <v>398</v>
      </c>
      <c r="C268" s="32">
        <v>4301051109</v>
      </c>
      <c r="D268" s="313">
        <v>4607091383942</v>
      </c>
      <c r="E268" s="314"/>
      <c r="F268" s="302">
        <v>0.42</v>
      </c>
      <c r="G268" s="33">
        <v>6</v>
      </c>
      <c r="H268" s="302">
        <v>2.52</v>
      </c>
      <c r="I268" s="302">
        <v>2.7919999999999998</v>
      </c>
      <c r="J268" s="33">
        <v>156</v>
      </c>
      <c r="K268" s="34" t="s">
        <v>122</v>
      </c>
      <c r="L268" s="33">
        <v>45</v>
      </c>
      <c r="M268" s="41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8" s="316"/>
      <c r="O268" s="316"/>
      <c r="P268" s="316"/>
      <c r="Q268" s="314"/>
      <c r="R268" s="35"/>
      <c r="S268" s="35"/>
      <c r="T268" s="36" t="s">
        <v>63</v>
      </c>
      <c r="U268" s="303">
        <v>2</v>
      </c>
      <c r="V268" s="304">
        <f>IFERROR(IF(U268="",0,CEILING((U268/$H268),1)*$H268),"")</f>
        <v>2.52</v>
      </c>
      <c r="W268" s="37">
        <f>IFERROR(IF(V268=0,"",ROUNDUP(V268/H268,0)*0.00753),"")</f>
        <v>7.5300000000000002E-3</v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399</v>
      </c>
      <c r="B269" s="55" t="s">
        <v>400</v>
      </c>
      <c r="C269" s="32">
        <v>4301051300</v>
      </c>
      <c r="D269" s="313">
        <v>4607091383959</v>
      </c>
      <c r="E269" s="314"/>
      <c r="F269" s="302">
        <v>0.42</v>
      </c>
      <c r="G269" s="33">
        <v>6</v>
      </c>
      <c r="H269" s="302">
        <v>2.52</v>
      </c>
      <c r="I269" s="302">
        <v>2.78</v>
      </c>
      <c r="J269" s="33">
        <v>156</v>
      </c>
      <c r="K269" s="34" t="s">
        <v>62</v>
      </c>
      <c r="L269" s="33">
        <v>35</v>
      </c>
      <c r="M269" s="41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69" s="316"/>
      <c r="O269" s="316"/>
      <c r="P269" s="316"/>
      <c r="Q269" s="314"/>
      <c r="R269" s="35"/>
      <c r="S269" s="35"/>
      <c r="T269" s="36" t="s">
        <v>63</v>
      </c>
      <c r="U269" s="303">
        <v>5</v>
      </c>
      <c r="V269" s="304">
        <f>IFERROR(IF(U269="",0,CEILING((U269/$H269),1)*$H269),"")</f>
        <v>5.04</v>
      </c>
      <c r="W269" s="37">
        <f>IFERROR(IF(V269=0,"",ROUNDUP(V269/H269,0)*0.00753),"")</f>
        <v>1.506E-2</v>
      </c>
      <c r="X269" s="57"/>
      <c r="Y269" s="58"/>
      <c r="AC269" s="59"/>
      <c r="AZ269" s="208" t="s">
        <v>1</v>
      </c>
    </row>
    <row r="270" spans="1:52" x14ac:dyDescent="0.2">
      <c r="A270" s="320"/>
      <c r="B270" s="321"/>
      <c r="C270" s="321"/>
      <c r="D270" s="321"/>
      <c r="E270" s="321"/>
      <c r="F270" s="321"/>
      <c r="G270" s="321"/>
      <c r="H270" s="321"/>
      <c r="I270" s="321"/>
      <c r="J270" s="321"/>
      <c r="K270" s="321"/>
      <c r="L270" s="322"/>
      <c r="M270" s="317" t="s">
        <v>64</v>
      </c>
      <c r="N270" s="318"/>
      <c r="O270" s="318"/>
      <c r="P270" s="318"/>
      <c r="Q270" s="318"/>
      <c r="R270" s="318"/>
      <c r="S270" s="319"/>
      <c r="T270" s="38" t="s">
        <v>65</v>
      </c>
      <c r="U270" s="305">
        <f>IFERROR(U267/H267,"0")+IFERROR(U268/H268,"0")+IFERROR(U269/H269,"0")</f>
        <v>17.345679012345681</v>
      </c>
      <c r="V270" s="305">
        <f>IFERROR(V267/H267,"0")+IFERROR(V268/H268,"0")+IFERROR(V269/H269,"0")</f>
        <v>18</v>
      </c>
      <c r="W270" s="305">
        <f>IFERROR(IF(W267="",0,W267),"0")+IFERROR(IF(W268="",0,W268),"0")+IFERROR(IF(W269="",0,W269),"0")</f>
        <v>0.34883999999999998</v>
      </c>
      <c r="X270" s="306"/>
      <c r="Y270" s="306"/>
    </row>
    <row r="271" spans="1:52" x14ac:dyDescent="0.2">
      <c r="A271" s="321"/>
      <c r="B271" s="321"/>
      <c r="C271" s="321"/>
      <c r="D271" s="321"/>
      <c r="E271" s="321"/>
      <c r="F271" s="321"/>
      <c r="G271" s="321"/>
      <c r="H271" s="321"/>
      <c r="I271" s="321"/>
      <c r="J271" s="321"/>
      <c r="K271" s="321"/>
      <c r="L271" s="322"/>
      <c r="M271" s="317" t="s">
        <v>64</v>
      </c>
      <c r="N271" s="318"/>
      <c r="O271" s="318"/>
      <c r="P271" s="318"/>
      <c r="Q271" s="318"/>
      <c r="R271" s="318"/>
      <c r="S271" s="319"/>
      <c r="T271" s="38" t="s">
        <v>63</v>
      </c>
      <c r="U271" s="305">
        <f>IFERROR(SUM(U267:U269),"0")</f>
        <v>125</v>
      </c>
      <c r="V271" s="305">
        <f>IFERROR(SUM(V267:V269),"0")</f>
        <v>129.06</v>
      </c>
      <c r="W271" s="38"/>
      <c r="X271" s="306"/>
      <c r="Y271" s="306"/>
    </row>
    <row r="272" spans="1:52" ht="14.25" customHeight="1" x14ac:dyDescent="0.25">
      <c r="A272" s="331" t="s">
        <v>195</v>
      </c>
      <c r="B272" s="321"/>
      <c r="C272" s="321"/>
      <c r="D272" s="321"/>
      <c r="E272" s="321"/>
      <c r="F272" s="321"/>
      <c r="G272" s="321"/>
      <c r="H272" s="321"/>
      <c r="I272" s="321"/>
      <c r="J272" s="321"/>
      <c r="K272" s="321"/>
      <c r="L272" s="321"/>
      <c r="M272" s="321"/>
      <c r="N272" s="321"/>
      <c r="O272" s="321"/>
      <c r="P272" s="321"/>
      <c r="Q272" s="321"/>
      <c r="R272" s="321"/>
      <c r="S272" s="321"/>
      <c r="T272" s="321"/>
      <c r="U272" s="321"/>
      <c r="V272" s="321"/>
      <c r="W272" s="321"/>
      <c r="X272" s="299"/>
      <c r="Y272" s="299"/>
    </row>
    <row r="273" spans="1:52" ht="27" customHeight="1" x14ac:dyDescent="0.25">
      <c r="A273" s="55" t="s">
        <v>401</v>
      </c>
      <c r="B273" s="55" t="s">
        <v>402</v>
      </c>
      <c r="C273" s="32">
        <v>4301060324</v>
      </c>
      <c r="D273" s="313">
        <v>4607091388831</v>
      </c>
      <c r="E273" s="314"/>
      <c r="F273" s="302">
        <v>0.38</v>
      </c>
      <c r="G273" s="33">
        <v>6</v>
      </c>
      <c r="H273" s="302">
        <v>2.2799999999999998</v>
      </c>
      <c r="I273" s="302">
        <v>2.552</v>
      </c>
      <c r="J273" s="33">
        <v>156</v>
      </c>
      <c r="K273" s="34" t="s">
        <v>62</v>
      </c>
      <c r="L273" s="33">
        <v>40</v>
      </c>
      <c r="M273" s="4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3" s="316"/>
      <c r="O273" s="316"/>
      <c r="P273" s="316"/>
      <c r="Q273" s="314"/>
      <c r="R273" s="35"/>
      <c r="S273" s="35"/>
      <c r="T273" s="36" t="s">
        <v>63</v>
      </c>
      <c r="U273" s="303">
        <v>0</v>
      </c>
      <c r="V273" s="304">
        <f>IFERROR(IF(U273="",0,CEILING((U273/$H273),1)*$H273),"")</f>
        <v>0</v>
      </c>
      <c r="W273" s="37" t="str">
        <f>IFERROR(IF(V273=0,"",ROUNDUP(V273/H273,0)*0.00753),"")</f>
        <v/>
      </c>
      <c r="X273" s="57"/>
      <c r="Y273" s="58"/>
      <c r="AC273" s="59"/>
      <c r="AZ273" s="209" t="s">
        <v>1</v>
      </c>
    </row>
    <row r="274" spans="1:52" x14ac:dyDescent="0.2">
      <c r="A274" s="320"/>
      <c r="B274" s="321"/>
      <c r="C274" s="321"/>
      <c r="D274" s="321"/>
      <c r="E274" s="321"/>
      <c r="F274" s="321"/>
      <c r="G274" s="321"/>
      <c r="H274" s="321"/>
      <c r="I274" s="321"/>
      <c r="J274" s="321"/>
      <c r="K274" s="321"/>
      <c r="L274" s="322"/>
      <c r="M274" s="317" t="s">
        <v>64</v>
      </c>
      <c r="N274" s="318"/>
      <c r="O274" s="318"/>
      <c r="P274" s="318"/>
      <c r="Q274" s="318"/>
      <c r="R274" s="318"/>
      <c r="S274" s="319"/>
      <c r="T274" s="38" t="s">
        <v>65</v>
      </c>
      <c r="U274" s="305">
        <f>IFERROR(U273/H273,"0")</f>
        <v>0</v>
      </c>
      <c r="V274" s="305">
        <f>IFERROR(V273/H273,"0")</f>
        <v>0</v>
      </c>
      <c r="W274" s="305">
        <f>IFERROR(IF(W273="",0,W273),"0")</f>
        <v>0</v>
      </c>
      <c r="X274" s="306"/>
      <c r="Y274" s="306"/>
    </row>
    <row r="275" spans="1:52" x14ac:dyDescent="0.2">
      <c r="A275" s="321"/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2"/>
      <c r="M275" s="317" t="s">
        <v>64</v>
      </c>
      <c r="N275" s="318"/>
      <c r="O275" s="318"/>
      <c r="P275" s="318"/>
      <c r="Q275" s="318"/>
      <c r="R275" s="318"/>
      <c r="S275" s="319"/>
      <c r="T275" s="38" t="s">
        <v>63</v>
      </c>
      <c r="U275" s="305">
        <f>IFERROR(SUM(U273:U273),"0")</f>
        <v>0</v>
      </c>
      <c r="V275" s="305">
        <f>IFERROR(SUM(V273:V273),"0")</f>
        <v>0</v>
      </c>
      <c r="W275" s="38"/>
      <c r="X275" s="306"/>
      <c r="Y275" s="306"/>
    </row>
    <row r="276" spans="1:52" ht="14.25" customHeight="1" x14ac:dyDescent="0.25">
      <c r="A276" s="331" t="s">
        <v>79</v>
      </c>
      <c r="B276" s="321"/>
      <c r="C276" s="321"/>
      <c r="D276" s="321"/>
      <c r="E276" s="321"/>
      <c r="F276" s="321"/>
      <c r="G276" s="321"/>
      <c r="H276" s="321"/>
      <c r="I276" s="321"/>
      <c r="J276" s="321"/>
      <c r="K276" s="321"/>
      <c r="L276" s="321"/>
      <c r="M276" s="321"/>
      <c r="N276" s="321"/>
      <c r="O276" s="321"/>
      <c r="P276" s="321"/>
      <c r="Q276" s="321"/>
      <c r="R276" s="321"/>
      <c r="S276" s="321"/>
      <c r="T276" s="321"/>
      <c r="U276" s="321"/>
      <c r="V276" s="321"/>
      <c r="W276" s="321"/>
      <c r="X276" s="299"/>
      <c r="Y276" s="299"/>
    </row>
    <row r="277" spans="1:52" ht="27" customHeight="1" x14ac:dyDescent="0.25">
      <c r="A277" s="55" t="s">
        <v>403</v>
      </c>
      <c r="B277" s="55" t="s">
        <v>404</v>
      </c>
      <c r="C277" s="32">
        <v>4301032015</v>
      </c>
      <c r="D277" s="313">
        <v>4607091383102</v>
      </c>
      <c r="E277" s="314"/>
      <c r="F277" s="302">
        <v>0.17</v>
      </c>
      <c r="G277" s="33">
        <v>15</v>
      </c>
      <c r="H277" s="302">
        <v>2.5499999999999998</v>
      </c>
      <c r="I277" s="302">
        <v>2.9750000000000001</v>
      </c>
      <c r="J277" s="33">
        <v>156</v>
      </c>
      <c r="K277" s="34" t="s">
        <v>82</v>
      </c>
      <c r="L277" s="33">
        <v>180</v>
      </c>
      <c r="M277" s="41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7" s="316"/>
      <c r="O277" s="316"/>
      <c r="P277" s="316"/>
      <c r="Q277" s="314"/>
      <c r="R277" s="35"/>
      <c r="S277" s="35"/>
      <c r="T277" s="36" t="s">
        <v>63</v>
      </c>
      <c r="U277" s="303">
        <v>0</v>
      </c>
      <c r="V277" s="304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0" t="s">
        <v>1</v>
      </c>
    </row>
    <row r="278" spans="1:52" x14ac:dyDescent="0.2">
      <c r="A278" s="320"/>
      <c r="B278" s="321"/>
      <c r="C278" s="321"/>
      <c r="D278" s="321"/>
      <c r="E278" s="321"/>
      <c r="F278" s="321"/>
      <c r="G278" s="321"/>
      <c r="H278" s="321"/>
      <c r="I278" s="321"/>
      <c r="J278" s="321"/>
      <c r="K278" s="321"/>
      <c r="L278" s="322"/>
      <c r="M278" s="317" t="s">
        <v>64</v>
      </c>
      <c r="N278" s="318"/>
      <c r="O278" s="318"/>
      <c r="P278" s="318"/>
      <c r="Q278" s="318"/>
      <c r="R278" s="318"/>
      <c r="S278" s="319"/>
      <c r="T278" s="38" t="s">
        <v>65</v>
      </c>
      <c r="U278" s="305">
        <f>IFERROR(U277/H277,"0")</f>
        <v>0</v>
      </c>
      <c r="V278" s="305">
        <f>IFERROR(V277/H277,"0")</f>
        <v>0</v>
      </c>
      <c r="W278" s="305">
        <f>IFERROR(IF(W277="",0,W277),"0")</f>
        <v>0</v>
      </c>
      <c r="X278" s="306"/>
      <c r="Y278" s="306"/>
    </row>
    <row r="279" spans="1:52" x14ac:dyDescent="0.2">
      <c r="A279" s="321"/>
      <c r="B279" s="321"/>
      <c r="C279" s="321"/>
      <c r="D279" s="321"/>
      <c r="E279" s="321"/>
      <c r="F279" s="321"/>
      <c r="G279" s="321"/>
      <c r="H279" s="321"/>
      <c r="I279" s="321"/>
      <c r="J279" s="321"/>
      <c r="K279" s="321"/>
      <c r="L279" s="322"/>
      <c r="M279" s="317" t="s">
        <v>64</v>
      </c>
      <c r="N279" s="318"/>
      <c r="O279" s="318"/>
      <c r="P279" s="318"/>
      <c r="Q279" s="318"/>
      <c r="R279" s="318"/>
      <c r="S279" s="319"/>
      <c r="T279" s="38" t="s">
        <v>63</v>
      </c>
      <c r="U279" s="305">
        <f>IFERROR(SUM(U277:U277),"0")</f>
        <v>0</v>
      </c>
      <c r="V279" s="305">
        <f>IFERROR(SUM(V277:V277),"0")</f>
        <v>0</v>
      </c>
      <c r="W279" s="38"/>
      <c r="X279" s="306"/>
      <c r="Y279" s="306"/>
    </row>
    <row r="280" spans="1:52" ht="27.75" customHeight="1" x14ac:dyDescent="0.2">
      <c r="A280" s="336" t="s">
        <v>405</v>
      </c>
      <c r="B280" s="337"/>
      <c r="C280" s="337"/>
      <c r="D280" s="337"/>
      <c r="E280" s="337"/>
      <c r="F280" s="337"/>
      <c r="G280" s="337"/>
      <c r="H280" s="337"/>
      <c r="I280" s="337"/>
      <c r="J280" s="337"/>
      <c r="K280" s="337"/>
      <c r="L280" s="337"/>
      <c r="M280" s="337"/>
      <c r="N280" s="337"/>
      <c r="O280" s="337"/>
      <c r="P280" s="337"/>
      <c r="Q280" s="337"/>
      <c r="R280" s="337"/>
      <c r="S280" s="337"/>
      <c r="T280" s="337"/>
      <c r="U280" s="337"/>
      <c r="V280" s="337"/>
      <c r="W280" s="337"/>
      <c r="X280" s="49"/>
      <c r="Y280" s="49"/>
    </row>
    <row r="281" spans="1:52" ht="16.5" customHeight="1" x14ac:dyDescent="0.25">
      <c r="A281" s="330" t="s">
        <v>406</v>
      </c>
      <c r="B281" s="321"/>
      <c r="C281" s="321"/>
      <c r="D281" s="321"/>
      <c r="E281" s="321"/>
      <c r="F281" s="321"/>
      <c r="G281" s="321"/>
      <c r="H281" s="321"/>
      <c r="I281" s="321"/>
      <c r="J281" s="321"/>
      <c r="K281" s="321"/>
      <c r="L281" s="321"/>
      <c r="M281" s="321"/>
      <c r="N281" s="321"/>
      <c r="O281" s="321"/>
      <c r="P281" s="321"/>
      <c r="Q281" s="321"/>
      <c r="R281" s="321"/>
      <c r="S281" s="321"/>
      <c r="T281" s="321"/>
      <c r="U281" s="321"/>
      <c r="V281" s="321"/>
      <c r="W281" s="321"/>
      <c r="X281" s="298"/>
      <c r="Y281" s="298"/>
    </row>
    <row r="282" spans="1:52" ht="14.25" customHeight="1" x14ac:dyDescent="0.25">
      <c r="A282" s="331" t="s">
        <v>100</v>
      </c>
      <c r="B282" s="321"/>
      <c r="C282" s="321"/>
      <c r="D282" s="321"/>
      <c r="E282" s="321"/>
      <c r="F282" s="321"/>
      <c r="G282" s="321"/>
      <c r="H282" s="321"/>
      <c r="I282" s="321"/>
      <c r="J282" s="321"/>
      <c r="K282" s="321"/>
      <c r="L282" s="321"/>
      <c r="M282" s="321"/>
      <c r="N282" s="321"/>
      <c r="O282" s="321"/>
      <c r="P282" s="321"/>
      <c r="Q282" s="321"/>
      <c r="R282" s="321"/>
      <c r="S282" s="321"/>
      <c r="T282" s="321"/>
      <c r="U282" s="321"/>
      <c r="V282" s="321"/>
      <c r="W282" s="321"/>
      <c r="X282" s="299"/>
      <c r="Y282" s="299"/>
    </row>
    <row r="283" spans="1:52" ht="27" customHeight="1" x14ac:dyDescent="0.25">
      <c r="A283" s="55" t="s">
        <v>407</v>
      </c>
      <c r="B283" s="55" t="s">
        <v>408</v>
      </c>
      <c r="C283" s="32">
        <v>4301011339</v>
      </c>
      <c r="D283" s="313">
        <v>4607091383997</v>
      </c>
      <c r="E283" s="314"/>
      <c r="F283" s="302">
        <v>2.5</v>
      </c>
      <c r="G283" s="33">
        <v>6</v>
      </c>
      <c r="H283" s="302">
        <v>15</v>
      </c>
      <c r="I283" s="302">
        <v>15.48</v>
      </c>
      <c r="J283" s="33">
        <v>48</v>
      </c>
      <c r="K283" s="34" t="s">
        <v>62</v>
      </c>
      <c r="L283" s="33">
        <v>60</v>
      </c>
      <c r="M283" s="4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3" s="316"/>
      <c r="O283" s="316"/>
      <c r="P283" s="316"/>
      <c r="Q283" s="314"/>
      <c r="R283" s="35"/>
      <c r="S283" s="35"/>
      <c r="T283" s="36" t="s">
        <v>63</v>
      </c>
      <c r="U283" s="303">
        <v>2800</v>
      </c>
      <c r="V283" s="304">
        <f t="shared" ref="V283:V290" si="14">IFERROR(IF(U283="",0,CEILING((U283/$H283),1)*$H283),"")</f>
        <v>2805</v>
      </c>
      <c r="W283" s="37">
        <f>IFERROR(IF(V283=0,"",ROUNDUP(V283/H283,0)*0.02175),"")</f>
        <v>4.0672499999999996</v>
      </c>
      <c r="X283" s="57"/>
      <c r="Y283" s="58"/>
      <c r="AC283" s="59"/>
      <c r="AZ283" s="211" t="s">
        <v>1</v>
      </c>
    </row>
    <row r="284" spans="1:52" ht="27" customHeight="1" x14ac:dyDescent="0.25">
      <c r="A284" s="55" t="s">
        <v>407</v>
      </c>
      <c r="B284" s="55" t="s">
        <v>409</v>
      </c>
      <c r="C284" s="32">
        <v>4301011239</v>
      </c>
      <c r="D284" s="313">
        <v>4607091383997</v>
      </c>
      <c r="E284" s="314"/>
      <c r="F284" s="302">
        <v>2.5</v>
      </c>
      <c r="G284" s="33">
        <v>6</v>
      </c>
      <c r="H284" s="302">
        <v>15</v>
      </c>
      <c r="I284" s="302">
        <v>15.48</v>
      </c>
      <c r="J284" s="33">
        <v>48</v>
      </c>
      <c r="K284" s="34" t="s">
        <v>303</v>
      </c>
      <c r="L284" s="33">
        <v>60</v>
      </c>
      <c r="M284" s="41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6"/>
      <c r="O284" s="316"/>
      <c r="P284" s="316"/>
      <c r="Q284" s="314"/>
      <c r="R284" s="35"/>
      <c r="S284" s="35"/>
      <c r="T284" s="36" t="s">
        <v>63</v>
      </c>
      <c r="U284" s="303">
        <v>0</v>
      </c>
      <c r="V284" s="304">
        <f t="shared" si="14"/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410</v>
      </c>
      <c r="B285" s="55" t="s">
        <v>411</v>
      </c>
      <c r="C285" s="32">
        <v>4301011326</v>
      </c>
      <c r="D285" s="313">
        <v>4607091384130</v>
      </c>
      <c r="E285" s="314"/>
      <c r="F285" s="302">
        <v>2.5</v>
      </c>
      <c r="G285" s="33">
        <v>6</v>
      </c>
      <c r="H285" s="302">
        <v>15</v>
      </c>
      <c r="I285" s="302">
        <v>15.48</v>
      </c>
      <c r="J285" s="33">
        <v>48</v>
      </c>
      <c r="K285" s="34" t="s">
        <v>62</v>
      </c>
      <c r="L285" s="33">
        <v>60</v>
      </c>
      <c r="M285" s="41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5" s="316"/>
      <c r="O285" s="316"/>
      <c r="P285" s="316"/>
      <c r="Q285" s="314"/>
      <c r="R285" s="35"/>
      <c r="S285" s="35"/>
      <c r="T285" s="36" t="s">
        <v>63</v>
      </c>
      <c r="U285" s="303">
        <v>930</v>
      </c>
      <c r="V285" s="304">
        <f t="shared" si="14"/>
        <v>930</v>
      </c>
      <c r="W285" s="37">
        <f>IFERROR(IF(V285=0,"",ROUNDUP(V285/H285,0)*0.02175),"")</f>
        <v>1.3484999999999998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410</v>
      </c>
      <c r="B286" s="55" t="s">
        <v>412</v>
      </c>
      <c r="C286" s="32">
        <v>4301011240</v>
      </c>
      <c r="D286" s="313">
        <v>4607091384130</v>
      </c>
      <c r="E286" s="314"/>
      <c r="F286" s="302">
        <v>2.5</v>
      </c>
      <c r="G286" s="33">
        <v>6</v>
      </c>
      <c r="H286" s="302">
        <v>15</v>
      </c>
      <c r="I286" s="302">
        <v>15.48</v>
      </c>
      <c r="J286" s="33">
        <v>48</v>
      </c>
      <c r="K286" s="34" t="s">
        <v>303</v>
      </c>
      <c r="L286" s="33">
        <v>60</v>
      </c>
      <c r="M286" s="40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6"/>
      <c r="O286" s="316"/>
      <c r="P286" s="316"/>
      <c r="Q286" s="314"/>
      <c r="R286" s="35"/>
      <c r="S286" s="35"/>
      <c r="T286" s="36" t="s">
        <v>63</v>
      </c>
      <c r="U286" s="303">
        <v>0</v>
      </c>
      <c r="V286" s="304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16.5" customHeight="1" x14ac:dyDescent="0.25">
      <c r="A287" s="55" t="s">
        <v>413</v>
      </c>
      <c r="B287" s="55" t="s">
        <v>414</v>
      </c>
      <c r="C287" s="32">
        <v>4301011330</v>
      </c>
      <c r="D287" s="313">
        <v>4607091384147</v>
      </c>
      <c r="E287" s="314"/>
      <c r="F287" s="302">
        <v>2.5</v>
      </c>
      <c r="G287" s="33">
        <v>6</v>
      </c>
      <c r="H287" s="302">
        <v>15</v>
      </c>
      <c r="I287" s="302">
        <v>15.48</v>
      </c>
      <c r="J287" s="33">
        <v>48</v>
      </c>
      <c r="K287" s="34" t="s">
        <v>62</v>
      </c>
      <c r="L287" s="33">
        <v>60</v>
      </c>
      <c r="M287" s="41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7" s="316"/>
      <c r="O287" s="316"/>
      <c r="P287" s="316"/>
      <c r="Q287" s="314"/>
      <c r="R287" s="35"/>
      <c r="S287" s="35"/>
      <c r="T287" s="36" t="s">
        <v>63</v>
      </c>
      <c r="U287" s="303">
        <v>3150</v>
      </c>
      <c r="V287" s="304">
        <f t="shared" si="14"/>
        <v>3150</v>
      </c>
      <c r="W287" s="37">
        <f>IFERROR(IF(V287=0,"",ROUNDUP(V287/H287,0)*0.02175),"")</f>
        <v>4.5674999999999999</v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413</v>
      </c>
      <c r="B288" s="55" t="s">
        <v>415</v>
      </c>
      <c r="C288" s="32">
        <v>4301011238</v>
      </c>
      <c r="D288" s="313">
        <v>4607091384147</v>
      </c>
      <c r="E288" s="314"/>
      <c r="F288" s="302">
        <v>2.5</v>
      </c>
      <c r="G288" s="33">
        <v>6</v>
      </c>
      <c r="H288" s="302">
        <v>15</v>
      </c>
      <c r="I288" s="302">
        <v>15.48</v>
      </c>
      <c r="J288" s="33">
        <v>48</v>
      </c>
      <c r="K288" s="34" t="s">
        <v>303</v>
      </c>
      <c r="L288" s="33">
        <v>60</v>
      </c>
      <c r="M288" s="411" t="s">
        <v>416</v>
      </c>
      <c r="N288" s="316"/>
      <c r="O288" s="316"/>
      <c r="P288" s="316"/>
      <c r="Q288" s="314"/>
      <c r="R288" s="35"/>
      <c r="S288" s="35"/>
      <c r="T288" s="36" t="s">
        <v>63</v>
      </c>
      <c r="U288" s="303">
        <v>0</v>
      </c>
      <c r="V288" s="304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27" customHeight="1" x14ac:dyDescent="0.25">
      <c r="A289" s="55" t="s">
        <v>417</v>
      </c>
      <c r="B289" s="55" t="s">
        <v>418</v>
      </c>
      <c r="C289" s="32">
        <v>4301011327</v>
      </c>
      <c r="D289" s="313">
        <v>4607091384154</v>
      </c>
      <c r="E289" s="314"/>
      <c r="F289" s="302">
        <v>0.5</v>
      </c>
      <c r="G289" s="33">
        <v>10</v>
      </c>
      <c r="H289" s="302">
        <v>5</v>
      </c>
      <c r="I289" s="302">
        <v>5.21</v>
      </c>
      <c r="J289" s="33">
        <v>120</v>
      </c>
      <c r="K289" s="34" t="s">
        <v>62</v>
      </c>
      <c r="L289" s="33">
        <v>60</v>
      </c>
      <c r="M289" s="4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89" s="316"/>
      <c r="O289" s="316"/>
      <c r="P289" s="316"/>
      <c r="Q289" s="314"/>
      <c r="R289" s="35"/>
      <c r="S289" s="35"/>
      <c r="T289" s="36" t="s">
        <v>63</v>
      </c>
      <c r="U289" s="303">
        <v>0</v>
      </c>
      <c r="V289" s="304">
        <f t="shared" si="14"/>
        <v>0</v>
      </c>
      <c r="W289" s="37" t="str">
        <f>IFERROR(IF(V289=0,"",ROUNDUP(V289/H289,0)*0.00937),"")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419</v>
      </c>
      <c r="B290" s="55" t="s">
        <v>420</v>
      </c>
      <c r="C290" s="32">
        <v>4301011332</v>
      </c>
      <c r="D290" s="313">
        <v>4607091384161</v>
      </c>
      <c r="E290" s="314"/>
      <c r="F290" s="302">
        <v>0.5</v>
      </c>
      <c r="G290" s="33">
        <v>10</v>
      </c>
      <c r="H290" s="302">
        <v>5</v>
      </c>
      <c r="I290" s="302">
        <v>5.21</v>
      </c>
      <c r="J290" s="33">
        <v>120</v>
      </c>
      <c r="K290" s="34" t="s">
        <v>62</v>
      </c>
      <c r="L290" s="33">
        <v>60</v>
      </c>
      <c r="M290" s="4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0" s="316"/>
      <c r="O290" s="316"/>
      <c r="P290" s="316"/>
      <c r="Q290" s="314"/>
      <c r="R290" s="35"/>
      <c r="S290" s="35"/>
      <c r="T290" s="36" t="s">
        <v>63</v>
      </c>
      <c r="U290" s="303">
        <v>0</v>
      </c>
      <c r="V290" s="304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x14ac:dyDescent="0.2">
      <c r="A291" s="320"/>
      <c r="B291" s="321"/>
      <c r="C291" s="321"/>
      <c r="D291" s="321"/>
      <c r="E291" s="321"/>
      <c r="F291" s="321"/>
      <c r="G291" s="321"/>
      <c r="H291" s="321"/>
      <c r="I291" s="321"/>
      <c r="J291" s="321"/>
      <c r="K291" s="321"/>
      <c r="L291" s="322"/>
      <c r="M291" s="317" t="s">
        <v>64</v>
      </c>
      <c r="N291" s="318"/>
      <c r="O291" s="318"/>
      <c r="P291" s="318"/>
      <c r="Q291" s="318"/>
      <c r="R291" s="318"/>
      <c r="S291" s="319"/>
      <c r="T291" s="38" t="s">
        <v>65</v>
      </c>
      <c r="U291" s="305">
        <f>IFERROR(U283/H283,"0")+IFERROR(U284/H284,"0")+IFERROR(U285/H285,"0")+IFERROR(U286/H286,"0")+IFERROR(U287/H287,"0")+IFERROR(U288/H288,"0")+IFERROR(U289/H289,"0")+IFERROR(U290/H290,"0")</f>
        <v>458.66666666666663</v>
      </c>
      <c r="V291" s="305">
        <f>IFERROR(V283/H283,"0")+IFERROR(V284/H284,"0")+IFERROR(V285/H285,"0")+IFERROR(V286/H286,"0")+IFERROR(V287/H287,"0")+IFERROR(V288/H288,"0")+IFERROR(V289/H289,"0")+IFERROR(V290/H290,"0")</f>
        <v>459</v>
      </c>
      <c r="W291" s="305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>9.9832499999999982</v>
      </c>
      <c r="X291" s="306"/>
      <c r="Y291" s="306"/>
    </row>
    <row r="292" spans="1:52" x14ac:dyDescent="0.2">
      <c r="A292" s="321"/>
      <c r="B292" s="321"/>
      <c r="C292" s="321"/>
      <c r="D292" s="321"/>
      <c r="E292" s="321"/>
      <c r="F292" s="321"/>
      <c r="G292" s="321"/>
      <c r="H292" s="321"/>
      <c r="I292" s="321"/>
      <c r="J292" s="321"/>
      <c r="K292" s="321"/>
      <c r="L292" s="322"/>
      <c r="M292" s="317" t="s">
        <v>64</v>
      </c>
      <c r="N292" s="318"/>
      <c r="O292" s="318"/>
      <c r="P292" s="318"/>
      <c r="Q292" s="318"/>
      <c r="R292" s="318"/>
      <c r="S292" s="319"/>
      <c r="T292" s="38" t="s">
        <v>63</v>
      </c>
      <c r="U292" s="305">
        <f>IFERROR(SUM(U283:U290),"0")</f>
        <v>6880</v>
      </c>
      <c r="V292" s="305">
        <f>IFERROR(SUM(V283:V290),"0")</f>
        <v>6885</v>
      </c>
      <c r="W292" s="38"/>
      <c r="X292" s="306"/>
      <c r="Y292" s="306"/>
    </row>
    <row r="293" spans="1:52" ht="14.25" customHeight="1" x14ac:dyDescent="0.25">
      <c r="A293" s="331" t="s">
        <v>93</v>
      </c>
      <c r="B293" s="321"/>
      <c r="C293" s="321"/>
      <c r="D293" s="321"/>
      <c r="E293" s="321"/>
      <c r="F293" s="321"/>
      <c r="G293" s="321"/>
      <c r="H293" s="321"/>
      <c r="I293" s="321"/>
      <c r="J293" s="321"/>
      <c r="K293" s="321"/>
      <c r="L293" s="321"/>
      <c r="M293" s="321"/>
      <c r="N293" s="321"/>
      <c r="O293" s="321"/>
      <c r="P293" s="321"/>
      <c r="Q293" s="321"/>
      <c r="R293" s="321"/>
      <c r="S293" s="321"/>
      <c r="T293" s="321"/>
      <c r="U293" s="321"/>
      <c r="V293" s="321"/>
      <c r="W293" s="321"/>
      <c r="X293" s="299"/>
      <c r="Y293" s="299"/>
    </row>
    <row r="294" spans="1:52" ht="27" customHeight="1" x14ac:dyDescent="0.25">
      <c r="A294" s="55" t="s">
        <v>421</v>
      </c>
      <c r="B294" s="55" t="s">
        <v>422</v>
      </c>
      <c r="C294" s="32">
        <v>4301020178</v>
      </c>
      <c r="D294" s="313">
        <v>4607091383980</v>
      </c>
      <c r="E294" s="314"/>
      <c r="F294" s="302">
        <v>2.5</v>
      </c>
      <c r="G294" s="33">
        <v>6</v>
      </c>
      <c r="H294" s="302">
        <v>15</v>
      </c>
      <c r="I294" s="302">
        <v>15.48</v>
      </c>
      <c r="J294" s="33">
        <v>48</v>
      </c>
      <c r="K294" s="34" t="s">
        <v>96</v>
      </c>
      <c r="L294" s="33">
        <v>50</v>
      </c>
      <c r="M294" s="40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4" s="316"/>
      <c r="O294" s="316"/>
      <c r="P294" s="316"/>
      <c r="Q294" s="314"/>
      <c r="R294" s="35"/>
      <c r="S294" s="35"/>
      <c r="T294" s="36" t="s">
        <v>63</v>
      </c>
      <c r="U294" s="303">
        <v>1330</v>
      </c>
      <c r="V294" s="304">
        <f>IFERROR(IF(U294="",0,CEILING((U294/$H294),1)*$H294),"")</f>
        <v>1335</v>
      </c>
      <c r="W294" s="37">
        <f>IFERROR(IF(V294=0,"",ROUNDUP(V294/H294,0)*0.02175),"")</f>
        <v>1.9357499999999999</v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423</v>
      </c>
      <c r="B295" s="55" t="s">
        <v>424</v>
      </c>
      <c r="C295" s="32">
        <v>4301020179</v>
      </c>
      <c r="D295" s="313">
        <v>4607091384178</v>
      </c>
      <c r="E295" s="314"/>
      <c r="F295" s="302">
        <v>0.4</v>
      </c>
      <c r="G295" s="33">
        <v>10</v>
      </c>
      <c r="H295" s="302">
        <v>4</v>
      </c>
      <c r="I295" s="302">
        <v>4.24</v>
      </c>
      <c r="J295" s="33">
        <v>120</v>
      </c>
      <c r="K295" s="34" t="s">
        <v>96</v>
      </c>
      <c r="L295" s="33">
        <v>50</v>
      </c>
      <c r="M295" s="4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5" s="316"/>
      <c r="O295" s="316"/>
      <c r="P295" s="316"/>
      <c r="Q295" s="314"/>
      <c r="R295" s="35"/>
      <c r="S295" s="35"/>
      <c r="T295" s="36" t="s">
        <v>63</v>
      </c>
      <c r="U295" s="303">
        <v>0</v>
      </c>
      <c r="V295" s="304">
        <f>IFERROR(IF(U295="",0,CEILING((U295/$H295),1)*$H295),"")</f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x14ac:dyDescent="0.2">
      <c r="A296" s="320"/>
      <c r="B296" s="321"/>
      <c r="C296" s="321"/>
      <c r="D296" s="321"/>
      <c r="E296" s="321"/>
      <c r="F296" s="321"/>
      <c r="G296" s="321"/>
      <c r="H296" s="321"/>
      <c r="I296" s="321"/>
      <c r="J296" s="321"/>
      <c r="K296" s="321"/>
      <c r="L296" s="322"/>
      <c r="M296" s="317" t="s">
        <v>64</v>
      </c>
      <c r="N296" s="318"/>
      <c r="O296" s="318"/>
      <c r="P296" s="318"/>
      <c r="Q296" s="318"/>
      <c r="R296" s="318"/>
      <c r="S296" s="319"/>
      <c r="T296" s="38" t="s">
        <v>65</v>
      </c>
      <c r="U296" s="305">
        <f>IFERROR(U294/H294,"0")+IFERROR(U295/H295,"0")</f>
        <v>88.666666666666671</v>
      </c>
      <c r="V296" s="305">
        <f>IFERROR(V294/H294,"0")+IFERROR(V295/H295,"0")</f>
        <v>89</v>
      </c>
      <c r="W296" s="305">
        <f>IFERROR(IF(W294="",0,W294),"0")+IFERROR(IF(W295="",0,W295),"0")</f>
        <v>1.9357499999999999</v>
      </c>
      <c r="X296" s="306"/>
      <c r="Y296" s="306"/>
    </row>
    <row r="297" spans="1:52" x14ac:dyDescent="0.2">
      <c r="A297" s="321"/>
      <c r="B297" s="321"/>
      <c r="C297" s="321"/>
      <c r="D297" s="321"/>
      <c r="E297" s="321"/>
      <c r="F297" s="321"/>
      <c r="G297" s="321"/>
      <c r="H297" s="321"/>
      <c r="I297" s="321"/>
      <c r="J297" s="321"/>
      <c r="K297" s="321"/>
      <c r="L297" s="322"/>
      <c r="M297" s="317" t="s">
        <v>64</v>
      </c>
      <c r="N297" s="318"/>
      <c r="O297" s="318"/>
      <c r="P297" s="318"/>
      <c r="Q297" s="318"/>
      <c r="R297" s="318"/>
      <c r="S297" s="319"/>
      <c r="T297" s="38" t="s">
        <v>63</v>
      </c>
      <c r="U297" s="305">
        <f>IFERROR(SUM(U294:U295),"0")</f>
        <v>1330</v>
      </c>
      <c r="V297" s="305">
        <f>IFERROR(SUM(V294:V295),"0")</f>
        <v>1335</v>
      </c>
      <c r="W297" s="38"/>
      <c r="X297" s="306"/>
      <c r="Y297" s="306"/>
    </row>
    <row r="298" spans="1:52" ht="14.25" customHeight="1" x14ac:dyDescent="0.25">
      <c r="A298" s="331" t="s">
        <v>66</v>
      </c>
      <c r="B298" s="321"/>
      <c r="C298" s="321"/>
      <c r="D298" s="321"/>
      <c r="E298" s="321"/>
      <c r="F298" s="321"/>
      <c r="G298" s="321"/>
      <c r="H298" s="321"/>
      <c r="I298" s="321"/>
      <c r="J298" s="321"/>
      <c r="K298" s="321"/>
      <c r="L298" s="321"/>
      <c r="M298" s="321"/>
      <c r="N298" s="321"/>
      <c r="O298" s="321"/>
      <c r="P298" s="321"/>
      <c r="Q298" s="321"/>
      <c r="R298" s="321"/>
      <c r="S298" s="321"/>
      <c r="T298" s="321"/>
      <c r="U298" s="321"/>
      <c r="V298" s="321"/>
      <c r="W298" s="321"/>
      <c r="X298" s="299"/>
      <c r="Y298" s="299"/>
    </row>
    <row r="299" spans="1:52" ht="27" customHeight="1" x14ac:dyDescent="0.25">
      <c r="A299" s="55" t="s">
        <v>425</v>
      </c>
      <c r="B299" s="55" t="s">
        <v>426</v>
      </c>
      <c r="C299" s="32">
        <v>4301051298</v>
      </c>
      <c r="D299" s="313">
        <v>4607091384260</v>
      </c>
      <c r="E299" s="314"/>
      <c r="F299" s="302">
        <v>1.3</v>
      </c>
      <c r="G299" s="33">
        <v>6</v>
      </c>
      <c r="H299" s="302">
        <v>7.8</v>
      </c>
      <c r="I299" s="302">
        <v>8.3640000000000008</v>
      </c>
      <c r="J299" s="33">
        <v>56</v>
      </c>
      <c r="K299" s="34" t="s">
        <v>62</v>
      </c>
      <c r="L299" s="33">
        <v>35</v>
      </c>
      <c r="M299" s="40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99" s="316"/>
      <c r="O299" s="316"/>
      <c r="P299" s="316"/>
      <c r="Q299" s="314"/>
      <c r="R299" s="35"/>
      <c r="S299" s="35"/>
      <c r="T299" s="36" t="s">
        <v>63</v>
      </c>
      <c r="U299" s="303">
        <v>500</v>
      </c>
      <c r="V299" s="304">
        <f>IFERROR(IF(U299="",0,CEILING((U299/$H299),1)*$H299),"")</f>
        <v>507</v>
      </c>
      <c r="W299" s="37">
        <f>IFERROR(IF(V299=0,"",ROUNDUP(V299/H299,0)*0.02175),"")</f>
        <v>1.4137499999999998</v>
      </c>
      <c r="X299" s="57"/>
      <c r="Y299" s="58"/>
      <c r="AC299" s="59"/>
      <c r="AZ299" s="221" t="s">
        <v>1</v>
      </c>
    </row>
    <row r="300" spans="1:52" x14ac:dyDescent="0.2">
      <c r="A300" s="320"/>
      <c r="B300" s="321"/>
      <c r="C300" s="321"/>
      <c r="D300" s="321"/>
      <c r="E300" s="321"/>
      <c r="F300" s="321"/>
      <c r="G300" s="321"/>
      <c r="H300" s="321"/>
      <c r="I300" s="321"/>
      <c r="J300" s="321"/>
      <c r="K300" s="321"/>
      <c r="L300" s="322"/>
      <c r="M300" s="317" t="s">
        <v>64</v>
      </c>
      <c r="N300" s="318"/>
      <c r="O300" s="318"/>
      <c r="P300" s="318"/>
      <c r="Q300" s="318"/>
      <c r="R300" s="318"/>
      <c r="S300" s="319"/>
      <c r="T300" s="38" t="s">
        <v>65</v>
      </c>
      <c r="U300" s="305">
        <f>IFERROR(U299/H299,"0")</f>
        <v>64.102564102564102</v>
      </c>
      <c r="V300" s="305">
        <f>IFERROR(V299/H299,"0")</f>
        <v>65</v>
      </c>
      <c r="W300" s="305">
        <f>IFERROR(IF(W299="",0,W299),"0")</f>
        <v>1.4137499999999998</v>
      </c>
      <c r="X300" s="306"/>
      <c r="Y300" s="306"/>
    </row>
    <row r="301" spans="1:52" x14ac:dyDescent="0.2">
      <c r="A301" s="321"/>
      <c r="B301" s="321"/>
      <c r="C301" s="321"/>
      <c r="D301" s="321"/>
      <c r="E301" s="321"/>
      <c r="F301" s="321"/>
      <c r="G301" s="321"/>
      <c r="H301" s="321"/>
      <c r="I301" s="321"/>
      <c r="J301" s="321"/>
      <c r="K301" s="321"/>
      <c r="L301" s="322"/>
      <c r="M301" s="317" t="s">
        <v>64</v>
      </c>
      <c r="N301" s="318"/>
      <c r="O301" s="318"/>
      <c r="P301" s="318"/>
      <c r="Q301" s="318"/>
      <c r="R301" s="318"/>
      <c r="S301" s="319"/>
      <c r="T301" s="38" t="s">
        <v>63</v>
      </c>
      <c r="U301" s="305">
        <f>IFERROR(SUM(U299:U299),"0")</f>
        <v>500</v>
      </c>
      <c r="V301" s="305">
        <f>IFERROR(SUM(V299:V299),"0")</f>
        <v>507</v>
      </c>
      <c r="W301" s="38"/>
      <c r="X301" s="306"/>
      <c r="Y301" s="306"/>
    </row>
    <row r="302" spans="1:52" ht="14.25" customHeight="1" x14ac:dyDescent="0.25">
      <c r="A302" s="331" t="s">
        <v>195</v>
      </c>
      <c r="B302" s="321"/>
      <c r="C302" s="321"/>
      <c r="D302" s="321"/>
      <c r="E302" s="321"/>
      <c r="F302" s="321"/>
      <c r="G302" s="321"/>
      <c r="H302" s="321"/>
      <c r="I302" s="321"/>
      <c r="J302" s="321"/>
      <c r="K302" s="321"/>
      <c r="L302" s="321"/>
      <c r="M302" s="321"/>
      <c r="N302" s="321"/>
      <c r="O302" s="321"/>
      <c r="P302" s="321"/>
      <c r="Q302" s="321"/>
      <c r="R302" s="321"/>
      <c r="S302" s="321"/>
      <c r="T302" s="321"/>
      <c r="U302" s="321"/>
      <c r="V302" s="321"/>
      <c r="W302" s="321"/>
      <c r="X302" s="299"/>
      <c r="Y302" s="299"/>
    </row>
    <row r="303" spans="1:52" ht="16.5" customHeight="1" x14ac:dyDescent="0.25">
      <c r="A303" s="55" t="s">
        <v>427</v>
      </c>
      <c r="B303" s="55" t="s">
        <v>428</v>
      </c>
      <c r="C303" s="32">
        <v>4301060314</v>
      </c>
      <c r="D303" s="313">
        <v>4607091384673</v>
      </c>
      <c r="E303" s="314"/>
      <c r="F303" s="302">
        <v>1.3</v>
      </c>
      <c r="G303" s="33">
        <v>6</v>
      </c>
      <c r="H303" s="302">
        <v>7.8</v>
      </c>
      <c r="I303" s="302">
        <v>8.3640000000000008</v>
      </c>
      <c r="J303" s="33">
        <v>56</v>
      </c>
      <c r="K303" s="34" t="s">
        <v>62</v>
      </c>
      <c r="L303" s="33">
        <v>30</v>
      </c>
      <c r="M303" s="40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3" s="316"/>
      <c r="O303" s="316"/>
      <c r="P303" s="316"/>
      <c r="Q303" s="314"/>
      <c r="R303" s="35"/>
      <c r="S303" s="35"/>
      <c r="T303" s="36" t="s">
        <v>63</v>
      </c>
      <c r="U303" s="303">
        <v>130</v>
      </c>
      <c r="V303" s="304">
        <f>IFERROR(IF(U303="",0,CEILING((U303/$H303),1)*$H303),"")</f>
        <v>132.6</v>
      </c>
      <c r="W303" s="37">
        <f>IFERROR(IF(V303=0,"",ROUNDUP(V303/H303,0)*0.02175),"")</f>
        <v>0.36974999999999997</v>
      </c>
      <c r="X303" s="57"/>
      <c r="Y303" s="58"/>
      <c r="AC303" s="59"/>
      <c r="AZ303" s="222" t="s">
        <v>1</v>
      </c>
    </row>
    <row r="304" spans="1:52" x14ac:dyDescent="0.2">
      <c r="A304" s="320"/>
      <c r="B304" s="321"/>
      <c r="C304" s="321"/>
      <c r="D304" s="321"/>
      <c r="E304" s="321"/>
      <c r="F304" s="321"/>
      <c r="G304" s="321"/>
      <c r="H304" s="321"/>
      <c r="I304" s="321"/>
      <c r="J304" s="321"/>
      <c r="K304" s="321"/>
      <c r="L304" s="322"/>
      <c r="M304" s="317" t="s">
        <v>64</v>
      </c>
      <c r="N304" s="318"/>
      <c r="O304" s="318"/>
      <c r="P304" s="318"/>
      <c r="Q304" s="318"/>
      <c r="R304" s="318"/>
      <c r="S304" s="319"/>
      <c r="T304" s="38" t="s">
        <v>65</v>
      </c>
      <c r="U304" s="305">
        <f>IFERROR(U303/H303,"0")</f>
        <v>16.666666666666668</v>
      </c>
      <c r="V304" s="305">
        <f>IFERROR(V303/H303,"0")</f>
        <v>17</v>
      </c>
      <c r="W304" s="305">
        <f>IFERROR(IF(W303="",0,W303),"0")</f>
        <v>0.36974999999999997</v>
      </c>
      <c r="X304" s="306"/>
      <c r="Y304" s="306"/>
    </row>
    <row r="305" spans="1:52" x14ac:dyDescent="0.2">
      <c r="A305" s="321"/>
      <c r="B305" s="321"/>
      <c r="C305" s="321"/>
      <c r="D305" s="321"/>
      <c r="E305" s="321"/>
      <c r="F305" s="321"/>
      <c r="G305" s="321"/>
      <c r="H305" s="321"/>
      <c r="I305" s="321"/>
      <c r="J305" s="321"/>
      <c r="K305" s="321"/>
      <c r="L305" s="322"/>
      <c r="M305" s="317" t="s">
        <v>64</v>
      </c>
      <c r="N305" s="318"/>
      <c r="O305" s="318"/>
      <c r="P305" s="318"/>
      <c r="Q305" s="318"/>
      <c r="R305" s="318"/>
      <c r="S305" s="319"/>
      <c r="T305" s="38" t="s">
        <v>63</v>
      </c>
      <c r="U305" s="305">
        <f>IFERROR(SUM(U303:U303),"0")</f>
        <v>130</v>
      </c>
      <c r="V305" s="305">
        <f>IFERROR(SUM(V303:V303),"0")</f>
        <v>132.6</v>
      </c>
      <c r="W305" s="38"/>
      <c r="X305" s="306"/>
      <c r="Y305" s="306"/>
    </row>
    <row r="306" spans="1:52" ht="16.5" customHeight="1" x14ac:dyDescent="0.25">
      <c r="A306" s="330" t="s">
        <v>429</v>
      </c>
      <c r="B306" s="321"/>
      <c r="C306" s="321"/>
      <c r="D306" s="321"/>
      <c r="E306" s="321"/>
      <c r="F306" s="321"/>
      <c r="G306" s="321"/>
      <c r="H306" s="321"/>
      <c r="I306" s="321"/>
      <c r="J306" s="321"/>
      <c r="K306" s="321"/>
      <c r="L306" s="321"/>
      <c r="M306" s="321"/>
      <c r="N306" s="321"/>
      <c r="O306" s="321"/>
      <c r="P306" s="321"/>
      <c r="Q306" s="321"/>
      <c r="R306" s="321"/>
      <c r="S306" s="321"/>
      <c r="T306" s="321"/>
      <c r="U306" s="321"/>
      <c r="V306" s="321"/>
      <c r="W306" s="321"/>
      <c r="X306" s="298"/>
      <c r="Y306" s="298"/>
    </row>
    <row r="307" spans="1:52" ht="14.25" customHeight="1" x14ac:dyDescent="0.25">
      <c r="A307" s="331" t="s">
        <v>100</v>
      </c>
      <c r="B307" s="321"/>
      <c r="C307" s="321"/>
      <c r="D307" s="321"/>
      <c r="E307" s="321"/>
      <c r="F307" s="321"/>
      <c r="G307" s="321"/>
      <c r="H307" s="321"/>
      <c r="I307" s="321"/>
      <c r="J307" s="321"/>
      <c r="K307" s="321"/>
      <c r="L307" s="321"/>
      <c r="M307" s="321"/>
      <c r="N307" s="321"/>
      <c r="O307" s="321"/>
      <c r="P307" s="321"/>
      <c r="Q307" s="321"/>
      <c r="R307" s="321"/>
      <c r="S307" s="321"/>
      <c r="T307" s="321"/>
      <c r="U307" s="321"/>
      <c r="V307" s="321"/>
      <c r="W307" s="321"/>
      <c r="X307" s="299"/>
      <c r="Y307" s="299"/>
    </row>
    <row r="308" spans="1:52" ht="27" customHeight="1" x14ac:dyDescent="0.25">
      <c r="A308" s="55" t="s">
        <v>430</v>
      </c>
      <c r="B308" s="55" t="s">
        <v>431</v>
      </c>
      <c r="C308" s="32">
        <v>4301011324</v>
      </c>
      <c r="D308" s="313">
        <v>4607091384185</v>
      </c>
      <c r="E308" s="314"/>
      <c r="F308" s="302">
        <v>0.8</v>
      </c>
      <c r="G308" s="33">
        <v>15</v>
      </c>
      <c r="H308" s="302">
        <v>12</v>
      </c>
      <c r="I308" s="302">
        <v>12.48</v>
      </c>
      <c r="J308" s="33">
        <v>56</v>
      </c>
      <c r="K308" s="34" t="s">
        <v>62</v>
      </c>
      <c r="L308" s="33">
        <v>60</v>
      </c>
      <c r="M308" s="40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8" s="316"/>
      <c r="O308" s="316"/>
      <c r="P308" s="316"/>
      <c r="Q308" s="314"/>
      <c r="R308" s="35"/>
      <c r="S308" s="35"/>
      <c r="T308" s="36" t="s">
        <v>63</v>
      </c>
      <c r="U308" s="303">
        <v>180</v>
      </c>
      <c r="V308" s="304">
        <f>IFERROR(IF(U308="",0,CEILING((U308/$H308),1)*$H308),"")</f>
        <v>180</v>
      </c>
      <c r="W308" s="37">
        <f>IFERROR(IF(V308=0,"",ROUNDUP(V308/H308,0)*0.02175),"")</f>
        <v>0.32624999999999998</v>
      </c>
      <c r="X308" s="57"/>
      <c r="Y308" s="58"/>
      <c r="AC308" s="59"/>
      <c r="AZ308" s="223" t="s">
        <v>1</v>
      </c>
    </row>
    <row r="309" spans="1:52" ht="27" customHeight="1" x14ac:dyDescent="0.25">
      <c r="A309" s="55" t="s">
        <v>432</v>
      </c>
      <c r="B309" s="55" t="s">
        <v>433</v>
      </c>
      <c r="C309" s="32">
        <v>4301011312</v>
      </c>
      <c r="D309" s="313">
        <v>4607091384192</v>
      </c>
      <c r="E309" s="314"/>
      <c r="F309" s="302">
        <v>1.8</v>
      </c>
      <c r="G309" s="33">
        <v>6</v>
      </c>
      <c r="H309" s="302">
        <v>10.8</v>
      </c>
      <c r="I309" s="302">
        <v>11.28</v>
      </c>
      <c r="J309" s="33">
        <v>56</v>
      </c>
      <c r="K309" s="34" t="s">
        <v>96</v>
      </c>
      <c r="L309" s="33">
        <v>60</v>
      </c>
      <c r="M309" s="40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09" s="316"/>
      <c r="O309" s="316"/>
      <c r="P309" s="316"/>
      <c r="Q309" s="314"/>
      <c r="R309" s="35"/>
      <c r="S309" s="35"/>
      <c r="T309" s="36" t="s">
        <v>63</v>
      </c>
      <c r="U309" s="303">
        <v>0</v>
      </c>
      <c r="V309" s="304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434</v>
      </c>
      <c r="B310" s="55" t="s">
        <v>435</v>
      </c>
      <c r="C310" s="32">
        <v>4301011483</v>
      </c>
      <c r="D310" s="313">
        <v>4680115881907</v>
      </c>
      <c r="E310" s="314"/>
      <c r="F310" s="302">
        <v>1.8</v>
      </c>
      <c r="G310" s="33">
        <v>6</v>
      </c>
      <c r="H310" s="302">
        <v>10.8</v>
      </c>
      <c r="I310" s="302">
        <v>11.28</v>
      </c>
      <c r="J310" s="33">
        <v>56</v>
      </c>
      <c r="K310" s="34" t="s">
        <v>62</v>
      </c>
      <c r="L310" s="33">
        <v>60</v>
      </c>
      <c r="M310" s="4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0" s="316"/>
      <c r="O310" s="316"/>
      <c r="P310" s="316"/>
      <c r="Q310" s="314"/>
      <c r="R310" s="35"/>
      <c r="S310" s="35"/>
      <c r="T310" s="36" t="s">
        <v>63</v>
      </c>
      <c r="U310" s="303">
        <v>0</v>
      </c>
      <c r="V310" s="304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436</v>
      </c>
      <c r="B311" s="55" t="s">
        <v>437</v>
      </c>
      <c r="C311" s="32">
        <v>4301011303</v>
      </c>
      <c r="D311" s="313">
        <v>4607091384680</v>
      </c>
      <c r="E311" s="314"/>
      <c r="F311" s="302">
        <v>0.4</v>
      </c>
      <c r="G311" s="33">
        <v>10</v>
      </c>
      <c r="H311" s="302">
        <v>4</v>
      </c>
      <c r="I311" s="302">
        <v>4.21</v>
      </c>
      <c r="J311" s="33">
        <v>120</v>
      </c>
      <c r="K311" s="34" t="s">
        <v>62</v>
      </c>
      <c r="L311" s="33">
        <v>60</v>
      </c>
      <c r="M311" s="40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1" s="316"/>
      <c r="O311" s="316"/>
      <c r="P311" s="316"/>
      <c r="Q311" s="314"/>
      <c r="R311" s="35"/>
      <c r="S311" s="35"/>
      <c r="T311" s="36" t="s">
        <v>63</v>
      </c>
      <c r="U311" s="303">
        <v>0</v>
      </c>
      <c r="V311" s="304">
        <f>IFERROR(IF(U311="",0,CEILING((U311/$H311),1)*$H311),"")</f>
        <v>0</v>
      </c>
      <c r="W311" s="37" t="str">
        <f>IFERROR(IF(V311=0,"",ROUNDUP(V311/H311,0)*0.00937),"")</f>
        <v/>
      </c>
      <c r="X311" s="57"/>
      <c r="Y311" s="58"/>
      <c r="AC311" s="59"/>
      <c r="AZ311" s="226" t="s">
        <v>1</v>
      </c>
    </row>
    <row r="312" spans="1:52" x14ac:dyDescent="0.2">
      <c r="A312" s="320"/>
      <c r="B312" s="321"/>
      <c r="C312" s="321"/>
      <c r="D312" s="321"/>
      <c r="E312" s="321"/>
      <c r="F312" s="321"/>
      <c r="G312" s="321"/>
      <c r="H312" s="321"/>
      <c r="I312" s="321"/>
      <c r="J312" s="321"/>
      <c r="K312" s="321"/>
      <c r="L312" s="322"/>
      <c r="M312" s="317" t="s">
        <v>64</v>
      </c>
      <c r="N312" s="318"/>
      <c r="O312" s="318"/>
      <c r="P312" s="318"/>
      <c r="Q312" s="318"/>
      <c r="R312" s="318"/>
      <c r="S312" s="319"/>
      <c r="T312" s="38" t="s">
        <v>65</v>
      </c>
      <c r="U312" s="305">
        <f>IFERROR(U308/H308,"0")+IFERROR(U309/H309,"0")+IFERROR(U310/H310,"0")+IFERROR(U311/H311,"0")</f>
        <v>15</v>
      </c>
      <c r="V312" s="305">
        <f>IFERROR(V308/H308,"0")+IFERROR(V309/H309,"0")+IFERROR(V310/H310,"0")+IFERROR(V311/H311,"0")</f>
        <v>15</v>
      </c>
      <c r="W312" s="305">
        <f>IFERROR(IF(W308="",0,W308),"0")+IFERROR(IF(W309="",0,W309),"0")+IFERROR(IF(W310="",0,W310),"0")+IFERROR(IF(W311="",0,W311),"0")</f>
        <v>0.32624999999999998</v>
      </c>
      <c r="X312" s="306"/>
      <c r="Y312" s="306"/>
    </row>
    <row r="313" spans="1:52" x14ac:dyDescent="0.2">
      <c r="A313" s="321"/>
      <c r="B313" s="321"/>
      <c r="C313" s="321"/>
      <c r="D313" s="321"/>
      <c r="E313" s="321"/>
      <c r="F313" s="321"/>
      <c r="G313" s="321"/>
      <c r="H313" s="321"/>
      <c r="I313" s="321"/>
      <c r="J313" s="321"/>
      <c r="K313" s="321"/>
      <c r="L313" s="322"/>
      <c r="M313" s="317" t="s">
        <v>64</v>
      </c>
      <c r="N313" s="318"/>
      <c r="O313" s="318"/>
      <c r="P313" s="318"/>
      <c r="Q313" s="318"/>
      <c r="R313" s="318"/>
      <c r="S313" s="319"/>
      <c r="T313" s="38" t="s">
        <v>63</v>
      </c>
      <c r="U313" s="305">
        <f>IFERROR(SUM(U308:U311),"0")</f>
        <v>180</v>
      </c>
      <c r="V313" s="305">
        <f>IFERROR(SUM(V308:V311),"0")</f>
        <v>180</v>
      </c>
      <c r="W313" s="38"/>
      <c r="X313" s="306"/>
      <c r="Y313" s="306"/>
    </row>
    <row r="314" spans="1:52" ht="14.25" customHeight="1" x14ac:dyDescent="0.25">
      <c r="A314" s="331" t="s">
        <v>59</v>
      </c>
      <c r="B314" s="321"/>
      <c r="C314" s="321"/>
      <c r="D314" s="321"/>
      <c r="E314" s="321"/>
      <c r="F314" s="321"/>
      <c r="G314" s="321"/>
      <c r="H314" s="321"/>
      <c r="I314" s="321"/>
      <c r="J314" s="321"/>
      <c r="K314" s="321"/>
      <c r="L314" s="321"/>
      <c r="M314" s="321"/>
      <c r="N314" s="321"/>
      <c r="O314" s="321"/>
      <c r="P314" s="321"/>
      <c r="Q314" s="321"/>
      <c r="R314" s="321"/>
      <c r="S314" s="321"/>
      <c r="T314" s="321"/>
      <c r="U314" s="321"/>
      <c r="V314" s="321"/>
      <c r="W314" s="321"/>
      <c r="X314" s="299"/>
      <c r="Y314" s="299"/>
    </row>
    <row r="315" spans="1:52" ht="27" customHeight="1" x14ac:dyDescent="0.25">
      <c r="A315" s="55" t="s">
        <v>438</v>
      </c>
      <c r="B315" s="55" t="s">
        <v>439</v>
      </c>
      <c r="C315" s="32">
        <v>4301031139</v>
      </c>
      <c r="D315" s="313">
        <v>4607091384802</v>
      </c>
      <c r="E315" s="314"/>
      <c r="F315" s="302">
        <v>0.73</v>
      </c>
      <c r="G315" s="33">
        <v>6</v>
      </c>
      <c r="H315" s="302">
        <v>4.38</v>
      </c>
      <c r="I315" s="302">
        <v>4.58</v>
      </c>
      <c r="J315" s="33">
        <v>156</v>
      </c>
      <c r="K315" s="34" t="s">
        <v>62</v>
      </c>
      <c r="L315" s="33">
        <v>35</v>
      </c>
      <c r="M315" s="40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5" s="316"/>
      <c r="O315" s="316"/>
      <c r="P315" s="316"/>
      <c r="Q315" s="314"/>
      <c r="R315" s="35"/>
      <c r="S315" s="35"/>
      <c r="T315" s="36" t="s">
        <v>63</v>
      </c>
      <c r="U315" s="303">
        <v>150</v>
      </c>
      <c r="V315" s="304">
        <f>IFERROR(IF(U315="",0,CEILING((U315/$H315),1)*$H315),"")</f>
        <v>153.29999999999998</v>
      </c>
      <c r="W315" s="37">
        <f>IFERROR(IF(V315=0,"",ROUNDUP(V315/H315,0)*0.00753),"")</f>
        <v>0.26355000000000001</v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440</v>
      </c>
      <c r="B316" s="55" t="s">
        <v>441</v>
      </c>
      <c r="C316" s="32">
        <v>4301031140</v>
      </c>
      <c r="D316" s="313">
        <v>4607091384826</v>
      </c>
      <c r="E316" s="314"/>
      <c r="F316" s="302">
        <v>0.35</v>
      </c>
      <c r="G316" s="33">
        <v>8</v>
      </c>
      <c r="H316" s="302">
        <v>2.8</v>
      </c>
      <c r="I316" s="302">
        <v>2.9</v>
      </c>
      <c r="J316" s="33">
        <v>234</v>
      </c>
      <c r="K316" s="34" t="s">
        <v>62</v>
      </c>
      <c r="L316" s="33">
        <v>35</v>
      </c>
      <c r="M316" s="39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6" s="316"/>
      <c r="O316" s="316"/>
      <c r="P316" s="316"/>
      <c r="Q316" s="314"/>
      <c r="R316" s="35"/>
      <c r="S316" s="35"/>
      <c r="T316" s="36" t="s">
        <v>63</v>
      </c>
      <c r="U316" s="303">
        <v>0</v>
      </c>
      <c r="V316" s="304">
        <f>IFERROR(IF(U316="",0,CEILING((U316/$H316),1)*$H316),"")</f>
        <v>0</v>
      </c>
      <c r="W316" s="37" t="str">
        <f>IFERROR(IF(V316=0,"",ROUNDUP(V316/H316,0)*0.00502),"")</f>
        <v/>
      </c>
      <c r="X316" s="57"/>
      <c r="Y316" s="58"/>
      <c r="AC316" s="59"/>
      <c r="AZ316" s="228" t="s">
        <v>1</v>
      </c>
    </row>
    <row r="317" spans="1:52" x14ac:dyDescent="0.2">
      <c r="A317" s="320"/>
      <c r="B317" s="321"/>
      <c r="C317" s="321"/>
      <c r="D317" s="321"/>
      <c r="E317" s="321"/>
      <c r="F317" s="321"/>
      <c r="G317" s="321"/>
      <c r="H317" s="321"/>
      <c r="I317" s="321"/>
      <c r="J317" s="321"/>
      <c r="K317" s="321"/>
      <c r="L317" s="322"/>
      <c r="M317" s="317" t="s">
        <v>64</v>
      </c>
      <c r="N317" s="318"/>
      <c r="O317" s="318"/>
      <c r="P317" s="318"/>
      <c r="Q317" s="318"/>
      <c r="R317" s="318"/>
      <c r="S317" s="319"/>
      <c r="T317" s="38" t="s">
        <v>65</v>
      </c>
      <c r="U317" s="305">
        <f>IFERROR(U315/H315,"0")+IFERROR(U316/H316,"0")</f>
        <v>34.246575342465754</v>
      </c>
      <c r="V317" s="305">
        <f>IFERROR(V315/H315,"0")+IFERROR(V316/H316,"0")</f>
        <v>35</v>
      </c>
      <c r="W317" s="305">
        <f>IFERROR(IF(W315="",0,W315),"0")+IFERROR(IF(W316="",0,W316),"0")</f>
        <v>0.26355000000000001</v>
      </c>
      <c r="X317" s="306"/>
      <c r="Y317" s="306"/>
    </row>
    <row r="318" spans="1:52" x14ac:dyDescent="0.2">
      <c r="A318" s="321"/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2"/>
      <c r="M318" s="317" t="s">
        <v>64</v>
      </c>
      <c r="N318" s="318"/>
      <c r="O318" s="318"/>
      <c r="P318" s="318"/>
      <c r="Q318" s="318"/>
      <c r="R318" s="318"/>
      <c r="S318" s="319"/>
      <c r="T318" s="38" t="s">
        <v>63</v>
      </c>
      <c r="U318" s="305">
        <f>IFERROR(SUM(U315:U316),"0")</f>
        <v>150</v>
      </c>
      <c r="V318" s="305">
        <f>IFERROR(SUM(V315:V316),"0")</f>
        <v>153.29999999999998</v>
      </c>
      <c r="W318" s="38"/>
      <c r="X318" s="306"/>
      <c r="Y318" s="306"/>
    </row>
    <row r="319" spans="1:52" ht="14.25" customHeight="1" x14ac:dyDescent="0.25">
      <c r="A319" s="331" t="s">
        <v>66</v>
      </c>
      <c r="B319" s="321"/>
      <c r="C319" s="321"/>
      <c r="D319" s="321"/>
      <c r="E319" s="321"/>
      <c r="F319" s="321"/>
      <c r="G319" s="321"/>
      <c r="H319" s="321"/>
      <c r="I319" s="321"/>
      <c r="J319" s="321"/>
      <c r="K319" s="321"/>
      <c r="L319" s="321"/>
      <c r="M319" s="321"/>
      <c r="N319" s="321"/>
      <c r="O319" s="321"/>
      <c r="P319" s="321"/>
      <c r="Q319" s="321"/>
      <c r="R319" s="321"/>
      <c r="S319" s="321"/>
      <c r="T319" s="321"/>
      <c r="U319" s="321"/>
      <c r="V319" s="321"/>
      <c r="W319" s="321"/>
      <c r="X319" s="299"/>
      <c r="Y319" s="299"/>
    </row>
    <row r="320" spans="1:52" ht="27" customHeight="1" x14ac:dyDescent="0.25">
      <c r="A320" s="55" t="s">
        <v>442</v>
      </c>
      <c r="B320" s="55" t="s">
        <v>443</v>
      </c>
      <c r="C320" s="32">
        <v>4301051303</v>
      </c>
      <c r="D320" s="313">
        <v>4607091384246</v>
      </c>
      <c r="E320" s="314"/>
      <c r="F320" s="302">
        <v>1.3</v>
      </c>
      <c r="G320" s="33">
        <v>6</v>
      </c>
      <c r="H320" s="302">
        <v>7.8</v>
      </c>
      <c r="I320" s="302">
        <v>8.3640000000000008</v>
      </c>
      <c r="J320" s="33">
        <v>56</v>
      </c>
      <c r="K320" s="34" t="s">
        <v>62</v>
      </c>
      <c r="L320" s="33">
        <v>40</v>
      </c>
      <c r="M320" s="39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0" s="316"/>
      <c r="O320" s="316"/>
      <c r="P320" s="316"/>
      <c r="Q320" s="314"/>
      <c r="R320" s="35"/>
      <c r="S320" s="35"/>
      <c r="T320" s="36" t="s">
        <v>63</v>
      </c>
      <c r="U320" s="303">
        <v>140</v>
      </c>
      <c r="V320" s="304">
        <f>IFERROR(IF(U320="",0,CEILING((U320/$H320),1)*$H320),"")</f>
        <v>140.4</v>
      </c>
      <c r="W320" s="37">
        <f>IFERROR(IF(V320=0,"",ROUNDUP(V320/H320,0)*0.02175),"")</f>
        <v>0.39149999999999996</v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444</v>
      </c>
      <c r="B321" s="55" t="s">
        <v>445</v>
      </c>
      <c r="C321" s="32">
        <v>4301051445</v>
      </c>
      <c r="D321" s="313">
        <v>4680115881976</v>
      </c>
      <c r="E321" s="314"/>
      <c r="F321" s="302">
        <v>1.3</v>
      </c>
      <c r="G321" s="33">
        <v>6</v>
      </c>
      <c r="H321" s="302">
        <v>7.8</v>
      </c>
      <c r="I321" s="302">
        <v>8.2799999999999994</v>
      </c>
      <c r="J321" s="33">
        <v>56</v>
      </c>
      <c r="K321" s="34" t="s">
        <v>62</v>
      </c>
      <c r="L321" s="33">
        <v>40</v>
      </c>
      <c r="M321" s="39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1" s="316"/>
      <c r="O321" s="316"/>
      <c r="P321" s="316"/>
      <c r="Q321" s="314"/>
      <c r="R321" s="35"/>
      <c r="S321" s="35"/>
      <c r="T321" s="36" t="s">
        <v>63</v>
      </c>
      <c r="U321" s="303">
        <v>0</v>
      </c>
      <c r="V321" s="304">
        <f>IFERROR(IF(U321="",0,CEILING((U321/$H321),1)*$H321),"")</f>
        <v>0</v>
      </c>
      <c r="W321" s="37" t="str">
        <f>IFERROR(IF(V321=0,"",ROUNDUP(V321/H321,0)*0.02175),"")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446</v>
      </c>
      <c r="B322" s="55" t="s">
        <v>447</v>
      </c>
      <c r="C322" s="32">
        <v>4301051297</v>
      </c>
      <c r="D322" s="313">
        <v>4607091384253</v>
      </c>
      <c r="E322" s="314"/>
      <c r="F322" s="302">
        <v>0.4</v>
      </c>
      <c r="G322" s="33">
        <v>6</v>
      </c>
      <c r="H322" s="302">
        <v>2.4</v>
      </c>
      <c r="I322" s="302">
        <v>2.6840000000000002</v>
      </c>
      <c r="J322" s="33">
        <v>156</v>
      </c>
      <c r="K322" s="34" t="s">
        <v>62</v>
      </c>
      <c r="L322" s="33">
        <v>40</v>
      </c>
      <c r="M322" s="39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2" s="316"/>
      <c r="O322" s="316"/>
      <c r="P322" s="316"/>
      <c r="Q322" s="314"/>
      <c r="R322" s="35"/>
      <c r="S322" s="35"/>
      <c r="T322" s="36" t="s">
        <v>63</v>
      </c>
      <c r="U322" s="303">
        <v>0</v>
      </c>
      <c r="V322" s="304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448</v>
      </c>
      <c r="B323" s="55" t="s">
        <v>449</v>
      </c>
      <c r="C323" s="32">
        <v>4301051444</v>
      </c>
      <c r="D323" s="313">
        <v>4680115881969</v>
      </c>
      <c r="E323" s="314"/>
      <c r="F323" s="302">
        <v>0.4</v>
      </c>
      <c r="G323" s="33">
        <v>6</v>
      </c>
      <c r="H323" s="302">
        <v>2.4</v>
      </c>
      <c r="I323" s="302">
        <v>2.6</v>
      </c>
      <c r="J323" s="33">
        <v>156</v>
      </c>
      <c r="K323" s="34" t="s">
        <v>62</v>
      </c>
      <c r="L323" s="33">
        <v>40</v>
      </c>
      <c r="M323" s="3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3" s="316"/>
      <c r="O323" s="316"/>
      <c r="P323" s="316"/>
      <c r="Q323" s="314"/>
      <c r="R323" s="35"/>
      <c r="S323" s="35"/>
      <c r="T323" s="36" t="s">
        <v>63</v>
      </c>
      <c r="U323" s="303">
        <v>0</v>
      </c>
      <c r="V323" s="304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x14ac:dyDescent="0.2">
      <c r="A324" s="320"/>
      <c r="B324" s="321"/>
      <c r="C324" s="321"/>
      <c r="D324" s="321"/>
      <c r="E324" s="321"/>
      <c r="F324" s="321"/>
      <c r="G324" s="321"/>
      <c r="H324" s="321"/>
      <c r="I324" s="321"/>
      <c r="J324" s="321"/>
      <c r="K324" s="321"/>
      <c r="L324" s="322"/>
      <c r="M324" s="317" t="s">
        <v>64</v>
      </c>
      <c r="N324" s="318"/>
      <c r="O324" s="318"/>
      <c r="P324" s="318"/>
      <c r="Q324" s="318"/>
      <c r="R324" s="318"/>
      <c r="S324" s="319"/>
      <c r="T324" s="38" t="s">
        <v>65</v>
      </c>
      <c r="U324" s="305">
        <f>IFERROR(U320/H320,"0")+IFERROR(U321/H321,"0")+IFERROR(U322/H322,"0")+IFERROR(U323/H323,"0")</f>
        <v>17.948717948717949</v>
      </c>
      <c r="V324" s="305">
        <f>IFERROR(V320/H320,"0")+IFERROR(V321/H321,"0")+IFERROR(V322/H322,"0")+IFERROR(V323/H323,"0")</f>
        <v>18</v>
      </c>
      <c r="W324" s="305">
        <f>IFERROR(IF(W320="",0,W320),"0")+IFERROR(IF(W321="",0,W321),"0")+IFERROR(IF(W322="",0,W322),"0")+IFERROR(IF(W323="",0,W323),"0")</f>
        <v>0.39149999999999996</v>
      </c>
      <c r="X324" s="306"/>
      <c r="Y324" s="306"/>
    </row>
    <row r="325" spans="1:52" x14ac:dyDescent="0.2">
      <c r="A325" s="321"/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2"/>
      <c r="M325" s="317" t="s">
        <v>64</v>
      </c>
      <c r="N325" s="318"/>
      <c r="O325" s="318"/>
      <c r="P325" s="318"/>
      <c r="Q325" s="318"/>
      <c r="R325" s="318"/>
      <c r="S325" s="319"/>
      <c r="T325" s="38" t="s">
        <v>63</v>
      </c>
      <c r="U325" s="305">
        <f>IFERROR(SUM(U320:U323),"0")</f>
        <v>140</v>
      </c>
      <c r="V325" s="305">
        <f>IFERROR(SUM(V320:V323),"0")</f>
        <v>140.4</v>
      </c>
      <c r="W325" s="38"/>
      <c r="X325" s="306"/>
      <c r="Y325" s="306"/>
    </row>
    <row r="326" spans="1:52" ht="14.25" customHeight="1" x14ac:dyDescent="0.25">
      <c r="A326" s="331" t="s">
        <v>195</v>
      </c>
      <c r="B326" s="321"/>
      <c r="C326" s="321"/>
      <c r="D326" s="321"/>
      <c r="E326" s="321"/>
      <c r="F326" s="321"/>
      <c r="G326" s="321"/>
      <c r="H326" s="321"/>
      <c r="I326" s="321"/>
      <c r="J326" s="321"/>
      <c r="K326" s="321"/>
      <c r="L326" s="321"/>
      <c r="M326" s="321"/>
      <c r="N326" s="321"/>
      <c r="O326" s="321"/>
      <c r="P326" s="321"/>
      <c r="Q326" s="321"/>
      <c r="R326" s="321"/>
      <c r="S326" s="321"/>
      <c r="T326" s="321"/>
      <c r="U326" s="321"/>
      <c r="V326" s="321"/>
      <c r="W326" s="321"/>
      <c r="X326" s="299"/>
      <c r="Y326" s="299"/>
    </row>
    <row r="327" spans="1:52" ht="27" customHeight="1" x14ac:dyDescent="0.25">
      <c r="A327" s="55" t="s">
        <v>450</v>
      </c>
      <c r="B327" s="55" t="s">
        <v>451</v>
      </c>
      <c r="C327" s="32">
        <v>4301060322</v>
      </c>
      <c r="D327" s="313">
        <v>4607091389357</v>
      </c>
      <c r="E327" s="314"/>
      <c r="F327" s="302">
        <v>1.3</v>
      </c>
      <c r="G327" s="33">
        <v>6</v>
      </c>
      <c r="H327" s="302">
        <v>7.8</v>
      </c>
      <c r="I327" s="302">
        <v>8.2799999999999994</v>
      </c>
      <c r="J327" s="33">
        <v>56</v>
      </c>
      <c r="K327" s="34" t="s">
        <v>62</v>
      </c>
      <c r="L327" s="33">
        <v>40</v>
      </c>
      <c r="M327" s="39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7" s="316"/>
      <c r="O327" s="316"/>
      <c r="P327" s="316"/>
      <c r="Q327" s="314"/>
      <c r="R327" s="35"/>
      <c r="S327" s="35"/>
      <c r="T327" s="36" t="s">
        <v>63</v>
      </c>
      <c r="U327" s="303">
        <v>120</v>
      </c>
      <c r="V327" s="304">
        <f>IFERROR(IF(U327="",0,CEILING((U327/$H327),1)*$H327),"")</f>
        <v>124.8</v>
      </c>
      <c r="W327" s="37">
        <f>IFERROR(IF(V327=0,"",ROUNDUP(V327/H327,0)*0.02175),"")</f>
        <v>0.34799999999999998</v>
      </c>
      <c r="X327" s="57"/>
      <c r="Y327" s="58"/>
      <c r="AC327" s="59"/>
      <c r="AZ327" s="233" t="s">
        <v>1</v>
      </c>
    </row>
    <row r="328" spans="1:52" x14ac:dyDescent="0.2">
      <c r="A328" s="320"/>
      <c r="B328" s="321"/>
      <c r="C328" s="321"/>
      <c r="D328" s="321"/>
      <c r="E328" s="321"/>
      <c r="F328" s="321"/>
      <c r="G328" s="321"/>
      <c r="H328" s="321"/>
      <c r="I328" s="321"/>
      <c r="J328" s="321"/>
      <c r="K328" s="321"/>
      <c r="L328" s="322"/>
      <c r="M328" s="317" t="s">
        <v>64</v>
      </c>
      <c r="N328" s="318"/>
      <c r="O328" s="318"/>
      <c r="P328" s="318"/>
      <c r="Q328" s="318"/>
      <c r="R328" s="318"/>
      <c r="S328" s="319"/>
      <c r="T328" s="38" t="s">
        <v>65</v>
      </c>
      <c r="U328" s="305">
        <f>IFERROR(U327/H327,"0")</f>
        <v>15.384615384615385</v>
      </c>
      <c r="V328" s="305">
        <f>IFERROR(V327/H327,"0")</f>
        <v>16</v>
      </c>
      <c r="W328" s="305">
        <f>IFERROR(IF(W327="",0,W327),"0")</f>
        <v>0.34799999999999998</v>
      </c>
      <c r="X328" s="306"/>
      <c r="Y328" s="306"/>
    </row>
    <row r="329" spans="1:52" x14ac:dyDescent="0.2">
      <c r="A329" s="321"/>
      <c r="B329" s="321"/>
      <c r="C329" s="321"/>
      <c r="D329" s="321"/>
      <c r="E329" s="321"/>
      <c r="F329" s="321"/>
      <c r="G329" s="321"/>
      <c r="H329" s="321"/>
      <c r="I329" s="321"/>
      <c r="J329" s="321"/>
      <c r="K329" s="321"/>
      <c r="L329" s="322"/>
      <c r="M329" s="317" t="s">
        <v>64</v>
      </c>
      <c r="N329" s="318"/>
      <c r="O329" s="318"/>
      <c r="P329" s="318"/>
      <c r="Q329" s="318"/>
      <c r="R329" s="318"/>
      <c r="S329" s="319"/>
      <c r="T329" s="38" t="s">
        <v>63</v>
      </c>
      <c r="U329" s="305">
        <f>IFERROR(SUM(U327:U327),"0")</f>
        <v>120</v>
      </c>
      <c r="V329" s="305">
        <f>IFERROR(SUM(V327:V327),"0")</f>
        <v>124.8</v>
      </c>
      <c r="W329" s="38"/>
      <c r="X329" s="306"/>
      <c r="Y329" s="306"/>
    </row>
    <row r="330" spans="1:52" ht="27.75" customHeight="1" x14ac:dyDescent="0.2">
      <c r="A330" s="336" t="s">
        <v>452</v>
      </c>
      <c r="B330" s="337"/>
      <c r="C330" s="337"/>
      <c r="D330" s="337"/>
      <c r="E330" s="337"/>
      <c r="F330" s="337"/>
      <c r="G330" s="337"/>
      <c r="H330" s="337"/>
      <c r="I330" s="337"/>
      <c r="J330" s="337"/>
      <c r="K330" s="337"/>
      <c r="L330" s="337"/>
      <c r="M330" s="337"/>
      <c r="N330" s="337"/>
      <c r="O330" s="337"/>
      <c r="P330" s="337"/>
      <c r="Q330" s="337"/>
      <c r="R330" s="337"/>
      <c r="S330" s="337"/>
      <c r="T330" s="337"/>
      <c r="U330" s="337"/>
      <c r="V330" s="337"/>
      <c r="W330" s="337"/>
      <c r="X330" s="49"/>
      <c r="Y330" s="49"/>
    </row>
    <row r="331" spans="1:52" ht="16.5" customHeight="1" x14ac:dyDescent="0.25">
      <c r="A331" s="330" t="s">
        <v>453</v>
      </c>
      <c r="B331" s="321"/>
      <c r="C331" s="321"/>
      <c r="D331" s="321"/>
      <c r="E331" s="321"/>
      <c r="F331" s="321"/>
      <c r="G331" s="321"/>
      <c r="H331" s="321"/>
      <c r="I331" s="321"/>
      <c r="J331" s="321"/>
      <c r="K331" s="321"/>
      <c r="L331" s="321"/>
      <c r="M331" s="321"/>
      <c r="N331" s="321"/>
      <c r="O331" s="321"/>
      <c r="P331" s="321"/>
      <c r="Q331" s="321"/>
      <c r="R331" s="321"/>
      <c r="S331" s="321"/>
      <c r="T331" s="321"/>
      <c r="U331" s="321"/>
      <c r="V331" s="321"/>
      <c r="W331" s="321"/>
      <c r="X331" s="298"/>
      <c r="Y331" s="298"/>
    </row>
    <row r="332" spans="1:52" ht="14.25" customHeight="1" x14ac:dyDescent="0.25">
      <c r="A332" s="331" t="s">
        <v>100</v>
      </c>
      <c r="B332" s="321"/>
      <c r="C332" s="321"/>
      <c r="D332" s="321"/>
      <c r="E332" s="321"/>
      <c r="F332" s="321"/>
      <c r="G332" s="321"/>
      <c r="H332" s="321"/>
      <c r="I332" s="321"/>
      <c r="J332" s="321"/>
      <c r="K332" s="321"/>
      <c r="L332" s="321"/>
      <c r="M332" s="321"/>
      <c r="N332" s="321"/>
      <c r="O332" s="321"/>
      <c r="P332" s="321"/>
      <c r="Q332" s="321"/>
      <c r="R332" s="321"/>
      <c r="S332" s="321"/>
      <c r="T332" s="321"/>
      <c r="U332" s="321"/>
      <c r="V332" s="321"/>
      <c r="W332" s="321"/>
      <c r="X332" s="299"/>
      <c r="Y332" s="299"/>
    </row>
    <row r="333" spans="1:52" ht="27" customHeight="1" x14ac:dyDescent="0.25">
      <c r="A333" s="55" t="s">
        <v>454</v>
      </c>
      <c r="B333" s="55" t="s">
        <v>455</v>
      </c>
      <c r="C333" s="32">
        <v>4301011428</v>
      </c>
      <c r="D333" s="313">
        <v>4607091389708</v>
      </c>
      <c r="E333" s="314"/>
      <c r="F333" s="302">
        <v>0.45</v>
      </c>
      <c r="G333" s="33">
        <v>6</v>
      </c>
      <c r="H333" s="302">
        <v>2.7</v>
      </c>
      <c r="I333" s="302">
        <v>2.9</v>
      </c>
      <c r="J333" s="33">
        <v>156</v>
      </c>
      <c r="K333" s="34" t="s">
        <v>96</v>
      </c>
      <c r="L333" s="33">
        <v>50</v>
      </c>
      <c r="M333" s="3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3" s="316"/>
      <c r="O333" s="316"/>
      <c r="P333" s="316"/>
      <c r="Q333" s="314"/>
      <c r="R333" s="35"/>
      <c r="S333" s="35"/>
      <c r="T333" s="36" t="s">
        <v>63</v>
      </c>
      <c r="U333" s="303">
        <v>0</v>
      </c>
      <c r="V333" s="304">
        <f>IFERROR(IF(U333="",0,CEILING((U333/$H333),1)*$H333),"")</f>
        <v>0</v>
      </c>
      <c r="W333" s="37" t="str">
        <f>IFERROR(IF(V333=0,"",ROUNDUP(V333/H333,0)*0.00753),"")</f>
        <v/>
      </c>
      <c r="X333" s="57"/>
      <c r="Y333" s="58"/>
      <c r="AC333" s="59"/>
      <c r="AZ333" s="234" t="s">
        <v>1</v>
      </c>
    </row>
    <row r="334" spans="1:52" ht="27" customHeight="1" x14ac:dyDescent="0.25">
      <c r="A334" s="55" t="s">
        <v>456</v>
      </c>
      <c r="B334" s="55" t="s">
        <v>457</v>
      </c>
      <c r="C334" s="32">
        <v>4301011427</v>
      </c>
      <c r="D334" s="313">
        <v>4607091389692</v>
      </c>
      <c r="E334" s="314"/>
      <c r="F334" s="302">
        <v>0.45</v>
      </c>
      <c r="G334" s="33">
        <v>6</v>
      </c>
      <c r="H334" s="302">
        <v>2.7</v>
      </c>
      <c r="I334" s="302">
        <v>2.9</v>
      </c>
      <c r="J334" s="33">
        <v>156</v>
      </c>
      <c r="K334" s="34" t="s">
        <v>96</v>
      </c>
      <c r="L334" s="33">
        <v>50</v>
      </c>
      <c r="M334" s="3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4" s="316"/>
      <c r="O334" s="316"/>
      <c r="P334" s="316"/>
      <c r="Q334" s="314"/>
      <c r="R334" s="35"/>
      <c r="S334" s="35"/>
      <c r="T334" s="36" t="s">
        <v>63</v>
      </c>
      <c r="U334" s="303">
        <v>0</v>
      </c>
      <c r="V334" s="304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x14ac:dyDescent="0.2">
      <c r="A335" s="320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322"/>
      <c r="M335" s="317" t="s">
        <v>64</v>
      </c>
      <c r="N335" s="318"/>
      <c r="O335" s="318"/>
      <c r="P335" s="318"/>
      <c r="Q335" s="318"/>
      <c r="R335" s="318"/>
      <c r="S335" s="319"/>
      <c r="T335" s="38" t="s">
        <v>65</v>
      </c>
      <c r="U335" s="305">
        <f>IFERROR(U333/H333,"0")+IFERROR(U334/H334,"0")</f>
        <v>0</v>
      </c>
      <c r="V335" s="305">
        <f>IFERROR(V333/H333,"0")+IFERROR(V334/H334,"0")</f>
        <v>0</v>
      </c>
      <c r="W335" s="305">
        <f>IFERROR(IF(W333="",0,W333),"0")+IFERROR(IF(W334="",0,W334),"0")</f>
        <v>0</v>
      </c>
      <c r="X335" s="306"/>
      <c r="Y335" s="306"/>
    </row>
    <row r="336" spans="1:52" x14ac:dyDescent="0.2">
      <c r="A336" s="321"/>
      <c r="B336" s="321"/>
      <c r="C336" s="321"/>
      <c r="D336" s="321"/>
      <c r="E336" s="321"/>
      <c r="F336" s="321"/>
      <c r="G336" s="321"/>
      <c r="H336" s="321"/>
      <c r="I336" s="321"/>
      <c r="J336" s="321"/>
      <c r="K336" s="321"/>
      <c r="L336" s="322"/>
      <c r="M336" s="317" t="s">
        <v>64</v>
      </c>
      <c r="N336" s="318"/>
      <c r="O336" s="318"/>
      <c r="P336" s="318"/>
      <c r="Q336" s="318"/>
      <c r="R336" s="318"/>
      <c r="S336" s="319"/>
      <c r="T336" s="38" t="s">
        <v>63</v>
      </c>
      <c r="U336" s="305">
        <f>IFERROR(SUM(U333:U334),"0")</f>
        <v>0</v>
      </c>
      <c r="V336" s="305">
        <f>IFERROR(SUM(V333:V334),"0")</f>
        <v>0</v>
      </c>
      <c r="W336" s="38"/>
      <c r="X336" s="306"/>
      <c r="Y336" s="306"/>
    </row>
    <row r="337" spans="1:52" ht="14.25" customHeight="1" x14ac:dyDescent="0.25">
      <c r="A337" s="331" t="s">
        <v>59</v>
      </c>
      <c r="B337" s="321"/>
      <c r="C337" s="321"/>
      <c r="D337" s="321"/>
      <c r="E337" s="321"/>
      <c r="F337" s="321"/>
      <c r="G337" s="321"/>
      <c r="H337" s="321"/>
      <c r="I337" s="321"/>
      <c r="J337" s="321"/>
      <c r="K337" s="321"/>
      <c r="L337" s="321"/>
      <c r="M337" s="321"/>
      <c r="N337" s="321"/>
      <c r="O337" s="321"/>
      <c r="P337" s="321"/>
      <c r="Q337" s="321"/>
      <c r="R337" s="321"/>
      <c r="S337" s="321"/>
      <c r="T337" s="321"/>
      <c r="U337" s="321"/>
      <c r="V337" s="321"/>
      <c r="W337" s="321"/>
      <c r="X337" s="299"/>
      <c r="Y337" s="299"/>
    </row>
    <row r="338" spans="1:52" ht="27" customHeight="1" x14ac:dyDescent="0.25">
      <c r="A338" s="55" t="s">
        <v>458</v>
      </c>
      <c r="B338" s="55" t="s">
        <v>459</v>
      </c>
      <c r="C338" s="32">
        <v>4301031177</v>
      </c>
      <c r="D338" s="313">
        <v>4607091389753</v>
      </c>
      <c r="E338" s="314"/>
      <c r="F338" s="302">
        <v>0.7</v>
      </c>
      <c r="G338" s="33">
        <v>6</v>
      </c>
      <c r="H338" s="302">
        <v>4.2</v>
      </c>
      <c r="I338" s="302">
        <v>4.43</v>
      </c>
      <c r="J338" s="33">
        <v>156</v>
      </c>
      <c r="K338" s="34" t="s">
        <v>62</v>
      </c>
      <c r="L338" s="33">
        <v>45</v>
      </c>
      <c r="M338" s="38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8" s="316"/>
      <c r="O338" s="316"/>
      <c r="P338" s="316"/>
      <c r="Q338" s="314"/>
      <c r="R338" s="35"/>
      <c r="S338" s="35"/>
      <c r="T338" s="36" t="s">
        <v>63</v>
      </c>
      <c r="U338" s="303">
        <v>365</v>
      </c>
      <c r="V338" s="304">
        <f t="shared" ref="V338:V350" si="15">IFERROR(IF(U338="",0,CEILING((U338/$H338),1)*$H338),"")</f>
        <v>365.40000000000003</v>
      </c>
      <c r="W338" s="37">
        <f>IFERROR(IF(V338=0,"",ROUNDUP(V338/H338,0)*0.00753),"")</f>
        <v>0.65510999999999997</v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460</v>
      </c>
      <c r="B339" s="55" t="s">
        <v>461</v>
      </c>
      <c r="C339" s="32">
        <v>4301031174</v>
      </c>
      <c r="D339" s="313">
        <v>4607091389760</v>
      </c>
      <c r="E339" s="314"/>
      <c r="F339" s="302">
        <v>0.7</v>
      </c>
      <c r="G339" s="33">
        <v>6</v>
      </c>
      <c r="H339" s="302">
        <v>4.2</v>
      </c>
      <c r="I339" s="302">
        <v>4.43</v>
      </c>
      <c r="J339" s="33">
        <v>156</v>
      </c>
      <c r="K339" s="34" t="s">
        <v>62</v>
      </c>
      <c r="L339" s="33">
        <v>45</v>
      </c>
      <c r="M339" s="39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9" s="316"/>
      <c r="O339" s="316"/>
      <c r="P339" s="316"/>
      <c r="Q339" s="314"/>
      <c r="R339" s="35"/>
      <c r="S339" s="35"/>
      <c r="T339" s="36" t="s">
        <v>63</v>
      </c>
      <c r="U339" s="303">
        <v>120</v>
      </c>
      <c r="V339" s="304">
        <f t="shared" si="15"/>
        <v>121.80000000000001</v>
      </c>
      <c r="W339" s="37">
        <f>IFERROR(IF(V339=0,"",ROUNDUP(V339/H339,0)*0.00753),"")</f>
        <v>0.21837000000000001</v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462</v>
      </c>
      <c r="B340" s="55" t="s">
        <v>463</v>
      </c>
      <c r="C340" s="32">
        <v>4301031175</v>
      </c>
      <c r="D340" s="313">
        <v>4607091389746</v>
      </c>
      <c r="E340" s="314"/>
      <c r="F340" s="302">
        <v>0.7</v>
      </c>
      <c r="G340" s="33">
        <v>6</v>
      </c>
      <c r="H340" s="302">
        <v>4.2</v>
      </c>
      <c r="I340" s="302">
        <v>4.43</v>
      </c>
      <c r="J340" s="33">
        <v>156</v>
      </c>
      <c r="K340" s="34" t="s">
        <v>62</v>
      </c>
      <c r="L340" s="33">
        <v>45</v>
      </c>
      <c r="M340" s="39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0" s="316"/>
      <c r="O340" s="316"/>
      <c r="P340" s="316"/>
      <c r="Q340" s="314"/>
      <c r="R340" s="35"/>
      <c r="S340" s="35"/>
      <c r="T340" s="36" t="s">
        <v>63</v>
      </c>
      <c r="U340" s="303">
        <v>388</v>
      </c>
      <c r="V340" s="304">
        <f t="shared" si="15"/>
        <v>390.6</v>
      </c>
      <c r="W340" s="37">
        <f>IFERROR(IF(V340=0,"",ROUNDUP(V340/H340,0)*0.00753),"")</f>
        <v>0.70028999999999997</v>
      </c>
      <c r="X340" s="57"/>
      <c r="Y340" s="58"/>
      <c r="AC340" s="59"/>
      <c r="AZ340" s="238" t="s">
        <v>1</v>
      </c>
    </row>
    <row r="341" spans="1:52" ht="37.5" customHeight="1" x14ac:dyDescent="0.25">
      <c r="A341" s="55" t="s">
        <v>464</v>
      </c>
      <c r="B341" s="55" t="s">
        <v>465</v>
      </c>
      <c r="C341" s="32">
        <v>4301031236</v>
      </c>
      <c r="D341" s="313">
        <v>4680115882928</v>
      </c>
      <c r="E341" s="314"/>
      <c r="F341" s="302">
        <v>0.28000000000000003</v>
      </c>
      <c r="G341" s="33">
        <v>6</v>
      </c>
      <c r="H341" s="302">
        <v>1.68</v>
      </c>
      <c r="I341" s="302">
        <v>2.6</v>
      </c>
      <c r="J341" s="33">
        <v>156</v>
      </c>
      <c r="K341" s="34" t="s">
        <v>62</v>
      </c>
      <c r="L341" s="33">
        <v>35</v>
      </c>
      <c r="M341" s="38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1" s="316"/>
      <c r="O341" s="316"/>
      <c r="P341" s="316"/>
      <c r="Q341" s="314"/>
      <c r="R341" s="35"/>
      <c r="S341" s="35"/>
      <c r="T341" s="36" t="s">
        <v>63</v>
      </c>
      <c r="U341" s="303">
        <v>0</v>
      </c>
      <c r="V341" s="304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466</v>
      </c>
      <c r="B342" s="55" t="s">
        <v>467</v>
      </c>
      <c r="C342" s="32">
        <v>4301031257</v>
      </c>
      <c r="D342" s="313">
        <v>4680115883147</v>
      </c>
      <c r="E342" s="314"/>
      <c r="F342" s="302">
        <v>0.28000000000000003</v>
      </c>
      <c r="G342" s="33">
        <v>6</v>
      </c>
      <c r="H342" s="302">
        <v>1.68</v>
      </c>
      <c r="I342" s="302">
        <v>1.81</v>
      </c>
      <c r="J342" s="33">
        <v>234</v>
      </c>
      <c r="K342" s="34" t="s">
        <v>62</v>
      </c>
      <c r="L342" s="33">
        <v>45</v>
      </c>
      <c r="M342" s="3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2" s="316"/>
      <c r="O342" s="316"/>
      <c r="P342" s="316"/>
      <c r="Q342" s="314"/>
      <c r="R342" s="35"/>
      <c r="S342" s="35"/>
      <c r="T342" s="36" t="s">
        <v>63</v>
      </c>
      <c r="U342" s="303">
        <v>0</v>
      </c>
      <c r="V342" s="304">
        <f t="shared" si="15"/>
        <v>0</v>
      </c>
      <c r="W342" s="37" t="str">
        <f t="shared" ref="W342:W350" si="16">IFERROR(IF(V342=0,"",ROUNDUP(V342/H342,0)*0.00502),"")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468</v>
      </c>
      <c r="B343" s="55" t="s">
        <v>469</v>
      </c>
      <c r="C343" s="32">
        <v>4301031178</v>
      </c>
      <c r="D343" s="313">
        <v>4607091384338</v>
      </c>
      <c r="E343" s="314"/>
      <c r="F343" s="302">
        <v>0.35</v>
      </c>
      <c r="G343" s="33">
        <v>6</v>
      </c>
      <c r="H343" s="302">
        <v>2.1</v>
      </c>
      <c r="I343" s="302">
        <v>2.23</v>
      </c>
      <c r="J343" s="33">
        <v>234</v>
      </c>
      <c r="K343" s="34" t="s">
        <v>62</v>
      </c>
      <c r="L343" s="33">
        <v>45</v>
      </c>
      <c r="M343" s="38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3" s="316"/>
      <c r="O343" s="316"/>
      <c r="P343" s="316"/>
      <c r="Q343" s="314"/>
      <c r="R343" s="35"/>
      <c r="S343" s="35"/>
      <c r="T343" s="36" t="s">
        <v>63</v>
      </c>
      <c r="U343" s="303">
        <v>2</v>
      </c>
      <c r="V343" s="304">
        <f t="shared" si="15"/>
        <v>2.1</v>
      </c>
      <c r="W343" s="37">
        <f t="shared" si="16"/>
        <v>5.0200000000000002E-3</v>
      </c>
      <c r="X343" s="57"/>
      <c r="Y343" s="58"/>
      <c r="AC343" s="59"/>
      <c r="AZ343" s="241" t="s">
        <v>1</v>
      </c>
    </row>
    <row r="344" spans="1:52" ht="37.5" customHeight="1" x14ac:dyDescent="0.25">
      <c r="A344" s="55" t="s">
        <v>470</v>
      </c>
      <c r="B344" s="55" t="s">
        <v>471</v>
      </c>
      <c r="C344" s="32">
        <v>4301031254</v>
      </c>
      <c r="D344" s="313">
        <v>4680115883154</v>
      </c>
      <c r="E344" s="314"/>
      <c r="F344" s="302">
        <v>0.28000000000000003</v>
      </c>
      <c r="G344" s="33">
        <v>6</v>
      </c>
      <c r="H344" s="302">
        <v>1.68</v>
      </c>
      <c r="I344" s="302">
        <v>1.81</v>
      </c>
      <c r="J344" s="33">
        <v>234</v>
      </c>
      <c r="K344" s="34" t="s">
        <v>62</v>
      </c>
      <c r="L344" s="33">
        <v>45</v>
      </c>
      <c r="M344" s="3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4" s="316"/>
      <c r="O344" s="316"/>
      <c r="P344" s="316"/>
      <c r="Q344" s="314"/>
      <c r="R344" s="35"/>
      <c r="S344" s="35"/>
      <c r="T344" s="36" t="s">
        <v>63</v>
      </c>
      <c r="U344" s="303">
        <v>0</v>
      </c>
      <c r="V344" s="304">
        <f t="shared" si="15"/>
        <v>0</v>
      </c>
      <c r="W344" s="37" t="str">
        <f t="shared" si="16"/>
        <v/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472</v>
      </c>
      <c r="B345" s="55" t="s">
        <v>473</v>
      </c>
      <c r="C345" s="32">
        <v>4301031171</v>
      </c>
      <c r="D345" s="313">
        <v>4607091389524</v>
      </c>
      <c r="E345" s="314"/>
      <c r="F345" s="302">
        <v>0.35</v>
      </c>
      <c r="G345" s="33">
        <v>6</v>
      </c>
      <c r="H345" s="302">
        <v>2.1</v>
      </c>
      <c r="I345" s="302">
        <v>2.23</v>
      </c>
      <c r="J345" s="33">
        <v>234</v>
      </c>
      <c r="K345" s="34" t="s">
        <v>62</v>
      </c>
      <c r="L345" s="33">
        <v>45</v>
      </c>
      <c r="M345" s="3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5" s="316"/>
      <c r="O345" s="316"/>
      <c r="P345" s="316"/>
      <c r="Q345" s="314"/>
      <c r="R345" s="35"/>
      <c r="S345" s="35"/>
      <c r="T345" s="36" t="s">
        <v>63</v>
      </c>
      <c r="U345" s="303">
        <v>0</v>
      </c>
      <c r="V345" s="304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27" customHeight="1" x14ac:dyDescent="0.25">
      <c r="A346" s="55" t="s">
        <v>474</v>
      </c>
      <c r="B346" s="55" t="s">
        <v>475</v>
      </c>
      <c r="C346" s="32">
        <v>4301031258</v>
      </c>
      <c r="D346" s="313">
        <v>4680115883161</v>
      </c>
      <c r="E346" s="314"/>
      <c r="F346" s="302">
        <v>0.28000000000000003</v>
      </c>
      <c r="G346" s="33">
        <v>6</v>
      </c>
      <c r="H346" s="302">
        <v>1.68</v>
      </c>
      <c r="I346" s="302">
        <v>1.81</v>
      </c>
      <c r="J346" s="33">
        <v>234</v>
      </c>
      <c r="K346" s="34" t="s">
        <v>62</v>
      </c>
      <c r="L346" s="33">
        <v>45</v>
      </c>
      <c r="M346" s="37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6" s="316"/>
      <c r="O346" s="316"/>
      <c r="P346" s="316"/>
      <c r="Q346" s="314"/>
      <c r="R346" s="35"/>
      <c r="S346" s="35"/>
      <c r="T346" s="36" t="s">
        <v>63</v>
      </c>
      <c r="U346" s="303">
        <v>0</v>
      </c>
      <c r="V346" s="304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476</v>
      </c>
      <c r="B347" s="55" t="s">
        <v>477</v>
      </c>
      <c r="C347" s="32">
        <v>4301031170</v>
      </c>
      <c r="D347" s="313">
        <v>4607091384345</v>
      </c>
      <c r="E347" s="314"/>
      <c r="F347" s="302">
        <v>0.35</v>
      </c>
      <c r="G347" s="33">
        <v>6</v>
      </c>
      <c r="H347" s="302">
        <v>2.1</v>
      </c>
      <c r="I347" s="302">
        <v>2.23</v>
      </c>
      <c r="J347" s="33">
        <v>234</v>
      </c>
      <c r="K347" s="34" t="s">
        <v>62</v>
      </c>
      <c r="L347" s="33">
        <v>45</v>
      </c>
      <c r="M347" s="38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7" s="316"/>
      <c r="O347" s="316"/>
      <c r="P347" s="316"/>
      <c r="Q347" s="314"/>
      <c r="R347" s="35"/>
      <c r="S347" s="35"/>
      <c r="T347" s="36" t="s">
        <v>63</v>
      </c>
      <c r="U347" s="303">
        <v>0</v>
      </c>
      <c r="V347" s="304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4301031256</v>
      </c>
      <c r="D348" s="313">
        <v>4680115883178</v>
      </c>
      <c r="E348" s="314"/>
      <c r="F348" s="302">
        <v>0.28000000000000003</v>
      </c>
      <c r="G348" s="33">
        <v>6</v>
      </c>
      <c r="H348" s="302">
        <v>1.68</v>
      </c>
      <c r="I348" s="302">
        <v>1.81</v>
      </c>
      <c r="J348" s="33">
        <v>234</v>
      </c>
      <c r="K348" s="34" t="s">
        <v>62</v>
      </c>
      <c r="L348" s="33">
        <v>45</v>
      </c>
      <c r="M348" s="38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8" s="316"/>
      <c r="O348" s="316"/>
      <c r="P348" s="316"/>
      <c r="Q348" s="314"/>
      <c r="R348" s="35"/>
      <c r="S348" s="35"/>
      <c r="T348" s="36" t="s">
        <v>63</v>
      </c>
      <c r="U348" s="303">
        <v>0</v>
      </c>
      <c r="V348" s="304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4301031172</v>
      </c>
      <c r="D349" s="313">
        <v>4607091389531</v>
      </c>
      <c r="E349" s="314"/>
      <c r="F349" s="302">
        <v>0.35</v>
      </c>
      <c r="G349" s="33">
        <v>6</v>
      </c>
      <c r="H349" s="302">
        <v>2.1</v>
      </c>
      <c r="I349" s="302">
        <v>2.23</v>
      </c>
      <c r="J349" s="33">
        <v>234</v>
      </c>
      <c r="K349" s="34" t="s">
        <v>62</v>
      </c>
      <c r="L349" s="33">
        <v>45</v>
      </c>
      <c r="M349" s="38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9" s="316"/>
      <c r="O349" s="316"/>
      <c r="P349" s="316"/>
      <c r="Q349" s="314"/>
      <c r="R349" s="35"/>
      <c r="S349" s="35"/>
      <c r="T349" s="36" t="s">
        <v>63</v>
      </c>
      <c r="U349" s="303">
        <v>0</v>
      </c>
      <c r="V349" s="304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482</v>
      </c>
      <c r="B350" s="55" t="s">
        <v>483</v>
      </c>
      <c r="C350" s="32">
        <v>4301031255</v>
      </c>
      <c r="D350" s="313">
        <v>4680115883185</v>
      </c>
      <c r="E350" s="314"/>
      <c r="F350" s="302">
        <v>0.28000000000000003</v>
      </c>
      <c r="G350" s="33">
        <v>6</v>
      </c>
      <c r="H350" s="302">
        <v>1.68</v>
      </c>
      <c r="I350" s="302">
        <v>1.81</v>
      </c>
      <c r="J350" s="33">
        <v>234</v>
      </c>
      <c r="K350" s="34" t="s">
        <v>62</v>
      </c>
      <c r="L350" s="33">
        <v>45</v>
      </c>
      <c r="M350" s="383" t="s">
        <v>484</v>
      </c>
      <c r="N350" s="316"/>
      <c r="O350" s="316"/>
      <c r="P350" s="316"/>
      <c r="Q350" s="314"/>
      <c r="R350" s="35"/>
      <c r="S350" s="35"/>
      <c r="T350" s="36" t="s">
        <v>63</v>
      </c>
      <c r="U350" s="303">
        <v>0</v>
      </c>
      <c r="V350" s="304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x14ac:dyDescent="0.2">
      <c r="A351" s="320"/>
      <c r="B351" s="321"/>
      <c r="C351" s="321"/>
      <c r="D351" s="321"/>
      <c r="E351" s="321"/>
      <c r="F351" s="321"/>
      <c r="G351" s="321"/>
      <c r="H351" s="321"/>
      <c r="I351" s="321"/>
      <c r="J351" s="321"/>
      <c r="K351" s="321"/>
      <c r="L351" s="322"/>
      <c r="M351" s="317" t="s">
        <v>64</v>
      </c>
      <c r="N351" s="318"/>
      <c r="O351" s="318"/>
      <c r="P351" s="318"/>
      <c r="Q351" s="318"/>
      <c r="R351" s="318"/>
      <c r="S351" s="319"/>
      <c r="T351" s="38" t="s">
        <v>65</v>
      </c>
      <c r="U351" s="305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>208.8095238095238</v>
      </c>
      <c r="V351" s="305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>210</v>
      </c>
      <c r="W351" s="305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>1.5787900000000001</v>
      </c>
      <c r="X351" s="306"/>
      <c r="Y351" s="306"/>
    </row>
    <row r="352" spans="1:52" x14ac:dyDescent="0.2">
      <c r="A352" s="321"/>
      <c r="B352" s="321"/>
      <c r="C352" s="321"/>
      <c r="D352" s="321"/>
      <c r="E352" s="321"/>
      <c r="F352" s="321"/>
      <c r="G352" s="321"/>
      <c r="H352" s="321"/>
      <c r="I352" s="321"/>
      <c r="J352" s="321"/>
      <c r="K352" s="321"/>
      <c r="L352" s="322"/>
      <c r="M352" s="317" t="s">
        <v>64</v>
      </c>
      <c r="N352" s="318"/>
      <c r="O352" s="318"/>
      <c r="P352" s="318"/>
      <c r="Q352" s="318"/>
      <c r="R352" s="318"/>
      <c r="S352" s="319"/>
      <c r="T352" s="38" t="s">
        <v>63</v>
      </c>
      <c r="U352" s="305">
        <f>IFERROR(SUM(U338:U350),"0")</f>
        <v>875</v>
      </c>
      <c r="V352" s="305">
        <f>IFERROR(SUM(V338:V350),"0")</f>
        <v>879.90000000000009</v>
      </c>
      <c r="W352" s="38"/>
      <c r="X352" s="306"/>
      <c r="Y352" s="306"/>
    </row>
    <row r="353" spans="1:52" ht="14.25" customHeight="1" x14ac:dyDescent="0.25">
      <c r="A353" s="331" t="s">
        <v>66</v>
      </c>
      <c r="B353" s="321"/>
      <c r="C353" s="321"/>
      <c r="D353" s="321"/>
      <c r="E353" s="321"/>
      <c r="F353" s="321"/>
      <c r="G353" s="321"/>
      <c r="H353" s="321"/>
      <c r="I353" s="321"/>
      <c r="J353" s="321"/>
      <c r="K353" s="321"/>
      <c r="L353" s="321"/>
      <c r="M353" s="321"/>
      <c r="N353" s="321"/>
      <c r="O353" s="321"/>
      <c r="P353" s="321"/>
      <c r="Q353" s="321"/>
      <c r="R353" s="321"/>
      <c r="S353" s="321"/>
      <c r="T353" s="321"/>
      <c r="U353" s="321"/>
      <c r="V353" s="321"/>
      <c r="W353" s="321"/>
      <c r="X353" s="299"/>
      <c r="Y353" s="299"/>
    </row>
    <row r="354" spans="1:52" ht="27" customHeight="1" x14ac:dyDescent="0.25">
      <c r="A354" s="55" t="s">
        <v>485</v>
      </c>
      <c r="B354" s="55" t="s">
        <v>486</v>
      </c>
      <c r="C354" s="32">
        <v>4301051258</v>
      </c>
      <c r="D354" s="313">
        <v>4607091389685</v>
      </c>
      <c r="E354" s="314"/>
      <c r="F354" s="302">
        <v>1.3</v>
      </c>
      <c r="G354" s="33">
        <v>6</v>
      </c>
      <c r="H354" s="302">
        <v>7.8</v>
      </c>
      <c r="I354" s="302">
        <v>8.3460000000000001</v>
      </c>
      <c r="J354" s="33">
        <v>56</v>
      </c>
      <c r="K354" s="34" t="s">
        <v>122</v>
      </c>
      <c r="L354" s="33">
        <v>45</v>
      </c>
      <c r="M354" s="3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4" s="316"/>
      <c r="O354" s="316"/>
      <c r="P354" s="316"/>
      <c r="Q354" s="314"/>
      <c r="R354" s="35"/>
      <c r="S354" s="35"/>
      <c r="T354" s="36" t="s">
        <v>63</v>
      </c>
      <c r="U354" s="303">
        <v>30</v>
      </c>
      <c r="V354" s="304">
        <f>IFERROR(IF(U354="",0,CEILING((U354/$H354),1)*$H354),"")</f>
        <v>31.2</v>
      </c>
      <c r="W354" s="37">
        <f>IFERROR(IF(V354=0,"",ROUNDUP(V354/H354,0)*0.02175),"")</f>
        <v>8.6999999999999994E-2</v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487</v>
      </c>
      <c r="B355" s="55" t="s">
        <v>488</v>
      </c>
      <c r="C355" s="32">
        <v>4301051431</v>
      </c>
      <c r="D355" s="313">
        <v>4607091389654</v>
      </c>
      <c r="E355" s="314"/>
      <c r="F355" s="302">
        <v>0.33</v>
      </c>
      <c r="G355" s="33">
        <v>6</v>
      </c>
      <c r="H355" s="302">
        <v>1.98</v>
      </c>
      <c r="I355" s="302">
        <v>2.258</v>
      </c>
      <c r="J355" s="33">
        <v>156</v>
      </c>
      <c r="K355" s="34" t="s">
        <v>122</v>
      </c>
      <c r="L355" s="33">
        <v>45</v>
      </c>
      <c r="M355" s="3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5" s="316"/>
      <c r="O355" s="316"/>
      <c r="P355" s="316"/>
      <c r="Q355" s="314"/>
      <c r="R355" s="35"/>
      <c r="S355" s="35"/>
      <c r="T355" s="36" t="s">
        <v>63</v>
      </c>
      <c r="U355" s="303">
        <v>0</v>
      </c>
      <c r="V355" s="304">
        <f>IFERROR(IF(U355="",0,CEILING((U355/$H355),1)*$H355),"")</f>
        <v>0</v>
      </c>
      <c r="W355" s="37" t="str">
        <f>IFERROR(IF(V355=0,"",ROUNDUP(V355/H355,0)*0.00753),"")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489</v>
      </c>
      <c r="B356" s="55" t="s">
        <v>490</v>
      </c>
      <c r="C356" s="32">
        <v>4301051284</v>
      </c>
      <c r="D356" s="313">
        <v>4607091384352</v>
      </c>
      <c r="E356" s="314"/>
      <c r="F356" s="302">
        <v>0.6</v>
      </c>
      <c r="G356" s="33">
        <v>4</v>
      </c>
      <c r="H356" s="302">
        <v>2.4</v>
      </c>
      <c r="I356" s="302">
        <v>2.6459999999999999</v>
      </c>
      <c r="J356" s="33">
        <v>120</v>
      </c>
      <c r="K356" s="34" t="s">
        <v>122</v>
      </c>
      <c r="L356" s="33">
        <v>45</v>
      </c>
      <c r="M356" s="3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6" s="316"/>
      <c r="O356" s="316"/>
      <c r="P356" s="316"/>
      <c r="Q356" s="314"/>
      <c r="R356" s="35"/>
      <c r="S356" s="35"/>
      <c r="T356" s="36" t="s">
        <v>63</v>
      </c>
      <c r="U356" s="303">
        <v>0</v>
      </c>
      <c r="V356" s="304">
        <f>IFERROR(IF(U356="",0,CEILING((U356/$H356),1)*$H356),"")</f>
        <v>0</v>
      </c>
      <c r="W356" s="37" t="str">
        <f>IFERROR(IF(V356=0,"",ROUNDUP(V356/H356,0)*0.00937),"")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491</v>
      </c>
      <c r="B357" s="55" t="s">
        <v>492</v>
      </c>
      <c r="C357" s="32">
        <v>4301051257</v>
      </c>
      <c r="D357" s="313">
        <v>4607091389661</v>
      </c>
      <c r="E357" s="314"/>
      <c r="F357" s="302">
        <v>0.55000000000000004</v>
      </c>
      <c r="G357" s="33">
        <v>4</v>
      </c>
      <c r="H357" s="302">
        <v>2.2000000000000002</v>
      </c>
      <c r="I357" s="302">
        <v>2.492</v>
      </c>
      <c r="J357" s="33">
        <v>120</v>
      </c>
      <c r="K357" s="34" t="s">
        <v>122</v>
      </c>
      <c r="L357" s="33">
        <v>45</v>
      </c>
      <c r="M357" s="37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7" s="316"/>
      <c r="O357" s="316"/>
      <c r="P357" s="316"/>
      <c r="Q357" s="314"/>
      <c r="R357" s="35"/>
      <c r="S357" s="35"/>
      <c r="T357" s="36" t="s">
        <v>63</v>
      </c>
      <c r="U357" s="303">
        <v>0</v>
      </c>
      <c r="V357" s="304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x14ac:dyDescent="0.2">
      <c r="A358" s="320"/>
      <c r="B358" s="321"/>
      <c r="C358" s="321"/>
      <c r="D358" s="321"/>
      <c r="E358" s="321"/>
      <c r="F358" s="321"/>
      <c r="G358" s="321"/>
      <c r="H358" s="321"/>
      <c r="I358" s="321"/>
      <c r="J358" s="321"/>
      <c r="K358" s="321"/>
      <c r="L358" s="322"/>
      <c r="M358" s="317" t="s">
        <v>64</v>
      </c>
      <c r="N358" s="318"/>
      <c r="O358" s="318"/>
      <c r="P358" s="318"/>
      <c r="Q358" s="318"/>
      <c r="R358" s="318"/>
      <c r="S358" s="319"/>
      <c r="T358" s="38" t="s">
        <v>65</v>
      </c>
      <c r="U358" s="305">
        <f>IFERROR(U354/H354,"0")+IFERROR(U355/H355,"0")+IFERROR(U356/H356,"0")+IFERROR(U357/H357,"0")</f>
        <v>3.8461538461538463</v>
      </c>
      <c r="V358" s="305">
        <f>IFERROR(V354/H354,"0")+IFERROR(V355/H355,"0")+IFERROR(V356/H356,"0")+IFERROR(V357/H357,"0")</f>
        <v>4</v>
      </c>
      <c r="W358" s="305">
        <f>IFERROR(IF(W354="",0,W354),"0")+IFERROR(IF(W355="",0,W355),"0")+IFERROR(IF(W356="",0,W356),"0")+IFERROR(IF(W357="",0,W357),"0")</f>
        <v>8.6999999999999994E-2</v>
      </c>
      <c r="X358" s="306"/>
      <c r="Y358" s="306"/>
    </row>
    <row r="359" spans="1:52" x14ac:dyDescent="0.2">
      <c r="A359" s="321"/>
      <c r="B359" s="321"/>
      <c r="C359" s="321"/>
      <c r="D359" s="321"/>
      <c r="E359" s="321"/>
      <c r="F359" s="321"/>
      <c r="G359" s="321"/>
      <c r="H359" s="321"/>
      <c r="I359" s="321"/>
      <c r="J359" s="321"/>
      <c r="K359" s="321"/>
      <c r="L359" s="322"/>
      <c r="M359" s="317" t="s">
        <v>64</v>
      </c>
      <c r="N359" s="318"/>
      <c r="O359" s="318"/>
      <c r="P359" s="318"/>
      <c r="Q359" s="318"/>
      <c r="R359" s="318"/>
      <c r="S359" s="319"/>
      <c r="T359" s="38" t="s">
        <v>63</v>
      </c>
      <c r="U359" s="305">
        <f>IFERROR(SUM(U354:U357),"0")</f>
        <v>30</v>
      </c>
      <c r="V359" s="305">
        <f>IFERROR(SUM(V354:V357),"0")</f>
        <v>31.2</v>
      </c>
      <c r="W359" s="38"/>
      <c r="X359" s="306"/>
      <c r="Y359" s="306"/>
    </row>
    <row r="360" spans="1:52" ht="14.25" customHeight="1" x14ac:dyDescent="0.25">
      <c r="A360" s="331" t="s">
        <v>195</v>
      </c>
      <c r="B360" s="321"/>
      <c r="C360" s="321"/>
      <c r="D360" s="321"/>
      <c r="E360" s="321"/>
      <c r="F360" s="321"/>
      <c r="G360" s="321"/>
      <c r="H360" s="321"/>
      <c r="I360" s="321"/>
      <c r="J360" s="321"/>
      <c r="K360" s="321"/>
      <c r="L360" s="321"/>
      <c r="M360" s="321"/>
      <c r="N360" s="321"/>
      <c r="O360" s="321"/>
      <c r="P360" s="321"/>
      <c r="Q360" s="321"/>
      <c r="R360" s="321"/>
      <c r="S360" s="321"/>
      <c r="T360" s="321"/>
      <c r="U360" s="321"/>
      <c r="V360" s="321"/>
      <c r="W360" s="321"/>
      <c r="X360" s="299"/>
      <c r="Y360" s="299"/>
    </row>
    <row r="361" spans="1:52" ht="27" customHeight="1" x14ac:dyDescent="0.25">
      <c r="A361" s="55" t="s">
        <v>493</v>
      </c>
      <c r="B361" s="55" t="s">
        <v>494</v>
      </c>
      <c r="C361" s="32">
        <v>4301060352</v>
      </c>
      <c r="D361" s="313">
        <v>4680115881648</v>
      </c>
      <c r="E361" s="314"/>
      <c r="F361" s="302">
        <v>1</v>
      </c>
      <c r="G361" s="33">
        <v>4</v>
      </c>
      <c r="H361" s="302">
        <v>4</v>
      </c>
      <c r="I361" s="302">
        <v>4.4039999999999999</v>
      </c>
      <c r="J361" s="33">
        <v>104</v>
      </c>
      <c r="K361" s="34" t="s">
        <v>62</v>
      </c>
      <c r="L361" s="33">
        <v>35</v>
      </c>
      <c r="M361" s="37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1" s="316"/>
      <c r="O361" s="316"/>
      <c r="P361" s="316"/>
      <c r="Q361" s="314"/>
      <c r="R361" s="35"/>
      <c r="S361" s="35"/>
      <c r="T361" s="36" t="s">
        <v>63</v>
      </c>
      <c r="U361" s="303">
        <v>0</v>
      </c>
      <c r="V361" s="304">
        <f>IFERROR(IF(U361="",0,CEILING((U361/$H361),1)*$H361),"")</f>
        <v>0</v>
      </c>
      <c r="W361" s="37" t="str">
        <f>IFERROR(IF(V361=0,"",ROUNDUP(V361/H361,0)*0.01196),"")</f>
        <v/>
      </c>
      <c r="X361" s="57"/>
      <c r="Y361" s="58"/>
      <c r="AC361" s="59"/>
      <c r="AZ361" s="253" t="s">
        <v>1</v>
      </c>
    </row>
    <row r="362" spans="1:52" x14ac:dyDescent="0.2">
      <c r="A362" s="320"/>
      <c r="B362" s="321"/>
      <c r="C362" s="321"/>
      <c r="D362" s="321"/>
      <c r="E362" s="321"/>
      <c r="F362" s="321"/>
      <c r="G362" s="321"/>
      <c r="H362" s="321"/>
      <c r="I362" s="321"/>
      <c r="J362" s="321"/>
      <c r="K362" s="321"/>
      <c r="L362" s="322"/>
      <c r="M362" s="317" t="s">
        <v>64</v>
      </c>
      <c r="N362" s="318"/>
      <c r="O362" s="318"/>
      <c r="P362" s="318"/>
      <c r="Q362" s="318"/>
      <c r="R362" s="318"/>
      <c r="S362" s="319"/>
      <c r="T362" s="38" t="s">
        <v>65</v>
      </c>
      <c r="U362" s="305">
        <f>IFERROR(U361/H361,"0")</f>
        <v>0</v>
      </c>
      <c r="V362" s="305">
        <f>IFERROR(V361/H361,"0")</f>
        <v>0</v>
      </c>
      <c r="W362" s="305">
        <f>IFERROR(IF(W361="",0,W361),"0")</f>
        <v>0</v>
      </c>
      <c r="X362" s="306"/>
      <c r="Y362" s="306"/>
    </row>
    <row r="363" spans="1:52" x14ac:dyDescent="0.2">
      <c r="A363" s="321"/>
      <c r="B363" s="321"/>
      <c r="C363" s="321"/>
      <c r="D363" s="321"/>
      <c r="E363" s="321"/>
      <c r="F363" s="321"/>
      <c r="G363" s="321"/>
      <c r="H363" s="321"/>
      <c r="I363" s="321"/>
      <c r="J363" s="321"/>
      <c r="K363" s="321"/>
      <c r="L363" s="322"/>
      <c r="M363" s="317" t="s">
        <v>64</v>
      </c>
      <c r="N363" s="318"/>
      <c r="O363" s="318"/>
      <c r="P363" s="318"/>
      <c r="Q363" s="318"/>
      <c r="R363" s="318"/>
      <c r="S363" s="319"/>
      <c r="T363" s="38" t="s">
        <v>63</v>
      </c>
      <c r="U363" s="305">
        <f>IFERROR(SUM(U361:U361),"0")</f>
        <v>0</v>
      </c>
      <c r="V363" s="305">
        <f>IFERROR(SUM(V361:V361),"0")</f>
        <v>0</v>
      </c>
      <c r="W363" s="38"/>
      <c r="X363" s="306"/>
      <c r="Y363" s="306"/>
    </row>
    <row r="364" spans="1:52" ht="14.25" customHeight="1" x14ac:dyDescent="0.25">
      <c r="A364" s="331" t="s">
        <v>79</v>
      </c>
      <c r="B364" s="321"/>
      <c r="C364" s="321"/>
      <c r="D364" s="321"/>
      <c r="E364" s="321"/>
      <c r="F364" s="321"/>
      <c r="G364" s="321"/>
      <c r="H364" s="321"/>
      <c r="I364" s="321"/>
      <c r="J364" s="321"/>
      <c r="K364" s="321"/>
      <c r="L364" s="321"/>
      <c r="M364" s="321"/>
      <c r="N364" s="321"/>
      <c r="O364" s="321"/>
      <c r="P364" s="321"/>
      <c r="Q364" s="321"/>
      <c r="R364" s="321"/>
      <c r="S364" s="321"/>
      <c r="T364" s="321"/>
      <c r="U364" s="321"/>
      <c r="V364" s="321"/>
      <c r="W364" s="321"/>
      <c r="X364" s="299"/>
      <c r="Y364" s="299"/>
    </row>
    <row r="365" spans="1:52" ht="27" customHeight="1" x14ac:dyDescent="0.25">
      <c r="A365" s="55" t="s">
        <v>495</v>
      </c>
      <c r="B365" s="55" t="s">
        <v>496</v>
      </c>
      <c r="C365" s="32">
        <v>4301032042</v>
      </c>
      <c r="D365" s="313">
        <v>4680115883017</v>
      </c>
      <c r="E365" s="314"/>
      <c r="F365" s="302">
        <v>0.03</v>
      </c>
      <c r="G365" s="33">
        <v>20</v>
      </c>
      <c r="H365" s="302">
        <v>0.6</v>
      </c>
      <c r="I365" s="302">
        <v>0.63</v>
      </c>
      <c r="J365" s="33">
        <v>350</v>
      </c>
      <c r="K365" s="34" t="s">
        <v>497</v>
      </c>
      <c r="L365" s="33">
        <v>60</v>
      </c>
      <c r="M365" s="371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5" s="316"/>
      <c r="O365" s="316"/>
      <c r="P365" s="316"/>
      <c r="Q365" s="314"/>
      <c r="R365" s="35"/>
      <c r="S365" s="35"/>
      <c r="T365" s="36" t="s">
        <v>63</v>
      </c>
      <c r="U365" s="303">
        <v>0</v>
      </c>
      <c r="V365" s="304">
        <f>IFERROR(IF(U365="",0,CEILING((U365/$H365),1)*$H365),"")</f>
        <v>0</v>
      </c>
      <c r="W365" s="37" t="str">
        <f>IFERROR(IF(V365=0,"",ROUNDUP(V365/H365,0)*0.00349),"")</f>
        <v/>
      </c>
      <c r="X365" s="57"/>
      <c r="Y365" s="58"/>
      <c r="AC365" s="59"/>
      <c r="AZ365" s="254" t="s">
        <v>1</v>
      </c>
    </row>
    <row r="366" spans="1:52" ht="27" customHeight="1" x14ac:dyDescent="0.25">
      <c r="A366" s="55" t="s">
        <v>498</v>
      </c>
      <c r="B366" s="55" t="s">
        <v>499</v>
      </c>
      <c r="C366" s="32">
        <v>4301032043</v>
      </c>
      <c r="D366" s="313">
        <v>4680115883031</v>
      </c>
      <c r="E366" s="314"/>
      <c r="F366" s="302">
        <v>0.03</v>
      </c>
      <c r="G366" s="33">
        <v>20</v>
      </c>
      <c r="H366" s="302">
        <v>0.6</v>
      </c>
      <c r="I366" s="302">
        <v>0.63</v>
      </c>
      <c r="J366" s="33">
        <v>350</v>
      </c>
      <c r="K366" s="34" t="s">
        <v>497</v>
      </c>
      <c r="L366" s="33">
        <v>60</v>
      </c>
      <c r="M366" s="372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6" s="316"/>
      <c r="O366" s="316"/>
      <c r="P366" s="316"/>
      <c r="Q366" s="314"/>
      <c r="R366" s="35"/>
      <c r="S366" s="35"/>
      <c r="T366" s="36" t="s">
        <v>63</v>
      </c>
      <c r="U366" s="303">
        <v>0</v>
      </c>
      <c r="V366" s="304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500</v>
      </c>
      <c r="B367" s="55" t="s">
        <v>501</v>
      </c>
      <c r="C367" s="32">
        <v>4301032041</v>
      </c>
      <c r="D367" s="313">
        <v>4680115883024</v>
      </c>
      <c r="E367" s="314"/>
      <c r="F367" s="302">
        <v>0.03</v>
      </c>
      <c r="G367" s="33">
        <v>20</v>
      </c>
      <c r="H367" s="302">
        <v>0.6</v>
      </c>
      <c r="I367" s="302">
        <v>0.63</v>
      </c>
      <c r="J367" s="33">
        <v>350</v>
      </c>
      <c r="K367" s="34" t="s">
        <v>497</v>
      </c>
      <c r="L367" s="33">
        <v>60</v>
      </c>
      <c r="M367" s="373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7" s="316"/>
      <c r="O367" s="316"/>
      <c r="P367" s="316"/>
      <c r="Q367" s="314"/>
      <c r="R367" s="35"/>
      <c r="S367" s="35"/>
      <c r="T367" s="36" t="s">
        <v>63</v>
      </c>
      <c r="U367" s="303">
        <v>0</v>
      </c>
      <c r="V367" s="304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x14ac:dyDescent="0.2">
      <c r="A368" s="320"/>
      <c r="B368" s="321"/>
      <c r="C368" s="321"/>
      <c r="D368" s="321"/>
      <c r="E368" s="321"/>
      <c r="F368" s="321"/>
      <c r="G368" s="321"/>
      <c r="H368" s="321"/>
      <c r="I368" s="321"/>
      <c r="J368" s="321"/>
      <c r="K368" s="321"/>
      <c r="L368" s="322"/>
      <c r="M368" s="317" t="s">
        <v>64</v>
      </c>
      <c r="N368" s="318"/>
      <c r="O368" s="318"/>
      <c r="P368" s="318"/>
      <c r="Q368" s="318"/>
      <c r="R368" s="318"/>
      <c r="S368" s="319"/>
      <c r="T368" s="38" t="s">
        <v>65</v>
      </c>
      <c r="U368" s="305">
        <f>IFERROR(U365/H365,"0")+IFERROR(U366/H366,"0")+IFERROR(U367/H367,"0")</f>
        <v>0</v>
      </c>
      <c r="V368" s="305">
        <f>IFERROR(V365/H365,"0")+IFERROR(V366/H366,"0")+IFERROR(V367/H367,"0")</f>
        <v>0</v>
      </c>
      <c r="W368" s="305">
        <f>IFERROR(IF(W365="",0,W365),"0")+IFERROR(IF(W366="",0,W366),"0")+IFERROR(IF(W367="",0,W367),"0")</f>
        <v>0</v>
      </c>
      <c r="X368" s="306"/>
      <c r="Y368" s="306"/>
    </row>
    <row r="369" spans="1:52" x14ac:dyDescent="0.2">
      <c r="A369" s="321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2"/>
      <c r="M369" s="317" t="s">
        <v>64</v>
      </c>
      <c r="N369" s="318"/>
      <c r="O369" s="318"/>
      <c r="P369" s="318"/>
      <c r="Q369" s="318"/>
      <c r="R369" s="318"/>
      <c r="S369" s="319"/>
      <c r="T369" s="38" t="s">
        <v>63</v>
      </c>
      <c r="U369" s="305">
        <f>IFERROR(SUM(U365:U367),"0")</f>
        <v>0</v>
      </c>
      <c r="V369" s="305">
        <f>IFERROR(SUM(V365:V367),"0")</f>
        <v>0</v>
      </c>
      <c r="W369" s="38"/>
      <c r="X369" s="306"/>
      <c r="Y369" s="306"/>
    </row>
    <row r="370" spans="1:52" ht="14.25" customHeight="1" x14ac:dyDescent="0.25">
      <c r="A370" s="331" t="s">
        <v>502</v>
      </c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1"/>
      <c r="M370" s="321"/>
      <c r="N370" s="321"/>
      <c r="O370" s="321"/>
      <c r="P370" s="321"/>
      <c r="Q370" s="321"/>
      <c r="R370" s="321"/>
      <c r="S370" s="321"/>
      <c r="T370" s="321"/>
      <c r="U370" s="321"/>
      <c r="V370" s="321"/>
      <c r="W370" s="321"/>
      <c r="X370" s="299"/>
      <c r="Y370" s="299"/>
    </row>
    <row r="371" spans="1:52" ht="27" customHeight="1" x14ac:dyDescent="0.25">
      <c r="A371" s="55" t="s">
        <v>503</v>
      </c>
      <c r="B371" s="55" t="s">
        <v>504</v>
      </c>
      <c r="C371" s="32">
        <v>4301170009</v>
      </c>
      <c r="D371" s="313">
        <v>4680115882997</v>
      </c>
      <c r="E371" s="314"/>
      <c r="F371" s="302">
        <v>0.13</v>
      </c>
      <c r="G371" s="33">
        <v>10</v>
      </c>
      <c r="H371" s="302">
        <v>1.3</v>
      </c>
      <c r="I371" s="302">
        <v>1.46</v>
      </c>
      <c r="J371" s="33">
        <v>200</v>
      </c>
      <c r="K371" s="34" t="s">
        <v>497</v>
      </c>
      <c r="L371" s="33">
        <v>150</v>
      </c>
      <c r="M371" s="369" t="s">
        <v>505</v>
      </c>
      <c r="N371" s="316"/>
      <c r="O371" s="316"/>
      <c r="P371" s="316"/>
      <c r="Q371" s="314"/>
      <c r="R371" s="35"/>
      <c r="S371" s="35"/>
      <c r="T371" s="36" t="s">
        <v>63</v>
      </c>
      <c r="U371" s="303">
        <v>0</v>
      </c>
      <c r="V371" s="304">
        <f>IFERROR(IF(U371="",0,CEILING((U371/$H371),1)*$H371),"")</f>
        <v>0</v>
      </c>
      <c r="W371" s="37" t="str">
        <f>IFERROR(IF(V371=0,"",ROUNDUP(V371/H371,0)*0.00673),"")</f>
        <v/>
      </c>
      <c r="X371" s="57"/>
      <c r="Y371" s="58"/>
      <c r="AC371" s="59"/>
      <c r="AZ371" s="257" t="s">
        <v>1</v>
      </c>
    </row>
    <row r="372" spans="1:52" x14ac:dyDescent="0.2">
      <c r="A372" s="320"/>
      <c r="B372" s="321"/>
      <c r="C372" s="321"/>
      <c r="D372" s="321"/>
      <c r="E372" s="321"/>
      <c r="F372" s="321"/>
      <c r="G372" s="321"/>
      <c r="H372" s="321"/>
      <c r="I372" s="321"/>
      <c r="J372" s="321"/>
      <c r="K372" s="321"/>
      <c r="L372" s="322"/>
      <c r="M372" s="317" t="s">
        <v>64</v>
      </c>
      <c r="N372" s="318"/>
      <c r="O372" s="318"/>
      <c r="P372" s="318"/>
      <c r="Q372" s="318"/>
      <c r="R372" s="318"/>
      <c r="S372" s="319"/>
      <c r="T372" s="38" t="s">
        <v>65</v>
      </c>
      <c r="U372" s="305">
        <f>IFERROR(U371/H371,"0")</f>
        <v>0</v>
      </c>
      <c r="V372" s="305">
        <f>IFERROR(V371/H371,"0")</f>
        <v>0</v>
      </c>
      <c r="W372" s="305">
        <f>IFERROR(IF(W371="",0,W371),"0")</f>
        <v>0</v>
      </c>
      <c r="X372" s="306"/>
      <c r="Y372" s="306"/>
    </row>
    <row r="373" spans="1:52" x14ac:dyDescent="0.2">
      <c r="A373" s="321"/>
      <c r="B373" s="321"/>
      <c r="C373" s="321"/>
      <c r="D373" s="321"/>
      <c r="E373" s="321"/>
      <c r="F373" s="321"/>
      <c r="G373" s="321"/>
      <c r="H373" s="321"/>
      <c r="I373" s="321"/>
      <c r="J373" s="321"/>
      <c r="K373" s="321"/>
      <c r="L373" s="322"/>
      <c r="M373" s="317" t="s">
        <v>64</v>
      </c>
      <c r="N373" s="318"/>
      <c r="O373" s="318"/>
      <c r="P373" s="318"/>
      <c r="Q373" s="318"/>
      <c r="R373" s="318"/>
      <c r="S373" s="319"/>
      <c r="T373" s="38" t="s">
        <v>63</v>
      </c>
      <c r="U373" s="305">
        <f>IFERROR(SUM(U371:U371),"0")</f>
        <v>0</v>
      </c>
      <c r="V373" s="305">
        <f>IFERROR(SUM(V371:V371),"0")</f>
        <v>0</v>
      </c>
      <c r="W373" s="38"/>
      <c r="X373" s="306"/>
      <c r="Y373" s="306"/>
    </row>
    <row r="374" spans="1:52" ht="16.5" customHeight="1" x14ac:dyDescent="0.25">
      <c r="A374" s="330" t="s">
        <v>506</v>
      </c>
      <c r="B374" s="321"/>
      <c r="C374" s="321"/>
      <c r="D374" s="321"/>
      <c r="E374" s="321"/>
      <c r="F374" s="321"/>
      <c r="G374" s="321"/>
      <c r="H374" s="321"/>
      <c r="I374" s="321"/>
      <c r="J374" s="321"/>
      <c r="K374" s="321"/>
      <c r="L374" s="321"/>
      <c r="M374" s="321"/>
      <c r="N374" s="321"/>
      <c r="O374" s="321"/>
      <c r="P374" s="321"/>
      <c r="Q374" s="321"/>
      <c r="R374" s="321"/>
      <c r="S374" s="321"/>
      <c r="T374" s="321"/>
      <c r="U374" s="321"/>
      <c r="V374" s="321"/>
      <c r="W374" s="321"/>
      <c r="X374" s="298"/>
      <c r="Y374" s="298"/>
    </row>
    <row r="375" spans="1:52" ht="14.25" customHeight="1" x14ac:dyDescent="0.25">
      <c r="A375" s="331" t="s">
        <v>93</v>
      </c>
      <c r="B375" s="321"/>
      <c r="C375" s="321"/>
      <c r="D375" s="321"/>
      <c r="E375" s="321"/>
      <c r="F375" s="321"/>
      <c r="G375" s="321"/>
      <c r="H375" s="321"/>
      <c r="I375" s="321"/>
      <c r="J375" s="321"/>
      <c r="K375" s="321"/>
      <c r="L375" s="321"/>
      <c r="M375" s="321"/>
      <c r="N375" s="321"/>
      <c r="O375" s="321"/>
      <c r="P375" s="321"/>
      <c r="Q375" s="321"/>
      <c r="R375" s="321"/>
      <c r="S375" s="321"/>
      <c r="T375" s="321"/>
      <c r="U375" s="321"/>
      <c r="V375" s="321"/>
      <c r="W375" s="321"/>
      <c r="X375" s="299"/>
      <c r="Y375" s="299"/>
    </row>
    <row r="376" spans="1:52" ht="27" customHeight="1" x14ac:dyDescent="0.25">
      <c r="A376" s="55" t="s">
        <v>507</v>
      </c>
      <c r="B376" s="55" t="s">
        <v>508</v>
      </c>
      <c r="C376" s="32">
        <v>4301020196</v>
      </c>
      <c r="D376" s="313">
        <v>4607091389388</v>
      </c>
      <c r="E376" s="314"/>
      <c r="F376" s="302">
        <v>1.3</v>
      </c>
      <c r="G376" s="33">
        <v>4</v>
      </c>
      <c r="H376" s="302">
        <v>5.2</v>
      </c>
      <c r="I376" s="302">
        <v>5.6079999999999997</v>
      </c>
      <c r="J376" s="33">
        <v>104</v>
      </c>
      <c r="K376" s="34" t="s">
        <v>122</v>
      </c>
      <c r="L376" s="33">
        <v>35</v>
      </c>
      <c r="M376" s="37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6" s="316"/>
      <c r="O376" s="316"/>
      <c r="P376" s="316"/>
      <c r="Q376" s="314"/>
      <c r="R376" s="35"/>
      <c r="S376" s="35"/>
      <c r="T376" s="36" t="s">
        <v>63</v>
      </c>
      <c r="U376" s="303">
        <v>0</v>
      </c>
      <c r="V376" s="304">
        <f>IFERROR(IF(U376="",0,CEILING((U376/$H376),1)*$H376),"")</f>
        <v>0</v>
      </c>
      <c r="W376" s="37" t="str">
        <f>IFERROR(IF(V376=0,"",ROUNDUP(V376/H376,0)*0.01196),"")</f>
        <v/>
      </c>
      <c r="X376" s="57"/>
      <c r="Y376" s="58"/>
      <c r="AC376" s="59"/>
      <c r="AZ376" s="258" t="s">
        <v>1</v>
      </c>
    </row>
    <row r="377" spans="1:52" ht="27" customHeight="1" x14ac:dyDescent="0.25">
      <c r="A377" s="55" t="s">
        <v>509</v>
      </c>
      <c r="B377" s="55" t="s">
        <v>510</v>
      </c>
      <c r="C377" s="32">
        <v>4301020185</v>
      </c>
      <c r="D377" s="313">
        <v>4607091389364</v>
      </c>
      <c r="E377" s="314"/>
      <c r="F377" s="302">
        <v>0.42</v>
      </c>
      <c r="G377" s="33">
        <v>6</v>
      </c>
      <c r="H377" s="302">
        <v>2.52</v>
      </c>
      <c r="I377" s="302">
        <v>2.75</v>
      </c>
      <c r="J377" s="33">
        <v>156</v>
      </c>
      <c r="K377" s="34" t="s">
        <v>122</v>
      </c>
      <c r="L377" s="33">
        <v>35</v>
      </c>
      <c r="M377" s="36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7" s="316"/>
      <c r="O377" s="316"/>
      <c r="P377" s="316"/>
      <c r="Q377" s="314"/>
      <c r="R377" s="35"/>
      <c r="S377" s="35"/>
      <c r="T377" s="36" t="s">
        <v>63</v>
      </c>
      <c r="U377" s="303">
        <v>0</v>
      </c>
      <c r="V377" s="304">
        <f>IFERROR(IF(U377="",0,CEILING((U377/$H377),1)*$H377),"")</f>
        <v>0</v>
      </c>
      <c r="W377" s="37" t="str">
        <f>IFERROR(IF(V377=0,"",ROUNDUP(V377/H377,0)*0.00753),"")</f>
        <v/>
      </c>
      <c r="X377" s="57"/>
      <c r="Y377" s="58"/>
      <c r="AC377" s="59"/>
      <c r="AZ377" s="259" t="s">
        <v>1</v>
      </c>
    </row>
    <row r="378" spans="1:52" x14ac:dyDescent="0.2">
      <c r="A378" s="320"/>
      <c r="B378" s="321"/>
      <c r="C378" s="321"/>
      <c r="D378" s="321"/>
      <c r="E378" s="321"/>
      <c r="F378" s="321"/>
      <c r="G378" s="321"/>
      <c r="H378" s="321"/>
      <c r="I378" s="321"/>
      <c r="J378" s="321"/>
      <c r="K378" s="321"/>
      <c r="L378" s="322"/>
      <c r="M378" s="317" t="s">
        <v>64</v>
      </c>
      <c r="N378" s="318"/>
      <c r="O378" s="318"/>
      <c r="P378" s="318"/>
      <c r="Q378" s="318"/>
      <c r="R378" s="318"/>
      <c r="S378" s="319"/>
      <c r="T378" s="38" t="s">
        <v>65</v>
      </c>
      <c r="U378" s="305">
        <f>IFERROR(U376/H376,"0")+IFERROR(U377/H377,"0")</f>
        <v>0</v>
      </c>
      <c r="V378" s="305">
        <f>IFERROR(V376/H376,"0")+IFERROR(V377/H377,"0")</f>
        <v>0</v>
      </c>
      <c r="W378" s="305">
        <f>IFERROR(IF(W376="",0,W376),"0")+IFERROR(IF(W377="",0,W377),"0")</f>
        <v>0</v>
      </c>
      <c r="X378" s="306"/>
      <c r="Y378" s="306"/>
    </row>
    <row r="379" spans="1:52" x14ac:dyDescent="0.2">
      <c r="A379" s="321"/>
      <c r="B379" s="321"/>
      <c r="C379" s="321"/>
      <c r="D379" s="321"/>
      <c r="E379" s="321"/>
      <c r="F379" s="321"/>
      <c r="G379" s="321"/>
      <c r="H379" s="321"/>
      <c r="I379" s="321"/>
      <c r="J379" s="321"/>
      <c r="K379" s="321"/>
      <c r="L379" s="322"/>
      <c r="M379" s="317" t="s">
        <v>64</v>
      </c>
      <c r="N379" s="318"/>
      <c r="O379" s="318"/>
      <c r="P379" s="318"/>
      <c r="Q379" s="318"/>
      <c r="R379" s="318"/>
      <c r="S379" s="319"/>
      <c r="T379" s="38" t="s">
        <v>63</v>
      </c>
      <c r="U379" s="305">
        <f>IFERROR(SUM(U376:U377),"0")</f>
        <v>0</v>
      </c>
      <c r="V379" s="305">
        <f>IFERROR(SUM(V376:V377),"0")</f>
        <v>0</v>
      </c>
      <c r="W379" s="38"/>
      <c r="X379" s="306"/>
      <c r="Y379" s="306"/>
    </row>
    <row r="380" spans="1:52" ht="14.25" customHeight="1" x14ac:dyDescent="0.25">
      <c r="A380" s="331" t="s">
        <v>59</v>
      </c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1"/>
      <c r="M380" s="321"/>
      <c r="N380" s="321"/>
      <c r="O380" s="321"/>
      <c r="P380" s="321"/>
      <c r="Q380" s="321"/>
      <c r="R380" s="321"/>
      <c r="S380" s="321"/>
      <c r="T380" s="321"/>
      <c r="U380" s="321"/>
      <c r="V380" s="321"/>
      <c r="W380" s="321"/>
      <c r="X380" s="299"/>
      <c r="Y380" s="299"/>
    </row>
    <row r="381" spans="1:52" ht="27" customHeight="1" x14ac:dyDescent="0.25">
      <c r="A381" s="55" t="s">
        <v>511</v>
      </c>
      <c r="B381" s="55" t="s">
        <v>512</v>
      </c>
      <c r="C381" s="32">
        <v>4301031212</v>
      </c>
      <c r="D381" s="313">
        <v>4607091389739</v>
      </c>
      <c r="E381" s="314"/>
      <c r="F381" s="302">
        <v>0.7</v>
      </c>
      <c r="G381" s="33">
        <v>6</v>
      </c>
      <c r="H381" s="302">
        <v>4.2</v>
      </c>
      <c r="I381" s="302">
        <v>4.43</v>
      </c>
      <c r="J381" s="33">
        <v>156</v>
      </c>
      <c r="K381" s="34" t="s">
        <v>96</v>
      </c>
      <c r="L381" s="33">
        <v>45</v>
      </c>
      <c r="M381" s="3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1" s="316"/>
      <c r="O381" s="316"/>
      <c r="P381" s="316"/>
      <c r="Q381" s="314"/>
      <c r="R381" s="35"/>
      <c r="S381" s="35"/>
      <c r="T381" s="36" t="s">
        <v>63</v>
      </c>
      <c r="U381" s="303">
        <v>520</v>
      </c>
      <c r="V381" s="304">
        <f t="shared" ref="V381:V387" si="17">IFERROR(IF(U381="",0,CEILING((U381/$H381),1)*$H381),"")</f>
        <v>520.80000000000007</v>
      </c>
      <c r="W381" s="37">
        <f>IFERROR(IF(V381=0,"",ROUNDUP(V381/H381,0)*0.00753),"")</f>
        <v>0.93371999999999999</v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513</v>
      </c>
      <c r="B382" s="55" t="s">
        <v>514</v>
      </c>
      <c r="C382" s="32">
        <v>4301031247</v>
      </c>
      <c r="D382" s="313">
        <v>4680115883048</v>
      </c>
      <c r="E382" s="314"/>
      <c r="F382" s="302">
        <v>1</v>
      </c>
      <c r="G382" s="33">
        <v>4</v>
      </c>
      <c r="H382" s="302">
        <v>4</v>
      </c>
      <c r="I382" s="302">
        <v>4.21</v>
      </c>
      <c r="J382" s="33">
        <v>120</v>
      </c>
      <c r="K382" s="34" t="s">
        <v>62</v>
      </c>
      <c r="L382" s="33">
        <v>40</v>
      </c>
      <c r="M382" s="3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2" s="316"/>
      <c r="O382" s="316"/>
      <c r="P382" s="316"/>
      <c r="Q382" s="314"/>
      <c r="R382" s="35"/>
      <c r="S382" s="35"/>
      <c r="T382" s="36" t="s">
        <v>63</v>
      </c>
      <c r="U382" s="303">
        <v>0</v>
      </c>
      <c r="V382" s="304">
        <f t="shared" si="17"/>
        <v>0</v>
      </c>
      <c r="W382" s="37" t="str">
        <f>IFERROR(IF(V382=0,"",ROUNDUP(V382/H382,0)*0.00937),"")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515</v>
      </c>
      <c r="B383" s="55" t="s">
        <v>516</v>
      </c>
      <c r="C383" s="32">
        <v>4301031176</v>
      </c>
      <c r="D383" s="313">
        <v>4607091389425</v>
      </c>
      <c r="E383" s="314"/>
      <c r="F383" s="302">
        <v>0.35</v>
      </c>
      <c r="G383" s="33">
        <v>6</v>
      </c>
      <c r="H383" s="302">
        <v>2.1</v>
      </c>
      <c r="I383" s="302">
        <v>2.23</v>
      </c>
      <c r="J383" s="33">
        <v>234</v>
      </c>
      <c r="K383" s="34" t="s">
        <v>62</v>
      </c>
      <c r="L383" s="33">
        <v>45</v>
      </c>
      <c r="M383" s="36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3" s="316"/>
      <c r="O383" s="316"/>
      <c r="P383" s="316"/>
      <c r="Q383" s="314"/>
      <c r="R383" s="35"/>
      <c r="S383" s="35"/>
      <c r="T383" s="36" t="s">
        <v>63</v>
      </c>
      <c r="U383" s="303">
        <v>2</v>
      </c>
      <c r="V383" s="304">
        <f t="shared" si="17"/>
        <v>2.1</v>
      </c>
      <c r="W383" s="37">
        <f>IFERROR(IF(V383=0,"",ROUNDUP(V383/H383,0)*0.00502),"")</f>
        <v>5.0200000000000002E-3</v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517</v>
      </c>
      <c r="B384" s="55" t="s">
        <v>518</v>
      </c>
      <c r="C384" s="32">
        <v>4301031215</v>
      </c>
      <c r="D384" s="313">
        <v>4680115882911</v>
      </c>
      <c r="E384" s="314"/>
      <c r="F384" s="302">
        <v>0.4</v>
      </c>
      <c r="G384" s="33">
        <v>6</v>
      </c>
      <c r="H384" s="302">
        <v>2.4</v>
      </c>
      <c r="I384" s="302">
        <v>2.5299999999999998</v>
      </c>
      <c r="J384" s="33">
        <v>234</v>
      </c>
      <c r="K384" s="34" t="s">
        <v>62</v>
      </c>
      <c r="L384" s="33">
        <v>40</v>
      </c>
      <c r="M384" s="362" t="s">
        <v>519</v>
      </c>
      <c r="N384" s="316"/>
      <c r="O384" s="316"/>
      <c r="P384" s="316"/>
      <c r="Q384" s="314"/>
      <c r="R384" s="35"/>
      <c r="S384" s="35"/>
      <c r="T384" s="36" t="s">
        <v>63</v>
      </c>
      <c r="U384" s="303">
        <v>0</v>
      </c>
      <c r="V384" s="304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520</v>
      </c>
      <c r="B385" s="55" t="s">
        <v>521</v>
      </c>
      <c r="C385" s="32">
        <v>4301031167</v>
      </c>
      <c r="D385" s="313">
        <v>4680115880771</v>
      </c>
      <c r="E385" s="314"/>
      <c r="F385" s="302">
        <v>0.28000000000000003</v>
      </c>
      <c r="G385" s="33">
        <v>6</v>
      </c>
      <c r="H385" s="302">
        <v>1.68</v>
      </c>
      <c r="I385" s="302">
        <v>1.81</v>
      </c>
      <c r="J385" s="33">
        <v>234</v>
      </c>
      <c r="K385" s="34" t="s">
        <v>62</v>
      </c>
      <c r="L385" s="33">
        <v>45</v>
      </c>
      <c r="M385" s="36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5" s="316"/>
      <c r="O385" s="316"/>
      <c r="P385" s="316"/>
      <c r="Q385" s="314"/>
      <c r="R385" s="35"/>
      <c r="S385" s="35"/>
      <c r="T385" s="36" t="s">
        <v>63</v>
      </c>
      <c r="U385" s="303">
        <v>0</v>
      </c>
      <c r="V385" s="304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522</v>
      </c>
      <c r="B386" s="55" t="s">
        <v>523</v>
      </c>
      <c r="C386" s="32">
        <v>4301031173</v>
      </c>
      <c r="D386" s="313">
        <v>4607091389500</v>
      </c>
      <c r="E386" s="314"/>
      <c r="F386" s="302">
        <v>0.35</v>
      </c>
      <c r="G386" s="33">
        <v>6</v>
      </c>
      <c r="H386" s="302">
        <v>2.1</v>
      </c>
      <c r="I386" s="302">
        <v>2.23</v>
      </c>
      <c r="J386" s="33">
        <v>234</v>
      </c>
      <c r="K386" s="34" t="s">
        <v>62</v>
      </c>
      <c r="L386" s="33">
        <v>45</v>
      </c>
      <c r="M386" s="36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6" s="316"/>
      <c r="O386" s="316"/>
      <c r="P386" s="316"/>
      <c r="Q386" s="314"/>
      <c r="R386" s="35"/>
      <c r="S386" s="35"/>
      <c r="T386" s="36" t="s">
        <v>63</v>
      </c>
      <c r="U386" s="303">
        <v>2</v>
      </c>
      <c r="V386" s="304">
        <f t="shared" si="17"/>
        <v>2.1</v>
      </c>
      <c r="W386" s="37">
        <f>IFERROR(IF(V386=0,"",ROUNDUP(V386/H386,0)*0.00502),"")</f>
        <v>5.0200000000000002E-3</v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524</v>
      </c>
      <c r="B387" s="55" t="s">
        <v>525</v>
      </c>
      <c r="C387" s="32">
        <v>4301031103</v>
      </c>
      <c r="D387" s="313">
        <v>4680115881983</v>
      </c>
      <c r="E387" s="314"/>
      <c r="F387" s="302">
        <v>0.28000000000000003</v>
      </c>
      <c r="G387" s="33">
        <v>4</v>
      </c>
      <c r="H387" s="302">
        <v>1.1200000000000001</v>
      </c>
      <c r="I387" s="302">
        <v>1.252</v>
      </c>
      <c r="J387" s="33">
        <v>234</v>
      </c>
      <c r="K387" s="34" t="s">
        <v>62</v>
      </c>
      <c r="L387" s="33">
        <v>40</v>
      </c>
      <c r="M387" s="36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7" s="316"/>
      <c r="O387" s="316"/>
      <c r="P387" s="316"/>
      <c r="Q387" s="314"/>
      <c r="R387" s="35"/>
      <c r="S387" s="35"/>
      <c r="T387" s="36" t="s">
        <v>63</v>
      </c>
      <c r="U387" s="303">
        <v>0</v>
      </c>
      <c r="V387" s="304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x14ac:dyDescent="0.2">
      <c r="A388" s="320"/>
      <c r="B388" s="321"/>
      <c r="C388" s="321"/>
      <c r="D388" s="321"/>
      <c r="E388" s="321"/>
      <c r="F388" s="321"/>
      <c r="G388" s="321"/>
      <c r="H388" s="321"/>
      <c r="I388" s="321"/>
      <c r="J388" s="321"/>
      <c r="K388" s="321"/>
      <c r="L388" s="322"/>
      <c r="M388" s="317" t="s">
        <v>64</v>
      </c>
      <c r="N388" s="318"/>
      <c r="O388" s="318"/>
      <c r="P388" s="318"/>
      <c r="Q388" s="318"/>
      <c r="R388" s="318"/>
      <c r="S388" s="319"/>
      <c r="T388" s="38" t="s">
        <v>65</v>
      </c>
      <c r="U388" s="305">
        <f>IFERROR(U381/H381,"0")+IFERROR(U382/H382,"0")+IFERROR(U383/H383,"0")+IFERROR(U384/H384,"0")+IFERROR(U385/H385,"0")+IFERROR(U386/H386,"0")+IFERROR(U387/H387,"0")</f>
        <v>125.71428571428571</v>
      </c>
      <c r="V388" s="305">
        <f>IFERROR(V381/H381,"0")+IFERROR(V382/H382,"0")+IFERROR(V383/H383,"0")+IFERROR(V384/H384,"0")+IFERROR(V385/H385,"0")+IFERROR(V386/H386,"0")+IFERROR(V387/H387,"0")</f>
        <v>126.00000000000001</v>
      </c>
      <c r="W388" s="305">
        <f>IFERROR(IF(W381="",0,W381),"0")+IFERROR(IF(W382="",0,W382),"0")+IFERROR(IF(W383="",0,W383),"0")+IFERROR(IF(W384="",0,W384),"0")+IFERROR(IF(W385="",0,W385),"0")+IFERROR(IF(W386="",0,W386),"0")+IFERROR(IF(W387="",0,W387),"0")</f>
        <v>0.94376000000000004</v>
      </c>
      <c r="X388" s="306"/>
      <c r="Y388" s="306"/>
    </row>
    <row r="389" spans="1:52" x14ac:dyDescent="0.2">
      <c r="A389" s="321"/>
      <c r="B389" s="321"/>
      <c r="C389" s="321"/>
      <c r="D389" s="321"/>
      <c r="E389" s="321"/>
      <c r="F389" s="321"/>
      <c r="G389" s="321"/>
      <c r="H389" s="321"/>
      <c r="I389" s="321"/>
      <c r="J389" s="321"/>
      <c r="K389" s="321"/>
      <c r="L389" s="322"/>
      <c r="M389" s="317" t="s">
        <v>64</v>
      </c>
      <c r="N389" s="318"/>
      <c r="O389" s="318"/>
      <c r="P389" s="318"/>
      <c r="Q389" s="318"/>
      <c r="R389" s="318"/>
      <c r="S389" s="319"/>
      <c r="T389" s="38" t="s">
        <v>63</v>
      </c>
      <c r="U389" s="305">
        <f>IFERROR(SUM(U381:U387),"0")</f>
        <v>524</v>
      </c>
      <c r="V389" s="305">
        <f>IFERROR(SUM(V381:V387),"0")</f>
        <v>525.00000000000011</v>
      </c>
      <c r="W389" s="38"/>
      <c r="X389" s="306"/>
      <c r="Y389" s="306"/>
    </row>
    <row r="390" spans="1:52" ht="14.25" customHeight="1" x14ac:dyDescent="0.25">
      <c r="A390" s="331" t="s">
        <v>79</v>
      </c>
      <c r="B390" s="321"/>
      <c r="C390" s="321"/>
      <c r="D390" s="321"/>
      <c r="E390" s="321"/>
      <c r="F390" s="321"/>
      <c r="G390" s="321"/>
      <c r="H390" s="321"/>
      <c r="I390" s="321"/>
      <c r="J390" s="321"/>
      <c r="K390" s="321"/>
      <c r="L390" s="321"/>
      <c r="M390" s="321"/>
      <c r="N390" s="321"/>
      <c r="O390" s="321"/>
      <c r="P390" s="321"/>
      <c r="Q390" s="321"/>
      <c r="R390" s="321"/>
      <c r="S390" s="321"/>
      <c r="T390" s="321"/>
      <c r="U390" s="321"/>
      <c r="V390" s="321"/>
      <c r="W390" s="321"/>
      <c r="X390" s="299"/>
      <c r="Y390" s="299"/>
    </row>
    <row r="391" spans="1:52" ht="27" customHeight="1" x14ac:dyDescent="0.25">
      <c r="A391" s="55" t="s">
        <v>526</v>
      </c>
      <c r="B391" s="55" t="s">
        <v>527</v>
      </c>
      <c r="C391" s="32">
        <v>4301032044</v>
      </c>
      <c r="D391" s="313">
        <v>4680115883000</v>
      </c>
      <c r="E391" s="314"/>
      <c r="F391" s="302">
        <v>0.03</v>
      </c>
      <c r="G391" s="33">
        <v>20</v>
      </c>
      <c r="H391" s="302">
        <v>0.6</v>
      </c>
      <c r="I391" s="302">
        <v>0.63</v>
      </c>
      <c r="J391" s="33">
        <v>350</v>
      </c>
      <c r="K391" s="34" t="s">
        <v>497</v>
      </c>
      <c r="L391" s="33">
        <v>60</v>
      </c>
      <c r="M391" s="360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1" s="316"/>
      <c r="O391" s="316"/>
      <c r="P391" s="316"/>
      <c r="Q391" s="314"/>
      <c r="R391" s="35"/>
      <c r="S391" s="35"/>
      <c r="T391" s="36" t="s">
        <v>63</v>
      </c>
      <c r="U391" s="303">
        <v>0</v>
      </c>
      <c r="V391" s="304">
        <f>IFERROR(IF(U391="",0,CEILING((U391/$H391),1)*$H391),"")</f>
        <v>0</v>
      </c>
      <c r="W391" s="37" t="str">
        <f>IFERROR(IF(V391=0,"",ROUNDUP(V391/H391,0)*0.00349),"")</f>
        <v/>
      </c>
      <c r="X391" s="57"/>
      <c r="Y391" s="58"/>
      <c r="AC391" s="59"/>
      <c r="AZ391" s="267" t="s">
        <v>1</v>
      </c>
    </row>
    <row r="392" spans="1:52" x14ac:dyDescent="0.2">
      <c r="A392" s="320"/>
      <c r="B392" s="321"/>
      <c r="C392" s="321"/>
      <c r="D392" s="321"/>
      <c r="E392" s="321"/>
      <c r="F392" s="321"/>
      <c r="G392" s="321"/>
      <c r="H392" s="321"/>
      <c r="I392" s="321"/>
      <c r="J392" s="321"/>
      <c r="K392" s="321"/>
      <c r="L392" s="322"/>
      <c r="M392" s="317" t="s">
        <v>64</v>
      </c>
      <c r="N392" s="318"/>
      <c r="O392" s="318"/>
      <c r="P392" s="318"/>
      <c r="Q392" s="318"/>
      <c r="R392" s="318"/>
      <c r="S392" s="319"/>
      <c r="T392" s="38" t="s">
        <v>65</v>
      </c>
      <c r="U392" s="305">
        <f>IFERROR(U391/H391,"0")</f>
        <v>0</v>
      </c>
      <c r="V392" s="305">
        <f>IFERROR(V391/H391,"0")</f>
        <v>0</v>
      </c>
      <c r="W392" s="305">
        <f>IFERROR(IF(W391="",0,W391),"0")</f>
        <v>0</v>
      </c>
      <c r="X392" s="306"/>
      <c r="Y392" s="306"/>
    </row>
    <row r="393" spans="1:52" x14ac:dyDescent="0.2">
      <c r="A393" s="321"/>
      <c r="B393" s="321"/>
      <c r="C393" s="321"/>
      <c r="D393" s="321"/>
      <c r="E393" s="321"/>
      <c r="F393" s="321"/>
      <c r="G393" s="321"/>
      <c r="H393" s="321"/>
      <c r="I393" s="321"/>
      <c r="J393" s="321"/>
      <c r="K393" s="321"/>
      <c r="L393" s="322"/>
      <c r="M393" s="317" t="s">
        <v>64</v>
      </c>
      <c r="N393" s="318"/>
      <c r="O393" s="318"/>
      <c r="P393" s="318"/>
      <c r="Q393" s="318"/>
      <c r="R393" s="318"/>
      <c r="S393" s="319"/>
      <c r="T393" s="38" t="s">
        <v>63</v>
      </c>
      <c r="U393" s="305">
        <f>IFERROR(SUM(U391:U391),"0")</f>
        <v>0</v>
      </c>
      <c r="V393" s="305">
        <f>IFERROR(SUM(V391:V391),"0")</f>
        <v>0</v>
      </c>
      <c r="W393" s="38"/>
      <c r="X393" s="306"/>
      <c r="Y393" s="306"/>
    </row>
    <row r="394" spans="1:52" ht="14.25" customHeight="1" x14ac:dyDescent="0.25">
      <c r="A394" s="331" t="s">
        <v>502</v>
      </c>
      <c r="B394" s="321"/>
      <c r="C394" s="321"/>
      <c r="D394" s="321"/>
      <c r="E394" s="321"/>
      <c r="F394" s="321"/>
      <c r="G394" s="321"/>
      <c r="H394" s="321"/>
      <c r="I394" s="321"/>
      <c r="J394" s="321"/>
      <c r="K394" s="321"/>
      <c r="L394" s="321"/>
      <c r="M394" s="321"/>
      <c r="N394" s="321"/>
      <c r="O394" s="321"/>
      <c r="P394" s="321"/>
      <c r="Q394" s="321"/>
      <c r="R394" s="321"/>
      <c r="S394" s="321"/>
      <c r="T394" s="321"/>
      <c r="U394" s="321"/>
      <c r="V394" s="321"/>
      <c r="W394" s="321"/>
      <c r="X394" s="299"/>
      <c r="Y394" s="299"/>
    </row>
    <row r="395" spans="1:52" ht="27" customHeight="1" x14ac:dyDescent="0.25">
      <c r="A395" s="55" t="s">
        <v>528</v>
      </c>
      <c r="B395" s="55" t="s">
        <v>529</v>
      </c>
      <c r="C395" s="32">
        <v>4301170008</v>
      </c>
      <c r="D395" s="313">
        <v>4680115882980</v>
      </c>
      <c r="E395" s="314"/>
      <c r="F395" s="302">
        <v>0.13</v>
      </c>
      <c r="G395" s="33">
        <v>10</v>
      </c>
      <c r="H395" s="302">
        <v>1.3</v>
      </c>
      <c r="I395" s="302">
        <v>1.46</v>
      </c>
      <c r="J395" s="33">
        <v>200</v>
      </c>
      <c r="K395" s="34" t="s">
        <v>497</v>
      </c>
      <c r="L395" s="33">
        <v>150</v>
      </c>
      <c r="M395" s="359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5" s="316"/>
      <c r="O395" s="316"/>
      <c r="P395" s="316"/>
      <c r="Q395" s="314"/>
      <c r="R395" s="35"/>
      <c r="S395" s="35"/>
      <c r="T395" s="36" t="s">
        <v>63</v>
      </c>
      <c r="U395" s="303">
        <v>0</v>
      </c>
      <c r="V395" s="304">
        <f>IFERROR(IF(U395="",0,CEILING((U395/$H395),1)*$H395),"")</f>
        <v>0</v>
      </c>
      <c r="W395" s="37" t="str">
        <f>IFERROR(IF(V395=0,"",ROUNDUP(V395/H395,0)*0.00673),"")</f>
        <v/>
      </c>
      <c r="X395" s="57"/>
      <c r="Y395" s="58"/>
      <c r="AC395" s="59"/>
      <c r="AZ395" s="268" t="s">
        <v>1</v>
      </c>
    </row>
    <row r="396" spans="1:52" x14ac:dyDescent="0.2">
      <c r="A396" s="320"/>
      <c r="B396" s="321"/>
      <c r="C396" s="321"/>
      <c r="D396" s="321"/>
      <c r="E396" s="321"/>
      <c r="F396" s="321"/>
      <c r="G396" s="321"/>
      <c r="H396" s="321"/>
      <c r="I396" s="321"/>
      <c r="J396" s="321"/>
      <c r="K396" s="321"/>
      <c r="L396" s="322"/>
      <c r="M396" s="317" t="s">
        <v>64</v>
      </c>
      <c r="N396" s="318"/>
      <c r="O396" s="318"/>
      <c r="P396" s="318"/>
      <c r="Q396" s="318"/>
      <c r="R396" s="318"/>
      <c r="S396" s="319"/>
      <c r="T396" s="38" t="s">
        <v>65</v>
      </c>
      <c r="U396" s="305">
        <f>IFERROR(U395/H395,"0")</f>
        <v>0</v>
      </c>
      <c r="V396" s="305">
        <f>IFERROR(V395/H395,"0")</f>
        <v>0</v>
      </c>
      <c r="W396" s="305">
        <f>IFERROR(IF(W395="",0,W395),"0")</f>
        <v>0</v>
      </c>
      <c r="X396" s="306"/>
      <c r="Y396" s="306"/>
    </row>
    <row r="397" spans="1:52" x14ac:dyDescent="0.2">
      <c r="A397" s="321"/>
      <c r="B397" s="321"/>
      <c r="C397" s="321"/>
      <c r="D397" s="321"/>
      <c r="E397" s="321"/>
      <c r="F397" s="321"/>
      <c r="G397" s="321"/>
      <c r="H397" s="321"/>
      <c r="I397" s="321"/>
      <c r="J397" s="321"/>
      <c r="K397" s="321"/>
      <c r="L397" s="322"/>
      <c r="M397" s="317" t="s">
        <v>64</v>
      </c>
      <c r="N397" s="318"/>
      <c r="O397" s="318"/>
      <c r="P397" s="318"/>
      <c r="Q397" s="318"/>
      <c r="R397" s="318"/>
      <c r="S397" s="319"/>
      <c r="T397" s="38" t="s">
        <v>63</v>
      </c>
      <c r="U397" s="305">
        <f>IFERROR(SUM(U395:U395),"0")</f>
        <v>0</v>
      </c>
      <c r="V397" s="305">
        <f>IFERROR(SUM(V395:V395),"0")</f>
        <v>0</v>
      </c>
      <c r="W397" s="38"/>
      <c r="X397" s="306"/>
      <c r="Y397" s="306"/>
    </row>
    <row r="398" spans="1:52" ht="27.75" customHeight="1" x14ac:dyDescent="0.2">
      <c r="A398" s="336" t="s">
        <v>530</v>
      </c>
      <c r="B398" s="337"/>
      <c r="C398" s="337"/>
      <c r="D398" s="337"/>
      <c r="E398" s="337"/>
      <c r="F398" s="337"/>
      <c r="G398" s="337"/>
      <c r="H398" s="337"/>
      <c r="I398" s="337"/>
      <c r="J398" s="337"/>
      <c r="K398" s="337"/>
      <c r="L398" s="337"/>
      <c r="M398" s="337"/>
      <c r="N398" s="337"/>
      <c r="O398" s="337"/>
      <c r="P398" s="337"/>
      <c r="Q398" s="337"/>
      <c r="R398" s="337"/>
      <c r="S398" s="337"/>
      <c r="T398" s="337"/>
      <c r="U398" s="337"/>
      <c r="V398" s="337"/>
      <c r="W398" s="337"/>
      <c r="X398" s="49"/>
      <c r="Y398" s="49"/>
    </row>
    <row r="399" spans="1:52" ht="16.5" customHeight="1" x14ac:dyDescent="0.25">
      <c r="A399" s="330" t="s">
        <v>530</v>
      </c>
      <c r="B399" s="321"/>
      <c r="C399" s="321"/>
      <c r="D399" s="321"/>
      <c r="E399" s="321"/>
      <c r="F399" s="321"/>
      <c r="G399" s="321"/>
      <c r="H399" s="321"/>
      <c r="I399" s="321"/>
      <c r="J399" s="321"/>
      <c r="K399" s="321"/>
      <c r="L399" s="321"/>
      <c r="M399" s="321"/>
      <c r="N399" s="321"/>
      <c r="O399" s="321"/>
      <c r="P399" s="321"/>
      <c r="Q399" s="321"/>
      <c r="R399" s="321"/>
      <c r="S399" s="321"/>
      <c r="T399" s="321"/>
      <c r="U399" s="321"/>
      <c r="V399" s="321"/>
      <c r="W399" s="321"/>
      <c r="X399" s="298"/>
      <c r="Y399" s="298"/>
    </row>
    <row r="400" spans="1:52" ht="14.25" customHeight="1" x14ac:dyDescent="0.25">
      <c r="A400" s="331" t="s">
        <v>100</v>
      </c>
      <c r="B400" s="321"/>
      <c r="C400" s="321"/>
      <c r="D400" s="321"/>
      <c r="E400" s="321"/>
      <c r="F400" s="321"/>
      <c r="G400" s="321"/>
      <c r="H400" s="321"/>
      <c r="I400" s="321"/>
      <c r="J400" s="321"/>
      <c r="K400" s="321"/>
      <c r="L400" s="321"/>
      <c r="M400" s="321"/>
      <c r="N400" s="321"/>
      <c r="O400" s="321"/>
      <c r="P400" s="321"/>
      <c r="Q400" s="321"/>
      <c r="R400" s="321"/>
      <c r="S400" s="321"/>
      <c r="T400" s="321"/>
      <c r="U400" s="321"/>
      <c r="V400" s="321"/>
      <c r="W400" s="321"/>
      <c r="X400" s="299"/>
      <c r="Y400" s="299"/>
    </row>
    <row r="401" spans="1:52" ht="27" customHeight="1" x14ac:dyDescent="0.25">
      <c r="A401" s="55" t="s">
        <v>531</v>
      </c>
      <c r="B401" s="55" t="s">
        <v>532</v>
      </c>
      <c r="C401" s="32">
        <v>4301011371</v>
      </c>
      <c r="D401" s="313">
        <v>4607091389067</v>
      </c>
      <c r="E401" s="314"/>
      <c r="F401" s="302">
        <v>0.88</v>
      </c>
      <c r="G401" s="33">
        <v>6</v>
      </c>
      <c r="H401" s="302">
        <v>5.28</v>
      </c>
      <c r="I401" s="302">
        <v>5.64</v>
      </c>
      <c r="J401" s="33">
        <v>104</v>
      </c>
      <c r="K401" s="34" t="s">
        <v>122</v>
      </c>
      <c r="L401" s="33">
        <v>55</v>
      </c>
      <c r="M401" s="35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1" s="316"/>
      <c r="O401" s="316"/>
      <c r="P401" s="316"/>
      <c r="Q401" s="314"/>
      <c r="R401" s="35"/>
      <c r="S401" s="35"/>
      <c r="T401" s="36" t="s">
        <v>63</v>
      </c>
      <c r="U401" s="303">
        <v>5</v>
      </c>
      <c r="V401" s="304">
        <f t="shared" ref="V401:V409" si="18">IFERROR(IF(U401="",0,CEILING((U401/$H401),1)*$H401),"")</f>
        <v>5.28</v>
      </c>
      <c r="W401" s="37">
        <f>IFERROR(IF(V401=0,"",ROUNDUP(V401/H401,0)*0.01196),"")</f>
        <v>1.196E-2</v>
      </c>
      <c r="X401" s="57"/>
      <c r="Y401" s="58"/>
      <c r="AC401" s="59"/>
      <c r="AZ401" s="269" t="s">
        <v>1</v>
      </c>
    </row>
    <row r="402" spans="1:52" ht="27" customHeight="1" x14ac:dyDescent="0.25">
      <c r="A402" s="55" t="s">
        <v>533</v>
      </c>
      <c r="B402" s="55" t="s">
        <v>534</v>
      </c>
      <c r="C402" s="32">
        <v>4301011363</v>
      </c>
      <c r="D402" s="313">
        <v>4607091383522</v>
      </c>
      <c r="E402" s="314"/>
      <c r="F402" s="302">
        <v>0.88</v>
      </c>
      <c r="G402" s="33">
        <v>6</v>
      </c>
      <c r="H402" s="302">
        <v>5.28</v>
      </c>
      <c r="I402" s="302">
        <v>5.64</v>
      </c>
      <c r="J402" s="33">
        <v>104</v>
      </c>
      <c r="K402" s="34" t="s">
        <v>96</v>
      </c>
      <c r="L402" s="33">
        <v>55</v>
      </c>
      <c r="M402" s="35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2" s="316"/>
      <c r="O402" s="316"/>
      <c r="P402" s="316"/>
      <c r="Q402" s="314"/>
      <c r="R402" s="35"/>
      <c r="S402" s="35"/>
      <c r="T402" s="36" t="s">
        <v>63</v>
      </c>
      <c r="U402" s="303">
        <v>0</v>
      </c>
      <c r="V402" s="304">
        <f t="shared" si="18"/>
        <v>0</v>
      </c>
      <c r="W402" s="37" t="str">
        <f>IFERROR(IF(V402=0,"",ROUNDUP(V402/H402,0)*0.01196),"")</f>
        <v/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535</v>
      </c>
      <c r="B403" s="55" t="s">
        <v>536</v>
      </c>
      <c r="C403" s="32">
        <v>4301011431</v>
      </c>
      <c r="D403" s="313">
        <v>4607091384437</v>
      </c>
      <c r="E403" s="314"/>
      <c r="F403" s="302">
        <v>0.88</v>
      </c>
      <c r="G403" s="33">
        <v>6</v>
      </c>
      <c r="H403" s="302">
        <v>5.28</v>
      </c>
      <c r="I403" s="302">
        <v>5.64</v>
      </c>
      <c r="J403" s="33">
        <v>104</v>
      </c>
      <c r="K403" s="34" t="s">
        <v>96</v>
      </c>
      <c r="L403" s="33">
        <v>50</v>
      </c>
      <c r="M403" s="35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3" s="316"/>
      <c r="O403" s="316"/>
      <c r="P403" s="316"/>
      <c r="Q403" s="314"/>
      <c r="R403" s="35"/>
      <c r="S403" s="35"/>
      <c r="T403" s="36" t="s">
        <v>63</v>
      </c>
      <c r="U403" s="303">
        <v>0</v>
      </c>
      <c r="V403" s="304">
        <f t="shared" si="18"/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537</v>
      </c>
      <c r="B404" s="55" t="s">
        <v>538</v>
      </c>
      <c r="C404" s="32">
        <v>4301011365</v>
      </c>
      <c r="D404" s="313">
        <v>4607091389104</v>
      </c>
      <c r="E404" s="314"/>
      <c r="F404" s="302">
        <v>0.88</v>
      </c>
      <c r="G404" s="33">
        <v>6</v>
      </c>
      <c r="H404" s="302">
        <v>5.28</v>
      </c>
      <c r="I404" s="302">
        <v>5.64</v>
      </c>
      <c r="J404" s="33">
        <v>104</v>
      </c>
      <c r="K404" s="34" t="s">
        <v>96</v>
      </c>
      <c r="L404" s="33">
        <v>55</v>
      </c>
      <c r="M404" s="35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4" s="316"/>
      <c r="O404" s="316"/>
      <c r="P404" s="316"/>
      <c r="Q404" s="314"/>
      <c r="R404" s="35"/>
      <c r="S404" s="35"/>
      <c r="T404" s="36" t="s">
        <v>63</v>
      </c>
      <c r="U404" s="303">
        <v>0</v>
      </c>
      <c r="V404" s="304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539</v>
      </c>
      <c r="B405" s="55" t="s">
        <v>540</v>
      </c>
      <c r="C405" s="32">
        <v>4301011367</v>
      </c>
      <c r="D405" s="313">
        <v>4680115880603</v>
      </c>
      <c r="E405" s="314"/>
      <c r="F405" s="302">
        <v>0.6</v>
      </c>
      <c r="G405" s="33">
        <v>6</v>
      </c>
      <c r="H405" s="302">
        <v>3.6</v>
      </c>
      <c r="I405" s="302">
        <v>3.84</v>
      </c>
      <c r="J405" s="33">
        <v>120</v>
      </c>
      <c r="K405" s="34" t="s">
        <v>96</v>
      </c>
      <c r="L405" s="33">
        <v>55</v>
      </c>
      <c r="M405" s="35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5" s="316"/>
      <c r="O405" s="316"/>
      <c r="P405" s="316"/>
      <c r="Q405" s="314"/>
      <c r="R405" s="35"/>
      <c r="S405" s="35"/>
      <c r="T405" s="36" t="s">
        <v>63</v>
      </c>
      <c r="U405" s="303">
        <v>0</v>
      </c>
      <c r="V405" s="304">
        <f t="shared" si="18"/>
        <v>0</v>
      </c>
      <c r="W405" s="37" t="str">
        <f>IFERROR(IF(V405=0,"",ROUNDUP(V405/H405,0)*0.00937),"")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541</v>
      </c>
      <c r="B406" s="55" t="s">
        <v>542</v>
      </c>
      <c r="C406" s="32">
        <v>4301011168</v>
      </c>
      <c r="D406" s="313">
        <v>4607091389999</v>
      </c>
      <c r="E406" s="314"/>
      <c r="F406" s="302">
        <v>0.6</v>
      </c>
      <c r="G406" s="33">
        <v>6</v>
      </c>
      <c r="H406" s="302">
        <v>3.6</v>
      </c>
      <c r="I406" s="302">
        <v>3.84</v>
      </c>
      <c r="J406" s="33">
        <v>120</v>
      </c>
      <c r="K406" s="34" t="s">
        <v>96</v>
      </c>
      <c r="L406" s="33">
        <v>55</v>
      </c>
      <c r="M406" s="35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6" s="316"/>
      <c r="O406" s="316"/>
      <c r="P406" s="316"/>
      <c r="Q406" s="314"/>
      <c r="R406" s="35"/>
      <c r="S406" s="35"/>
      <c r="T406" s="36" t="s">
        <v>63</v>
      </c>
      <c r="U406" s="303">
        <v>0</v>
      </c>
      <c r="V406" s="304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543</v>
      </c>
      <c r="B407" s="55" t="s">
        <v>544</v>
      </c>
      <c r="C407" s="32">
        <v>4301011372</v>
      </c>
      <c r="D407" s="313">
        <v>4680115882782</v>
      </c>
      <c r="E407" s="314"/>
      <c r="F407" s="302">
        <v>0.6</v>
      </c>
      <c r="G407" s="33">
        <v>6</v>
      </c>
      <c r="H407" s="302">
        <v>3.6</v>
      </c>
      <c r="I407" s="302">
        <v>3.84</v>
      </c>
      <c r="J407" s="33">
        <v>120</v>
      </c>
      <c r="K407" s="34" t="s">
        <v>96</v>
      </c>
      <c r="L407" s="33">
        <v>50</v>
      </c>
      <c r="M407" s="35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7" s="316"/>
      <c r="O407" s="316"/>
      <c r="P407" s="316"/>
      <c r="Q407" s="314"/>
      <c r="R407" s="35"/>
      <c r="S407" s="35"/>
      <c r="T407" s="36" t="s">
        <v>63</v>
      </c>
      <c r="U407" s="303">
        <v>0</v>
      </c>
      <c r="V407" s="304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545</v>
      </c>
      <c r="B408" s="55" t="s">
        <v>546</v>
      </c>
      <c r="C408" s="32">
        <v>4301011190</v>
      </c>
      <c r="D408" s="313">
        <v>4607091389098</v>
      </c>
      <c r="E408" s="314"/>
      <c r="F408" s="302">
        <v>0.4</v>
      </c>
      <c r="G408" s="33">
        <v>6</v>
      </c>
      <c r="H408" s="302">
        <v>2.4</v>
      </c>
      <c r="I408" s="302">
        <v>2.6</v>
      </c>
      <c r="J408" s="33">
        <v>156</v>
      </c>
      <c r="K408" s="34" t="s">
        <v>122</v>
      </c>
      <c r="L408" s="33">
        <v>50</v>
      </c>
      <c r="M408" s="35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8" s="316"/>
      <c r="O408" s="316"/>
      <c r="P408" s="316"/>
      <c r="Q408" s="314"/>
      <c r="R408" s="35"/>
      <c r="S408" s="35"/>
      <c r="T408" s="36" t="s">
        <v>63</v>
      </c>
      <c r="U408" s="303">
        <v>2</v>
      </c>
      <c r="V408" s="304">
        <f t="shared" si="18"/>
        <v>2.4</v>
      </c>
      <c r="W408" s="37">
        <f>IFERROR(IF(V408=0,"",ROUNDUP(V408/H408,0)*0.00753),"")</f>
        <v>7.5300000000000002E-3</v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547</v>
      </c>
      <c r="B409" s="55" t="s">
        <v>548</v>
      </c>
      <c r="C409" s="32">
        <v>4301011366</v>
      </c>
      <c r="D409" s="313">
        <v>4607091389982</v>
      </c>
      <c r="E409" s="314"/>
      <c r="F409" s="302">
        <v>0.6</v>
      </c>
      <c r="G409" s="33">
        <v>6</v>
      </c>
      <c r="H409" s="302">
        <v>3.6</v>
      </c>
      <c r="I409" s="302">
        <v>3.84</v>
      </c>
      <c r="J409" s="33">
        <v>120</v>
      </c>
      <c r="K409" s="34" t="s">
        <v>96</v>
      </c>
      <c r="L409" s="33">
        <v>55</v>
      </c>
      <c r="M409" s="35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09" s="316"/>
      <c r="O409" s="316"/>
      <c r="P409" s="316"/>
      <c r="Q409" s="314"/>
      <c r="R409" s="35"/>
      <c r="S409" s="35"/>
      <c r="T409" s="36" t="s">
        <v>63</v>
      </c>
      <c r="U409" s="303">
        <v>0</v>
      </c>
      <c r="V409" s="304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x14ac:dyDescent="0.2">
      <c r="A410" s="320"/>
      <c r="B410" s="321"/>
      <c r="C410" s="321"/>
      <c r="D410" s="321"/>
      <c r="E410" s="321"/>
      <c r="F410" s="321"/>
      <c r="G410" s="321"/>
      <c r="H410" s="321"/>
      <c r="I410" s="321"/>
      <c r="J410" s="321"/>
      <c r="K410" s="321"/>
      <c r="L410" s="322"/>
      <c r="M410" s="317" t="s">
        <v>64</v>
      </c>
      <c r="N410" s="318"/>
      <c r="O410" s="318"/>
      <c r="P410" s="318"/>
      <c r="Q410" s="318"/>
      <c r="R410" s="318"/>
      <c r="S410" s="319"/>
      <c r="T410" s="38" t="s">
        <v>65</v>
      </c>
      <c r="U410" s="305">
        <f>IFERROR(U401/H401,"0")+IFERROR(U402/H402,"0")+IFERROR(U403/H403,"0")+IFERROR(U404/H404,"0")+IFERROR(U405/H405,"0")+IFERROR(U406/H406,"0")+IFERROR(U407/H407,"0")+IFERROR(U408/H408,"0")+IFERROR(U409/H409,"0")</f>
        <v>1.7803030303030303</v>
      </c>
      <c r="V410" s="305">
        <f>IFERROR(V401/H401,"0")+IFERROR(V402/H402,"0")+IFERROR(V403/H403,"0")+IFERROR(V404/H404,"0")+IFERROR(V405/H405,"0")+IFERROR(V406/H406,"0")+IFERROR(V407/H407,"0")+IFERROR(V408/H408,"0")+IFERROR(V409/H409,"0")</f>
        <v>2</v>
      </c>
      <c r="W410" s="305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>1.949E-2</v>
      </c>
      <c r="X410" s="306"/>
      <c r="Y410" s="306"/>
    </row>
    <row r="411" spans="1:52" x14ac:dyDescent="0.2">
      <c r="A411" s="321"/>
      <c r="B411" s="321"/>
      <c r="C411" s="321"/>
      <c r="D411" s="321"/>
      <c r="E411" s="321"/>
      <c r="F411" s="321"/>
      <c r="G411" s="321"/>
      <c r="H411" s="321"/>
      <c r="I411" s="321"/>
      <c r="J411" s="321"/>
      <c r="K411" s="321"/>
      <c r="L411" s="322"/>
      <c r="M411" s="317" t="s">
        <v>64</v>
      </c>
      <c r="N411" s="318"/>
      <c r="O411" s="318"/>
      <c r="P411" s="318"/>
      <c r="Q411" s="318"/>
      <c r="R411" s="318"/>
      <c r="S411" s="319"/>
      <c r="T411" s="38" t="s">
        <v>63</v>
      </c>
      <c r="U411" s="305">
        <f>IFERROR(SUM(U401:U409),"0")</f>
        <v>7</v>
      </c>
      <c r="V411" s="305">
        <f>IFERROR(SUM(V401:V409),"0")</f>
        <v>7.68</v>
      </c>
      <c r="W411" s="38"/>
      <c r="X411" s="306"/>
      <c r="Y411" s="306"/>
    </row>
    <row r="412" spans="1:52" ht="14.25" customHeight="1" x14ac:dyDescent="0.25">
      <c r="A412" s="331" t="s">
        <v>93</v>
      </c>
      <c r="B412" s="321"/>
      <c r="C412" s="321"/>
      <c r="D412" s="321"/>
      <c r="E412" s="321"/>
      <c r="F412" s="321"/>
      <c r="G412" s="321"/>
      <c r="H412" s="321"/>
      <c r="I412" s="321"/>
      <c r="J412" s="321"/>
      <c r="K412" s="321"/>
      <c r="L412" s="321"/>
      <c r="M412" s="321"/>
      <c r="N412" s="321"/>
      <c r="O412" s="321"/>
      <c r="P412" s="321"/>
      <c r="Q412" s="321"/>
      <c r="R412" s="321"/>
      <c r="S412" s="321"/>
      <c r="T412" s="321"/>
      <c r="U412" s="321"/>
      <c r="V412" s="321"/>
      <c r="W412" s="321"/>
      <c r="X412" s="299"/>
      <c r="Y412" s="299"/>
    </row>
    <row r="413" spans="1:52" ht="16.5" customHeight="1" x14ac:dyDescent="0.25">
      <c r="A413" s="55" t="s">
        <v>549</v>
      </c>
      <c r="B413" s="55" t="s">
        <v>550</v>
      </c>
      <c r="C413" s="32">
        <v>4301020222</v>
      </c>
      <c r="D413" s="313">
        <v>4607091388930</v>
      </c>
      <c r="E413" s="314"/>
      <c r="F413" s="302">
        <v>0.88</v>
      </c>
      <c r="G413" s="33">
        <v>6</v>
      </c>
      <c r="H413" s="302">
        <v>5.28</v>
      </c>
      <c r="I413" s="302">
        <v>5.64</v>
      </c>
      <c r="J413" s="33">
        <v>104</v>
      </c>
      <c r="K413" s="34" t="s">
        <v>96</v>
      </c>
      <c r="L413" s="33">
        <v>55</v>
      </c>
      <c r="M413" s="3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3" s="316"/>
      <c r="O413" s="316"/>
      <c r="P413" s="316"/>
      <c r="Q413" s="314"/>
      <c r="R413" s="35"/>
      <c r="S413" s="35"/>
      <c r="T413" s="36" t="s">
        <v>63</v>
      </c>
      <c r="U413" s="303">
        <v>480</v>
      </c>
      <c r="V413" s="304">
        <f>IFERROR(IF(U413="",0,CEILING((U413/$H413),1)*$H413),"")</f>
        <v>480.48</v>
      </c>
      <c r="W413" s="37">
        <f>IFERROR(IF(V413=0,"",ROUNDUP(V413/H413,0)*0.01196),"")</f>
        <v>1.08836</v>
      </c>
      <c r="X413" s="57"/>
      <c r="Y413" s="58"/>
      <c r="AC413" s="59"/>
      <c r="AZ413" s="278" t="s">
        <v>1</v>
      </c>
    </row>
    <row r="414" spans="1:52" ht="16.5" customHeight="1" x14ac:dyDescent="0.25">
      <c r="A414" s="55" t="s">
        <v>551</v>
      </c>
      <c r="B414" s="55" t="s">
        <v>552</v>
      </c>
      <c r="C414" s="32">
        <v>4301020206</v>
      </c>
      <c r="D414" s="313">
        <v>4680115880054</v>
      </c>
      <c r="E414" s="314"/>
      <c r="F414" s="302">
        <v>0.6</v>
      </c>
      <c r="G414" s="33">
        <v>6</v>
      </c>
      <c r="H414" s="302">
        <v>3.6</v>
      </c>
      <c r="I414" s="302">
        <v>3.84</v>
      </c>
      <c r="J414" s="33">
        <v>120</v>
      </c>
      <c r="K414" s="34" t="s">
        <v>96</v>
      </c>
      <c r="L414" s="33">
        <v>55</v>
      </c>
      <c r="M414" s="34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4" s="316"/>
      <c r="O414" s="316"/>
      <c r="P414" s="316"/>
      <c r="Q414" s="314"/>
      <c r="R414" s="35"/>
      <c r="S414" s="35"/>
      <c r="T414" s="36" t="s">
        <v>63</v>
      </c>
      <c r="U414" s="303">
        <v>0</v>
      </c>
      <c r="V414" s="304">
        <f>IFERROR(IF(U414="",0,CEILING((U414/$H414),1)*$H414),"")</f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20"/>
      <c r="B415" s="321"/>
      <c r="C415" s="321"/>
      <c r="D415" s="321"/>
      <c r="E415" s="321"/>
      <c r="F415" s="321"/>
      <c r="G415" s="321"/>
      <c r="H415" s="321"/>
      <c r="I415" s="321"/>
      <c r="J415" s="321"/>
      <c r="K415" s="321"/>
      <c r="L415" s="322"/>
      <c r="M415" s="317" t="s">
        <v>64</v>
      </c>
      <c r="N415" s="318"/>
      <c r="O415" s="318"/>
      <c r="P415" s="318"/>
      <c r="Q415" s="318"/>
      <c r="R415" s="318"/>
      <c r="S415" s="319"/>
      <c r="T415" s="38" t="s">
        <v>65</v>
      </c>
      <c r="U415" s="305">
        <f>IFERROR(U413/H413,"0")+IFERROR(U414/H414,"0")</f>
        <v>90.909090909090907</v>
      </c>
      <c r="V415" s="305">
        <f>IFERROR(V413/H413,"0")+IFERROR(V414/H414,"0")</f>
        <v>91</v>
      </c>
      <c r="W415" s="305">
        <f>IFERROR(IF(W413="",0,W413),"0")+IFERROR(IF(W414="",0,W414),"0")</f>
        <v>1.08836</v>
      </c>
      <c r="X415" s="306"/>
      <c r="Y415" s="306"/>
    </row>
    <row r="416" spans="1:52" x14ac:dyDescent="0.2">
      <c r="A416" s="321"/>
      <c r="B416" s="321"/>
      <c r="C416" s="321"/>
      <c r="D416" s="321"/>
      <c r="E416" s="321"/>
      <c r="F416" s="321"/>
      <c r="G416" s="321"/>
      <c r="H416" s="321"/>
      <c r="I416" s="321"/>
      <c r="J416" s="321"/>
      <c r="K416" s="321"/>
      <c r="L416" s="322"/>
      <c r="M416" s="317" t="s">
        <v>64</v>
      </c>
      <c r="N416" s="318"/>
      <c r="O416" s="318"/>
      <c r="P416" s="318"/>
      <c r="Q416" s="318"/>
      <c r="R416" s="318"/>
      <c r="S416" s="319"/>
      <c r="T416" s="38" t="s">
        <v>63</v>
      </c>
      <c r="U416" s="305">
        <f>IFERROR(SUM(U413:U414),"0")</f>
        <v>480</v>
      </c>
      <c r="V416" s="305">
        <f>IFERROR(SUM(V413:V414),"0")</f>
        <v>480.48</v>
      </c>
      <c r="W416" s="38"/>
      <c r="X416" s="306"/>
      <c r="Y416" s="306"/>
    </row>
    <row r="417" spans="1:52" ht="14.25" customHeight="1" x14ac:dyDescent="0.25">
      <c r="A417" s="331" t="s">
        <v>59</v>
      </c>
      <c r="B417" s="321"/>
      <c r="C417" s="321"/>
      <c r="D417" s="321"/>
      <c r="E417" s="321"/>
      <c r="F417" s="321"/>
      <c r="G417" s="321"/>
      <c r="H417" s="321"/>
      <c r="I417" s="321"/>
      <c r="J417" s="321"/>
      <c r="K417" s="321"/>
      <c r="L417" s="321"/>
      <c r="M417" s="321"/>
      <c r="N417" s="321"/>
      <c r="O417" s="321"/>
      <c r="P417" s="321"/>
      <c r="Q417" s="321"/>
      <c r="R417" s="321"/>
      <c r="S417" s="321"/>
      <c r="T417" s="321"/>
      <c r="U417" s="321"/>
      <c r="V417" s="321"/>
      <c r="W417" s="321"/>
      <c r="X417" s="299"/>
      <c r="Y417" s="299"/>
    </row>
    <row r="418" spans="1:52" ht="27" customHeight="1" x14ac:dyDescent="0.25">
      <c r="A418" s="55" t="s">
        <v>553</v>
      </c>
      <c r="B418" s="55" t="s">
        <v>554</v>
      </c>
      <c r="C418" s="32">
        <v>4301031252</v>
      </c>
      <c r="D418" s="313">
        <v>4680115883116</v>
      </c>
      <c r="E418" s="314"/>
      <c r="F418" s="302">
        <v>0.88</v>
      </c>
      <c r="G418" s="33">
        <v>6</v>
      </c>
      <c r="H418" s="302">
        <v>5.28</v>
      </c>
      <c r="I418" s="302">
        <v>5.64</v>
      </c>
      <c r="J418" s="33">
        <v>104</v>
      </c>
      <c r="K418" s="34" t="s">
        <v>96</v>
      </c>
      <c r="L418" s="33">
        <v>60</v>
      </c>
      <c r="M418" s="3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8" s="316"/>
      <c r="O418" s="316"/>
      <c r="P418" s="316"/>
      <c r="Q418" s="314"/>
      <c r="R418" s="35"/>
      <c r="S418" s="35"/>
      <c r="T418" s="36" t="s">
        <v>63</v>
      </c>
      <c r="U418" s="303">
        <v>230</v>
      </c>
      <c r="V418" s="304">
        <f t="shared" ref="V418:V423" si="19">IFERROR(IF(U418="",0,CEILING((U418/$H418),1)*$H418),"")</f>
        <v>232.32000000000002</v>
      </c>
      <c r="W418" s="37">
        <f>IFERROR(IF(V418=0,"",ROUNDUP(V418/H418,0)*0.01196),"")</f>
        <v>0.52624000000000004</v>
      </c>
      <c r="X418" s="57"/>
      <c r="Y418" s="58"/>
      <c r="AC418" s="59"/>
      <c r="AZ418" s="280" t="s">
        <v>1</v>
      </c>
    </row>
    <row r="419" spans="1:52" ht="27" customHeight="1" x14ac:dyDescent="0.25">
      <c r="A419" s="55" t="s">
        <v>555</v>
      </c>
      <c r="B419" s="55" t="s">
        <v>556</v>
      </c>
      <c r="C419" s="32">
        <v>4301031248</v>
      </c>
      <c r="D419" s="313">
        <v>4680115883093</v>
      </c>
      <c r="E419" s="314"/>
      <c r="F419" s="302">
        <v>0.88</v>
      </c>
      <c r="G419" s="33">
        <v>6</v>
      </c>
      <c r="H419" s="302">
        <v>5.28</v>
      </c>
      <c r="I419" s="302">
        <v>5.64</v>
      </c>
      <c r="J419" s="33">
        <v>104</v>
      </c>
      <c r="K419" s="34" t="s">
        <v>62</v>
      </c>
      <c r="L419" s="33">
        <v>60</v>
      </c>
      <c r="M419" s="3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19" s="316"/>
      <c r="O419" s="316"/>
      <c r="P419" s="316"/>
      <c r="Q419" s="314"/>
      <c r="R419" s="35"/>
      <c r="S419" s="35"/>
      <c r="T419" s="36" t="s">
        <v>63</v>
      </c>
      <c r="U419" s="303">
        <v>100</v>
      </c>
      <c r="V419" s="304">
        <f t="shared" si="19"/>
        <v>100.32000000000001</v>
      </c>
      <c r="W419" s="37">
        <f>IFERROR(IF(V419=0,"",ROUNDUP(V419/H419,0)*0.01196),"")</f>
        <v>0.22724</v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557</v>
      </c>
      <c r="B420" s="55" t="s">
        <v>558</v>
      </c>
      <c r="C420" s="32">
        <v>4301031250</v>
      </c>
      <c r="D420" s="313">
        <v>4680115883109</v>
      </c>
      <c r="E420" s="314"/>
      <c r="F420" s="302">
        <v>0.88</v>
      </c>
      <c r="G420" s="33">
        <v>6</v>
      </c>
      <c r="H420" s="302">
        <v>5.28</v>
      </c>
      <c r="I420" s="302">
        <v>5.64</v>
      </c>
      <c r="J420" s="33">
        <v>104</v>
      </c>
      <c r="K420" s="34" t="s">
        <v>62</v>
      </c>
      <c r="L420" s="33">
        <v>60</v>
      </c>
      <c r="M420" s="3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0" s="316"/>
      <c r="O420" s="316"/>
      <c r="P420" s="316"/>
      <c r="Q420" s="314"/>
      <c r="R420" s="35"/>
      <c r="S420" s="35"/>
      <c r="T420" s="36" t="s">
        <v>63</v>
      </c>
      <c r="U420" s="303">
        <v>360</v>
      </c>
      <c r="V420" s="304">
        <f t="shared" si="19"/>
        <v>364.32</v>
      </c>
      <c r="W420" s="37">
        <f>IFERROR(IF(V420=0,"",ROUNDUP(V420/H420,0)*0.01196),"")</f>
        <v>0.82523999999999997</v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559</v>
      </c>
      <c r="B421" s="55" t="s">
        <v>560</v>
      </c>
      <c r="C421" s="32">
        <v>4301031249</v>
      </c>
      <c r="D421" s="313">
        <v>4680115882072</v>
      </c>
      <c r="E421" s="314"/>
      <c r="F421" s="302">
        <v>0.6</v>
      </c>
      <c r="G421" s="33">
        <v>6</v>
      </c>
      <c r="H421" s="302">
        <v>3.6</v>
      </c>
      <c r="I421" s="302">
        <v>3.84</v>
      </c>
      <c r="J421" s="33">
        <v>120</v>
      </c>
      <c r="K421" s="34" t="s">
        <v>96</v>
      </c>
      <c r="L421" s="33">
        <v>60</v>
      </c>
      <c r="M421" s="346" t="s">
        <v>561</v>
      </c>
      <c r="N421" s="316"/>
      <c r="O421" s="316"/>
      <c r="P421" s="316"/>
      <c r="Q421" s="314"/>
      <c r="R421" s="35"/>
      <c r="S421" s="35"/>
      <c r="T421" s="36" t="s">
        <v>63</v>
      </c>
      <c r="U421" s="303">
        <v>0</v>
      </c>
      <c r="V421" s="304">
        <f t="shared" si="19"/>
        <v>0</v>
      </c>
      <c r="W421" s="37" t="str">
        <f>IFERROR(IF(V421=0,"",ROUNDUP(V421/H421,0)*0.00937),"")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562</v>
      </c>
      <c r="B422" s="55" t="s">
        <v>563</v>
      </c>
      <c r="C422" s="32">
        <v>4301031251</v>
      </c>
      <c r="D422" s="313">
        <v>4680115882102</v>
      </c>
      <c r="E422" s="314"/>
      <c r="F422" s="302">
        <v>0.6</v>
      </c>
      <c r="G422" s="33">
        <v>6</v>
      </c>
      <c r="H422" s="302">
        <v>3.6</v>
      </c>
      <c r="I422" s="302">
        <v>3.81</v>
      </c>
      <c r="J422" s="33">
        <v>120</v>
      </c>
      <c r="K422" s="34" t="s">
        <v>62</v>
      </c>
      <c r="L422" s="33">
        <v>60</v>
      </c>
      <c r="M422" s="347" t="s">
        <v>564</v>
      </c>
      <c r="N422" s="316"/>
      <c r="O422" s="316"/>
      <c r="P422" s="316"/>
      <c r="Q422" s="314"/>
      <c r="R422" s="35"/>
      <c r="S422" s="35"/>
      <c r="T422" s="36" t="s">
        <v>63</v>
      </c>
      <c r="U422" s="303">
        <v>0</v>
      </c>
      <c r="V422" s="304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565</v>
      </c>
      <c r="B423" s="55" t="s">
        <v>566</v>
      </c>
      <c r="C423" s="32">
        <v>4301031253</v>
      </c>
      <c r="D423" s="313">
        <v>4680115882096</v>
      </c>
      <c r="E423" s="314"/>
      <c r="F423" s="302">
        <v>0.6</v>
      </c>
      <c r="G423" s="33">
        <v>6</v>
      </c>
      <c r="H423" s="302">
        <v>3.6</v>
      </c>
      <c r="I423" s="302">
        <v>3.81</v>
      </c>
      <c r="J423" s="33">
        <v>120</v>
      </c>
      <c r="K423" s="34" t="s">
        <v>62</v>
      </c>
      <c r="L423" s="33">
        <v>60</v>
      </c>
      <c r="M423" s="340" t="s">
        <v>567</v>
      </c>
      <c r="N423" s="316"/>
      <c r="O423" s="316"/>
      <c r="P423" s="316"/>
      <c r="Q423" s="314"/>
      <c r="R423" s="35"/>
      <c r="S423" s="35"/>
      <c r="T423" s="36" t="s">
        <v>63</v>
      </c>
      <c r="U423" s="303">
        <v>0</v>
      </c>
      <c r="V423" s="304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20"/>
      <c r="B424" s="321"/>
      <c r="C424" s="321"/>
      <c r="D424" s="321"/>
      <c r="E424" s="321"/>
      <c r="F424" s="321"/>
      <c r="G424" s="321"/>
      <c r="H424" s="321"/>
      <c r="I424" s="321"/>
      <c r="J424" s="321"/>
      <c r="K424" s="321"/>
      <c r="L424" s="322"/>
      <c r="M424" s="317" t="s">
        <v>64</v>
      </c>
      <c r="N424" s="318"/>
      <c r="O424" s="318"/>
      <c r="P424" s="318"/>
      <c r="Q424" s="318"/>
      <c r="R424" s="318"/>
      <c r="S424" s="319"/>
      <c r="T424" s="38" t="s">
        <v>65</v>
      </c>
      <c r="U424" s="305">
        <f>IFERROR(U418/H418,"0")+IFERROR(U419/H419,"0")+IFERROR(U420/H420,"0")+IFERROR(U421/H421,"0")+IFERROR(U422/H422,"0")+IFERROR(U423/H423,"0")</f>
        <v>130.68181818181816</v>
      </c>
      <c r="V424" s="305">
        <f>IFERROR(V418/H418,"0")+IFERROR(V419/H419,"0")+IFERROR(V420/H420,"0")+IFERROR(V421/H421,"0")+IFERROR(V422/H422,"0")+IFERROR(V423/H423,"0")</f>
        <v>132</v>
      </c>
      <c r="W424" s="305">
        <f>IFERROR(IF(W418="",0,W418),"0")+IFERROR(IF(W419="",0,W419),"0")+IFERROR(IF(W420="",0,W420),"0")+IFERROR(IF(W421="",0,W421),"0")+IFERROR(IF(W422="",0,W422),"0")+IFERROR(IF(W423="",0,W423),"0")</f>
        <v>1.5787200000000001</v>
      </c>
      <c r="X424" s="306"/>
      <c r="Y424" s="306"/>
    </row>
    <row r="425" spans="1:52" x14ac:dyDescent="0.2">
      <c r="A425" s="321"/>
      <c r="B425" s="321"/>
      <c r="C425" s="321"/>
      <c r="D425" s="321"/>
      <c r="E425" s="321"/>
      <c r="F425" s="321"/>
      <c r="G425" s="321"/>
      <c r="H425" s="321"/>
      <c r="I425" s="321"/>
      <c r="J425" s="321"/>
      <c r="K425" s="321"/>
      <c r="L425" s="322"/>
      <c r="M425" s="317" t="s">
        <v>64</v>
      </c>
      <c r="N425" s="318"/>
      <c r="O425" s="318"/>
      <c r="P425" s="318"/>
      <c r="Q425" s="318"/>
      <c r="R425" s="318"/>
      <c r="S425" s="319"/>
      <c r="T425" s="38" t="s">
        <v>63</v>
      </c>
      <c r="U425" s="305">
        <f>IFERROR(SUM(U418:U423),"0")</f>
        <v>690</v>
      </c>
      <c r="V425" s="305">
        <f>IFERROR(SUM(V418:V423),"0")</f>
        <v>696.96</v>
      </c>
      <c r="W425" s="38"/>
      <c r="X425" s="306"/>
      <c r="Y425" s="306"/>
    </row>
    <row r="426" spans="1:52" ht="14.25" customHeight="1" x14ac:dyDescent="0.25">
      <c r="A426" s="331" t="s">
        <v>66</v>
      </c>
      <c r="B426" s="321"/>
      <c r="C426" s="321"/>
      <c r="D426" s="321"/>
      <c r="E426" s="321"/>
      <c r="F426" s="321"/>
      <c r="G426" s="321"/>
      <c r="H426" s="321"/>
      <c r="I426" s="321"/>
      <c r="J426" s="321"/>
      <c r="K426" s="321"/>
      <c r="L426" s="321"/>
      <c r="M426" s="321"/>
      <c r="N426" s="321"/>
      <c r="O426" s="321"/>
      <c r="P426" s="321"/>
      <c r="Q426" s="321"/>
      <c r="R426" s="321"/>
      <c r="S426" s="321"/>
      <c r="T426" s="321"/>
      <c r="U426" s="321"/>
      <c r="V426" s="321"/>
      <c r="W426" s="321"/>
      <c r="X426" s="299"/>
      <c r="Y426" s="299"/>
    </row>
    <row r="427" spans="1:52" ht="16.5" customHeight="1" x14ac:dyDescent="0.25">
      <c r="A427" s="55" t="s">
        <v>568</v>
      </c>
      <c r="B427" s="55" t="s">
        <v>569</v>
      </c>
      <c r="C427" s="32">
        <v>4301051230</v>
      </c>
      <c r="D427" s="313">
        <v>4607091383409</v>
      </c>
      <c r="E427" s="314"/>
      <c r="F427" s="302">
        <v>1.3</v>
      </c>
      <c r="G427" s="33">
        <v>6</v>
      </c>
      <c r="H427" s="302">
        <v>7.8</v>
      </c>
      <c r="I427" s="302">
        <v>8.3460000000000001</v>
      </c>
      <c r="J427" s="33">
        <v>56</v>
      </c>
      <c r="K427" s="34" t="s">
        <v>62</v>
      </c>
      <c r="L427" s="33">
        <v>45</v>
      </c>
      <c r="M427" s="34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7" s="316"/>
      <c r="O427" s="316"/>
      <c r="P427" s="316"/>
      <c r="Q427" s="314"/>
      <c r="R427" s="35"/>
      <c r="S427" s="35"/>
      <c r="T427" s="36" t="s">
        <v>63</v>
      </c>
      <c r="U427" s="303">
        <v>0</v>
      </c>
      <c r="V427" s="304">
        <f>IFERROR(IF(U427="",0,CEILING((U427/$H427),1)*$H427),"")</f>
        <v>0</v>
      </c>
      <c r="W427" s="37" t="str">
        <f>IFERROR(IF(V427=0,"",ROUNDUP(V427/H427,0)*0.02175),"")</f>
        <v/>
      </c>
      <c r="X427" s="57"/>
      <c r="Y427" s="58"/>
      <c r="AC427" s="59"/>
      <c r="AZ427" s="286" t="s">
        <v>1</v>
      </c>
    </row>
    <row r="428" spans="1:52" ht="16.5" customHeight="1" x14ac:dyDescent="0.25">
      <c r="A428" s="55" t="s">
        <v>570</v>
      </c>
      <c r="B428" s="55" t="s">
        <v>571</v>
      </c>
      <c r="C428" s="32">
        <v>4301051231</v>
      </c>
      <c r="D428" s="313">
        <v>4607091383416</v>
      </c>
      <c r="E428" s="314"/>
      <c r="F428" s="302">
        <v>1.3</v>
      </c>
      <c r="G428" s="33">
        <v>6</v>
      </c>
      <c r="H428" s="302">
        <v>7.8</v>
      </c>
      <c r="I428" s="302">
        <v>8.3460000000000001</v>
      </c>
      <c r="J428" s="33">
        <v>56</v>
      </c>
      <c r="K428" s="34" t="s">
        <v>62</v>
      </c>
      <c r="L428" s="33">
        <v>45</v>
      </c>
      <c r="M428" s="34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8" s="316"/>
      <c r="O428" s="316"/>
      <c r="P428" s="316"/>
      <c r="Q428" s="314"/>
      <c r="R428" s="35"/>
      <c r="S428" s="35"/>
      <c r="T428" s="36" t="s">
        <v>63</v>
      </c>
      <c r="U428" s="303">
        <v>0</v>
      </c>
      <c r="V428" s="304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x14ac:dyDescent="0.2">
      <c r="A429" s="320"/>
      <c r="B429" s="321"/>
      <c r="C429" s="321"/>
      <c r="D429" s="321"/>
      <c r="E429" s="321"/>
      <c r="F429" s="321"/>
      <c r="G429" s="321"/>
      <c r="H429" s="321"/>
      <c r="I429" s="321"/>
      <c r="J429" s="321"/>
      <c r="K429" s="321"/>
      <c r="L429" s="322"/>
      <c r="M429" s="317" t="s">
        <v>64</v>
      </c>
      <c r="N429" s="318"/>
      <c r="O429" s="318"/>
      <c r="P429" s="318"/>
      <c r="Q429" s="318"/>
      <c r="R429" s="318"/>
      <c r="S429" s="319"/>
      <c r="T429" s="38" t="s">
        <v>65</v>
      </c>
      <c r="U429" s="305">
        <f>IFERROR(U427/H427,"0")+IFERROR(U428/H428,"0")</f>
        <v>0</v>
      </c>
      <c r="V429" s="305">
        <f>IFERROR(V427/H427,"0")+IFERROR(V428/H428,"0")</f>
        <v>0</v>
      </c>
      <c r="W429" s="305">
        <f>IFERROR(IF(W427="",0,W427),"0")+IFERROR(IF(W428="",0,W428),"0")</f>
        <v>0</v>
      </c>
      <c r="X429" s="306"/>
      <c r="Y429" s="306"/>
    </row>
    <row r="430" spans="1:52" x14ac:dyDescent="0.2">
      <c r="A430" s="321"/>
      <c r="B430" s="321"/>
      <c r="C430" s="321"/>
      <c r="D430" s="321"/>
      <c r="E430" s="321"/>
      <c r="F430" s="321"/>
      <c r="G430" s="321"/>
      <c r="H430" s="321"/>
      <c r="I430" s="321"/>
      <c r="J430" s="321"/>
      <c r="K430" s="321"/>
      <c r="L430" s="322"/>
      <c r="M430" s="317" t="s">
        <v>64</v>
      </c>
      <c r="N430" s="318"/>
      <c r="O430" s="318"/>
      <c r="P430" s="318"/>
      <c r="Q430" s="318"/>
      <c r="R430" s="318"/>
      <c r="S430" s="319"/>
      <c r="T430" s="38" t="s">
        <v>63</v>
      </c>
      <c r="U430" s="305">
        <f>IFERROR(SUM(U427:U428),"0")</f>
        <v>0</v>
      </c>
      <c r="V430" s="305">
        <f>IFERROR(SUM(V427:V428),"0")</f>
        <v>0</v>
      </c>
      <c r="W430" s="38"/>
      <c r="X430" s="306"/>
      <c r="Y430" s="306"/>
    </row>
    <row r="431" spans="1:52" ht="27.75" customHeight="1" x14ac:dyDescent="0.2">
      <c r="A431" s="336" t="s">
        <v>572</v>
      </c>
      <c r="B431" s="337"/>
      <c r="C431" s="337"/>
      <c r="D431" s="337"/>
      <c r="E431" s="337"/>
      <c r="F431" s="337"/>
      <c r="G431" s="337"/>
      <c r="H431" s="337"/>
      <c r="I431" s="337"/>
      <c r="J431" s="337"/>
      <c r="K431" s="337"/>
      <c r="L431" s="337"/>
      <c r="M431" s="337"/>
      <c r="N431" s="337"/>
      <c r="O431" s="337"/>
      <c r="P431" s="337"/>
      <c r="Q431" s="337"/>
      <c r="R431" s="337"/>
      <c r="S431" s="337"/>
      <c r="T431" s="337"/>
      <c r="U431" s="337"/>
      <c r="V431" s="337"/>
      <c r="W431" s="337"/>
      <c r="X431" s="49"/>
      <c r="Y431" s="49"/>
    </row>
    <row r="432" spans="1:52" ht="16.5" customHeight="1" x14ac:dyDescent="0.25">
      <c r="A432" s="330" t="s">
        <v>573</v>
      </c>
      <c r="B432" s="321"/>
      <c r="C432" s="321"/>
      <c r="D432" s="321"/>
      <c r="E432" s="321"/>
      <c r="F432" s="321"/>
      <c r="G432" s="321"/>
      <c r="H432" s="321"/>
      <c r="I432" s="321"/>
      <c r="J432" s="321"/>
      <c r="K432" s="321"/>
      <c r="L432" s="321"/>
      <c r="M432" s="321"/>
      <c r="N432" s="321"/>
      <c r="O432" s="321"/>
      <c r="P432" s="321"/>
      <c r="Q432" s="321"/>
      <c r="R432" s="321"/>
      <c r="S432" s="321"/>
      <c r="T432" s="321"/>
      <c r="U432" s="321"/>
      <c r="V432" s="321"/>
      <c r="W432" s="321"/>
      <c r="X432" s="298"/>
      <c r="Y432" s="298"/>
    </row>
    <row r="433" spans="1:52" ht="14.25" customHeight="1" x14ac:dyDescent="0.25">
      <c r="A433" s="331" t="s">
        <v>100</v>
      </c>
      <c r="B433" s="321"/>
      <c r="C433" s="321"/>
      <c r="D433" s="321"/>
      <c r="E433" s="321"/>
      <c r="F433" s="321"/>
      <c r="G433" s="321"/>
      <c r="H433" s="321"/>
      <c r="I433" s="321"/>
      <c r="J433" s="321"/>
      <c r="K433" s="321"/>
      <c r="L433" s="321"/>
      <c r="M433" s="321"/>
      <c r="N433" s="321"/>
      <c r="O433" s="321"/>
      <c r="P433" s="321"/>
      <c r="Q433" s="321"/>
      <c r="R433" s="321"/>
      <c r="S433" s="321"/>
      <c r="T433" s="321"/>
      <c r="U433" s="321"/>
      <c r="V433" s="321"/>
      <c r="W433" s="321"/>
      <c r="X433" s="299"/>
      <c r="Y433" s="299"/>
    </row>
    <row r="434" spans="1:52" ht="27" customHeight="1" x14ac:dyDescent="0.25">
      <c r="A434" s="55" t="s">
        <v>574</v>
      </c>
      <c r="B434" s="55" t="s">
        <v>575</v>
      </c>
      <c r="C434" s="32">
        <v>4301011434</v>
      </c>
      <c r="D434" s="313">
        <v>4680115881099</v>
      </c>
      <c r="E434" s="314"/>
      <c r="F434" s="302">
        <v>1.5</v>
      </c>
      <c r="G434" s="33">
        <v>8</v>
      </c>
      <c r="H434" s="302">
        <v>12</v>
      </c>
      <c r="I434" s="302">
        <v>12.48</v>
      </c>
      <c r="J434" s="33">
        <v>56</v>
      </c>
      <c r="K434" s="34" t="s">
        <v>96</v>
      </c>
      <c r="L434" s="33">
        <v>50</v>
      </c>
      <c r="M434" s="338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4" s="316"/>
      <c r="O434" s="316"/>
      <c r="P434" s="316"/>
      <c r="Q434" s="314"/>
      <c r="R434" s="35"/>
      <c r="S434" s="35"/>
      <c r="T434" s="36" t="s">
        <v>63</v>
      </c>
      <c r="U434" s="303">
        <v>0</v>
      </c>
      <c r="V434" s="304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88" t="s">
        <v>1</v>
      </c>
    </row>
    <row r="435" spans="1:52" ht="27" customHeight="1" x14ac:dyDescent="0.25">
      <c r="A435" s="55" t="s">
        <v>576</v>
      </c>
      <c r="B435" s="55" t="s">
        <v>577</v>
      </c>
      <c r="C435" s="32">
        <v>4301011435</v>
      </c>
      <c r="D435" s="313">
        <v>4680115881150</v>
      </c>
      <c r="E435" s="314"/>
      <c r="F435" s="302">
        <v>1.5</v>
      </c>
      <c r="G435" s="33">
        <v>8</v>
      </c>
      <c r="H435" s="302">
        <v>12</v>
      </c>
      <c r="I435" s="302">
        <v>12.48</v>
      </c>
      <c r="J435" s="33">
        <v>56</v>
      </c>
      <c r="K435" s="34" t="s">
        <v>96</v>
      </c>
      <c r="L435" s="33">
        <v>50</v>
      </c>
      <c r="M435" s="339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5" s="316"/>
      <c r="O435" s="316"/>
      <c r="P435" s="316"/>
      <c r="Q435" s="314"/>
      <c r="R435" s="35"/>
      <c r="S435" s="35"/>
      <c r="T435" s="36" t="s">
        <v>63</v>
      </c>
      <c r="U435" s="303">
        <v>0</v>
      </c>
      <c r="V435" s="304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89" t="s">
        <v>1</v>
      </c>
    </row>
    <row r="436" spans="1:52" x14ac:dyDescent="0.2">
      <c r="A436" s="320"/>
      <c r="B436" s="321"/>
      <c r="C436" s="321"/>
      <c r="D436" s="321"/>
      <c r="E436" s="321"/>
      <c r="F436" s="321"/>
      <c r="G436" s="321"/>
      <c r="H436" s="321"/>
      <c r="I436" s="321"/>
      <c r="J436" s="321"/>
      <c r="K436" s="321"/>
      <c r="L436" s="322"/>
      <c r="M436" s="317" t="s">
        <v>64</v>
      </c>
      <c r="N436" s="318"/>
      <c r="O436" s="318"/>
      <c r="P436" s="318"/>
      <c r="Q436" s="318"/>
      <c r="R436" s="318"/>
      <c r="S436" s="319"/>
      <c r="T436" s="38" t="s">
        <v>65</v>
      </c>
      <c r="U436" s="305">
        <f>IFERROR(U434/H434,"0")+IFERROR(U435/H435,"0")</f>
        <v>0</v>
      </c>
      <c r="V436" s="305">
        <f>IFERROR(V434/H434,"0")+IFERROR(V435/H435,"0")</f>
        <v>0</v>
      </c>
      <c r="W436" s="305">
        <f>IFERROR(IF(W434="",0,W434),"0")+IFERROR(IF(W435="",0,W435),"0")</f>
        <v>0</v>
      </c>
      <c r="X436" s="306"/>
      <c r="Y436" s="306"/>
    </row>
    <row r="437" spans="1:52" x14ac:dyDescent="0.2">
      <c r="A437" s="321"/>
      <c r="B437" s="321"/>
      <c r="C437" s="321"/>
      <c r="D437" s="321"/>
      <c r="E437" s="321"/>
      <c r="F437" s="321"/>
      <c r="G437" s="321"/>
      <c r="H437" s="321"/>
      <c r="I437" s="321"/>
      <c r="J437" s="321"/>
      <c r="K437" s="321"/>
      <c r="L437" s="322"/>
      <c r="M437" s="317" t="s">
        <v>64</v>
      </c>
      <c r="N437" s="318"/>
      <c r="O437" s="318"/>
      <c r="P437" s="318"/>
      <c r="Q437" s="318"/>
      <c r="R437" s="318"/>
      <c r="S437" s="319"/>
      <c r="T437" s="38" t="s">
        <v>63</v>
      </c>
      <c r="U437" s="305">
        <f>IFERROR(SUM(U434:U435),"0")</f>
        <v>0</v>
      </c>
      <c r="V437" s="305">
        <f>IFERROR(SUM(V434:V435),"0")</f>
        <v>0</v>
      </c>
      <c r="W437" s="38"/>
      <c r="X437" s="306"/>
      <c r="Y437" s="306"/>
    </row>
    <row r="438" spans="1:52" ht="14.25" customHeight="1" x14ac:dyDescent="0.25">
      <c r="A438" s="331" t="s">
        <v>93</v>
      </c>
      <c r="B438" s="321"/>
      <c r="C438" s="321"/>
      <c r="D438" s="321"/>
      <c r="E438" s="321"/>
      <c r="F438" s="321"/>
      <c r="G438" s="321"/>
      <c r="H438" s="321"/>
      <c r="I438" s="321"/>
      <c r="J438" s="321"/>
      <c r="K438" s="321"/>
      <c r="L438" s="321"/>
      <c r="M438" s="321"/>
      <c r="N438" s="321"/>
      <c r="O438" s="321"/>
      <c r="P438" s="321"/>
      <c r="Q438" s="321"/>
      <c r="R438" s="321"/>
      <c r="S438" s="321"/>
      <c r="T438" s="321"/>
      <c r="U438" s="321"/>
      <c r="V438" s="321"/>
      <c r="W438" s="321"/>
      <c r="X438" s="299"/>
      <c r="Y438" s="299"/>
    </row>
    <row r="439" spans="1:52" ht="27" customHeight="1" x14ac:dyDescent="0.25">
      <c r="A439" s="55" t="s">
        <v>578</v>
      </c>
      <c r="B439" s="55" t="s">
        <v>579</v>
      </c>
      <c r="C439" s="32">
        <v>4301020231</v>
      </c>
      <c r="D439" s="313">
        <v>4680115881129</v>
      </c>
      <c r="E439" s="314"/>
      <c r="F439" s="302">
        <v>1.8</v>
      </c>
      <c r="G439" s="33">
        <v>6</v>
      </c>
      <c r="H439" s="302">
        <v>10.8</v>
      </c>
      <c r="I439" s="302">
        <v>11.28</v>
      </c>
      <c r="J439" s="33">
        <v>56</v>
      </c>
      <c r="K439" s="34" t="s">
        <v>96</v>
      </c>
      <c r="L439" s="33">
        <v>50</v>
      </c>
      <c r="M439" s="334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39" s="316"/>
      <c r="O439" s="316"/>
      <c r="P439" s="316"/>
      <c r="Q439" s="314"/>
      <c r="R439" s="35"/>
      <c r="S439" s="35"/>
      <c r="T439" s="36" t="s">
        <v>63</v>
      </c>
      <c r="U439" s="303">
        <v>0</v>
      </c>
      <c r="V439" s="304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16.5" customHeight="1" x14ac:dyDescent="0.25">
      <c r="A440" s="55" t="s">
        <v>580</v>
      </c>
      <c r="B440" s="55" t="s">
        <v>581</v>
      </c>
      <c r="C440" s="32">
        <v>4301020230</v>
      </c>
      <c r="D440" s="313">
        <v>4680115881112</v>
      </c>
      <c r="E440" s="314"/>
      <c r="F440" s="302">
        <v>1.35</v>
      </c>
      <c r="G440" s="33">
        <v>8</v>
      </c>
      <c r="H440" s="302">
        <v>10.8</v>
      </c>
      <c r="I440" s="302">
        <v>11.28</v>
      </c>
      <c r="J440" s="33">
        <v>56</v>
      </c>
      <c r="K440" s="34" t="s">
        <v>96</v>
      </c>
      <c r="L440" s="33">
        <v>50</v>
      </c>
      <c r="M440" s="335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0" s="316"/>
      <c r="O440" s="316"/>
      <c r="P440" s="316"/>
      <c r="Q440" s="314"/>
      <c r="R440" s="35"/>
      <c r="S440" s="35"/>
      <c r="T440" s="36" t="s">
        <v>63</v>
      </c>
      <c r="U440" s="303">
        <v>0</v>
      </c>
      <c r="V440" s="304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x14ac:dyDescent="0.2">
      <c r="A441" s="320"/>
      <c r="B441" s="321"/>
      <c r="C441" s="321"/>
      <c r="D441" s="321"/>
      <c r="E441" s="321"/>
      <c r="F441" s="321"/>
      <c r="G441" s="321"/>
      <c r="H441" s="321"/>
      <c r="I441" s="321"/>
      <c r="J441" s="321"/>
      <c r="K441" s="321"/>
      <c r="L441" s="322"/>
      <c r="M441" s="317" t="s">
        <v>64</v>
      </c>
      <c r="N441" s="318"/>
      <c r="O441" s="318"/>
      <c r="P441" s="318"/>
      <c r="Q441" s="318"/>
      <c r="R441" s="318"/>
      <c r="S441" s="319"/>
      <c r="T441" s="38" t="s">
        <v>65</v>
      </c>
      <c r="U441" s="305">
        <f>IFERROR(U439/H439,"0")+IFERROR(U440/H440,"0")</f>
        <v>0</v>
      </c>
      <c r="V441" s="305">
        <f>IFERROR(V439/H439,"0")+IFERROR(V440/H440,"0")</f>
        <v>0</v>
      </c>
      <c r="W441" s="305">
        <f>IFERROR(IF(W439="",0,W439),"0")+IFERROR(IF(W440="",0,W440),"0")</f>
        <v>0</v>
      </c>
      <c r="X441" s="306"/>
      <c r="Y441" s="306"/>
    </row>
    <row r="442" spans="1:52" x14ac:dyDescent="0.2">
      <c r="A442" s="321"/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2"/>
      <c r="M442" s="317" t="s">
        <v>64</v>
      </c>
      <c r="N442" s="318"/>
      <c r="O442" s="318"/>
      <c r="P442" s="318"/>
      <c r="Q442" s="318"/>
      <c r="R442" s="318"/>
      <c r="S442" s="319"/>
      <c r="T442" s="38" t="s">
        <v>63</v>
      </c>
      <c r="U442" s="305">
        <f>IFERROR(SUM(U439:U440),"0")</f>
        <v>0</v>
      </c>
      <c r="V442" s="305">
        <f>IFERROR(SUM(V439:V440),"0")</f>
        <v>0</v>
      </c>
      <c r="W442" s="38"/>
      <c r="X442" s="306"/>
      <c r="Y442" s="306"/>
    </row>
    <row r="443" spans="1:52" ht="14.25" customHeight="1" x14ac:dyDescent="0.25">
      <c r="A443" s="331" t="s">
        <v>59</v>
      </c>
      <c r="B443" s="321"/>
      <c r="C443" s="321"/>
      <c r="D443" s="321"/>
      <c r="E443" s="321"/>
      <c r="F443" s="321"/>
      <c r="G443" s="321"/>
      <c r="H443" s="321"/>
      <c r="I443" s="321"/>
      <c r="J443" s="321"/>
      <c r="K443" s="321"/>
      <c r="L443" s="321"/>
      <c r="M443" s="321"/>
      <c r="N443" s="321"/>
      <c r="O443" s="321"/>
      <c r="P443" s="321"/>
      <c r="Q443" s="321"/>
      <c r="R443" s="321"/>
      <c r="S443" s="321"/>
      <c r="T443" s="321"/>
      <c r="U443" s="321"/>
      <c r="V443" s="321"/>
      <c r="W443" s="321"/>
      <c r="X443" s="299"/>
      <c r="Y443" s="299"/>
    </row>
    <row r="444" spans="1:52" ht="27" customHeight="1" x14ac:dyDescent="0.25">
      <c r="A444" s="55" t="s">
        <v>582</v>
      </c>
      <c r="B444" s="55" t="s">
        <v>583</v>
      </c>
      <c r="C444" s="32">
        <v>4301031192</v>
      </c>
      <c r="D444" s="313">
        <v>4680115881167</v>
      </c>
      <c r="E444" s="314"/>
      <c r="F444" s="302">
        <v>0.73</v>
      </c>
      <c r="G444" s="33">
        <v>6</v>
      </c>
      <c r="H444" s="302">
        <v>4.38</v>
      </c>
      <c r="I444" s="302">
        <v>4.6399999999999997</v>
      </c>
      <c r="J444" s="33">
        <v>156</v>
      </c>
      <c r="K444" s="34" t="s">
        <v>62</v>
      </c>
      <c r="L444" s="33">
        <v>40</v>
      </c>
      <c r="M444" s="33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4" s="316"/>
      <c r="O444" s="316"/>
      <c r="P444" s="316"/>
      <c r="Q444" s="314"/>
      <c r="R444" s="35"/>
      <c r="S444" s="35"/>
      <c r="T444" s="36" t="s">
        <v>63</v>
      </c>
      <c r="U444" s="303">
        <v>52</v>
      </c>
      <c r="V444" s="304">
        <f>IFERROR(IF(U444="",0,CEILING((U444/$H444),1)*$H444),"")</f>
        <v>52.56</v>
      </c>
      <c r="W444" s="37">
        <f>IFERROR(IF(V444=0,"",ROUNDUP(V444/H444,0)*0.00753),"")</f>
        <v>9.0359999999999996E-2</v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584</v>
      </c>
      <c r="B445" s="55" t="s">
        <v>585</v>
      </c>
      <c r="C445" s="32">
        <v>4301031193</v>
      </c>
      <c r="D445" s="313">
        <v>4680115881136</v>
      </c>
      <c r="E445" s="314"/>
      <c r="F445" s="302">
        <v>0.73</v>
      </c>
      <c r="G445" s="33">
        <v>6</v>
      </c>
      <c r="H445" s="302">
        <v>4.38</v>
      </c>
      <c r="I445" s="302">
        <v>4.6399999999999997</v>
      </c>
      <c r="J445" s="33">
        <v>156</v>
      </c>
      <c r="K445" s="34" t="s">
        <v>62</v>
      </c>
      <c r="L445" s="33">
        <v>40</v>
      </c>
      <c r="M445" s="333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5" s="316"/>
      <c r="O445" s="316"/>
      <c r="P445" s="316"/>
      <c r="Q445" s="314"/>
      <c r="R445" s="35"/>
      <c r="S445" s="35"/>
      <c r="T445" s="36" t="s">
        <v>63</v>
      </c>
      <c r="U445" s="303">
        <v>0</v>
      </c>
      <c r="V445" s="304">
        <f>IFERROR(IF(U445="",0,CEILING((U445/$H445),1)*$H445),"")</f>
        <v>0</v>
      </c>
      <c r="W445" s="37" t="str">
        <f>IFERROR(IF(V445=0,"",ROUNDUP(V445/H445,0)*0.00753),"")</f>
        <v/>
      </c>
      <c r="X445" s="57"/>
      <c r="Y445" s="58"/>
      <c r="AC445" s="59"/>
      <c r="AZ445" s="293" t="s">
        <v>1</v>
      </c>
    </row>
    <row r="446" spans="1:52" x14ac:dyDescent="0.2">
      <c r="A446" s="320"/>
      <c r="B446" s="321"/>
      <c r="C446" s="321"/>
      <c r="D446" s="321"/>
      <c r="E446" s="321"/>
      <c r="F446" s="321"/>
      <c r="G446" s="321"/>
      <c r="H446" s="321"/>
      <c r="I446" s="321"/>
      <c r="J446" s="321"/>
      <c r="K446" s="321"/>
      <c r="L446" s="322"/>
      <c r="M446" s="317" t="s">
        <v>64</v>
      </c>
      <c r="N446" s="318"/>
      <c r="O446" s="318"/>
      <c r="P446" s="318"/>
      <c r="Q446" s="318"/>
      <c r="R446" s="318"/>
      <c r="S446" s="319"/>
      <c r="T446" s="38" t="s">
        <v>65</v>
      </c>
      <c r="U446" s="305">
        <f>IFERROR(U444/H444,"0")+IFERROR(U445/H445,"0")</f>
        <v>11.872146118721462</v>
      </c>
      <c r="V446" s="305">
        <f>IFERROR(V444/H444,"0")+IFERROR(V445/H445,"0")</f>
        <v>12</v>
      </c>
      <c r="W446" s="305">
        <f>IFERROR(IF(W444="",0,W444),"0")+IFERROR(IF(W445="",0,W445),"0")</f>
        <v>9.0359999999999996E-2</v>
      </c>
      <c r="X446" s="306"/>
      <c r="Y446" s="306"/>
    </row>
    <row r="447" spans="1:52" x14ac:dyDescent="0.2">
      <c r="A447" s="321"/>
      <c r="B447" s="321"/>
      <c r="C447" s="321"/>
      <c r="D447" s="321"/>
      <c r="E447" s="321"/>
      <c r="F447" s="321"/>
      <c r="G447" s="321"/>
      <c r="H447" s="321"/>
      <c r="I447" s="321"/>
      <c r="J447" s="321"/>
      <c r="K447" s="321"/>
      <c r="L447" s="322"/>
      <c r="M447" s="317" t="s">
        <v>64</v>
      </c>
      <c r="N447" s="318"/>
      <c r="O447" s="318"/>
      <c r="P447" s="318"/>
      <c r="Q447" s="318"/>
      <c r="R447" s="318"/>
      <c r="S447" s="319"/>
      <c r="T447" s="38" t="s">
        <v>63</v>
      </c>
      <c r="U447" s="305">
        <f>IFERROR(SUM(U444:U445),"0")</f>
        <v>52</v>
      </c>
      <c r="V447" s="305">
        <f>IFERROR(SUM(V444:V445),"0")</f>
        <v>52.56</v>
      </c>
      <c r="W447" s="38"/>
      <c r="X447" s="306"/>
      <c r="Y447" s="306"/>
    </row>
    <row r="448" spans="1:52" ht="14.25" customHeight="1" x14ac:dyDescent="0.25">
      <c r="A448" s="331" t="s">
        <v>66</v>
      </c>
      <c r="B448" s="321"/>
      <c r="C448" s="321"/>
      <c r="D448" s="321"/>
      <c r="E448" s="321"/>
      <c r="F448" s="321"/>
      <c r="G448" s="321"/>
      <c r="H448" s="321"/>
      <c r="I448" s="321"/>
      <c r="J448" s="321"/>
      <c r="K448" s="321"/>
      <c r="L448" s="321"/>
      <c r="M448" s="321"/>
      <c r="N448" s="321"/>
      <c r="O448" s="321"/>
      <c r="P448" s="321"/>
      <c r="Q448" s="321"/>
      <c r="R448" s="321"/>
      <c r="S448" s="321"/>
      <c r="T448" s="321"/>
      <c r="U448" s="321"/>
      <c r="V448" s="321"/>
      <c r="W448" s="321"/>
      <c r="X448" s="299"/>
      <c r="Y448" s="299"/>
    </row>
    <row r="449" spans="1:52" ht="27" customHeight="1" x14ac:dyDescent="0.25">
      <c r="A449" s="55" t="s">
        <v>586</v>
      </c>
      <c r="B449" s="55" t="s">
        <v>587</v>
      </c>
      <c r="C449" s="32">
        <v>4301051381</v>
      </c>
      <c r="D449" s="313">
        <v>4680115881068</v>
      </c>
      <c r="E449" s="314"/>
      <c r="F449" s="302">
        <v>1.3</v>
      </c>
      <c r="G449" s="33">
        <v>6</v>
      </c>
      <c r="H449" s="302">
        <v>7.8</v>
      </c>
      <c r="I449" s="302">
        <v>8.2799999999999994</v>
      </c>
      <c r="J449" s="33">
        <v>56</v>
      </c>
      <c r="K449" s="34" t="s">
        <v>62</v>
      </c>
      <c r="L449" s="33">
        <v>30</v>
      </c>
      <c r="M449" s="328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16"/>
      <c r="O449" s="316"/>
      <c r="P449" s="316"/>
      <c r="Q449" s="314"/>
      <c r="R449" s="35"/>
      <c r="S449" s="35"/>
      <c r="T449" s="36" t="s">
        <v>63</v>
      </c>
      <c r="U449" s="303">
        <v>0</v>
      </c>
      <c r="V449" s="304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ht="27" customHeight="1" x14ac:dyDescent="0.25">
      <c r="A450" s="55" t="s">
        <v>588</v>
      </c>
      <c r="B450" s="55" t="s">
        <v>589</v>
      </c>
      <c r="C450" s="32">
        <v>4301051382</v>
      </c>
      <c r="D450" s="313">
        <v>4680115881075</v>
      </c>
      <c r="E450" s="314"/>
      <c r="F450" s="302">
        <v>0.5</v>
      </c>
      <c r="G450" s="33">
        <v>6</v>
      </c>
      <c r="H450" s="302">
        <v>3</v>
      </c>
      <c r="I450" s="302">
        <v>3.2</v>
      </c>
      <c r="J450" s="33">
        <v>156</v>
      </c>
      <c r="K450" s="34" t="s">
        <v>62</v>
      </c>
      <c r="L450" s="33">
        <v>30</v>
      </c>
      <c r="M450" s="32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16"/>
      <c r="O450" s="316"/>
      <c r="P450" s="316"/>
      <c r="Q450" s="314"/>
      <c r="R450" s="35"/>
      <c r="S450" s="35"/>
      <c r="T450" s="36" t="s">
        <v>63</v>
      </c>
      <c r="U450" s="303">
        <v>0</v>
      </c>
      <c r="V450" s="304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20"/>
      <c r="B451" s="321"/>
      <c r="C451" s="321"/>
      <c r="D451" s="321"/>
      <c r="E451" s="321"/>
      <c r="F451" s="321"/>
      <c r="G451" s="321"/>
      <c r="H451" s="321"/>
      <c r="I451" s="321"/>
      <c r="J451" s="321"/>
      <c r="K451" s="321"/>
      <c r="L451" s="322"/>
      <c r="M451" s="317" t="s">
        <v>64</v>
      </c>
      <c r="N451" s="318"/>
      <c r="O451" s="318"/>
      <c r="P451" s="318"/>
      <c r="Q451" s="318"/>
      <c r="R451" s="318"/>
      <c r="S451" s="319"/>
      <c r="T451" s="38" t="s">
        <v>65</v>
      </c>
      <c r="U451" s="305">
        <f>IFERROR(U449/H449,"0")+IFERROR(U450/H450,"0")</f>
        <v>0</v>
      </c>
      <c r="V451" s="305">
        <f>IFERROR(V449/H449,"0")+IFERROR(V450/H450,"0")</f>
        <v>0</v>
      </c>
      <c r="W451" s="305">
        <f>IFERROR(IF(W449="",0,W449),"0")+IFERROR(IF(W450="",0,W450),"0")</f>
        <v>0</v>
      </c>
      <c r="X451" s="306"/>
      <c r="Y451" s="306"/>
    </row>
    <row r="452" spans="1:52" x14ac:dyDescent="0.2">
      <c r="A452" s="321"/>
      <c r="B452" s="321"/>
      <c r="C452" s="321"/>
      <c r="D452" s="321"/>
      <c r="E452" s="321"/>
      <c r="F452" s="321"/>
      <c r="G452" s="321"/>
      <c r="H452" s="321"/>
      <c r="I452" s="321"/>
      <c r="J452" s="321"/>
      <c r="K452" s="321"/>
      <c r="L452" s="322"/>
      <c r="M452" s="317" t="s">
        <v>64</v>
      </c>
      <c r="N452" s="318"/>
      <c r="O452" s="318"/>
      <c r="P452" s="318"/>
      <c r="Q452" s="318"/>
      <c r="R452" s="318"/>
      <c r="S452" s="319"/>
      <c r="T452" s="38" t="s">
        <v>63</v>
      </c>
      <c r="U452" s="305">
        <f>IFERROR(SUM(U449:U450),"0")</f>
        <v>0</v>
      </c>
      <c r="V452" s="305">
        <f>IFERROR(SUM(V449:V450),"0")</f>
        <v>0</v>
      </c>
      <c r="W452" s="38"/>
      <c r="X452" s="306"/>
      <c r="Y452" s="306"/>
    </row>
    <row r="453" spans="1:52" ht="16.5" customHeight="1" x14ac:dyDescent="0.25">
      <c r="A453" s="330" t="s">
        <v>590</v>
      </c>
      <c r="B453" s="321"/>
      <c r="C453" s="321"/>
      <c r="D453" s="321"/>
      <c r="E453" s="321"/>
      <c r="F453" s="321"/>
      <c r="G453" s="321"/>
      <c r="H453" s="321"/>
      <c r="I453" s="321"/>
      <c r="J453" s="321"/>
      <c r="K453" s="321"/>
      <c r="L453" s="321"/>
      <c r="M453" s="321"/>
      <c r="N453" s="321"/>
      <c r="O453" s="321"/>
      <c r="P453" s="321"/>
      <c r="Q453" s="321"/>
      <c r="R453" s="321"/>
      <c r="S453" s="321"/>
      <c r="T453" s="321"/>
      <c r="U453" s="321"/>
      <c r="V453" s="321"/>
      <c r="W453" s="321"/>
      <c r="X453" s="298"/>
      <c r="Y453" s="298"/>
    </row>
    <row r="454" spans="1:52" ht="14.25" customHeight="1" x14ac:dyDescent="0.25">
      <c r="A454" s="331" t="s">
        <v>66</v>
      </c>
      <c r="B454" s="321"/>
      <c r="C454" s="321"/>
      <c r="D454" s="321"/>
      <c r="E454" s="321"/>
      <c r="F454" s="321"/>
      <c r="G454" s="321"/>
      <c r="H454" s="321"/>
      <c r="I454" s="321"/>
      <c r="J454" s="321"/>
      <c r="K454" s="321"/>
      <c r="L454" s="321"/>
      <c r="M454" s="321"/>
      <c r="N454" s="321"/>
      <c r="O454" s="321"/>
      <c r="P454" s="321"/>
      <c r="Q454" s="321"/>
      <c r="R454" s="321"/>
      <c r="S454" s="321"/>
      <c r="T454" s="321"/>
      <c r="U454" s="321"/>
      <c r="V454" s="321"/>
      <c r="W454" s="321"/>
      <c r="X454" s="299"/>
      <c r="Y454" s="299"/>
    </row>
    <row r="455" spans="1:52" ht="16.5" customHeight="1" x14ac:dyDescent="0.25">
      <c r="A455" s="55" t="s">
        <v>591</v>
      </c>
      <c r="B455" s="55" t="s">
        <v>592</v>
      </c>
      <c r="C455" s="32">
        <v>4301051310</v>
      </c>
      <c r="D455" s="313">
        <v>4680115880870</v>
      </c>
      <c r="E455" s="314"/>
      <c r="F455" s="302">
        <v>1.3</v>
      </c>
      <c r="G455" s="33">
        <v>6</v>
      </c>
      <c r="H455" s="302">
        <v>7.8</v>
      </c>
      <c r="I455" s="302">
        <v>8.3640000000000008</v>
      </c>
      <c r="J455" s="33">
        <v>56</v>
      </c>
      <c r="K455" s="34" t="s">
        <v>122</v>
      </c>
      <c r="L455" s="33">
        <v>40</v>
      </c>
      <c r="M455" s="31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5" s="316"/>
      <c r="O455" s="316"/>
      <c r="P455" s="316"/>
      <c r="Q455" s="314"/>
      <c r="R455" s="35"/>
      <c r="S455" s="35"/>
      <c r="T455" s="36" t="s">
        <v>63</v>
      </c>
      <c r="U455" s="303">
        <v>0</v>
      </c>
      <c r="V455" s="304">
        <f>IFERROR(IF(U455="",0,CEILING((U455/$H455),1)*$H455),"")</f>
        <v>0</v>
      </c>
      <c r="W455" s="37" t="str">
        <f>IFERROR(IF(V455=0,"",ROUNDUP(V455/H455,0)*0.02175),"")</f>
        <v/>
      </c>
      <c r="X455" s="57"/>
      <c r="Y455" s="58"/>
      <c r="AC455" s="59"/>
      <c r="AZ455" s="296" t="s">
        <v>1</v>
      </c>
    </row>
    <row r="456" spans="1:52" x14ac:dyDescent="0.2">
      <c r="A456" s="320"/>
      <c r="B456" s="321"/>
      <c r="C456" s="321"/>
      <c r="D456" s="321"/>
      <c r="E456" s="321"/>
      <c r="F456" s="321"/>
      <c r="G456" s="321"/>
      <c r="H456" s="321"/>
      <c r="I456" s="321"/>
      <c r="J456" s="321"/>
      <c r="K456" s="321"/>
      <c r="L456" s="322"/>
      <c r="M456" s="317" t="s">
        <v>64</v>
      </c>
      <c r="N456" s="318"/>
      <c r="O456" s="318"/>
      <c r="P456" s="318"/>
      <c r="Q456" s="318"/>
      <c r="R456" s="318"/>
      <c r="S456" s="319"/>
      <c r="T456" s="38" t="s">
        <v>65</v>
      </c>
      <c r="U456" s="305">
        <f>IFERROR(U455/H455,"0")</f>
        <v>0</v>
      </c>
      <c r="V456" s="305">
        <f>IFERROR(V455/H455,"0")</f>
        <v>0</v>
      </c>
      <c r="W456" s="305">
        <f>IFERROR(IF(W455="",0,W455),"0")</f>
        <v>0</v>
      </c>
      <c r="X456" s="306"/>
      <c r="Y456" s="306"/>
    </row>
    <row r="457" spans="1:52" x14ac:dyDescent="0.2">
      <c r="A457" s="321"/>
      <c r="B457" s="321"/>
      <c r="C457" s="321"/>
      <c r="D457" s="321"/>
      <c r="E457" s="321"/>
      <c r="F457" s="321"/>
      <c r="G457" s="321"/>
      <c r="H457" s="321"/>
      <c r="I457" s="321"/>
      <c r="J457" s="321"/>
      <c r="K457" s="321"/>
      <c r="L457" s="322"/>
      <c r="M457" s="317" t="s">
        <v>64</v>
      </c>
      <c r="N457" s="318"/>
      <c r="O457" s="318"/>
      <c r="P457" s="318"/>
      <c r="Q457" s="318"/>
      <c r="R457" s="318"/>
      <c r="S457" s="319"/>
      <c r="T457" s="38" t="s">
        <v>63</v>
      </c>
      <c r="U457" s="305">
        <f>IFERROR(SUM(U455:U455),"0")</f>
        <v>0</v>
      </c>
      <c r="V457" s="305">
        <f>IFERROR(SUM(V455:V455),"0")</f>
        <v>0</v>
      </c>
      <c r="W457" s="38"/>
      <c r="X457" s="306"/>
      <c r="Y457" s="306"/>
    </row>
    <row r="458" spans="1:52" ht="15" customHeight="1" x14ac:dyDescent="0.2">
      <c r="A458" s="326"/>
      <c r="B458" s="321"/>
      <c r="C458" s="321"/>
      <c r="D458" s="321"/>
      <c r="E458" s="321"/>
      <c r="F458" s="321"/>
      <c r="G458" s="321"/>
      <c r="H458" s="321"/>
      <c r="I458" s="321"/>
      <c r="J458" s="321"/>
      <c r="K458" s="321"/>
      <c r="L458" s="327"/>
      <c r="M458" s="323" t="s">
        <v>593</v>
      </c>
      <c r="N458" s="324"/>
      <c r="O458" s="324"/>
      <c r="P458" s="324"/>
      <c r="Q458" s="324"/>
      <c r="R458" s="324"/>
      <c r="S458" s="325"/>
      <c r="T458" s="38" t="s">
        <v>63</v>
      </c>
      <c r="U458" s="305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>14370</v>
      </c>
      <c r="V458" s="305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>14455.199999999999</v>
      </c>
      <c r="W458" s="38"/>
      <c r="X458" s="306"/>
      <c r="Y458" s="306"/>
    </row>
    <row r="459" spans="1:52" x14ac:dyDescent="0.2">
      <c r="A459" s="321"/>
      <c r="B459" s="321"/>
      <c r="C459" s="321"/>
      <c r="D459" s="321"/>
      <c r="E459" s="321"/>
      <c r="F459" s="321"/>
      <c r="G459" s="321"/>
      <c r="H459" s="321"/>
      <c r="I459" s="321"/>
      <c r="J459" s="321"/>
      <c r="K459" s="321"/>
      <c r="L459" s="327"/>
      <c r="M459" s="323" t="s">
        <v>594</v>
      </c>
      <c r="N459" s="324"/>
      <c r="O459" s="324"/>
      <c r="P459" s="324"/>
      <c r="Q459" s="324"/>
      <c r="R459" s="324"/>
      <c r="S459" s="325"/>
      <c r="T459" s="38" t="s">
        <v>63</v>
      </c>
      <c r="U459" s="30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>14995.843456168388</v>
      </c>
      <c r="V459" s="30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15086.237999999996</v>
      </c>
      <c r="W459" s="38"/>
      <c r="X459" s="306"/>
      <c r="Y459" s="306"/>
    </row>
    <row r="460" spans="1:52" x14ac:dyDescent="0.2">
      <c r="A460" s="321"/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7"/>
      <c r="M460" s="323" t="s">
        <v>595</v>
      </c>
      <c r="N460" s="324"/>
      <c r="O460" s="324"/>
      <c r="P460" s="324"/>
      <c r="Q460" s="324"/>
      <c r="R460" s="324"/>
      <c r="S460" s="325"/>
      <c r="T460" s="38" t="s">
        <v>596</v>
      </c>
      <c r="U460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>23</v>
      </c>
      <c r="V460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23</v>
      </c>
      <c r="W460" s="38"/>
      <c r="X460" s="306"/>
      <c r="Y460" s="306"/>
    </row>
    <row r="461" spans="1:52" x14ac:dyDescent="0.2">
      <c r="A461" s="321"/>
      <c r="B461" s="321"/>
      <c r="C461" s="321"/>
      <c r="D461" s="321"/>
      <c r="E461" s="321"/>
      <c r="F461" s="321"/>
      <c r="G461" s="321"/>
      <c r="H461" s="321"/>
      <c r="I461" s="321"/>
      <c r="J461" s="321"/>
      <c r="K461" s="321"/>
      <c r="L461" s="327"/>
      <c r="M461" s="323" t="s">
        <v>597</v>
      </c>
      <c r="N461" s="324"/>
      <c r="O461" s="324"/>
      <c r="P461" s="324"/>
      <c r="Q461" s="324"/>
      <c r="R461" s="324"/>
      <c r="S461" s="325"/>
      <c r="T461" s="38" t="s">
        <v>63</v>
      </c>
      <c r="U461" s="305">
        <f>GrossWeightTotal+PalletQtyTotal*25</f>
        <v>15570.843456168388</v>
      </c>
      <c r="V461" s="305">
        <f>GrossWeightTotalR+PalletQtyTotalR*25</f>
        <v>15661.237999999996</v>
      </c>
      <c r="W461" s="38"/>
      <c r="X461" s="306"/>
      <c r="Y461" s="306"/>
    </row>
    <row r="462" spans="1:52" x14ac:dyDescent="0.2">
      <c r="A462" s="321"/>
      <c r="B462" s="321"/>
      <c r="C462" s="321"/>
      <c r="D462" s="321"/>
      <c r="E462" s="321"/>
      <c r="F462" s="321"/>
      <c r="G462" s="321"/>
      <c r="H462" s="321"/>
      <c r="I462" s="321"/>
      <c r="J462" s="321"/>
      <c r="K462" s="321"/>
      <c r="L462" s="327"/>
      <c r="M462" s="323" t="s">
        <v>598</v>
      </c>
      <c r="N462" s="324"/>
      <c r="O462" s="324"/>
      <c r="P462" s="324"/>
      <c r="Q462" s="324"/>
      <c r="R462" s="324"/>
      <c r="S462" s="325"/>
      <c r="T462" s="38" t="s">
        <v>596</v>
      </c>
      <c r="U462" s="305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>1682.2740653984949</v>
      </c>
      <c r="V462" s="305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>1696</v>
      </c>
      <c r="W462" s="38"/>
      <c r="X462" s="306"/>
      <c r="Y462" s="306"/>
    </row>
    <row r="463" spans="1:52" ht="14.25" customHeight="1" x14ac:dyDescent="0.2">
      <c r="A463" s="321"/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7"/>
      <c r="M463" s="323" t="s">
        <v>599</v>
      </c>
      <c r="N463" s="324"/>
      <c r="O463" s="324"/>
      <c r="P463" s="324"/>
      <c r="Q463" s="324"/>
      <c r="R463" s="324"/>
      <c r="S463" s="325"/>
      <c r="T463" s="40" t="s">
        <v>600</v>
      </c>
      <c r="U463" s="38"/>
      <c r="V463" s="38"/>
      <c r="W463" s="38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>25.372150000000001</v>
      </c>
      <c r="X463" s="306"/>
      <c r="Y463" s="306"/>
    </row>
    <row r="464" spans="1:52" ht="13.5" customHeight="1" thickBot="1" x14ac:dyDescent="0.25"/>
    <row r="465" spans="1:28" ht="27" customHeight="1" thickTop="1" thickBot="1" x14ac:dyDescent="0.25">
      <c r="A465" s="41" t="s">
        <v>601</v>
      </c>
      <c r="B465" s="297" t="s">
        <v>58</v>
      </c>
      <c r="C465" s="307" t="s">
        <v>91</v>
      </c>
      <c r="D465" s="308"/>
      <c r="E465" s="308"/>
      <c r="F465" s="309"/>
      <c r="G465" s="307" t="s">
        <v>217</v>
      </c>
      <c r="H465" s="308"/>
      <c r="I465" s="308"/>
      <c r="J465" s="308"/>
      <c r="K465" s="308"/>
      <c r="L465" s="309"/>
      <c r="M465" s="307" t="s">
        <v>405</v>
      </c>
      <c r="N465" s="309"/>
      <c r="O465" s="307" t="s">
        <v>452</v>
      </c>
      <c r="P465" s="309"/>
      <c r="Q465" s="297" t="s">
        <v>530</v>
      </c>
      <c r="R465" s="307" t="s">
        <v>572</v>
      </c>
      <c r="S465" s="309"/>
      <c r="T465" s="1"/>
      <c r="Y465" s="53"/>
      <c r="AB465" s="1"/>
    </row>
    <row r="466" spans="1:28" ht="14.25" customHeight="1" thickTop="1" x14ac:dyDescent="0.2">
      <c r="A466" s="310" t="s">
        <v>602</v>
      </c>
      <c r="B466" s="307" t="s">
        <v>58</v>
      </c>
      <c r="C466" s="307" t="s">
        <v>92</v>
      </c>
      <c r="D466" s="307" t="s">
        <v>99</v>
      </c>
      <c r="E466" s="307" t="s">
        <v>91</v>
      </c>
      <c r="F466" s="307" t="s">
        <v>208</v>
      </c>
      <c r="G466" s="307" t="s">
        <v>218</v>
      </c>
      <c r="H466" s="307" t="s">
        <v>225</v>
      </c>
      <c r="I466" s="307" t="s">
        <v>242</v>
      </c>
      <c r="J466" s="307" t="s">
        <v>298</v>
      </c>
      <c r="K466" s="307" t="s">
        <v>374</v>
      </c>
      <c r="L466" s="307" t="s">
        <v>392</v>
      </c>
      <c r="M466" s="307" t="s">
        <v>406</v>
      </c>
      <c r="N466" s="307" t="s">
        <v>429</v>
      </c>
      <c r="O466" s="307" t="s">
        <v>453</v>
      </c>
      <c r="P466" s="307" t="s">
        <v>506</v>
      </c>
      <c r="Q466" s="307" t="s">
        <v>530</v>
      </c>
      <c r="R466" s="307" t="s">
        <v>573</v>
      </c>
      <c r="S466" s="307" t="s">
        <v>590</v>
      </c>
      <c r="T466" s="1"/>
      <c r="Y466" s="53"/>
      <c r="AB466" s="1"/>
    </row>
    <row r="467" spans="1:28" ht="13.5" customHeight="1" thickBot="1" x14ac:dyDescent="0.25">
      <c r="A467" s="311"/>
      <c r="B467" s="312"/>
      <c r="C467" s="312"/>
      <c r="D467" s="312"/>
      <c r="E467" s="312"/>
      <c r="F467" s="312"/>
      <c r="G467" s="312"/>
      <c r="H467" s="312"/>
      <c r="I467" s="312"/>
      <c r="J467" s="312"/>
      <c r="K467" s="312"/>
      <c r="L467" s="312"/>
      <c r="M467" s="312"/>
      <c r="N467" s="312"/>
      <c r="O467" s="312"/>
      <c r="P467" s="312"/>
      <c r="Q467" s="312"/>
      <c r="R467" s="312"/>
      <c r="S467" s="312"/>
      <c r="T467" s="1"/>
      <c r="Y467" s="53"/>
      <c r="AB467" s="1"/>
    </row>
    <row r="468" spans="1:28" ht="18" customHeight="1" thickTop="1" thickBot="1" x14ac:dyDescent="0.25">
      <c r="A468" s="41" t="s">
        <v>603</v>
      </c>
      <c r="B468" s="47">
        <f>IFERROR(V22*1,"0")+IFERROR(V26*1,"0")+IFERROR(V27*1,"0")+IFERROR(V28*1,"0")+IFERROR(V29*1,"0")+IFERROR(V30*1,"0")+IFERROR(V31*1,"0")+IFERROR(V35*1,"0")+IFERROR(V36*1,"0")+IFERROR(V40*1,"0")</f>
        <v>0</v>
      </c>
      <c r="C468" s="47">
        <f>IFERROR(V46*1,"0")+IFERROR(V47*1,"0")</f>
        <v>43.2</v>
      </c>
      <c r="D468" s="47">
        <f>IFERROR(V52*1,"0")+IFERROR(V53*1,"0")+IFERROR(V54*1,"0")</f>
        <v>22.5</v>
      </c>
      <c r="E468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>114.6</v>
      </c>
      <c r="F468" s="47">
        <f>IFERROR(V118*1,"0")+IFERROR(V119*1,"0")+IFERROR(V120*1,"0")+IFERROR(V121*1,"0")</f>
        <v>13.5</v>
      </c>
      <c r="G468" s="47">
        <f>IFERROR(V127*1,"0")+IFERROR(V128*1,"0")+IFERROR(V129*1,"0")</f>
        <v>0</v>
      </c>
      <c r="H468" s="47">
        <f>IFERROR(V134*1,"0")+IFERROR(V135*1,"0")+IFERROR(V136*1,"0")+IFERROR(V137*1,"0")+IFERROR(V138*1,"0")+IFERROR(V139*1,"0")+IFERROR(V140*1,"0")+IFERROR(V141*1,"0")</f>
        <v>180.60000000000002</v>
      </c>
      <c r="I468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1246.8000000000004</v>
      </c>
      <c r="J468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488.1</v>
      </c>
      <c r="K468" s="47">
        <f>IFERROR(V247*1,"0")+IFERROR(V248*1,"0")+IFERROR(V249*1,"0")+IFERROR(V250*1,"0")+IFERROR(V251*1,"0")+IFERROR(V252*1,"0")+IFERROR(V253*1,"0")+IFERROR(V257*1,"0")+IFERROR(V258*1,"0")</f>
        <v>84.960000000000008</v>
      </c>
      <c r="L468" s="47">
        <f>IFERROR(V263*1,"0")+IFERROR(V267*1,"0")+IFERROR(V268*1,"0")+IFERROR(V269*1,"0")+IFERROR(V273*1,"0")+IFERROR(V277*1,"0")</f>
        <v>129.06</v>
      </c>
      <c r="M468" s="47">
        <f>IFERROR(V283*1,"0")+IFERROR(V284*1,"0")+IFERROR(V285*1,"0")+IFERROR(V286*1,"0")+IFERROR(V287*1,"0")+IFERROR(V288*1,"0")+IFERROR(V289*1,"0")+IFERROR(V290*1,"0")+IFERROR(V294*1,"0")+IFERROR(V295*1,"0")+IFERROR(V299*1,"0")+IFERROR(V303*1,"0")</f>
        <v>8859.6</v>
      </c>
      <c r="N468" s="47">
        <f>IFERROR(V308*1,"0")+IFERROR(V309*1,"0")+IFERROR(V310*1,"0")+IFERROR(V311*1,"0")+IFERROR(V315*1,"0")+IFERROR(V316*1,"0")+IFERROR(V320*1,"0")+IFERROR(V321*1,"0")+IFERROR(V322*1,"0")+IFERROR(V323*1,"0")+IFERROR(V327*1,"0")</f>
        <v>598.49999999999989</v>
      </c>
      <c r="O468" s="47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>911.10000000000014</v>
      </c>
      <c r="P468" s="47">
        <f>IFERROR(V376*1,"0")+IFERROR(V377*1,"0")+IFERROR(V381*1,"0")+IFERROR(V382*1,"0")+IFERROR(V383*1,"0")+IFERROR(V384*1,"0")+IFERROR(V385*1,"0")+IFERROR(V386*1,"0")+IFERROR(V387*1,"0")+IFERROR(V391*1,"0")+IFERROR(V395*1,"0")</f>
        <v>525.00000000000011</v>
      </c>
      <c r="Q468" s="47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>1185.1200000000001</v>
      </c>
      <c r="R468" s="47">
        <f>IFERROR(V434*1,"0")+IFERROR(V435*1,"0")+IFERROR(V439*1,"0")+IFERROR(V440*1,"0")+IFERROR(V444*1,"0")+IFERROR(V445*1,"0")+IFERROR(V449*1,"0")+IFERROR(V450*1,"0")</f>
        <v>52.56</v>
      </c>
      <c r="S468" s="47">
        <f>IFERROR(V455*1,"0")</f>
        <v>0</v>
      </c>
      <c r="T468" s="1"/>
      <c r="Y468" s="53"/>
      <c r="AB468" s="1"/>
    </row>
  </sheetData>
  <sheetProtection algorithmName="SHA-512" hashValue="M18MyYErBbJpfvKgc8fw7Kiwxp773SACTa1apLazKMQ0+qcdXM5/LNVi+A8Zqf8zOu9+5hrLXwA/jtYlkfKZfw==" saltValue="TN2nyDezTm8JxMRhpeKN9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9" spans="2:8" x14ac:dyDescent="0.2">
      <c r="B9" s="48" t="s">
        <v>611</v>
      </c>
      <c r="C9" s="48" t="s">
        <v>606</v>
      </c>
      <c r="D9" s="48"/>
      <c r="E9" s="48"/>
    </row>
    <row r="11" spans="2:8" x14ac:dyDescent="0.2">
      <c r="B11" s="48" t="s">
        <v>612</v>
      </c>
      <c r="C11" s="48" t="s">
        <v>609</v>
      </c>
      <c r="D11" s="48"/>
      <c r="E11" s="48"/>
    </row>
    <row r="13" spans="2:8" x14ac:dyDescent="0.2">
      <c r="B13" s="48" t="s">
        <v>613</v>
      </c>
      <c r="C13" s="48"/>
      <c r="D13" s="48"/>
      <c r="E13" s="48"/>
    </row>
    <row r="14" spans="2:8" x14ac:dyDescent="0.2">
      <c r="B14" s="48" t="s">
        <v>614</v>
      </c>
      <c r="C14" s="48"/>
      <c r="D14" s="48"/>
      <c r="E14" s="48"/>
    </row>
    <row r="15" spans="2:8" x14ac:dyDescent="0.2">
      <c r="B15" s="48" t="s">
        <v>615</v>
      </c>
      <c r="C15" s="48"/>
      <c r="D15" s="48"/>
      <c r="E15" s="48"/>
    </row>
    <row r="16" spans="2:8" x14ac:dyDescent="0.2">
      <c r="B16" s="48" t="s">
        <v>616</v>
      </c>
      <c r="C16" s="48"/>
      <c r="D16" s="48"/>
      <c r="E16" s="48"/>
    </row>
    <row r="17" spans="2:5" x14ac:dyDescent="0.2">
      <c r="B17" s="48" t="s">
        <v>617</v>
      </c>
      <c r="C17" s="48"/>
      <c r="D17" s="48"/>
      <c r="E17" s="48"/>
    </row>
    <row r="18" spans="2:5" x14ac:dyDescent="0.2">
      <c r="B18" s="48" t="s">
        <v>618</v>
      </c>
      <c r="C18" s="48"/>
      <c r="D18" s="48"/>
      <c r="E18" s="48"/>
    </row>
    <row r="19" spans="2:5" x14ac:dyDescent="0.2">
      <c r="B19" s="48" t="s">
        <v>619</v>
      </c>
      <c r="C19" s="48"/>
      <c r="D19" s="48"/>
      <c r="E19" s="48"/>
    </row>
    <row r="20" spans="2:5" x14ac:dyDescent="0.2">
      <c r="B20" s="48" t="s">
        <v>620</v>
      </c>
      <c r="C20" s="48"/>
      <c r="D20" s="48"/>
      <c r="E20" s="48"/>
    </row>
    <row r="21" spans="2:5" x14ac:dyDescent="0.2">
      <c r="B21" s="48" t="s">
        <v>621</v>
      </c>
      <c r="C21" s="48"/>
      <c r="D21" s="48"/>
      <c r="E21" s="48"/>
    </row>
    <row r="22" spans="2:5" x14ac:dyDescent="0.2">
      <c r="B22" s="48" t="s">
        <v>622</v>
      </c>
      <c r="C22" s="48"/>
      <c r="D22" s="48"/>
      <c r="E22" s="48"/>
    </row>
    <row r="23" spans="2:5" x14ac:dyDescent="0.2">
      <c r="B23" s="48" t="s">
        <v>623</v>
      </c>
      <c r="C23" s="48"/>
      <c r="D23" s="48"/>
      <c r="E23" s="48"/>
    </row>
  </sheetData>
  <sheetProtection algorithmName="SHA-512" hashValue="LV7QtKCPQYRm9LlBi1lUxZvNk6j1ybB/i+2IC/5h9S7fjMci9yYU9iwjEx/YxyXS1K4PjNU+78kCkWa6D7NvoQ==" saltValue="rIj5o1TkQsT113e42CPp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cp:lastPrinted>2023-10-02T18:18:27Z</cp:lastPrinted>
  <dcterms:created xsi:type="dcterms:W3CDTF">2021-11-12T12:13:19Z</dcterms:created>
  <dcterms:modified xsi:type="dcterms:W3CDTF">2023-10-03T09:43:39Z</dcterms:modified>
</cp:coreProperties>
</file>