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995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0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2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4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6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8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0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2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4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6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8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0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2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4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6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8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0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2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4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6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8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0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2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4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6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8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0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2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4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6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8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0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2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4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6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8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0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2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4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6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8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0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2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4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6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8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0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2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4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6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8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0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2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4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6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8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0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2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4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6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8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0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2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4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6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8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0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2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4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6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8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0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2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4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6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8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0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2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4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6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8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0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2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4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6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8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0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2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4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6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8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0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2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4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6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8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0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2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4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6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8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0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2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4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6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8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0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2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4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6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8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0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2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4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6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8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0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1" fillId="0" borderId="16" applyAlignment="1" pivotButton="0" quotePrefix="0" xfId="0">
      <alignment horizontal="left" vertical="center" wrapText="1"/>
    </xf>
    <xf numFmtId="0" fontId="62" fillId="0" borderId="16" applyAlignment="1" pivotButton="0" quotePrefix="0" xfId="0">
      <alignment horizontal="left" vertical="center" wrapText="1"/>
    </xf>
    <xf numFmtId="0" fontId="63" fillId="0" borderId="16" applyAlignment="1" pivotButton="0" quotePrefix="0" xfId="0">
      <alignment horizontal="left" vertical="center" wrapText="1"/>
    </xf>
    <xf numFmtId="0" fontId="64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6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8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0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2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4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6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8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0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2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4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6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8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0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2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4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6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8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0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2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4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6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8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0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2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4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6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8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0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2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4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6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8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0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2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4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6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8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0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2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4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6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8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0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2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4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6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8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0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2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4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6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8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0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2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4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6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8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0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2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4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6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8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0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2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4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6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8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0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2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4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6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8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0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2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4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6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8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0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2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4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6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8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0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2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4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6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8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0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2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4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6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8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0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2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4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6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8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0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2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4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6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8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0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2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4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6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8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0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2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4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6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B432"/>
  <sheetViews>
    <sheetView showGridLines="0" tabSelected="1" topLeftCell="F2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8"/>
    <col width="9.140625" customWidth="1" style="1" min="29" max="16384"/>
  </cols>
  <sheetData>
    <row r="1" ht="45" customFormat="1" customHeight="1" s="110">
      <c r="A1" s="48" t="n"/>
      <c r="B1" s="48" t="n"/>
      <c r="C1" s="48" t="n"/>
      <c r="D1" s="72" t="inlineStr">
        <is>
          <t xml:space="preserve">  БЛАНК ЗАКАЗА </t>
        </is>
      </c>
      <c r="G1" s="14" t="inlineStr">
        <is>
          <t>КИ</t>
        </is>
      </c>
      <c r="H1" s="72" t="inlineStr">
        <is>
          <t>на отгрузку продукции с ООО Трейд-Сервис с</t>
        </is>
      </c>
      <c r="O1" s="73" t="inlineStr">
        <is>
          <t>10.07.2023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10">
      <c r="A2" s="34" t="inlineStr">
        <is>
          <t>бланк создан</t>
        </is>
      </c>
      <c r="B2" s="35" t="inlineStr">
        <is>
          <t>05.07.2023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7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10">
      <c r="A5" s="76" t="inlineStr">
        <is>
          <t xml:space="preserve">Ваш контактный телефон и имя: </t>
        </is>
      </c>
      <c r="B5" s="373" t="n"/>
      <c r="C5" s="374" t="n"/>
      <c r="D5" s="77" t="n"/>
      <c r="E5" s="375" t="n"/>
      <c r="F5" s="78" t="inlineStr">
        <is>
          <t>Комментарий к заказу:</t>
        </is>
      </c>
      <c r="G5" s="374" t="n"/>
      <c r="H5" s="77" t="n"/>
      <c r="I5" s="376" t="n"/>
      <c r="J5" s="376" t="n"/>
      <c r="K5" s="375" t="n"/>
      <c r="M5" s="29" t="inlineStr">
        <is>
          <t>Дата загрузки</t>
        </is>
      </c>
      <c r="N5" s="377" t="n">
        <v>45116</v>
      </c>
      <c r="O5" s="378" t="n"/>
      <c r="Q5" s="81" t="inlineStr">
        <is>
          <t>Способ доставки (доставка/самовывоз)</t>
        </is>
      </c>
      <c r="R5" s="379" t="n"/>
      <c r="S5" s="380" t="inlineStr">
        <is>
          <t>Самовывоз</t>
        </is>
      </c>
      <c r="T5" s="378" t="n"/>
      <c r="Y5" s="60" t="n"/>
      <c r="Z5" s="60" t="n"/>
      <c r="AA5" s="60" t="n"/>
    </row>
    <row r="6" ht="24" customFormat="1" customHeight="1" s="110">
      <c r="A6" s="76" t="inlineStr">
        <is>
          <t>Адрес доставки:</t>
        </is>
      </c>
      <c r="B6" s="373" t="n"/>
      <c r="C6" s="374" t="n"/>
      <c r="D6" s="84" t="inlineStr">
        <is>
          <t>ЛП, ООО, Крым Респ, Симферополь г, Данилова ул, 43В, лит В, офис 4,</t>
        </is>
      </c>
      <c r="E6" s="381" t="n"/>
      <c r="F6" s="381" t="n"/>
      <c r="G6" s="381" t="n"/>
      <c r="H6" s="381" t="n"/>
      <c r="I6" s="381" t="n"/>
      <c r="J6" s="381" t="n"/>
      <c r="K6" s="378" t="n"/>
      <c r="M6" s="29" t="inlineStr">
        <is>
          <t>День недели</t>
        </is>
      </c>
      <c r="N6" s="85">
        <f>IF(N5=0," ",CHOOSE(WEEKDAY(N5,2),"Понедельник","Вторник","Среда","Четверг","Пятница","Суббота","Воскресенье"))</f>
        <v/>
      </c>
      <c r="O6" s="382" t="n"/>
      <c r="Q6" s="87" t="inlineStr">
        <is>
          <t>Наименование клиента</t>
        </is>
      </c>
      <c r="R6" s="379" t="n"/>
      <c r="S6" s="383" t="inlineStr">
        <is>
          <t>ОБЩЕСТВО С ОГРАНИЧЕННОЙ ОТВЕТСТВЕННОСТЬЮ "ЛОГИСТИЧЕСКИЙ ПАРТНЕР"</t>
        </is>
      </c>
      <c r="T6" s="384" t="n"/>
      <c r="Y6" s="60" t="n"/>
      <c r="Z6" s="60" t="n"/>
      <c r="AA6" s="60" t="n"/>
    </row>
    <row r="7" hidden="1" ht="21.75" customFormat="1" customHeight="1" s="110">
      <c r="A7" s="65" t="n"/>
      <c r="B7" s="65" t="n"/>
      <c r="C7" s="65" t="n"/>
      <c r="D7" s="385">
        <f>IFERROR(VLOOKUP(DeliveryAddress,Table,3,0),1)</f>
        <v/>
      </c>
      <c r="E7" s="386" t="n"/>
      <c r="F7" s="386" t="n"/>
      <c r="G7" s="386" t="n"/>
      <c r="H7" s="386" t="n"/>
      <c r="I7" s="386" t="n"/>
      <c r="J7" s="386" t="n"/>
      <c r="K7" s="387" t="n"/>
      <c r="M7" s="29" t="n"/>
      <c r="N7" s="49" t="n"/>
      <c r="O7" s="49" t="n"/>
      <c r="Q7" s="1" t="n"/>
      <c r="R7" s="379" t="n"/>
      <c r="S7" s="388" t="n"/>
      <c r="T7" s="389" t="n"/>
      <c r="Y7" s="60" t="n"/>
      <c r="Z7" s="60" t="n"/>
      <c r="AA7" s="60" t="n"/>
    </row>
    <row r="8" ht="25.5" customFormat="1" customHeight="1" s="110">
      <c r="A8" s="97" t="inlineStr">
        <is>
          <t>Адрес сдачи груза:</t>
        </is>
      </c>
      <c r="B8" s="390" t="n"/>
      <c r="C8" s="391" t="n"/>
      <c r="D8" s="98" t="n"/>
      <c r="E8" s="392" t="n"/>
      <c r="F8" s="392" t="n"/>
      <c r="G8" s="392" t="n"/>
      <c r="H8" s="392" t="n"/>
      <c r="I8" s="392" t="n"/>
      <c r="J8" s="392" t="n"/>
      <c r="K8" s="393" t="n"/>
      <c r="M8" s="29" t="inlineStr">
        <is>
          <t>Время загрузки</t>
        </is>
      </c>
      <c r="N8" s="99" t="n">
        <v>0.3333333333333333</v>
      </c>
      <c r="O8" s="378" t="n"/>
      <c r="Q8" s="1" t="n"/>
      <c r="R8" s="379" t="n"/>
      <c r="S8" s="388" t="n"/>
      <c r="T8" s="389" t="n"/>
      <c r="Y8" s="60" t="n"/>
      <c r="Z8" s="60" t="n"/>
      <c r="AA8" s="60" t="n"/>
    </row>
    <row r="9" ht="39.95" customFormat="1" customHeight="1" s="110">
      <c r="A9" s="10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01" t="inlineStr"/>
      <c r="E9" s="3" t="n"/>
      <c r="F9" s="10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0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0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77" t="n"/>
      <c r="O9" s="378" t="n"/>
      <c r="Q9" s="1" t="n"/>
      <c r="R9" s="379" t="n"/>
      <c r="S9" s="394" t="n"/>
      <c r="T9" s="39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10">
      <c r="A10" s="10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01" t="n"/>
      <c r="E10" s="3" t="n"/>
      <c r="F10" s="10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0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99" t="n"/>
      <c r="O10" s="378" t="n"/>
      <c r="R10" s="29" t="inlineStr">
        <is>
          <t>КОД Аксапты Клиента</t>
        </is>
      </c>
      <c r="S10" s="396" t="inlineStr">
        <is>
          <t>590704</t>
        </is>
      </c>
      <c r="T10" s="38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99" t="n"/>
      <c r="O11" s="378" t="n"/>
      <c r="R11" s="29" t="inlineStr">
        <is>
          <t>Тип заказа</t>
        </is>
      </c>
      <c r="S11" s="107" t="inlineStr">
        <is>
          <t>Основной заказ</t>
        </is>
      </c>
      <c r="T11" s="39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10">
      <c r="A12" s="108" t="inlineStr">
        <is>
          <t>Телефоны для заказов: 8(919)002-63-01  E-mail: kolbasa@abiproduct.ru  Телефон сотрудников склада: 8 (910) 775-52-91</t>
        </is>
      </c>
      <c r="B12" s="373" t="n"/>
      <c r="C12" s="373" t="n"/>
      <c r="D12" s="373" t="n"/>
      <c r="E12" s="373" t="n"/>
      <c r="F12" s="373" t="n"/>
      <c r="G12" s="373" t="n"/>
      <c r="H12" s="373" t="n"/>
      <c r="I12" s="373" t="n"/>
      <c r="J12" s="373" t="n"/>
      <c r="K12" s="374" t="n"/>
      <c r="M12" s="29" t="inlineStr">
        <is>
          <t>Время доставки 3 машины</t>
        </is>
      </c>
      <c r="N12" s="109" t="n"/>
      <c r="O12" s="387" t="n"/>
      <c r="P12" s="28" t="n"/>
      <c r="R12" s="29" t="inlineStr"/>
      <c r="S12" s="110" t="n"/>
      <c r="T12" s="1" t="n"/>
      <c r="Y12" s="60" t="n"/>
      <c r="Z12" s="60" t="n"/>
      <c r="AA12" s="60" t="n"/>
    </row>
    <row r="13" ht="23.25" customFormat="1" customHeight="1" s="110">
      <c r="A13" s="108" t="inlineStr">
        <is>
          <t>График приема заказов: Заказы принимаются за ДВА дня до отгрузки Пн-Пт: с 9:00 до 14:00, Суб., Вс. - до 12:00</t>
        </is>
      </c>
      <c r="B13" s="373" t="n"/>
      <c r="C13" s="373" t="n"/>
      <c r="D13" s="373" t="n"/>
      <c r="E13" s="373" t="n"/>
      <c r="F13" s="373" t="n"/>
      <c r="G13" s="373" t="n"/>
      <c r="H13" s="373" t="n"/>
      <c r="I13" s="373" t="n"/>
      <c r="J13" s="373" t="n"/>
      <c r="K13" s="374" t="n"/>
      <c r="L13" s="31" t="n"/>
      <c r="M13" s="31" t="inlineStr">
        <is>
          <t>Время доставки 4 машины</t>
        </is>
      </c>
      <c r="N13" s="107" t="n"/>
      <c r="O13" s="39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10">
      <c r="A14" s="108" t="inlineStr">
        <is>
          <t>Телефон менеджера по логистике: 8 (919) 012-30-55 - по вопросам доставки продукции</t>
        </is>
      </c>
      <c r="B14" s="373" t="n"/>
      <c r="C14" s="373" t="n"/>
      <c r="D14" s="373" t="n"/>
      <c r="E14" s="373" t="n"/>
      <c r="F14" s="373" t="n"/>
      <c r="G14" s="373" t="n"/>
      <c r="H14" s="373" t="n"/>
      <c r="I14" s="373" t="n"/>
      <c r="J14" s="373" t="n"/>
      <c r="K14" s="37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10">
      <c r="A15" s="111" t="inlineStr">
        <is>
          <t>Телефон по работе с претензиями/жалобами (WhatSapp): 8 (980) 757-69-93       E-mail: Claims@abiproduct.ru</t>
        </is>
      </c>
      <c r="B15" s="373" t="n"/>
      <c r="C15" s="373" t="n"/>
      <c r="D15" s="373" t="n"/>
      <c r="E15" s="373" t="n"/>
      <c r="F15" s="373" t="n"/>
      <c r="G15" s="373" t="n"/>
      <c r="H15" s="373" t="n"/>
      <c r="I15" s="373" t="n"/>
      <c r="J15" s="373" t="n"/>
      <c r="K15" s="374" t="n"/>
      <c r="M15" s="113" t="inlineStr">
        <is>
          <t>Кликните на продукт, чтобы просмотреть изображение</t>
        </is>
      </c>
      <c r="U15" s="110" t="n"/>
      <c r="V15" s="110" t="n"/>
      <c r="W15" s="110" t="n"/>
      <c r="X15" s="1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98" t="n"/>
      <c r="N16" s="398" t="n"/>
      <c r="O16" s="398" t="n"/>
      <c r="P16" s="398" t="n"/>
      <c r="Q16" s="39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115" t="inlineStr">
        <is>
          <t>Код единицы продаж</t>
        </is>
      </c>
      <c r="B17" s="115" t="inlineStr">
        <is>
          <t>Код продукта</t>
        </is>
      </c>
      <c r="C17" s="116" t="inlineStr">
        <is>
          <t>Номер варианта</t>
        </is>
      </c>
      <c r="D17" s="115" t="inlineStr">
        <is>
          <t xml:space="preserve">Штрих-код </t>
        </is>
      </c>
      <c r="E17" s="399" t="n"/>
      <c r="F17" s="115" t="inlineStr">
        <is>
          <t>Вес нетто штуки, кг</t>
        </is>
      </c>
      <c r="G17" s="115" t="inlineStr">
        <is>
          <t>Кол-во штук в коробе, шт</t>
        </is>
      </c>
      <c r="H17" s="115" t="inlineStr">
        <is>
          <t>Вес нетто короба, кг</t>
        </is>
      </c>
      <c r="I17" s="115" t="inlineStr">
        <is>
          <t>Вес брутто короба, кг</t>
        </is>
      </c>
      <c r="J17" s="115" t="inlineStr">
        <is>
          <t>Кол-во кор. на паллте, шт</t>
        </is>
      </c>
      <c r="K17" s="115" t="inlineStr">
        <is>
          <t>Завод</t>
        </is>
      </c>
      <c r="L17" s="115" t="inlineStr">
        <is>
          <t>Срок годности, сут.</t>
        </is>
      </c>
      <c r="M17" s="115" t="inlineStr">
        <is>
          <t>Наименование</t>
        </is>
      </c>
      <c r="N17" s="400" t="n"/>
      <c r="O17" s="400" t="n"/>
      <c r="P17" s="400" t="n"/>
      <c r="Q17" s="399" t="n"/>
      <c r="R17" s="114" t="inlineStr">
        <is>
          <t>Доступно к отгрузке</t>
        </is>
      </c>
      <c r="S17" s="374" t="n"/>
      <c r="T17" s="115" t="inlineStr">
        <is>
          <t>Ед. изм.</t>
        </is>
      </c>
      <c r="U17" s="115" t="inlineStr">
        <is>
          <t>Заказ</t>
        </is>
      </c>
      <c r="V17" s="119" t="inlineStr">
        <is>
          <t>Заказ с округлением до короба</t>
        </is>
      </c>
      <c r="W17" s="115" t="inlineStr">
        <is>
          <t>Объём заказа, м3</t>
        </is>
      </c>
      <c r="X17" s="121" t="inlineStr">
        <is>
          <t>Примечание по продуктку</t>
        </is>
      </c>
      <c r="Y17" s="121" t="inlineStr">
        <is>
          <t>Признак "НОВИНКА"</t>
        </is>
      </c>
      <c r="Z17" s="121" t="inlineStr">
        <is>
          <t>Для формул</t>
        </is>
      </c>
      <c r="AA17" s="401" t="n"/>
      <c r="AB17" s="402" t="n"/>
    </row>
    <row r="18" ht="14.25" customHeight="1">
      <c r="A18" s="403" t="n"/>
      <c r="B18" s="403" t="n"/>
      <c r="C18" s="403" t="n"/>
      <c r="D18" s="404" t="n"/>
      <c r="E18" s="405" t="n"/>
      <c r="F18" s="403" t="n"/>
      <c r="G18" s="403" t="n"/>
      <c r="H18" s="403" t="n"/>
      <c r="I18" s="403" t="n"/>
      <c r="J18" s="403" t="n"/>
      <c r="K18" s="403" t="n"/>
      <c r="L18" s="403" t="n"/>
      <c r="M18" s="404" t="n"/>
      <c r="N18" s="406" t="n"/>
      <c r="O18" s="406" t="n"/>
      <c r="P18" s="406" t="n"/>
      <c r="Q18" s="405" t="n"/>
      <c r="R18" s="114" t="inlineStr">
        <is>
          <t>начиная с</t>
        </is>
      </c>
      <c r="S18" s="114" t="inlineStr">
        <is>
          <t>до</t>
        </is>
      </c>
      <c r="T18" s="403" t="n"/>
      <c r="U18" s="403" t="n"/>
      <c r="V18" s="407" t="n"/>
      <c r="W18" s="403" t="n"/>
      <c r="X18" s="408" t="n"/>
      <c r="Y18" s="408" t="n"/>
      <c r="Z18" s="409" t="n"/>
      <c r="AA18" s="410" t="n"/>
      <c r="AB18" s="411" t="n"/>
    </row>
    <row r="19" ht="27.75" customHeight="1">
      <c r="A19" s="128" t="inlineStr">
        <is>
          <t>Ядрена копоть</t>
        </is>
      </c>
      <c r="B19" s="412" t="n"/>
      <c r="C19" s="412" t="n"/>
      <c r="D19" s="412" t="n"/>
      <c r="E19" s="412" t="n"/>
      <c r="F19" s="412" t="n"/>
      <c r="G19" s="412" t="n"/>
      <c r="H19" s="412" t="n"/>
      <c r="I19" s="412" t="n"/>
      <c r="J19" s="412" t="n"/>
      <c r="K19" s="412" t="n"/>
      <c r="L19" s="412" t="n"/>
      <c r="M19" s="412" t="n"/>
      <c r="N19" s="412" t="n"/>
      <c r="O19" s="412" t="n"/>
      <c r="P19" s="412" t="n"/>
      <c r="Q19" s="412" t="n"/>
      <c r="R19" s="412" t="n"/>
      <c r="S19" s="412" t="n"/>
      <c r="T19" s="412" t="n"/>
      <c r="U19" s="412" t="n"/>
      <c r="V19" s="412" t="n"/>
      <c r="W19" s="412" t="n"/>
      <c r="X19" s="55" t="n"/>
      <c r="Y19" s="55" t="n"/>
    </row>
    <row r="20" ht="16.5" customHeight="1">
      <c r="A20" s="1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29" t="n"/>
      <c r="Y20" s="129" t="n"/>
    </row>
    <row r="21" ht="14.25" customHeight="1">
      <c r="A21" s="1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30" t="n"/>
      <c r="Y21" s="1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131" t="n">
        <v>4607091389258</v>
      </c>
      <c r="E22" s="382" t="n"/>
      <c r="F22" s="413" t="n">
        <v>0.3</v>
      </c>
      <c r="G22" s="38" t="n">
        <v>6</v>
      </c>
      <c r="H22" s="413" t="n">
        <v>1.8</v>
      </c>
      <c r="I22" s="413" t="n">
        <v>2</v>
      </c>
      <c r="J22" s="38" t="n">
        <v>156</v>
      </c>
      <c r="K22" s="39" t="inlineStr">
        <is>
          <t>СК2</t>
        </is>
      </c>
      <c r="L22" s="38" t="n">
        <v>35</v>
      </c>
      <c r="M22" s="414" t="inlineStr">
        <is>
          <t>В/к колбасы Колбаски Бюргерсы Ядрена копоть 0,3 Ядрена копоть</t>
        </is>
      </c>
      <c r="N22" s="415" t="n"/>
      <c r="O22" s="415" t="n"/>
      <c r="P22" s="415" t="n"/>
      <c r="Q22" s="382" t="n"/>
      <c r="R22" s="40" t="inlineStr"/>
      <c r="S22" s="40" t="inlineStr"/>
      <c r="T22" s="41" t="inlineStr">
        <is>
          <t>кг</t>
        </is>
      </c>
      <c r="U22" s="416" t="n">
        <v>0</v>
      </c>
      <c r="V22" s="417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</row>
    <row r="23">
      <c r="A23" s="13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418" t="n"/>
      <c r="M23" s="419" t="inlineStr">
        <is>
          <t>Итого</t>
        </is>
      </c>
      <c r="N23" s="390" t="n"/>
      <c r="O23" s="390" t="n"/>
      <c r="P23" s="390" t="n"/>
      <c r="Q23" s="390" t="n"/>
      <c r="R23" s="390" t="n"/>
      <c r="S23" s="391" t="n"/>
      <c r="T23" s="43" t="inlineStr">
        <is>
          <t>кор</t>
        </is>
      </c>
      <c r="U23" s="420">
        <f>IFERROR(U22/H22,"0")</f>
        <v/>
      </c>
      <c r="V23" s="420">
        <f>IFERROR(V22/H22,"0")</f>
        <v/>
      </c>
      <c r="W23" s="420">
        <f>IFERROR(IF(W22="",0,W22),"0")</f>
        <v/>
      </c>
      <c r="X23" s="421" t="n"/>
      <c r="Y23" s="42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418" t="n"/>
      <c r="M24" s="419" t="inlineStr">
        <is>
          <t>Итого</t>
        </is>
      </c>
      <c r="N24" s="390" t="n"/>
      <c r="O24" s="390" t="n"/>
      <c r="P24" s="390" t="n"/>
      <c r="Q24" s="390" t="n"/>
      <c r="R24" s="390" t="n"/>
      <c r="S24" s="391" t="n"/>
      <c r="T24" s="43" t="inlineStr">
        <is>
          <t>кг</t>
        </is>
      </c>
      <c r="U24" s="420">
        <f>IFERROR(SUM(U22:U22),"0")</f>
        <v/>
      </c>
      <c r="V24" s="420">
        <f>IFERROR(SUM(V22:V22),"0")</f>
        <v/>
      </c>
      <c r="W24" s="43" t="n"/>
      <c r="X24" s="421" t="n"/>
      <c r="Y24" s="421" t="n"/>
    </row>
    <row r="25" ht="14.25" customHeight="1">
      <c r="A25" s="1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30" t="n"/>
      <c r="Y25" s="1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131" t="n">
        <v>4607091383881</v>
      </c>
      <c r="E26" s="382" t="n"/>
      <c r="F26" s="413" t="n">
        <v>0.33</v>
      </c>
      <c r="G26" s="38" t="n">
        <v>6</v>
      </c>
      <c r="H26" s="413" t="n">
        <v>1.98</v>
      </c>
      <c r="I26" s="413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422" t="inlineStr">
        <is>
          <t>Сосиски Классические Ядрена копоть Фикс.вес 0,33 ц/о мгс Ядрена копоть</t>
        </is>
      </c>
      <c r="N26" s="415" t="n"/>
      <c r="O26" s="415" t="n"/>
      <c r="P26" s="415" t="n"/>
      <c r="Q26" s="382" t="n"/>
      <c r="R26" s="40" t="inlineStr"/>
      <c r="S26" s="40" t="inlineStr"/>
      <c r="T26" s="41" t="inlineStr">
        <is>
          <t>кг</t>
        </is>
      </c>
      <c r="U26" s="416" t="n">
        <v>0</v>
      </c>
      <c r="V26" s="417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131" t="n">
        <v>4607091388237</v>
      </c>
      <c r="E27" s="382" t="n"/>
      <c r="F27" s="413" t="n">
        <v>0.42</v>
      </c>
      <c r="G27" s="38" t="n">
        <v>6</v>
      </c>
      <c r="H27" s="413" t="n">
        <v>2.52</v>
      </c>
      <c r="I27" s="413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423" t="inlineStr">
        <is>
          <t>Сосиски Классические Ядрена копоть Фикс.вес 0,42 ц/о мгс Ядрена копоть</t>
        </is>
      </c>
      <c r="N27" s="415" t="n"/>
      <c r="O27" s="415" t="n"/>
      <c r="P27" s="415" t="n"/>
      <c r="Q27" s="382" t="n"/>
      <c r="R27" s="40" t="inlineStr"/>
      <c r="S27" s="40" t="inlineStr"/>
      <c r="T27" s="41" t="inlineStr">
        <is>
          <t>кг</t>
        </is>
      </c>
      <c r="U27" s="416" t="n">
        <v>0</v>
      </c>
      <c r="V27" s="417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131" t="n">
        <v>4607091383935</v>
      </c>
      <c r="E28" s="382" t="n"/>
      <c r="F28" s="413" t="n">
        <v>0.33</v>
      </c>
      <c r="G28" s="38" t="n">
        <v>6</v>
      </c>
      <c r="H28" s="413" t="n">
        <v>1.98</v>
      </c>
      <c r="I28" s="413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424" t="inlineStr">
        <is>
          <t>Сосиски с горчицей Ядрена копоть Фикс.вес 0,33 ц/о мгс Ядрена копоть</t>
        </is>
      </c>
      <c r="N28" s="415" t="n"/>
      <c r="O28" s="415" t="n"/>
      <c r="P28" s="415" t="n"/>
      <c r="Q28" s="382" t="n"/>
      <c r="R28" s="40" t="inlineStr"/>
      <c r="S28" s="40" t="inlineStr"/>
      <c r="T28" s="41" t="inlineStr">
        <is>
          <t>кг</t>
        </is>
      </c>
      <c r="U28" s="416" t="n">
        <v>0</v>
      </c>
      <c r="V28" s="417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131" t="n">
        <v>4680115881853</v>
      </c>
      <c r="E29" s="382" t="n"/>
      <c r="F29" s="413" t="n">
        <v>0.33</v>
      </c>
      <c r="G29" s="38" t="n">
        <v>6</v>
      </c>
      <c r="H29" s="413" t="n">
        <v>1.98</v>
      </c>
      <c r="I29" s="413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425" t="inlineStr">
        <is>
          <t>Сосиски С соусом Барбекю Ядрена копоть Фикс.вес 0,33 ц/о мгс Ядрена копоть</t>
        </is>
      </c>
      <c r="N29" s="415" t="n"/>
      <c r="O29" s="415" t="n"/>
      <c r="P29" s="415" t="n"/>
      <c r="Q29" s="382" t="n"/>
      <c r="R29" s="40" t="inlineStr"/>
      <c r="S29" s="40" t="inlineStr"/>
      <c r="T29" s="41" t="inlineStr">
        <is>
          <t>кг</t>
        </is>
      </c>
      <c r="U29" s="416" t="n">
        <v>0</v>
      </c>
      <c r="V29" s="417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131" t="n">
        <v>4607091383911</v>
      </c>
      <c r="E30" s="382" t="n"/>
      <c r="F30" s="413" t="n">
        <v>0.33</v>
      </c>
      <c r="G30" s="38" t="n">
        <v>6</v>
      </c>
      <c r="H30" s="413" t="n">
        <v>1.98</v>
      </c>
      <c r="I30" s="413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426" t="inlineStr">
        <is>
          <t>Сосиски с сыром Ядрена копоть Фикс.вес 0,33 ц/о мгс Ядрена копоть</t>
        </is>
      </c>
      <c r="N30" s="415" t="n"/>
      <c r="O30" s="415" t="n"/>
      <c r="P30" s="415" t="n"/>
      <c r="Q30" s="382" t="n"/>
      <c r="R30" s="40" t="inlineStr"/>
      <c r="S30" s="40" t="inlineStr"/>
      <c r="T30" s="41" t="inlineStr">
        <is>
          <t>кг</t>
        </is>
      </c>
      <c r="U30" s="416" t="n">
        <v>0</v>
      </c>
      <c r="V30" s="417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131" t="n">
        <v>4607091388244</v>
      </c>
      <c r="E31" s="382" t="n"/>
      <c r="F31" s="413" t="n">
        <v>0.42</v>
      </c>
      <c r="G31" s="38" t="n">
        <v>6</v>
      </c>
      <c r="H31" s="413" t="n">
        <v>2.52</v>
      </c>
      <c r="I31" s="413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427" t="inlineStr">
        <is>
          <t>Сосиски с сыром Ядрена копоть Фикс.вес 0,42 ц/о мгс Ядрена копоть</t>
        </is>
      </c>
      <c r="N31" s="415" t="n"/>
      <c r="O31" s="415" t="n"/>
      <c r="P31" s="415" t="n"/>
      <c r="Q31" s="382" t="n"/>
      <c r="R31" s="40" t="inlineStr"/>
      <c r="S31" s="40" t="inlineStr"/>
      <c r="T31" s="41" t="inlineStr">
        <is>
          <t>кг</t>
        </is>
      </c>
      <c r="U31" s="416" t="n">
        <v>0</v>
      </c>
      <c r="V31" s="417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</row>
    <row r="32">
      <c r="A32" s="13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418" t="n"/>
      <c r="M32" s="419" t="inlineStr">
        <is>
          <t>Итого</t>
        </is>
      </c>
      <c r="N32" s="390" t="n"/>
      <c r="O32" s="390" t="n"/>
      <c r="P32" s="390" t="n"/>
      <c r="Q32" s="390" t="n"/>
      <c r="R32" s="390" t="n"/>
      <c r="S32" s="391" t="n"/>
      <c r="T32" s="43" t="inlineStr">
        <is>
          <t>кор</t>
        </is>
      </c>
      <c r="U32" s="420">
        <f>IFERROR(U26/H26,"0")+IFERROR(U27/H27,"0")+IFERROR(U28/H28,"0")+IFERROR(U29/H29,"0")+IFERROR(U30/H30,"0")+IFERROR(U31/H31,"0")</f>
        <v/>
      </c>
      <c r="V32" s="420">
        <f>IFERROR(V26/H26,"0")+IFERROR(V27/H27,"0")+IFERROR(V28/H28,"0")+IFERROR(V29/H29,"0")+IFERROR(V30/H30,"0")+IFERROR(V31/H31,"0")</f>
        <v/>
      </c>
      <c r="W32" s="420">
        <f>IFERROR(IF(W26="",0,W26),"0")+IFERROR(IF(W27="",0,W27),"0")+IFERROR(IF(W28="",0,W28),"0")+IFERROR(IF(W29="",0,W29),"0")+IFERROR(IF(W30="",0,W30),"0")+IFERROR(IF(W31="",0,W31),"0")</f>
        <v/>
      </c>
      <c r="X32" s="421" t="n"/>
      <c r="Y32" s="42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418" t="n"/>
      <c r="M33" s="419" t="inlineStr">
        <is>
          <t>Итого</t>
        </is>
      </c>
      <c r="N33" s="390" t="n"/>
      <c r="O33" s="390" t="n"/>
      <c r="P33" s="390" t="n"/>
      <c r="Q33" s="390" t="n"/>
      <c r="R33" s="390" t="n"/>
      <c r="S33" s="391" t="n"/>
      <c r="T33" s="43" t="inlineStr">
        <is>
          <t>кг</t>
        </is>
      </c>
      <c r="U33" s="420">
        <f>IFERROR(SUM(U26:U31),"0")</f>
        <v/>
      </c>
      <c r="V33" s="420">
        <f>IFERROR(SUM(V26:V31),"0")</f>
        <v/>
      </c>
      <c r="W33" s="43" t="n"/>
      <c r="X33" s="421" t="n"/>
      <c r="Y33" s="421" t="n"/>
    </row>
    <row r="34" ht="14.25" customHeight="1">
      <c r="A34" s="1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30" t="n"/>
      <c r="Y34" s="1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131" t="n">
        <v>4607091388503</v>
      </c>
      <c r="E35" s="382" t="n"/>
      <c r="F35" s="413" t="n">
        <v>0.05</v>
      </c>
      <c r="G35" s="38" t="n">
        <v>12</v>
      </c>
      <c r="H35" s="413" t="n">
        <v>0.6</v>
      </c>
      <c r="I35" s="413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428" t="inlineStr">
        <is>
          <t>С/к колбасы Мини-салями во вкусом бекона Ядрена копоть Фикс.вес 0,05 б/о Ядрена копоть</t>
        </is>
      </c>
      <c r="N35" s="415" t="n"/>
      <c r="O35" s="415" t="n"/>
      <c r="P35" s="415" t="n"/>
      <c r="Q35" s="382" t="n"/>
      <c r="R35" s="40" t="inlineStr"/>
      <c r="S35" s="40" t="inlineStr"/>
      <c r="T35" s="41" t="inlineStr">
        <is>
          <t>кг</t>
        </is>
      </c>
      <c r="U35" s="416" t="n">
        <v>0</v>
      </c>
      <c r="V35" s="417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131" t="n">
        <v>4680115880139</v>
      </c>
      <c r="E36" s="382" t="n"/>
      <c r="F36" s="413" t="n">
        <v>0.025</v>
      </c>
      <c r="G36" s="38" t="n">
        <v>10</v>
      </c>
      <c r="H36" s="413" t="n">
        <v>0.25</v>
      </c>
      <c r="I36" s="413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429" t="inlineStr">
        <is>
          <t>С/к колбасы Чипсы сырокопченые с натуральным филе и паприкой Ядрена копоть Фикс.вес 0,025 мгс 120 Ядрена копоть</t>
        </is>
      </c>
      <c r="N36" s="415" t="n"/>
      <c r="O36" s="415" t="n"/>
      <c r="P36" s="415" t="n"/>
      <c r="Q36" s="382" t="n"/>
      <c r="R36" s="40" t="inlineStr"/>
      <c r="S36" s="40" t="inlineStr"/>
      <c r="T36" s="41" t="inlineStr">
        <is>
          <t>кг</t>
        </is>
      </c>
      <c r="U36" s="416" t="n">
        <v>0</v>
      </c>
      <c r="V36" s="417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</row>
    <row r="37">
      <c r="A37" s="13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418" t="n"/>
      <c r="M37" s="419" t="inlineStr">
        <is>
          <t>Итого</t>
        </is>
      </c>
      <c r="N37" s="390" t="n"/>
      <c r="O37" s="390" t="n"/>
      <c r="P37" s="390" t="n"/>
      <c r="Q37" s="390" t="n"/>
      <c r="R37" s="390" t="n"/>
      <c r="S37" s="391" t="n"/>
      <c r="T37" s="43" t="inlineStr">
        <is>
          <t>кор</t>
        </is>
      </c>
      <c r="U37" s="420">
        <f>IFERROR(U35/H35,"0")+IFERROR(U36/H36,"0")</f>
        <v/>
      </c>
      <c r="V37" s="420">
        <f>IFERROR(V35/H35,"0")+IFERROR(V36/H36,"0")</f>
        <v/>
      </c>
      <c r="W37" s="420">
        <f>IFERROR(IF(W35="",0,W35),"0")+IFERROR(IF(W36="",0,W36),"0")</f>
        <v/>
      </c>
      <c r="X37" s="421" t="n"/>
      <c r="Y37" s="42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418" t="n"/>
      <c r="M38" s="419" t="inlineStr">
        <is>
          <t>Итого</t>
        </is>
      </c>
      <c r="N38" s="390" t="n"/>
      <c r="O38" s="390" t="n"/>
      <c r="P38" s="390" t="n"/>
      <c r="Q38" s="390" t="n"/>
      <c r="R38" s="390" t="n"/>
      <c r="S38" s="391" t="n"/>
      <c r="T38" s="43" t="inlineStr">
        <is>
          <t>кг</t>
        </is>
      </c>
      <c r="U38" s="420">
        <f>IFERROR(SUM(U35:U36),"0")</f>
        <v/>
      </c>
      <c r="V38" s="420">
        <f>IFERROR(SUM(V35:V36),"0")</f>
        <v/>
      </c>
      <c r="W38" s="43" t="n"/>
      <c r="X38" s="421" t="n"/>
      <c r="Y38" s="421" t="n"/>
    </row>
    <row r="39" ht="14.25" customHeight="1">
      <c r="A39" s="1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30" t="n"/>
      <c r="Y39" s="1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131" t="n">
        <v>4607091388282</v>
      </c>
      <c r="E40" s="382" t="n"/>
      <c r="F40" s="413" t="n">
        <v>0.3</v>
      </c>
      <c r="G40" s="38" t="n">
        <v>6</v>
      </c>
      <c r="H40" s="413" t="n">
        <v>1.8</v>
      </c>
      <c r="I40" s="413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430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N40" s="415" t="n"/>
      <c r="O40" s="415" t="n"/>
      <c r="P40" s="415" t="n"/>
      <c r="Q40" s="382" t="n"/>
      <c r="R40" s="40" t="inlineStr"/>
      <c r="S40" s="40" t="inlineStr"/>
      <c r="T40" s="41" t="inlineStr">
        <is>
          <t>кг</t>
        </is>
      </c>
      <c r="U40" s="416" t="n">
        <v>0</v>
      </c>
      <c r="V40" s="417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</row>
    <row r="41">
      <c r="A41" s="13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418" t="n"/>
      <c r="M41" s="419" t="inlineStr">
        <is>
          <t>Итого</t>
        </is>
      </c>
      <c r="N41" s="390" t="n"/>
      <c r="O41" s="390" t="n"/>
      <c r="P41" s="390" t="n"/>
      <c r="Q41" s="390" t="n"/>
      <c r="R41" s="390" t="n"/>
      <c r="S41" s="391" t="n"/>
      <c r="T41" s="43" t="inlineStr">
        <is>
          <t>кор</t>
        </is>
      </c>
      <c r="U41" s="420">
        <f>IFERROR(U40/H40,"0")</f>
        <v/>
      </c>
      <c r="V41" s="420">
        <f>IFERROR(V40/H40,"0")</f>
        <v/>
      </c>
      <c r="W41" s="420">
        <f>IFERROR(IF(W40="",0,W40),"0")</f>
        <v/>
      </c>
      <c r="X41" s="421" t="n"/>
      <c r="Y41" s="42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418" t="n"/>
      <c r="M42" s="419" t="inlineStr">
        <is>
          <t>Итого</t>
        </is>
      </c>
      <c r="N42" s="390" t="n"/>
      <c r="O42" s="390" t="n"/>
      <c r="P42" s="390" t="n"/>
      <c r="Q42" s="390" t="n"/>
      <c r="R42" s="390" t="n"/>
      <c r="S42" s="391" t="n"/>
      <c r="T42" s="43" t="inlineStr">
        <is>
          <t>кг</t>
        </is>
      </c>
      <c r="U42" s="420">
        <f>IFERROR(SUM(U40:U40),"0")</f>
        <v/>
      </c>
      <c r="V42" s="420">
        <f>IFERROR(SUM(V40:V40),"0")</f>
        <v/>
      </c>
      <c r="W42" s="43" t="n"/>
      <c r="X42" s="421" t="n"/>
      <c r="Y42" s="421" t="n"/>
    </row>
    <row r="43" ht="14.25" customHeight="1">
      <c r="A43" s="13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30" t="n"/>
      <c r="Y43" s="13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131" t="n">
        <v>4607091389111</v>
      </c>
      <c r="E44" s="382" t="n"/>
      <c r="F44" s="413" t="n">
        <v>0.025</v>
      </c>
      <c r="G44" s="38" t="n">
        <v>10</v>
      </c>
      <c r="H44" s="413" t="n">
        <v>0.25</v>
      </c>
      <c r="I44" s="413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431" t="inlineStr">
        <is>
          <t>С/к колбасы Чипсы сыровяленые из натурального филе Ядрена копоть Фикс.вес 0,03 пакет мгс 120 Ядрена копоть</t>
        </is>
      </c>
      <c r="N44" s="415" t="n"/>
      <c r="O44" s="415" t="n"/>
      <c r="P44" s="415" t="n"/>
      <c r="Q44" s="382" t="n"/>
      <c r="R44" s="40" t="inlineStr"/>
      <c r="S44" s="40" t="inlineStr"/>
      <c r="T44" s="41" t="inlineStr">
        <is>
          <t>кг</t>
        </is>
      </c>
      <c r="U44" s="416" t="n">
        <v>0</v>
      </c>
      <c r="V44" s="417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</row>
    <row r="45">
      <c r="A45" s="13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418" t="n"/>
      <c r="M45" s="419" t="inlineStr">
        <is>
          <t>Итого</t>
        </is>
      </c>
      <c r="N45" s="390" t="n"/>
      <c r="O45" s="390" t="n"/>
      <c r="P45" s="390" t="n"/>
      <c r="Q45" s="390" t="n"/>
      <c r="R45" s="390" t="n"/>
      <c r="S45" s="391" t="n"/>
      <c r="T45" s="43" t="inlineStr">
        <is>
          <t>кор</t>
        </is>
      </c>
      <c r="U45" s="420">
        <f>IFERROR(U44/H44,"0")</f>
        <v/>
      </c>
      <c r="V45" s="420">
        <f>IFERROR(V44/H44,"0")</f>
        <v/>
      </c>
      <c r="W45" s="420">
        <f>IFERROR(IF(W44="",0,W44),"0")</f>
        <v/>
      </c>
      <c r="X45" s="421" t="n"/>
      <c r="Y45" s="42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418" t="n"/>
      <c r="M46" s="419" t="inlineStr">
        <is>
          <t>Итого</t>
        </is>
      </c>
      <c r="N46" s="390" t="n"/>
      <c r="O46" s="390" t="n"/>
      <c r="P46" s="390" t="n"/>
      <c r="Q46" s="390" t="n"/>
      <c r="R46" s="390" t="n"/>
      <c r="S46" s="391" t="n"/>
      <c r="T46" s="43" t="inlineStr">
        <is>
          <t>кг</t>
        </is>
      </c>
      <c r="U46" s="420">
        <f>IFERROR(SUM(U44:U44),"0")</f>
        <v/>
      </c>
      <c r="V46" s="420">
        <f>IFERROR(SUM(V44:V44),"0")</f>
        <v/>
      </c>
      <c r="W46" s="43" t="n"/>
      <c r="X46" s="421" t="n"/>
      <c r="Y46" s="421" t="n"/>
    </row>
    <row r="47" ht="27.75" customHeight="1">
      <c r="A47" s="128" t="inlineStr">
        <is>
          <t>Вязанка</t>
        </is>
      </c>
      <c r="B47" s="412" t="n"/>
      <c r="C47" s="412" t="n"/>
      <c r="D47" s="412" t="n"/>
      <c r="E47" s="412" t="n"/>
      <c r="F47" s="412" t="n"/>
      <c r="G47" s="412" t="n"/>
      <c r="H47" s="412" t="n"/>
      <c r="I47" s="412" t="n"/>
      <c r="J47" s="412" t="n"/>
      <c r="K47" s="412" t="n"/>
      <c r="L47" s="412" t="n"/>
      <c r="M47" s="412" t="n"/>
      <c r="N47" s="412" t="n"/>
      <c r="O47" s="412" t="n"/>
      <c r="P47" s="412" t="n"/>
      <c r="Q47" s="412" t="n"/>
      <c r="R47" s="412" t="n"/>
      <c r="S47" s="412" t="n"/>
      <c r="T47" s="412" t="n"/>
      <c r="U47" s="412" t="n"/>
      <c r="V47" s="412" t="n"/>
      <c r="W47" s="412" t="n"/>
      <c r="X47" s="55" t="n"/>
      <c r="Y47" s="55" t="n"/>
    </row>
    <row r="48" ht="16.5" customHeight="1">
      <c r="A48" s="129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29" t="n"/>
      <c r="Y48" s="129" t="n"/>
    </row>
    <row r="49" ht="14.25" customHeight="1">
      <c r="A49" s="13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30" t="n"/>
      <c r="Y49" s="13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131" t="n">
        <v>4680115881440</v>
      </c>
      <c r="E50" s="382" t="n"/>
      <c r="F50" s="413" t="n">
        <v>1.35</v>
      </c>
      <c r="G50" s="38" t="n">
        <v>8</v>
      </c>
      <c r="H50" s="413" t="n">
        <v>10.8</v>
      </c>
      <c r="I50" s="413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432" t="inlineStr">
        <is>
          <t>Ветчины «Филейская» Весовые Вектор ТМ «Вязанка»</t>
        </is>
      </c>
      <c r="N50" s="415" t="n"/>
      <c r="O50" s="415" t="n"/>
      <c r="P50" s="415" t="n"/>
      <c r="Q50" s="382" t="n"/>
      <c r="R50" s="40" t="inlineStr"/>
      <c r="S50" s="40" t="inlineStr"/>
      <c r="T50" s="41" t="inlineStr">
        <is>
          <t>кг</t>
        </is>
      </c>
      <c r="U50" s="416" t="n">
        <v>0</v>
      </c>
      <c r="V50" s="417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131" t="n">
        <v>4680115881433</v>
      </c>
      <c r="E51" s="382" t="n"/>
      <c r="F51" s="413" t="n">
        <v>0.45</v>
      </c>
      <c r="G51" s="38" t="n">
        <v>6</v>
      </c>
      <c r="H51" s="413" t="n">
        <v>2.7</v>
      </c>
      <c r="I51" s="413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433" t="inlineStr">
        <is>
          <t>Ветчины «Филейская» Фикс.вес 0,45 Вектор ТМ «Вязанка»</t>
        </is>
      </c>
      <c r="N51" s="415" t="n"/>
      <c r="O51" s="415" t="n"/>
      <c r="P51" s="415" t="n"/>
      <c r="Q51" s="382" t="n"/>
      <c r="R51" s="40" t="inlineStr"/>
      <c r="S51" s="40" t="inlineStr"/>
      <c r="T51" s="41" t="inlineStr">
        <is>
          <t>кг</t>
        </is>
      </c>
      <c r="U51" s="416" t="n">
        <v>0</v>
      </c>
      <c r="V51" s="417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</row>
    <row r="52">
      <c r="A52" s="13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418" t="n"/>
      <c r="M52" s="419" t="inlineStr">
        <is>
          <t>Итого</t>
        </is>
      </c>
      <c r="N52" s="390" t="n"/>
      <c r="O52" s="390" t="n"/>
      <c r="P52" s="390" t="n"/>
      <c r="Q52" s="390" t="n"/>
      <c r="R52" s="390" t="n"/>
      <c r="S52" s="391" t="n"/>
      <c r="T52" s="43" t="inlineStr">
        <is>
          <t>кор</t>
        </is>
      </c>
      <c r="U52" s="420">
        <f>IFERROR(U50/H50,"0")+IFERROR(U51/H51,"0")</f>
        <v/>
      </c>
      <c r="V52" s="420">
        <f>IFERROR(V50/H50,"0")+IFERROR(V51/H51,"0")</f>
        <v/>
      </c>
      <c r="W52" s="420">
        <f>IFERROR(IF(W50="",0,W50),"0")+IFERROR(IF(W51="",0,W51),"0")</f>
        <v/>
      </c>
      <c r="X52" s="421" t="n"/>
      <c r="Y52" s="42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418" t="n"/>
      <c r="M53" s="419" t="inlineStr">
        <is>
          <t>Итого</t>
        </is>
      </c>
      <c r="N53" s="390" t="n"/>
      <c r="O53" s="390" t="n"/>
      <c r="P53" s="390" t="n"/>
      <c r="Q53" s="390" t="n"/>
      <c r="R53" s="390" t="n"/>
      <c r="S53" s="391" t="n"/>
      <c r="T53" s="43" t="inlineStr">
        <is>
          <t>кг</t>
        </is>
      </c>
      <c r="U53" s="420">
        <f>IFERROR(SUM(U50:U51),"0")</f>
        <v/>
      </c>
      <c r="V53" s="420">
        <f>IFERROR(SUM(V50:V51),"0")</f>
        <v/>
      </c>
      <c r="W53" s="43" t="n"/>
      <c r="X53" s="421" t="n"/>
      <c r="Y53" s="421" t="n"/>
    </row>
    <row r="54" ht="16.5" customHeight="1">
      <c r="A54" s="129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29" t="n"/>
      <c r="Y54" s="129" t="n"/>
    </row>
    <row r="55" ht="14.25" customHeight="1">
      <c r="A55" s="13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30" t="n"/>
      <c r="Y55" s="13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131" t="n">
        <v>4680115881426</v>
      </c>
      <c r="E56" s="382" t="n"/>
      <c r="F56" s="413" t="n">
        <v>1.35</v>
      </c>
      <c r="G56" s="38" t="n">
        <v>8</v>
      </c>
      <c r="H56" s="413" t="n">
        <v>10.8</v>
      </c>
      <c r="I56" s="413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434" t="inlineStr">
        <is>
          <t>Вареные колбасы «Филейская» Весовые Вектор ТМ «Вязанка»</t>
        </is>
      </c>
      <c r="N56" s="415" t="n"/>
      <c r="O56" s="415" t="n"/>
      <c r="P56" s="415" t="n"/>
      <c r="Q56" s="382" t="n"/>
      <c r="R56" s="40" t="inlineStr"/>
      <c r="S56" s="40" t="inlineStr"/>
      <c r="T56" s="41" t="inlineStr">
        <is>
          <t>кг</t>
        </is>
      </c>
      <c r="U56" s="416" t="n">
        <v>0</v>
      </c>
      <c r="V56" s="417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131" t="n">
        <v>4680115881419</v>
      </c>
      <c r="E57" s="382" t="n"/>
      <c r="F57" s="413" t="n">
        <v>0.45</v>
      </c>
      <c r="G57" s="38" t="n">
        <v>10</v>
      </c>
      <c r="H57" s="413" t="n">
        <v>4.5</v>
      </c>
      <c r="I57" s="413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435" t="inlineStr">
        <is>
          <t>Вареные колбасы «Филейская» Фикс.вес 0,45 Вектор ТМ «Вязанка»</t>
        </is>
      </c>
      <c r="N57" s="415" t="n"/>
      <c r="O57" s="415" t="n"/>
      <c r="P57" s="415" t="n"/>
      <c r="Q57" s="382" t="n"/>
      <c r="R57" s="40" t="inlineStr"/>
      <c r="S57" s="40" t="inlineStr"/>
      <c r="T57" s="41" t="inlineStr">
        <is>
          <t>кг</t>
        </is>
      </c>
      <c r="U57" s="416" t="n">
        <v>126</v>
      </c>
      <c r="V57" s="417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131" t="n">
        <v>4680115881525</v>
      </c>
      <c r="E58" s="382" t="n"/>
      <c r="F58" s="413" t="n">
        <v>0.4</v>
      </c>
      <c r="G58" s="38" t="n">
        <v>10</v>
      </c>
      <c r="H58" s="413" t="n">
        <v>4</v>
      </c>
      <c r="I58" s="413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436" t="inlineStr">
        <is>
          <t>Колбаса вареная Филейская ТМ Вязанка ТС Классическая полиамид ф/в 0,4 кг</t>
        </is>
      </c>
      <c r="N58" s="415" t="n"/>
      <c r="O58" s="415" t="n"/>
      <c r="P58" s="415" t="n"/>
      <c r="Q58" s="382" t="n"/>
      <c r="R58" s="40" t="inlineStr"/>
      <c r="S58" s="40" t="inlineStr"/>
      <c r="T58" s="41" t="inlineStr">
        <is>
          <t>кг</t>
        </is>
      </c>
      <c r="U58" s="416" t="n">
        <v>50</v>
      </c>
      <c r="V58" s="417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</row>
    <row r="59">
      <c r="A59" s="13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418" t="n"/>
      <c r="M59" s="419" t="inlineStr">
        <is>
          <t>Итого</t>
        </is>
      </c>
      <c r="N59" s="390" t="n"/>
      <c r="O59" s="390" t="n"/>
      <c r="P59" s="390" t="n"/>
      <c r="Q59" s="390" t="n"/>
      <c r="R59" s="390" t="n"/>
      <c r="S59" s="391" t="n"/>
      <c r="T59" s="43" t="inlineStr">
        <is>
          <t>кор</t>
        </is>
      </c>
      <c r="U59" s="420">
        <f>IFERROR(U56/H56,"0")+IFERROR(U57/H57,"0")+IFERROR(U58/H58,"0")</f>
        <v/>
      </c>
      <c r="V59" s="420">
        <f>IFERROR(V56/H56,"0")+IFERROR(V57/H57,"0")+IFERROR(V58/H58,"0")</f>
        <v/>
      </c>
      <c r="W59" s="420">
        <f>IFERROR(IF(W56="",0,W56),"0")+IFERROR(IF(W57="",0,W57),"0")+IFERROR(IF(W58="",0,W58),"0")</f>
        <v/>
      </c>
      <c r="X59" s="421" t="n"/>
      <c r="Y59" s="42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418" t="n"/>
      <c r="M60" s="419" t="inlineStr">
        <is>
          <t>Итого</t>
        </is>
      </c>
      <c r="N60" s="390" t="n"/>
      <c r="O60" s="390" t="n"/>
      <c r="P60" s="390" t="n"/>
      <c r="Q60" s="390" t="n"/>
      <c r="R60" s="390" t="n"/>
      <c r="S60" s="391" t="n"/>
      <c r="T60" s="43" t="inlineStr">
        <is>
          <t>кг</t>
        </is>
      </c>
      <c r="U60" s="420">
        <f>IFERROR(SUM(U56:U58),"0")</f>
        <v/>
      </c>
      <c r="V60" s="420">
        <f>IFERROR(SUM(V56:V58),"0")</f>
        <v/>
      </c>
      <c r="W60" s="43" t="n"/>
      <c r="X60" s="421" t="n"/>
      <c r="Y60" s="421" t="n"/>
    </row>
    <row r="61" ht="16.5" customHeight="1">
      <c r="A61" s="129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29" t="n"/>
      <c r="Y61" s="129" t="n"/>
    </row>
    <row r="62" ht="14.25" customHeight="1">
      <c r="A62" s="1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30" t="n"/>
      <c r="Y62" s="13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131" t="n">
        <v>4607091382945</v>
      </c>
      <c r="E63" s="382" t="n"/>
      <c r="F63" s="413" t="n">
        <v>1.35</v>
      </c>
      <c r="G63" s="38" t="n">
        <v>8</v>
      </c>
      <c r="H63" s="413" t="n">
        <v>10.8</v>
      </c>
      <c r="I63" s="413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437" t="inlineStr">
        <is>
          <t>Вареные колбасы Вязанка со шпиком Вязанка Весовые Вектор Вязанка</t>
        </is>
      </c>
      <c r="N63" s="415" t="n"/>
      <c r="O63" s="415" t="n"/>
      <c r="P63" s="415" t="n"/>
      <c r="Q63" s="382" t="n"/>
      <c r="R63" s="40" t="inlineStr"/>
      <c r="S63" s="40" t="inlineStr"/>
      <c r="T63" s="41" t="inlineStr">
        <is>
          <t>кг</t>
        </is>
      </c>
      <c r="U63" s="416" t="n">
        <v>0</v>
      </c>
      <c r="V63" s="417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131" t="n">
        <v>4607091385670</v>
      </c>
      <c r="E64" s="382" t="n"/>
      <c r="F64" s="413" t="n">
        <v>1.35</v>
      </c>
      <c r="G64" s="38" t="n">
        <v>8</v>
      </c>
      <c r="H64" s="413" t="n">
        <v>10.8</v>
      </c>
      <c r="I64" s="413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438" t="inlineStr">
        <is>
          <t>Вареные колбасы Докторская ГОСТ Вязанка Весовые Вектор Вязанка</t>
        </is>
      </c>
      <c r="N64" s="415" t="n"/>
      <c r="O64" s="415" t="n"/>
      <c r="P64" s="415" t="n"/>
      <c r="Q64" s="382" t="n"/>
      <c r="R64" s="40" t="inlineStr"/>
      <c r="S64" s="40" t="inlineStr"/>
      <c r="T64" s="41" t="inlineStr">
        <is>
          <t>кг</t>
        </is>
      </c>
      <c r="U64" s="416" t="n">
        <v>0</v>
      </c>
      <c r="V64" s="417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131" t="n">
        <v>4680115881327</v>
      </c>
      <c r="E65" s="382" t="n"/>
      <c r="F65" s="413" t="n">
        <v>1.35</v>
      </c>
      <c r="G65" s="38" t="n">
        <v>8</v>
      </c>
      <c r="H65" s="413" t="n">
        <v>10.8</v>
      </c>
      <c r="I65" s="413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439" t="inlineStr">
        <is>
          <t>Вареные колбасы Молокуша Вязанка Вес п/а Вязанка</t>
        </is>
      </c>
      <c r="N65" s="415" t="n"/>
      <c r="O65" s="415" t="n"/>
      <c r="P65" s="415" t="n"/>
      <c r="Q65" s="382" t="n"/>
      <c r="R65" s="40" t="inlineStr"/>
      <c r="S65" s="40" t="inlineStr"/>
      <c r="T65" s="41" t="inlineStr">
        <is>
          <t>кг</t>
        </is>
      </c>
      <c r="U65" s="416" t="n">
        <v>0</v>
      </c>
      <c r="V65" s="417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131" t="n">
        <v>4607091388312</v>
      </c>
      <c r="E66" s="382" t="n"/>
      <c r="F66" s="413" t="n">
        <v>1.35</v>
      </c>
      <c r="G66" s="38" t="n">
        <v>8</v>
      </c>
      <c r="H66" s="413" t="n">
        <v>10.8</v>
      </c>
      <c r="I66" s="413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440" t="inlineStr">
        <is>
          <t>Вареные колбасы с индейкой Вязанка Весовые вектор Вязанка</t>
        </is>
      </c>
      <c r="N66" s="415" t="n"/>
      <c r="O66" s="415" t="n"/>
      <c r="P66" s="415" t="n"/>
      <c r="Q66" s="382" t="n"/>
      <c r="R66" s="40" t="inlineStr"/>
      <c r="S66" s="40" t="inlineStr"/>
      <c r="T66" s="41" t="inlineStr">
        <is>
          <t>кг</t>
        </is>
      </c>
      <c r="U66" s="416" t="n">
        <v>0</v>
      </c>
      <c r="V66" s="417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131" t="n">
        <v>4680115882133</v>
      </c>
      <c r="E67" s="382" t="n"/>
      <c r="F67" s="413" t="n">
        <v>1.35</v>
      </c>
      <c r="G67" s="38" t="n">
        <v>8</v>
      </c>
      <c r="H67" s="413" t="n">
        <v>10.8</v>
      </c>
      <c r="I67" s="413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441" t="inlineStr">
        <is>
          <t>Вареные колбасы "Сливушка" Вес П/а ТМ "Вязанка"</t>
        </is>
      </c>
      <c r="N67" s="415" t="n"/>
      <c r="O67" s="415" t="n"/>
      <c r="P67" s="415" t="n"/>
      <c r="Q67" s="382" t="n"/>
      <c r="R67" s="40" t="inlineStr"/>
      <c r="S67" s="40" t="inlineStr"/>
      <c r="T67" s="41" t="inlineStr">
        <is>
          <t>кг</t>
        </is>
      </c>
      <c r="U67" s="416" t="n">
        <v>0</v>
      </c>
      <c r="V67" s="417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131" t="n">
        <v>4607091382952</v>
      </c>
      <c r="E68" s="382" t="n"/>
      <c r="F68" s="413" t="n">
        <v>0.5</v>
      </c>
      <c r="G68" s="38" t="n">
        <v>6</v>
      </c>
      <c r="H68" s="413" t="n">
        <v>3</v>
      </c>
      <c r="I68" s="413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442" t="inlineStr">
        <is>
          <t>Вареные колбасы Вязанка со шпиком Вязанка Фикс.вес 0,5 Вектор Вязанка</t>
        </is>
      </c>
      <c r="N68" s="415" t="n"/>
      <c r="O68" s="415" t="n"/>
      <c r="P68" s="415" t="n"/>
      <c r="Q68" s="382" t="n"/>
      <c r="R68" s="40" t="inlineStr"/>
      <c r="S68" s="40" t="inlineStr"/>
      <c r="T68" s="41" t="inlineStr">
        <is>
          <t>кг</t>
        </is>
      </c>
      <c r="U68" s="416" t="n">
        <v>0</v>
      </c>
      <c r="V68" s="417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131" t="n">
        <v>4607091385687</v>
      </c>
      <c r="E69" s="382" t="n"/>
      <c r="F69" s="413" t="n">
        <v>0.4</v>
      </c>
      <c r="G69" s="38" t="n">
        <v>10</v>
      </c>
      <c r="H69" s="413" t="n">
        <v>4</v>
      </c>
      <c r="I69" s="413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443" t="inlineStr">
        <is>
          <t>Вареные колбасы Докторская ГОСТ Вязанка Фикс.вес 0,4 Вектор Вязанка</t>
        </is>
      </c>
      <c r="N69" s="415" t="n"/>
      <c r="O69" s="415" t="n"/>
      <c r="P69" s="415" t="n"/>
      <c r="Q69" s="382" t="n"/>
      <c r="R69" s="40" t="inlineStr"/>
      <c r="S69" s="40" t="inlineStr"/>
      <c r="T69" s="41" t="inlineStr">
        <is>
          <t>кг</t>
        </is>
      </c>
      <c r="U69" s="416" t="n">
        <v>0</v>
      </c>
      <c r="V69" s="417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131" t="n">
        <v>4607091384604</v>
      </c>
      <c r="E70" s="382" t="n"/>
      <c r="F70" s="413" t="n">
        <v>0.4</v>
      </c>
      <c r="G70" s="38" t="n">
        <v>10</v>
      </c>
      <c r="H70" s="413" t="n">
        <v>4</v>
      </c>
      <c r="I70" s="413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444" t="inlineStr">
        <is>
          <t>Вареные колбасы Докторский гарант Вязанка Фикс.вес 0,4 Вектор Вязанка</t>
        </is>
      </c>
      <c r="N70" s="415" t="n"/>
      <c r="O70" s="415" t="n"/>
      <c r="P70" s="415" t="n"/>
      <c r="Q70" s="382" t="n"/>
      <c r="R70" s="40" t="inlineStr"/>
      <c r="S70" s="40" t="inlineStr"/>
      <c r="T70" s="41" t="inlineStr">
        <is>
          <t>кг</t>
        </is>
      </c>
      <c r="U70" s="416" t="n">
        <v>0</v>
      </c>
      <c r="V70" s="417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131" t="n">
        <v>4680115880283</v>
      </c>
      <c r="E71" s="382" t="n"/>
      <c r="F71" s="413" t="n">
        <v>0.6</v>
      </c>
      <c r="G71" s="38" t="n">
        <v>8</v>
      </c>
      <c r="H71" s="413" t="n">
        <v>4.8</v>
      </c>
      <c r="I71" s="413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445" t="inlineStr">
        <is>
          <t>Вареные колбасы Классическая Вязанка Фикс.вес 0,6 Вектор Вязанка</t>
        </is>
      </c>
      <c r="N71" s="415" t="n"/>
      <c r="O71" s="415" t="n"/>
      <c r="P71" s="415" t="n"/>
      <c r="Q71" s="382" t="n"/>
      <c r="R71" s="40" t="inlineStr"/>
      <c r="S71" s="40" t="inlineStr"/>
      <c r="T71" s="41" t="inlineStr">
        <is>
          <t>кг</t>
        </is>
      </c>
      <c r="U71" s="416" t="n">
        <v>0</v>
      </c>
      <c r="V71" s="417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131" t="n">
        <v>4680115881518</v>
      </c>
      <c r="E72" s="382" t="n"/>
      <c r="F72" s="413" t="n">
        <v>0.4</v>
      </c>
      <c r="G72" s="38" t="n">
        <v>10</v>
      </c>
      <c r="H72" s="413" t="n">
        <v>4</v>
      </c>
      <c r="I72" s="413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446" t="inlineStr">
        <is>
          <t>Вареные колбасы Молокуша Вязанка Фикс.вес 0,4 п/а Вязанка</t>
        </is>
      </c>
      <c r="N72" s="415" t="n"/>
      <c r="O72" s="415" t="n"/>
      <c r="P72" s="415" t="n"/>
      <c r="Q72" s="382" t="n"/>
      <c r="R72" s="40" t="inlineStr"/>
      <c r="S72" s="40" t="inlineStr"/>
      <c r="T72" s="41" t="inlineStr">
        <is>
          <t>кг</t>
        </is>
      </c>
      <c r="U72" s="416" t="n">
        <v>0</v>
      </c>
      <c r="V72" s="417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131" t="n">
        <v>4607091381986</v>
      </c>
      <c r="E73" s="382" t="n"/>
      <c r="F73" s="413" t="n">
        <v>0.5</v>
      </c>
      <c r="G73" s="38" t="n">
        <v>10</v>
      </c>
      <c r="H73" s="413" t="n">
        <v>5</v>
      </c>
      <c r="I73" s="413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447" t="inlineStr">
        <is>
          <t>Вареные колбасы Молочная Стародворская Вязанка Фикс.вес 0,5 Вектор Вязанка</t>
        </is>
      </c>
      <c r="N73" s="415" t="n"/>
      <c r="O73" s="415" t="n"/>
      <c r="P73" s="415" t="n"/>
      <c r="Q73" s="382" t="n"/>
      <c r="R73" s="40" t="inlineStr"/>
      <c r="S73" s="40" t="inlineStr"/>
      <c r="T73" s="41" t="inlineStr">
        <is>
          <t>кг</t>
        </is>
      </c>
      <c r="U73" s="416" t="n">
        <v>0</v>
      </c>
      <c r="V73" s="417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131" t="n">
        <v>4680115881303</v>
      </c>
      <c r="E74" s="382" t="n"/>
      <c r="F74" s="413" t="n">
        <v>0.45</v>
      </c>
      <c r="G74" s="38" t="n">
        <v>10</v>
      </c>
      <c r="H74" s="413" t="n">
        <v>4.5</v>
      </c>
      <c r="I74" s="413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448" t="inlineStr">
        <is>
          <t>Вареные колбасы Молокуша Вязанка Фикс.вес 0,45 п/а Вязанка</t>
        </is>
      </c>
      <c r="N74" s="415" t="n"/>
      <c r="O74" s="415" t="n"/>
      <c r="P74" s="415" t="n"/>
      <c r="Q74" s="382" t="n"/>
      <c r="R74" s="40" t="inlineStr"/>
      <c r="S74" s="40" t="inlineStr"/>
      <c r="T74" s="41" t="inlineStr">
        <is>
          <t>кг</t>
        </is>
      </c>
      <c r="U74" s="416" t="n">
        <v>0</v>
      </c>
      <c r="V74" s="417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131" t="n">
        <v>4607091388466</v>
      </c>
      <c r="E75" s="382" t="n"/>
      <c r="F75" s="413" t="n">
        <v>0.45</v>
      </c>
      <c r="G75" s="38" t="n">
        <v>6</v>
      </c>
      <c r="H75" s="413" t="n">
        <v>2.7</v>
      </c>
      <c r="I75" s="413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449" t="inlineStr">
        <is>
          <t>Вареные колбасы с индейкой Вязанка Фикс.вес 0,45 вектор Вязанка</t>
        </is>
      </c>
      <c r="N75" s="415" t="n"/>
      <c r="O75" s="415" t="n"/>
      <c r="P75" s="415" t="n"/>
      <c r="Q75" s="382" t="n"/>
      <c r="R75" s="40" t="inlineStr"/>
      <c r="S75" s="40" t="inlineStr"/>
      <c r="T75" s="41" t="inlineStr">
        <is>
          <t>кг</t>
        </is>
      </c>
      <c r="U75" s="416" t="n">
        <v>0</v>
      </c>
      <c r="V75" s="417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131" t="n">
        <v>4680115880269</v>
      </c>
      <c r="E76" s="382" t="n"/>
      <c r="F76" s="413" t="n">
        <v>0.375</v>
      </c>
      <c r="G76" s="38" t="n">
        <v>10</v>
      </c>
      <c r="H76" s="413" t="n">
        <v>3.75</v>
      </c>
      <c r="I76" s="413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450" t="inlineStr">
        <is>
          <t>Вареные колбасы Сливушка Вязанка Фикс.вес 0,375 П/а Вязанка</t>
        </is>
      </c>
      <c r="N76" s="415" t="n"/>
      <c r="O76" s="415" t="n"/>
      <c r="P76" s="415" t="n"/>
      <c r="Q76" s="382" t="n"/>
      <c r="R76" s="40" t="inlineStr"/>
      <c r="S76" s="40" t="inlineStr"/>
      <c r="T76" s="41" t="inlineStr">
        <is>
          <t>кг</t>
        </is>
      </c>
      <c r="U76" s="416" t="n">
        <v>0</v>
      </c>
      <c r="V76" s="417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131" t="n">
        <v>4680115880429</v>
      </c>
      <c r="E77" s="382" t="n"/>
      <c r="F77" s="413" t="n">
        <v>0.45</v>
      </c>
      <c r="G77" s="38" t="n">
        <v>10</v>
      </c>
      <c r="H77" s="413" t="n">
        <v>4.5</v>
      </c>
      <c r="I77" s="413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451" t="inlineStr">
        <is>
          <t>Вареные колбасы Сливушка Вязанка Фикс.вес 0,45 П/а Вязанка</t>
        </is>
      </c>
      <c r="N77" s="415" t="n"/>
      <c r="O77" s="415" t="n"/>
      <c r="P77" s="415" t="n"/>
      <c r="Q77" s="382" t="n"/>
      <c r="R77" s="40" t="inlineStr"/>
      <c r="S77" s="40" t="inlineStr"/>
      <c r="T77" s="41" t="inlineStr">
        <is>
          <t>кг</t>
        </is>
      </c>
      <c r="U77" s="416" t="n">
        <v>0</v>
      </c>
      <c r="V77" s="417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131" t="n">
        <v>4680115881457</v>
      </c>
      <c r="E78" s="382" t="n"/>
      <c r="F78" s="413" t="n">
        <v>0.75</v>
      </c>
      <c r="G78" s="38" t="n">
        <v>6</v>
      </c>
      <c r="H78" s="413" t="n">
        <v>4.5</v>
      </c>
      <c r="I78" s="413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452" t="inlineStr">
        <is>
          <t>Вареные колбасы Сливушка Вязанка Фикс.вес 0,75 П/а Вязанка</t>
        </is>
      </c>
      <c r="N78" s="415" t="n"/>
      <c r="O78" s="415" t="n"/>
      <c r="P78" s="415" t="n"/>
      <c r="Q78" s="382" t="n"/>
      <c r="R78" s="40" t="inlineStr"/>
      <c r="S78" s="40" t="inlineStr"/>
      <c r="T78" s="41" t="inlineStr">
        <is>
          <t>кг</t>
        </is>
      </c>
      <c r="U78" s="416" t="n">
        <v>0</v>
      </c>
      <c r="V78" s="417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</row>
    <row r="79">
      <c r="A79" s="13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418" t="n"/>
      <c r="M79" s="419" t="inlineStr">
        <is>
          <t>Итого</t>
        </is>
      </c>
      <c r="N79" s="390" t="n"/>
      <c r="O79" s="390" t="n"/>
      <c r="P79" s="390" t="n"/>
      <c r="Q79" s="390" t="n"/>
      <c r="R79" s="390" t="n"/>
      <c r="S79" s="391" t="n"/>
      <c r="T79" s="43" t="inlineStr">
        <is>
          <t>кор</t>
        </is>
      </c>
      <c r="U79" s="42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42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42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421" t="n"/>
      <c r="Y79" s="42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418" t="n"/>
      <c r="M80" s="419" t="inlineStr">
        <is>
          <t>Итого</t>
        </is>
      </c>
      <c r="N80" s="390" t="n"/>
      <c r="O80" s="390" t="n"/>
      <c r="P80" s="390" t="n"/>
      <c r="Q80" s="390" t="n"/>
      <c r="R80" s="390" t="n"/>
      <c r="S80" s="391" t="n"/>
      <c r="T80" s="43" t="inlineStr">
        <is>
          <t>кг</t>
        </is>
      </c>
      <c r="U80" s="420">
        <f>IFERROR(SUM(U63:U78),"0")</f>
        <v/>
      </c>
      <c r="V80" s="420">
        <f>IFERROR(SUM(V63:V78),"0")</f>
        <v/>
      </c>
      <c r="W80" s="43" t="n"/>
      <c r="X80" s="421" t="n"/>
      <c r="Y80" s="421" t="n"/>
    </row>
    <row r="81" ht="14.25" customHeight="1">
      <c r="A81" s="1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30" t="n"/>
      <c r="Y81" s="13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131" t="n">
        <v>4607091388442</v>
      </c>
      <c r="E82" s="382" t="n"/>
      <c r="F82" s="413" t="n">
        <v>1.35</v>
      </c>
      <c r="G82" s="38" t="n">
        <v>8</v>
      </c>
      <c r="H82" s="413" t="n">
        <v>10.8</v>
      </c>
      <c r="I82" s="413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453" t="inlineStr">
        <is>
          <t>Ветчины Вязанка с индейкой Вязанка Весовые Вектор Вязанка</t>
        </is>
      </c>
      <c r="N82" s="415" t="n"/>
      <c r="O82" s="415" t="n"/>
      <c r="P82" s="415" t="n"/>
      <c r="Q82" s="382" t="n"/>
      <c r="R82" s="40" t="inlineStr"/>
      <c r="S82" s="40" t="inlineStr"/>
      <c r="T82" s="41" t="inlineStr">
        <is>
          <t>кг</t>
        </is>
      </c>
      <c r="U82" s="416" t="n">
        <v>0</v>
      </c>
      <c r="V82" s="417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131" t="n">
        <v>4607091384789</v>
      </c>
      <c r="E83" s="382" t="n"/>
      <c r="F83" s="413" t="n">
        <v>1</v>
      </c>
      <c r="G83" s="38" t="n">
        <v>6</v>
      </c>
      <c r="H83" s="413" t="n">
        <v>6</v>
      </c>
      <c r="I83" s="413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454" t="inlineStr">
        <is>
          <t>Ветчины Запекуша с сочным окороком Вязанка Весовые П/а Вязанка</t>
        </is>
      </c>
      <c r="N83" s="415" t="n"/>
      <c r="O83" s="415" t="n"/>
      <c r="P83" s="415" t="n"/>
      <c r="Q83" s="382" t="n"/>
      <c r="R83" s="40" t="inlineStr"/>
      <c r="S83" s="40" t="inlineStr"/>
      <c r="T83" s="41" t="inlineStr">
        <is>
          <t>кг</t>
        </is>
      </c>
      <c r="U83" s="416" t="n">
        <v>0</v>
      </c>
      <c r="V83" s="417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131" t="n">
        <v>4680115881488</v>
      </c>
      <c r="E84" s="382" t="n"/>
      <c r="F84" s="413" t="n">
        <v>1.35</v>
      </c>
      <c r="G84" s="38" t="n">
        <v>8</v>
      </c>
      <c r="H84" s="413" t="n">
        <v>10.8</v>
      </c>
      <c r="I84" s="413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455" t="inlineStr">
        <is>
          <t>Ветчины Сливушка с индейкой Вязанка вес П/а Вязанка</t>
        </is>
      </c>
      <c r="N84" s="415" t="n"/>
      <c r="O84" s="415" t="n"/>
      <c r="P84" s="415" t="n"/>
      <c r="Q84" s="382" t="n"/>
      <c r="R84" s="40" t="inlineStr"/>
      <c r="S84" s="40" t="inlineStr"/>
      <c r="T84" s="41" t="inlineStr">
        <is>
          <t>кг</t>
        </is>
      </c>
      <c r="U84" s="416" t="n">
        <v>0</v>
      </c>
      <c r="V84" s="417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131" t="n">
        <v>4607091384765</v>
      </c>
      <c r="E85" s="382" t="n"/>
      <c r="F85" s="413" t="n">
        <v>0.42</v>
      </c>
      <c r="G85" s="38" t="n">
        <v>6</v>
      </c>
      <c r="H85" s="413" t="n">
        <v>2.52</v>
      </c>
      <c r="I85" s="413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456" t="inlineStr">
        <is>
          <t>Ветчины Запекуша с сочным окороком Вязанка Фикс.вес 0,42 п/а Вязанка</t>
        </is>
      </c>
      <c r="N85" s="415" t="n"/>
      <c r="O85" s="415" t="n"/>
      <c r="P85" s="415" t="n"/>
      <c r="Q85" s="382" t="n"/>
      <c r="R85" s="40" t="inlineStr"/>
      <c r="S85" s="40" t="inlineStr"/>
      <c r="T85" s="41" t="inlineStr">
        <is>
          <t>кг</t>
        </is>
      </c>
      <c r="U85" s="416" t="n">
        <v>0</v>
      </c>
      <c r="V85" s="417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131" t="n">
        <v>4680115880658</v>
      </c>
      <c r="E86" s="382" t="n"/>
      <c r="F86" s="413" t="n">
        <v>0.4</v>
      </c>
      <c r="G86" s="38" t="n">
        <v>6</v>
      </c>
      <c r="H86" s="413" t="n">
        <v>2.4</v>
      </c>
      <c r="I86" s="413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457" t="inlineStr">
        <is>
          <t>Ветчины Сливушка с индейкой Вязанка Фикс.вес 0,4 П/а Вязанка</t>
        </is>
      </c>
      <c r="N86" s="415" t="n"/>
      <c r="O86" s="415" t="n"/>
      <c r="P86" s="415" t="n"/>
      <c r="Q86" s="382" t="n"/>
      <c r="R86" s="40" t="inlineStr"/>
      <c r="S86" s="40" t="inlineStr"/>
      <c r="T86" s="41" t="inlineStr">
        <is>
          <t>кг</t>
        </is>
      </c>
      <c r="U86" s="416" t="n">
        <v>0</v>
      </c>
      <c r="V86" s="417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131" t="n">
        <v>4607091381962</v>
      </c>
      <c r="E87" s="382" t="n"/>
      <c r="F87" s="413" t="n">
        <v>0.5</v>
      </c>
      <c r="G87" s="38" t="n">
        <v>6</v>
      </c>
      <c r="H87" s="413" t="n">
        <v>3</v>
      </c>
      <c r="I87" s="413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458" t="inlineStr">
        <is>
          <t>Ветчины Столичная Вязанка Фикс.вес 0,5 Вектор Вязанка</t>
        </is>
      </c>
      <c r="N87" s="415" t="n"/>
      <c r="O87" s="415" t="n"/>
      <c r="P87" s="415" t="n"/>
      <c r="Q87" s="382" t="n"/>
      <c r="R87" s="40" t="inlineStr"/>
      <c r="S87" s="40" t="inlineStr"/>
      <c r="T87" s="41" t="inlineStr">
        <is>
          <t>кг</t>
        </is>
      </c>
      <c r="U87" s="416" t="n">
        <v>0</v>
      </c>
      <c r="V87" s="417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</row>
    <row r="88">
      <c r="A88" s="13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418" t="n"/>
      <c r="M88" s="419" t="inlineStr">
        <is>
          <t>Итого</t>
        </is>
      </c>
      <c r="N88" s="390" t="n"/>
      <c r="O88" s="390" t="n"/>
      <c r="P88" s="390" t="n"/>
      <c r="Q88" s="390" t="n"/>
      <c r="R88" s="390" t="n"/>
      <c r="S88" s="391" t="n"/>
      <c r="T88" s="43" t="inlineStr">
        <is>
          <t>кор</t>
        </is>
      </c>
      <c r="U88" s="420">
        <f>IFERROR(U82/H82,"0")+IFERROR(U83/H83,"0")+IFERROR(U84/H84,"0")+IFERROR(U85/H85,"0")+IFERROR(U86/H86,"0")+IFERROR(U87/H87,"0")</f>
        <v/>
      </c>
      <c r="V88" s="420">
        <f>IFERROR(V82/H82,"0")+IFERROR(V83/H83,"0")+IFERROR(V84/H84,"0")+IFERROR(V85/H85,"0")+IFERROR(V86/H86,"0")+IFERROR(V87/H87,"0")</f>
        <v/>
      </c>
      <c r="W88" s="420">
        <f>IFERROR(IF(W82="",0,W82),"0")+IFERROR(IF(W83="",0,W83),"0")+IFERROR(IF(W84="",0,W84),"0")+IFERROR(IF(W85="",0,W85),"0")+IFERROR(IF(W86="",0,W86),"0")+IFERROR(IF(W87="",0,W87),"0")</f>
        <v/>
      </c>
      <c r="X88" s="421" t="n"/>
      <c r="Y88" s="42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418" t="n"/>
      <c r="M89" s="419" t="inlineStr">
        <is>
          <t>Итого</t>
        </is>
      </c>
      <c r="N89" s="390" t="n"/>
      <c r="O89" s="390" t="n"/>
      <c r="P89" s="390" t="n"/>
      <c r="Q89" s="390" t="n"/>
      <c r="R89" s="390" t="n"/>
      <c r="S89" s="391" t="n"/>
      <c r="T89" s="43" t="inlineStr">
        <is>
          <t>кг</t>
        </is>
      </c>
      <c r="U89" s="420">
        <f>IFERROR(SUM(U82:U87),"0")</f>
        <v/>
      </c>
      <c r="V89" s="420">
        <f>IFERROR(SUM(V82:V87),"0")</f>
        <v/>
      </c>
      <c r="W89" s="43" t="n"/>
      <c r="X89" s="421" t="n"/>
      <c r="Y89" s="421" t="n"/>
    </row>
    <row r="90" ht="14.25" customHeight="1">
      <c r="A90" s="1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30" t="n"/>
      <c r="Y90" s="13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131" t="n">
        <v>4607091387667</v>
      </c>
      <c r="E91" s="382" t="n"/>
      <c r="F91" s="413" t="n">
        <v>0.9</v>
      </c>
      <c r="G91" s="38" t="n">
        <v>10</v>
      </c>
      <c r="H91" s="413" t="n">
        <v>9</v>
      </c>
      <c r="I91" s="413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459" t="inlineStr">
        <is>
          <t>В/к колбасы Балыковая Вязанка Весовые Фиброуз в/у Вязанка</t>
        </is>
      </c>
      <c r="N91" s="415" t="n"/>
      <c r="O91" s="415" t="n"/>
      <c r="P91" s="415" t="n"/>
      <c r="Q91" s="382" t="n"/>
      <c r="R91" s="40" t="inlineStr"/>
      <c r="S91" s="40" t="inlineStr"/>
      <c r="T91" s="41" t="inlineStr">
        <is>
          <t>кг</t>
        </is>
      </c>
      <c r="U91" s="416" t="n">
        <v>0</v>
      </c>
      <c r="V91" s="417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131" t="n">
        <v>4607091387636</v>
      </c>
      <c r="E92" s="382" t="n"/>
      <c r="F92" s="413" t="n">
        <v>0.7</v>
      </c>
      <c r="G92" s="38" t="n">
        <v>6</v>
      </c>
      <c r="H92" s="413" t="n">
        <v>4.2</v>
      </c>
      <c r="I92" s="413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460" t="inlineStr">
        <is>
          <t>В/к колбасы Салями Финская Вязанка Весовые Фиброуз в/у Вязанка</t>
        </is>
      </c>
      <c r="N92" s="415" t="n"/>
      <c r="O92" s="415" t="n"/>
      <c r="P92" s="415" t="n"/>
      <c r="Q92" s="382" t="n"/>
      <c r="R92" s="40" t="inlineStr"/>
      <c r="S92" s="40" t="inlineStr"/>
      <c r="T92" s="41" t="inlineStr">
        <is>
          <t>кг</t>
        </is>
      </c>
      <c r="U92" s="416" t="n">
        <v>0</v>
      </c>
      <c r="V92" s="417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131" t="n">
        <v>4607091384727</v>
      </c>
      <c r="E93" s="382" t="n"/>
      <c r="F93" s="413" t="n">
        <v>0.8</v>
      </c>
      <c r="G93" s="38" t="n">
        <v>6</v>
      </c>
      <c r="H93" s="413" t="n">
        <v>4.8</v>
      </c>
      <c r="I93" s="413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461" t="inlineStr">
        <is>
          <t>В/к колбасы Сервелат Запекуша с говядиной Вязанка Весовые П/а Вязанка</t>
        </is>
      </c>
      <c r="N93" s="415" t="n"/>
      <c r="O93" s="415" t="n"/>
      <c r="P93" s="415" t="n"/>
      <c r="Q93" s="382" t="n"/>
      <c r="R93" s="40" t="inlineStr"/>
      <c r="S93" s="40" t="inlineStr"/>
      <c r="T93" s="41" t="inlineStr">
        <is>
          <t>кг</t>
        </is>
      </c>
      <c r="U93" s="416" t="n">
        <v>0</v>
      </c>
      <c r="V93" s="417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131" t="n">
        <v>4607091386745</v>
      </c>
      <c r="E94" s="382" t="n"/>
      <c r="F94" s="413" t="n">
        <v>0.8</v>
      </c>
      <c r="G94" s="38" t="n">
        <v>6</v>
      </c>
      <c r="H94" s="413" t="n">
        <v>4.8</v>
      </c>
      <c r="I94" s="413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462" t="inlineStr">
        <is>
          <t>В/к колбасы Сервелат Запекуша с сочным окороком Вязанка Весовые П/а Вязанка</t>
        </is>
      </c>
      <c r="N94" s="415" t="n"/>
      <c r="O94" s="415" t="n"/>
      <c r="P94" s="415" t="n"/>
      <c r="Q94" s="382" t="n"/>
      <c r="R94" s="40" t="inlineStr"/>
      <c r="S94" s="40" t="inlineStr"/>
      <c r="T94" s="41" t="inlineStr">
        <is>
          <t>кг</t>
        </is>
      </c>
      <c r="U94" s="416" t="n">
        <v>0</v>
      </c>
      <c r="V94" s="417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131" t="n">
        <v>4607091382426</v>
      </c>
      <c r="E95" s="382" t="n"/>
      <c r="F95" s="413" t="n">
        <v>0.9</v>
      </c>
      <c r="G95" s="38" t="n">
        <v>10</v>
      </c>
      <c r="H95" s="413" t="n">
        <v>9</v>
      </c>
      <c r="I95" s="413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463" t="inlineStr">
        <is>
          <t>В/к колбасы Столичный Вязанка Весовые Фиброуз в/у Вязанка</t>
        </is>
      </c>
      <c r="N95" s="415" t="n"/>
      <c r="O95" s="415" t="n"/>
      <c r="P95" s="415" t="n"/>
      <c r="Q95" s="382" t="n"/>
      <c r="R95" s="40" t="inlineStr"/>
      <c r="S95" s="40" t="inlineStr"/>
      <c r="T95" s="41" t="inlineStr">
        <is>
          <t>кг</t>
        </is>
      </c>
      <c r="U95" s="416" t="n">
        <v>0</v>
      </c>
      <c r="V95" s="417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131" t="n">
        <v>4607091386547</v>
      </c>
      <c r="E96" s="382" t="n"/>
      <c r="F96" s="413" t="n">
        <v>0.35</v>
      </c>
      <c r="G96" s="38" t="n">
        <v>8</v>
      </c>
      <c r="H96" s="413" t="n">
        <v>2.8</v>
      </c>
      <c r="I96" s="413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464" t="inlineStr">
        <is>
          <t>В/к колбасы Салями Финская Вязанка Фикс.вес 0,35 Фиброуз в/у Вязанка</t>
        </is>
      </c>
      <c r="N96" s="415" t="n"/>
      <c r="O96" s="415" t="n"/>
      <c r="P96" s="415" t="n"/>
      <c r="Q96" s="382" t="n"/>
      <c r="R96" s="40" t="inlineStr"/>
      <c r="S96" s="40" t="inlineStr"/>
      <c r="T96" s="41" t="inlineStr">
        <is>
          <t>кг</t>
        </is>
      </c>
      <c r="U96" s="416" t="n">
        <v>0</v>
      </c>
      <c r="V96" s="417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131" t="n">
        <v>4607091384703</v>
      </c>
      <c r="E97" s="382" t="n"/>
      <c r="F97" s="413" t="n">
        <v>0.35</v>
      </c>
      <c r="G97" s="38" t="n">
        <v>6</v>
      </c>
      <c r="H97" s="413" t="n">
        <v>2.1</v>
      </c>
      <c r="I97" s="413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465" t="inlineStr">
        <is>
          <t>В/к колбасы Сервелат Запекуша с говядиной Вязанка Фикс.вес 0,35 П/а Вязанка</t>
        </is>
      </c>
      <c r="N97" s="415" t="n"/>
      <c r="O97" s="415" t="n"/>
      <c r="P97" s="415" t="n"/>
      <c r="Q97" s="382" t="n"/>
      <c r="R97" s="40" t="inlineStr"/>
      <c r="S97" s="40" t="inlineStr"/>
      <c r="T97" s="41" t="inlineStr">
        <is>
          <t>кг</t>
        </is>
      </c>
      <c r="U97" s="416" t="n">
        <v>0</v>
      </c>
      <c r="V97" s="417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131" t="n">
        <v>4607091384734</v>
      </c>
      <c r="E98" s="382" t="n"/>
      <c r="F98" s="413" t="n">
        <v>0.35</v>
      </c>
      <c r="G98" s="38" t="n">
        <v>6</v>
      </c>
      <c r="H98" s="413" t="n">
        <v>2.1</v>
      </c>
      <c r="I98" s="413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466" t="inlineStr">
        <is>
          <t>В/к колбасы Сервелат Запекуша с сочным окороком Вязанка Фикс.вес 0,35 П/а Вязанка</t>
        </is>
      </c>
      <c r="N98" s="415" t="n"/>
      <c r="O98" s="415" t="n"/>
      <c r="P98" s="415" t="n"/>
      <c r="Q98" s="382" t="n"/>
      <c r="R98" s="40" t="inlineStr"/>
      <c r="S98" s="40" t="inlineStr"/>
      <c r="T98" s="41" t="inlineStr">
        <is>
          <t>кг</t>
        </is>
      </c>
      <c r="U98" s="416" t="n">
        <v>0</v>
      </c>
      <c r="V98" s="417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131" t="n">
        <v>4607091382464</v>
      </c>
      <c r="E99" s="382" t="n"/>
      <c r="F99" s="413" t="n">
        <v>0.35</v>
      </c>
      <c r="G99" s="38" t="n">
        <v>8</v>
      </c>
      <c r="H99" s="413" t="n">
        <v>2.8</v>
      </c>
      <c r="I99" s="413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467" t="inlineStr">
        <is>
          <t>В/к колбасы Столичный Вязанка Фикс.вес 0,35 Фиброуз в/у Вязанка</t>
        </is>
      </c>
      <c r="N99" s="415" t="n"/>
      <c r="O99" s="415" t="n"/>
      <c r="P99" s="415" t="n"/>
      <c r="Q99" s="382" t="n"/>
      <c r="R99" s="40" t="inlineStr"/>
      <c r="S99" s="40" t="inlineStr"/>
      <c r="T99" s="41" t="inlineStr">
        <is>
          <t>кг</t>
        </is>
      </c>
      <c r="U99" s="416" t="n">
        <v>0</v>
      </c>
      <c r="V99" s="417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</row>
    <row r="100">
      <c r="A100" s="13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418" t="n"/>
      <c r="M100" s="419" t="inlineStr">
        <is>
          <t>Итого</t>
        </is>
      </c>
      <c r="N100" s="390" t="n"/>
      <c r="O100" s="390" t="n"/>
      <c r="P100" s="390" t="n"/>
      <c r="Q100" s="390" t="n"/>
      <c r="R100" s="390" t="n"/>
      <c r="S100" s="391" t="n"/>
      <c r="T100" s="43" t="inlineStr">
        <is>
          <t>кор</t>
        </is>
      </c>
      <c r="U100" s="420">
        <f>IFERROR(U91/H91,"0")+IFERROR(U92/H92,"0")+IFERROR(U93/H93,"0")+IFERROR(U94/H94,"0")+IFERROR(U95/H95,"0")+IFERROR(U96/H96,"0")+IFERROR(U97/H97,"0")+IFERROR(U98/H98,"0")+IFERROR(U99/H99,"0")</f>
        <v/>
      </c>
      <c r="V100" s="420">
        <f>IFERROR(V91/H91,"0")+IFERROR(V92/H92,"0")+IFERROR(V93/H93,"0")+IFERROR(V94/H94,"0")+IFERROR(V95/H95,"0")+IFERROR(V96/H96,"0")+IFERROR(V97/H97,"0")+IFERROR(V98/H98,"0")+IFERROR(V99/H99,"0")</f>
        <v/>
      </c>
      <c r="W100" s="42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421" t="n"/>
      <c r="Y100" s="42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418" t="n"/>
      <c r="M101" s="419" t="inlineStr">
        <is>
          <t>Итого</t>
        </is>
      </c>
      <c r="N101" s="390" t="n"/>
      <c r="O101" s="390" t="n"/>
      <c r="P101" s="390" t="n"/>
      <c r="Q101" s="390" t="n"/>
      <c r="R101" s="390" t="n"/>
      <c r="S101" s="391" t="n"/>
      <c r="T101" s="43" t="inlineStr">
        <is>
          <t>кг</t>
        </is>
      </c>
      <c r="U101" s="420">
        <f>IFERROR(SUM(U91:U99),"0")</f>
        <v/>
      </c>
      <c r="V101" s="420">
        <f>IFERROR(SUM(V91:V99),"0")</f>
        <v/>
      </c>
      <c r="W101" s="43" t="n"/>
      <c r="X101" s="421" t="n"/>
      <c r="Y101" s="421" t="n"/>
    </row>
    <row r="102" ht="14.25" customHeight="1">
      <c r="A102" s="13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30" t="n"/>
      <c r="Y102" s="13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131" t="n">
        <v>4607091386967</v>
      </c>
      <c r="E103" s="382" t="n"/>
      <c r="F103" s="413" t="n">
        <v>1.35</v>
      </c>
      <c r="G103" s="38" t="n">
        <v>6</v>
      </c>
      <c r="H103" s="413" t="n">
        <v>8.1</v>
      </c>
      <c r="I103" s="413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468" t="inlineStr">
        <is>
          <t>Сосиски Молокуши (Вязанка Молочные) Вязанка Весовые П/а мгс Вязанка</t>
        </is>
      </c>
      <c r="N103" s="415" t="n"/>
      <c r="O103" s="415" t="n"/>
      <c r="P103" s="415" t="n"/>
      <c r="Q103" s="382" t="n"/>
      <c r="R103" s="40" t="inlineStr"/>
      <c r="S103" s="40" t="inlineStr"/>
      <c r="T103" s="41" t="inlineStr">
        <is>
          <t>кг</t>
        </is>
      </c>
      <c r="U103" s="416" t="n">
        <v>950</v>
      </c>
      <c r="V103" s="417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131" t="n">
        <v>4607091385304</v>
      </c>
      <c r="E104" s="382" t="n"/>
      <c r="F104" s="413" t="n">
        <v>1.35</v>
      </c>
      <c r="G104" s="38" t="n">
        <v>6</v>
      </c>
      <c r="H104" s="413" t="n">
        <v>8.1</v>
      </c>
      <c r="I104" s="413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469" t="inlineStr">
        <is>
          <t>Сосиски Рубленые Вязанка Весовые п/а мгс Вязанка</t>
        </is>
      </c>
      <c r="N104" s="415" t="n"/>
      <c r="O104" s="415" t="n"/>
      <c r="P104" s="415" t="n"/>
      <c r="Q104" s="382" t="n"/>
      <c r="R104" s="40" t="inlineStr"/>
      <c r="S104" s="40" t="inlineStr"/>
      <c r="T104" s="41" t="inlineStr">
        <is>
          <t>кг</t>
        </is>
      </c>
      <c r="U104" s="416" t="n">
        <v>0</v>
      </c>
      <c r="V104" s="417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131" t="n">
        <v>4607091386264</v>
      </c>
      <c r="E105" s="382" t="n"/>
      <c r="F105" s="413" t="n">
        <v>0.5</v>
      </c>
      <c r="G105" s="38" t="n">
        <v>6</v>
      </c>
      <c r="H105" s="413" t="n">
        <v>3</v>
      </c>
      <c r="I105" s="413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470" t="inlineStr">
        <is>
          <t>Сосиски Венские Вязанка Фикс.вес 0,5 NDX мгс Вязанка</t>
        </is>
      </c>
      <c r="N105" s="415" t="n"/>
      <c r="O105" s="415" t="n"/>
      <c r="P105" s="415" t="n"/>
      <c r="Q105" s="382" t="n"/>
      <c r="R105" s="40" t="inlineStr"/>
      <c r="S105" s="40" t="inlineStr"/>
      <c r="T105" s="41" t="inlineStr">
        <is>
          <t>кг</t>
        </is>
      </c>
      <c r="U105" s="416" t="n">
        <v>0</v>
      </c>
      <c r="V105" s="417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131" t="n">
        <v>4607091385731</v>
      </c>
      <c r="E106" s="382" t="n"/>
      <c r="F106" s="413" t="n">
        <v>0.45</v>
      </c>
      <c r="G106" s="38" t="n">
        <v>6</v>
      </c>
      <c r="H106" s="413" t="n">
        <v>2.7</v>
      </c>
      <c r="I106" s="413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471" t="inlineStr">
        <is>
          <t>Сосиски Молокуши (Вязанка Молочные) Вязанка Фикс.вес 0,45 П/а мгс Вязанка</t>
        </is>
      </c>
      <c r="N106" s="415" t="n"/>
      <c r="O106" s="415" t="n"/>
      <c r="P106" s="415" t="n"/>
      <c r="Q106" s="382" t="n"/>
      <c r="R106" s="40" t="inlineStr"/>
      <c r="S106" s="40" t="inlineStr"/>
      <c r="T106" s="41" t="inlineStr">
        <is>
          <t>кг</t>
        </is>
      </c>
      <c r="U106" s="416" t="n">
        <v>0</v>
      </c>
      <c r="V106" s="417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131" t="n">
        <v>4680115880214</v>
      </c>
      <c r="E107" s="382" t="n"/>
      <c r="F107" s="413" t="n">
        <v>0.45</v>
      </c>
      <c r="G107" s="38" t="n">
        <v>6</v>
      </c>
      <c r="H107" s="413" t="n">
        <v>2.7</v>
      </c>
      <c r="I107" s="413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472" t="inlineStr">
        <is>
          <t>Сосиски Молокуши миникушай Вязанка Ф/в 0,45 амилюкс мгс Вязанка</t>
        </is>
      </c>
      <c r="N107" s="415" t="n"/>
      <c r="O107" s="415" t="n"/>
      <c r="P107" s="415" t="n"/>
      <c r="Q107" s="382" t="n"/>
      <c r="R107" s="40" t="inlineStr"/>
      <c r="S107" s="40" t="inlineStr"/>
      <c r="T107" s="41" t="inlineStr">
        <is>
          <t>кг</t>
        </is>
      </c>
      <c r="U107" s="416" t="n">
        <v>0</v>
      </c>
      <c r="V107" s="417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131" t="n">
        <v>4680115880894</v>
      </c>
      <c r="E108" s="382" t="n"/>
      <c r="F108" s="413" t="n">
        <v>0.33</v>
      </c>
      <c r="G108" s="38" t="n">
        <v>6</v>
      </c>
      <c r="H108" s="413" t="n">
        <v>1.98</v>
      </c>
      <c r="I108" s="413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473" t="inlineStr">
        <is>
          <t>Сосиски Молокуши Миникушай Вязанка фикс.вес 0,33 п/а Вязанка</t>
        </is>
      </c>
      <c r="N108" s="415" t="n"/>
      <c r="O108" s="415" t="n"/>
      <c r="P108" s="415" t="n"/>
      <c r="Q108" s="382" t="n"/>
      <c r="R108" s="40" t="inlineStr"/>
      <c r="S108" s="40" t="inlineStr"/>
      <c r="T108" s="41" t="inlineStr">
        <is>
          <t>кг</t>
        </is>
      </c>
      <c r="U108" s="416" t="n">
        <v>0</v>
      </c>
      <c r="V108" s="417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131" t="n">
        <v>4607091385427</v>
      </c>
      <c r="E109" s="382" t="n"/>
      <c r="F109" s="413" t="n">
        <v>0.5</v>
      </c>
      <c r="G109" s="38" t="n">
        <v>6</v>
      </c>
      <c r="H109" s="413" t="n">
        <v>3</v>
      </c>
      <c r="I109" s="413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474" t="inlineStr">
        <is>
          <t>Сосиски Рубленые Вязанка Фикс.вес 0,5 п/а мгс Вязанка</t>
        </is>
      </c>
      <c r="N109" s="415" t="n"/>
      <c r="O109" s="415" t="n"/>
      <c r="P109" s="415" t="n"/>
      <c r="Q109" s="382" t="n"/>
      <c r="R109" s="40" t="inlineStr"/>
      <c r="S109" s="40" t="inlineStr"/>
      <c r="T109" s="41" t="inlineStr">
        <is>
          <t>кг</t>
        </is>
      </c>
      <c r="U109" s="416" t="n">
        <v>0</v>
      </c>
      <c r="V109" s="417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</row>
    <row r="110">
      <c r="A110" s="13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418" t="n"/>
      <c r="M110" s="419" t="inlineStr">
        <is>
          <t>Итого</t>
        </is>
      </c>
      <c r="N110" s="390" t="n"/>
      <c r="O110" s="390" t="n"/>
      <c r="P110" s="390" t="n"/>
      <c r="Q110" s="390" t="n"/>
      <c r="R110" s="390" t="n"/>
      <c r="S110" s="391" t="n"/>
      <c r="T110" s="43" t="inlineStr">
        <is>
          <t>кор</t>
        </is>
      </c>
      <c r="U110" s="420">
        <f>IFERROR(U103/H103,"0")+IFERROR(U104/H104,"0")+IFERROR(U105/H105,"0")+IFERROR(U106/H106,"0")+IFERROR(U107/H107,"0")+IFERROR(U108/H108,"0")+IFERROR(U109/H109,"0")</f>
        <v/>
      </c>
      <c r="V110" s="420">
        <f>IFERROR(V103/H103,"0")+IFERROR(V104/H104,"0")+IFERROR(V105/H105,"0")+IFERROR(V106/H106,"0")+IFERROR(V107/H107,"0")+IFERROR(V108/H108,"0")+IFERROR(V109/H109,"0")</f>
        <v/>
      </c>
      <c r="W110" s="420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421" t="n"/>
      <c r="Y110" s="42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418" t="n"/>
      <c r="M111" s="419" t="inlineStr">
        <is>
          <t>Итого</t>
        </is>
      </c>
      <c r="N111" s="390" t="n"/>
      <c r="O111" s="390" t="n"/>
      <c r="P111" s="390" t="n"/>
      <c r="Q111" s="390" t="n"/>
      <c r="R111" s="390" t="n"/>
      <c r="S111" s="391" t="n"/>
      <c r="T111" s="43" t="inlineStr">
        <is>
          <t>кг</t>
        </is>
      </c>
      <c r="U111" s="420">
        <f>IFERROR(SUM(U103:U109),"0")</f>
        <v/>
      </c>
      <c r="V111" s="420">
        <f>IFERROR(SUM(V103:V109),"0")</f>
        <v/>
      </c>
      <c r="W111" s="43" t="n"/>
      <c r="X111" s="421" t="n"/>
      <c r="Y111" s="421" t="n"/>
    </row>
    <row r="112" ht="14.25" customHeight="1">
      <c r="A112" s="13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30" t="n"/>
      <c r="Y112" s="1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131" t="n">
        <v>4607091383065</v>
      </c>
      <c r="E113" s="382" t="n"/>
      <c r="F113" s="413" t="n">
        <v>0.83</v>
      </c>
      <c r="G113" s="38" t="n">
        <v>4</v>
      </c>
      <c r="H113" s="413" t="n">
        <v>3.32</v>
      </c>
      <c r="I113" s="413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475" t="inlineStr">
        <is>
          <t>Сардельки Стародворские Вязанка Весовые Family Pack NDX мгс Вязанка</t>
        </is>
      </c>
      <c r="N113" s="415" t="n"/>
      <c r="O113" s="415" t="n"/>
      <c r="P113" s="415" t="n"/>
      <c r="Q113" s="382" t="n"/>
      <c r="R113" s="40" t="inlineStr"/>
      <c r="S113" s="40" t="inlineStr"/>
      <c r="T113" s="41" t="inlineStr">
        <is>
          <t>кг</t>
        </is>
      </c>
      <c r="U113" s="416" t="n">
        <v>0</v>
      </c>
      <c r="V113" s="417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131" t="n">
        <v>4607091380699</v>
      </c>
      <c r="E114" s="382" t="n"/>
      <c r="F114" s="413" t="n">
        <v>1.3</v>
      </c>
      <c r="G114" s="38" t="n">
        <v>6</v>
      </c>
      <c r="H114" s="413" t="n">
        <v>7.8</v>
      </c>
      <c r="I114" s="413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476" t="inlineStr">
        <is>
          <t>Сардельки Стародворские Вязанка Весовые NDX мгс Вязанка</t>
        </is>
      </c>
      <c r="N114" s="415" t="n"/>
      <c r="O114" s="415" t="n"/>
      <c r="P114" s="415" t="n"/>
      <c r="Q114" s="382" t="n"/>
      <c r="R114" s="40" t="inlineStr"/>
      <c r="S114" s="40" t="inlineStr"/>
      <c r="T114" s="41" t="inlineStr">
        <is>
          <t>кг</t>
        </is>
      </c>
      <c r="U114" s="416" t="n">
        <v>0</v>
      </c>
      <c r="V114" s="417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131" t="n">
        <v>4680115880238</v>
      </c>
      <c r="E115" s="382" t="n"/>
      <c r="F115" s="413" t="n">
        <v>0.33</v>
      </c>
      <c r="G115" s="38" t="n">
        <v>6</v>
      </c>
      <c r="H115" s="413" t="n">
        <v>1.98</v>
      </c>
      <c r="I115" s="413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477" t="inlineStr">
        <is>
          <t>Сардельки Сливушки #минидельки ТМ Вязанка айпил мгс ф/в 0,33 кг</t>
        </is>
      </c>
      <c r="N115" s="415" t="n"/>
      <c r="O115" s="415" t="n"/>
      <c r="P115" s="415" t="n"/>
      <c r="Q115" s="382" t="n"/>
      <c r="R115" s="40" t="inlineStr"/>
      <c r="S115" s="40" t="inlineStr"/>
      <c r="T115" s="41" t="inlineStr">
        <is>
          <t>кг</t>
        </is>
      </c>
      <c r="U115" s="416" t="n">
        <v>0</v>
      </c>
      <c r="V115" s="417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131" t="n">
        <v>4607091385922</v>
      </c>
      <c r="E116" s="382" t="n"/>
      <c r="F116" s="413" t="n">
        <v>0.47</v>
      </c>
      <c r="G116" s="38" t="n">
        <v>6</v>
      </c>
      <c r="H116" s="413" t="n">
        <v>2.82</v>
      </c>
      <c r="I116" s="413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478" t="inlineStr">
        <is>
          <t>Сардельки Стародворские Вязанка Фикс.вес 0,47 NDX мгс Вязанка</t>
        </is>
      </c>
      <c r="N116" s="415" t="n"/>
      <c r="O116" s="415" t="n"/>
      <c r="P116" s="415" t="n"/>
      <c r="Q116" s="382" t="n"/>
      <c r="R116" s="40" t="inlineStr"/>
      <c r="S116" s="40" t="inlineStr"/>
      <c r="T116" s="41" t="inlineStr">
        <is>
          <t>кг</t>
        </is>
      </c>
      <c r="U116" s="416" t="n">
        <v>0</v>
      </c>
      <c r="V116" s="417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</row>
    <row r="117">
      <c r="A117" s="13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418" t="n"/>
      <c r="M117" s="419" t="inlineStr">
        <is>
          <t>Итого</t>
        </is>
      </c>
      <c r="N117" s="390" t="n"/>
      <c r="O117" s="390" t="n"/>
      <c r="P117" s="390" t="n"/>
      <c r="Q117" s="390" t="n"/>
      <c r="R117" s="390" t="n"/>
      <c r="S117" s="391" t="n"/>
      <c r="T117" s="43" t="inlineStr">
        <is>
          <t>кор</t>
        </is>
      </c>
      <c r="U117" s="420">
        <f>IFERROR(U113/H113,"0")+IFERROR(U114/H114,"0")+IFERROR(U115/H115,"0")+IFERROR(U116/H116,"0")</f>
        <v/>
      </c>
      <c r="V117" s="420">
        <f>IFERROR(V113/H113,"0")+IFERROR(V114/H114,"0")+IFERROR(V115/H115,"0")+IFERROR(V116/H116,"0")</f>
        <v/>
      </c>
      <c r="W117" s="420">
        <f>IFERROR(IF(W113="",0,W113),"0")+IFERROR(IF(W114="",0,W114),"0")+IFERROR(IF(W115="",0,W115),"0")+IFERROR(IF(W116="",0,W116),"0")</f>
        <v/>
      </c>
      <c r="X117" s="421" t="n"/>
      <c r="Y117" s="42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418" t="n"/>
      <c r="M118" s="419" t="inlineStr">
        <is>
          <t>Итого</t>
        </is>
      </c>
      <c r="N118" s="390" t="n"/>
      <c r="O118" s="390" t="n"/>
      <c r="P118" s="390" t="n"/>
      <c r="Q118" s="390" t="n"/>
      <c r="R118" s="390" t="n"/>
      <c r="S118" s="391" t="n"/>
      <c r="T118" s="43" t="inlineStr">
        <is>
          <t>кг</t>
        </is>
      </c>
      <c r="U118" s="420">
        <f>IFERROR(SUM(U113:U116),"0")</f>
        <v/>
      </c>
      <c r="V118" s="420">
        <f>IFERROR(SUM(V113:V116),"0")</f>
        <v/>
      </c>
      <c r="W118" s="43" t="n"/>
      <c r="X118" s="421" t="n"/>
      <c r="Y118" s="421" t="n"/>
    </row>
    <row r="119" ht="16.5" customHeight="1">
      <c r="A119" s="129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29" t="n"/>
      <c r="Y119" s="129" t="n"/>
    </row>
    <row r="120" ht="14.25" customHeight="1">
      <c r="A120" s="13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30" t="n"/>
      <c r="Y120" s="13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131" t="n">
        <v>4607091385168</v>
      </c>
      <c r="E121" s="382" t="n"/>
      <c r="F121" s="413" t="n">
        <v>1.35</v>
      </c>
      <c r="G121" s="38" t="n">
        <v>6</v>
      </c>
      <c r="H121" s="413" t="n">
        <v>8.1</v>
      </c>
      <c r="I121" s="413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479" t="inlineStr">
        <is>
          <t>Сосиски Сливочные Вязанка Сливушки Весовые П/а мгс Вязанка</t>
        </is>
      </c>
      <c r="N121" s="415" t="n"/>
      <c r="O121" s="415" t="n"/>
      <c r="P121" s="415" t="n"/>
      <c r="Q121" s="382" t="n"/>
      <c r="R121" s="40" t="inlineStr"/>
      <c r="S121" s="40" t="inlineStr"/>
      <c r="T121" s="41" t="inlineStr">
        <is>
          <t>кг</t>
        </is>
      </c>
      <c r="U121" s="416" t="n">
        <v>1260</v>
      </c>
      <c r="V121" s="417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131" t="n">
        <v>4607091383256</v>
      </c>
      <c r="E122" s="382" t="n"/>
      <c r="F122" s="413" t="n">
        <v>0.33</v>
      </c>
      <c r="G122" s="38" t="n">
        <v>6</v>
      </c>
      <c r="H122" s="413" t="n">
        <v>1.98</v>
      </c>
      <c r="I122" s="413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480" t="inlineStr">
        <is>
          <t>Сосиски Сливочные Сливушки Фикс.вес 0,33 П/а мгс Вязанка</t>
        </is>
      </c>
      <c r="N122" s="415" t="n"/>
      <c r="O122" s="415" t="n"/>
      <c r="P122" s="415" t="n"/>
      <c r="Q122" s="382" t="n"/>
      <c r="R122" s="40" t="inlineStr"/>
      <c r="S122" s="40" t="inlineStr"/>
      <c r="T122" s="41" t="inlineStr">
        <is>
          <t>кг</t>
        </is>
      </c>
      <c r="U122" s="416" t="n">
        <v>0</v>
      </c>
      <c r="V122" s="417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131" t="n">
        <v>4607091385748</v>
      </c>
      <c r="E123" s="382" t="n"/>
      <c r="F123" s="413" t="n">
        <v>0.45</v>
      </c>
      <c r="G123" s="38" t="n">
        <v>6</v>
      </c>
      <c r="H123" s="413" t="n">
        <v>2.7</v>
      </c>
      <c r="I123" s="413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481" t="inlineStr">
        <is>
          <t>Сосиски Сливочные Сливушки Фикс.вес 0,45 П/а мгс Вязанка</t>
        </is>
      </c>
      <c r="N123" s="415" t="n"/>
      <c r="O123" s="415" t="n"/>
      <c r="P123" s="415" t="n"/>
      <c r="Q123" s="382" t="n"/>
      <c r="R123" s="40" t="inlineStr"/>
      <c r="S123" s="40" t="inlineStr"/>
      <c r="T123" s="41" t="inlineStr">
        <is>
          <t>кг</t>
        </is>
      </c>
      <c r="U123" s="416" t="n">
        <v>22.5</v>
      </c>
      <c r="V123" s="417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131" t="n">
        <v>4607091384581</v>
      </c>
      <c r="E124" s="382" t="n"/>
      <c r="F124" s="413" t="n">
        <v>0.67</v>
      </c>
      <c r="G124" s="38" t="n">
        <v>4</v>
      </c>
      <c r="H124" s="413" t="n">
        <v>2.68</v>
      </c>
      <c r="I124" s="413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482" t="inlineStr">
        <is>
          <t>Сосиски Сливочные Сливушки Фикс.вес 0,67 П/а мгс Вязанка</t>
        </is>
      </c>
      <c r="N124" s="415" t="n"/>
      <c r="O124" s="415" t="n"/>
      <c r="P124" s="415" t="n"/>
      <c r="Q124" s="382" t="n"/>
      <c r="R124" s="40" t="inlineStr"/>
      <c r="S124" s="40" t="inlineStr"/>
      <c r="T124" s="41" t="inlineStr">
        <is>
          <t>кг</t>
        </is>
      </c>
      <c r="U124" s="416" t="n">
        <v>0</v>
      </c>
      <c r="V124" s="417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</row>
    <row r="125">
      <c r="A125" s="13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418" t="n"/>
      <c r="M125" s="419" t="inlineStr">
        <is>
          <t>Итого</t>
        </is>
      </c>
      <c r="N125" s="390" t="n"/>
      <c r="O125" s="390" t="n"/>
      <c r="P125" s="390" t="n"/>
      <c r="Q125" s="390" t="n"/>
      <c r="R125" s="390" t="n"/>
      <c r="S125" s="391" t="n"/>
      <c r="T125" s="43" t="inlineStr">
        <is>
          <t>кор</t>
        </is>
      </c>
      <c r="U125" s="420">
        <f>IFERROR(U121/H121,"0")+IFERROR(U122/H122,"0")+IFERROR(U123/H123,"0")+IFERROR(U124/H124,"0")</f>
        <v/>
      </c>
      <c r="V125" s="420">
        <f>IFERROR(V121/H121,"0")+IFERROR(V122/H122,"0")+IFERROR(V123/H123,"0")+IFERROR(V124/H124,"0")</f>
        <v/>
      </c>
      <c r="W125" s="420">
        <f>IFERROR(IF(W121="",0,W121),"0")+IFERROR(IF(W122="",0,W122),"0")+IFERROR(IF(W123="",0,W123),"0")+IFERROR(IF(W124="",0,W124),"0")</f>
        <v/>
      </c>
      <c r="X125" s="421" t="n"/>
      <c r="Y125" s="42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418" t="n"/>
      <c r="M126" s="419" t="inlineStr">
        <is>
          <t>Итого</t>
        </is>
      </c>
      <c r="N126" s="390" t="n"/>
      <c r="O126" s="390" t="n"/>
      <c r="P126" s="390" t="n"/>
      <c r="Q126" s="390" t="n"/>
      <c r="R126" s="390" t="n"/>
      <c r="S126" s="391" t="n"/>
      <c r="T126" s="43" t="inlineStr">
        <is>
          <t>кг</t>
        </is>
      </c>
      <c r="U126" s="420">
        <f>IFERROR(SUM(U121:U124),"0")</f>
        <v/>
      </c>
      <c r="V126" s="420">
        <f>IFERROR(SUM(V121:V124),"0")</f>
        <v/>
      </c>
      <c r="W126" s="43" t="n"/>
      <c r="X126" s="421" t="n"/>
      <c r="Y126" s="421" t="n"/>
    </row>
    <row r="127" ht="27.75" customHeight="1">
      <c r="A127" s="128" t="inlineStr">
        <is>
          <t>Стародворье</t>
        </is>
      </c>
      <c r="B127" s="412" t="n"/>
      <c r="C127" s="412" t="n"/>
      <c r="D127" s="412" t="n"/>
      <c r="E127" s="412" t="n"/>
      <c r="F127" s="412" t="n"/>
      <c r="G127" s="412" t="n"/>
      <c r="H127" s="412" t="n"/>
      <c r="I127" s="412" t="n"/>
      <c r="J127" s="412" t="n"/>
      <c r="K127" s="412" t="n"/>
      <c r="L127" s="412" t="n"/>
      <c r="M127" s="412" t="n"/>
      <c r="N127" s="412" t="n"/>
      <c r="O127" s="412" t="n"/>
      <c r="P127" s="412" t="n"/>
      <c r="Q127" s="412" t="n"/>
      <c r="R127" s="412" t="n"/>
      <c r="S127" s="412" t="n"/>
      <c r="T127" s="412" t="n"/>
      <c r="U127" s="412" t="n"/>
      <c r="V127" s="412" t="n"/>
      <c r="W127" s="412" t="n"/>
      <c r="X127" s="55" t="n"/>
      <c r="Y127" s="55" t="n"/>
    </row>
    <row r="128" ht="16.5" customHeight="1">
      <c r="A128" s="129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29" t="n"/>
      <c r="Y128" s="129" t="n"/>
    </row>
    <row r="129" ht="14.25" customHeight="1">
      <c r="A129" s="13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30" t="n"/>
      <c r="Y129" s="1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131" t="n">
        <v>4607091383423</v>
      </c>
      <c r="E130" s="382" t="n"/>
      <c r="F130" s="413" t="n">
        <v>1.35</v>
      </c>
      <c r="G130" s="38" t="n">
        <v>8</v>
      </c>
      <c r="H130" s="413" t="n">
        <v>10.8</v>
      </c>
      <c r="I130" s="413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483" t="inlineStr">
        <is>
          <t>Вареные колбасы Докторская ГОСТ Золоченная в печи Весовые ц/о в/у Стародворье</t>
        </is>
      </c>
      <c r="N130" s="415" t="n"/>
      <c r="O130" s="415" t="n"/>
      <c r="P130" s="415" t="n"/>
      <c r="Q130" s="382" t="n"/>
      <c r="R130" s="40" t="inlineStr"/>
      <c r="S130" s="40" t="inlineStr"/>
      <c r="T130" s="41" t="inlineStr">
        <is>
          <t>кг</t>
        </is>
      </c>
      <c r="U130" s="416" t="n">
        <v>0</v>
      </c>
      <c r="V130" s="417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131" t="n">
        <v>4607091381405</v>
      </c>
      <c r="E131" s="382" t="n"/>
      <c r="F131" s="413" t="n">
        <v>1.35</v>
      </c>
      <c r="G131" s="38" t="n">
        <v>8</v>
      </c>
      <c r="H131" s="413" t="n">
        <v>10.8</v>
      </c>
      <c r="I131" s="413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484" t="inlineStr">
        <is>
          <t>Вареные колбасы Докторская стародворская Золоченная в печи Весовые ц/о в/у Стародворье</t>
        </is>
      </c>
      <c r="N131" s="415" t="n"/>
      <c r="O131" s="415" t="n"/>
      <c r="P131" s="415" t="n"/>
      <c r="Q131" s="382" t="n"/>
      <c r="R131" s="40" t="inlineStr"/>
      <c r="S131" s="40" t="inlineStr"/>
      <c r="T131" s="41" t="inlineStr">
        <is>
          <t>кг</t>
        </is>
      </c>
      <c r="U131" s="416" t="n">
        <v>0</v>
      </c>
      <c r="V131" s="417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131" t="n">
        <v>4607091386516</v>
      </c>
      <c r="E132" s="382" t="n"/>
      <c r="F132" s="413" t="n">
        <v>1.4</v>
      </c>
      <c r="G132" s="38" t="n">
        <v>8</v>
      </c>
      <c r="H132" s="413" t="n">
        <v>11.2</v>
      </c>
      <c r="I132" s="413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485" t="inlineStr">
        <is>
          <t>Вареные колбасы Любительская стародворская Золоченная в печи Весовые ц/о в/у Стародворье</t>
        </is>
      </c>
      <c r="N132" s="415" t="n"/>
      <c r="O132" s="415" t="n"/>
      <c r="P132" s="415" t="n"/>
      <c r="Q132" s="382" t="n"/>
      <c r="R132" s="40" t="inlineStr"/>
      <c r="S132" s="40" t="inlineStr"/>
      <c r="T132" s="41" t="inlineStr">
        <is>
          <t>кг</t>
        </is>
      </c>
      <c r="U132" s="416" t="n">
        <v>0</v>
      </c>
      <c r="V132" s="417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</row>
    <row r="133">
      <c r="A133" s="13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418" t="n"/>
      <c r="M133" s="419" t="inlineStr">
        <is>
          <t>Итого</t>
        </is>
      </c>
      <c r="N133" s="390" t="n"/>
      <c r="O133" s="390" t="n"/>
      <c r="P133" s="390" t="n"/>
      <c r="Q133" s="390" t="n"/>
      <c r="R133" s="390" t="n"/>
      <c r="S133" s="391" t="n"/>
      <c r="T133" s="43" t="inlineStr">
        <is>
          <t>кор</t>
        </is>
      </c>
      <c r="U133" s="420">
        <f>IFERROR(U130/H130,"0")+IFERROR(U131/H131,"0")+IFERROR(U132/H132,"0")</f>
        <v/>
      </c>
      <c r="V133" s="420">
        <f>IFERROR(V130/H130,"0")+IFERROR(V131/H131,"0")+IFERROR(V132/H132,"0")</f>
        <v/>
      </c>
      <c r="W133" s="420">
        <f>IFERROR(IF(W130="",0,W130),"0")+IFERROR(IF(W131="",0,W131),"0")+IFERROR(IF(W132="",0,W132),"0")</f>
        <v/>
      </c>
      <c r="X133" s="421" t="n"/>
      <c r="Y133" s="42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418" t="n"/>
      <c r="M134" s="419" t="inlineStr">
        <is>
          <t>Итого</t>
        </is>
      </c>
      <c r="N134" s="390" t="n"/>
      <c r="O134" s="390" t="n"/>
      <c r="P134" s="390" t="n"/>
      <c r="Q134" s="390" t="n"/>
      <c r="R134" s="390" t="n"/>
      <c r="S134" s="391" t="n"/>
      <c r="T134" s="43" t="inlineStr">
        <is>
          <t>кг</t>
        </is>
      </c>
      <c r="U134" s="420">
        <f>IFERROR(SUM(U130:U132),"0")</f>
        <v/>
      </c>
      <c r="V134" s="420">
        <f>IFERROR(SUM(V130:V132),"0")</f>
        <v/>
      </c>
      <c r="W134" s="43" t="n"/>
      <c r="X134" s="421" t="n"/>
      <c r="Y134" s="421" t="n"/>
    </row>
    <row r="135" ht="16.5" customHeight="1">
      <c r="A135" s="129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29" t="n"/>
      <c r="Y135" s="129" t="n"/>
    </row>
    <row r="136" ht="14.25" customHeight="1">
      <c r="A136" s="13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30" t="n"/>
      <c r="Y136" s="130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131" t="n">
        <v>4680115881402</v>
      </c>
      <c r="E137" s="382" t="n"/>
      <c r="F137" s="413" t="n">
        <v>1.35</v>
      </c>
      <c r="G137" s="38" t="n">
        <v>8</v>
      </c>
      <c r="H137" s="413" t="n">
        <v>10.8</v>
      </c>
      <c r="I137" s="413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486" t="inlineStr">
        <is>
          <t>Вареные колбасы "Сочинка" Весовой п/а ТМ "Стародворье"</t>
        </is>
      </c>
      <c r="N137" s="415" t="n"/>
      <c r="O137" s="415" t="n"/>
      <c r="P137" s="415" t="n"/>
      <c r="Q137" s="382" t="n"/>
      <c r="R137" s="40" t="inlineStr">
        <is>
          <t>12.07.2023</t>
        </is>
      </c>
      <c r="S137" s="40" t="inlineStr"/>
      <c r="T137" s="41" t="inlineStr">
        <is>
          <t>кг</t>
        </is>
      </c>
      <c r="U137" s="416" t="n">
        <v>0</v>
      </c>
      <c r="V137" s="417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131" t="n">
        <v>4607091387445</v>
      </c>
      <c r="E138" s="382" t="n"/>
      <c r="F138" s="413" t="n">
        <v>0.9</v>
      </c>
      <c r="G138" s="38" t="n">
        <v>10</v>
      </c>
      <c r="H138" s="413" t="n">
        <v>9</v>
      </c>
      <c r="I138" s="413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487" t="inlineStr">
        <is>
          <t>Вареные колбасы Докторская По-стародворски Бордо Весовые б/о в/у Стародворье</t>
        </is>
      </c>
      <c r="N138" s="415" t="n"/>
      <c r="O138" s="415" t="n"/>
      <c r="P138" s="415" t="n"/>
      <c r="Q138" s="382" t="n"/>
      <c r="R138" s="40" t="inlineStr"/>
      <c r="S138" s="40" t="inlineStr"/>
      <c r="T138" s="41" t="inlineStr">
        <is>
          <t>кг</t>
        </is>
      </c>
      <c r="U138" s="416" t="n">
        <v>0</v>
      </c>
      <c r="V138" s="417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131" t="n">
        <v>4607091386004</v>
      </c>
      <c r="E139" s="382" t="n"/>
      <c r="F139" s="413" t="n">
        <v>1.35</v>
      </c>
      <c r="G139" s="38" t="n">
        <v>8</v>
      </c>
      <c r="H139" s="413" t="n">
        <v>10.8</v>
      </c>
      <c r="I139" s="413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488" t="inlineStr">
        <is>
          <t>Вареные колбасы Докторская стародворская Бордо Весовые П/а Стародворье</t>
        </is>
      </c>
      <c r="N139" s="415" t="n"/>
      <c r="O139" s="415" t="n"/>
      <c r="P139" s="415" t="n"/>
      <c r="Q139" s="382" t="n"/>
      <c r="R139" s="40" t="inlineStr"/>
      <c r="S139" s="40" t="inlineStr"/>
      <c r="T139" s="41" t="inlineStr">
        <is>
          <t>кг</t>
        </is>
      </c>
      <c r="U139" s="416" t="n">
        <v>0</v>
      </c>
      <c r="V139" s="417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131" t="n">
        <v>4607091386004</v>
      </c>
      <c r="E140" s="382" t="n"/>
      <c r="F140" s="413" t="n">
        <v>1.35</v>
      </c>
      <c r="G140" s="38" t="n">
        <v>8</v>
      </c>
      <c r="H140" s="413" t="n">
        <v>10.8</v>
      </c>
      <c r="I140" s="413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489" t="inlineStr">
        <is>
          <t>Вареные колбасы Докторская стародворская Бордо Весовые П/а Стародворье</t>
        </is>
      </c>
      <c r="N140" s="415" t="n"/>
      <c r="O140" s="415" t="n"/>
      <c r="P140" s="415" t="n"/>
      <c r="Q140" s="382" t="n"/>
      <c r="R140" s="40" t="inlineStr"/>
      <c r="S140" s="40" t="inlineStr"/>
      <c r="T140" s="41" t="inlineStr">
        <is>
          <t>кг</t>
        </is>
      </c>
      <c r="U140" s="416" t="n">
        <v>0</v>
      </c>
      <c r="V140" s="417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131" t="n">
        <v>4607091386073</v>
      </c>
      <c r="E141" s="382" t="n"/>
      <c r="F141" s="413" t="n">
        <v>0.9</v>
      </c>
      <c r="G141" s="38" t="n">
        <v>10</v>
      </c>
      <c r="H141" s="413" t="n">
        <v>9</v>
      </c>
      <c r="I141" s="413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490" t="inlineStr">
        <is>
          <t>Вареные колбасы Молочная По-стародворски Бордо Весовые б/о в/у Стародворье</t>
        </is>
      </c>
      <c r="N141" s="415" t="n"/>
      <c r="O141" s="415" t="n"/>
      <c r="P141" s="415" t="n"/>
      <c r="Q141" s="382" t="n"/>
      <c r="R141" s="40" t="inlineStr"/>
      <c r="S141" s="40" t="inlineStr"/>
      <c r="T141" s="41" t="inlineStr">
        <is>
          <t>кг</t>
        </is>
      </c>
      <c r="U141" s="416" t="n">
        <v>0</v>
      </c>
      <c r="V141" s="417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</row>
    <row r="142" ht="27" customHeight="1">
      <c r="A142" s="64" t="inlineStr">
        <is>
          <t>SU001780</t>
        </is>
      </c>
      <c r="B142" s="64" t="inlineStr">
        <is>
          <t>P001780</t>
        </is>
      </c>
      <c r="C142" s="37" t="n">
        <v>4301010928</v>
      </c>
      <c r="D142" s="131" t="n">
        <v>4607091387322</v>
      </c>
      <c r="E142" s="382" t="n"/>
      <c r="F142" s="413" t="n">
        <v>1.35</v>
      </c>
      <c r="G142" s="38" t="n">
        <v>8</v>
      </c>
      <c r="H142" s="413" t="n">
        <v>10.8</v>
      </c>
      <c r="I142" s="413" t="n">
        <v>11.28</v>
      </c>
      <c r="J142" s="38" t="n">
        <v>56</v>
      </c>
      <c r="K142" s="39" t="inlineStr">
        <is>
          <t>СК1</t>
        </is>
      </c>
      <c r="L142" s="38" t="n">
        <v>55</v>
      </c>
      <c r="M142" s="491" t="inlineStr">
        <is>
          <t>Вареные колбасы Молочная Стародворская Бордо Весовые П/а Стародворье</t>
        </is>
      </c>
      <c r="N142" s="415" t="n"/>
      <c r="O142" s="415" t="n"/>
      <c r="P142" s="415" t="n"/>
      <c r="Q142" s="382" t="n"/>
      <c r="R142" s="40" t="inlineStr"/>
      <c r="S142" s="40" t="inlineStr"/>
      <c r="T142" s="41" t="inlineStr">
        <is>
          <t>кг</t>
        </is>
      </c>
      <c r="U142" s="416" t="n">
        <v>0</v>
      </c>
      <c r="V142" s="417">
        <f>IFERROR(IF(U142="",0,CEILING((U142/$H142),1)*$H142),"")</f>
        <v/>
      </c>
      <c r="W142" s="42">
        <f>IFERROR(IF(V142=0,"",ROUNDUP(V142/H142,0)*0.02175),"")</f>
        <v/>
      </c>
      <c r="X142" s="69" t="inlineStr"/>
      <c r="Y142" s="70" t="inlineStr"/>
    </row>
    <row r="143" ht="27" customHeight="1">
      <c r="A143" s="64" t="inlineStr">
        <is>
          <t>SU001780</t>
        </is>
      </c>
      <c r="B143" s="64" t="inlineStr">
        <is>
          <t>P003075</t>
        </is>
      </c>
      <c r="C143" s="37" t="n">
        <v>4301011395</v>
      </c>
      <c r="D143" s="131" t="n">
        <v>4607091387322</v>
      </c>
      <c r="E143" s="382" t="n"/>
      <c r="F143" s="413" t="n">
        <v>1.35</v>
      </c>
      <c r="G143" s="38" t="n">
        <v>8</v>
      </c>
      <c r="H143" s="413" t="n">
        <v>10.8</v>
      </c>
      <c r="I143" s="413" t="n">
        <v>11.28</v>
      </c>
      <c r="J143" s="38" t="n">
        <v>48</v>
      </c>
      <c r="K143" s="39" t="inlineStr">
        <is>
          <t>ВЗ</t>
        </is>
      </c>
      <c r="L143" s="38" t="n">
        <v>55</v>
      </c>
      <c r="M143" s="492" t="inlineStr">
        <is>
          <t>Вареные колбасы Молочная Стародворская Бордо Весовые П/а Стародворье</t>
        </is>
      </c>
      <c r="N143" s="415" t="n"/>
      <c r="O143" s="415" t="n"/>
      <c r="P143" s="415" t="n"/>
      <c r="Q143" s="382" t="n"/>
      <c r="R143" s="40" t="inlineStr"/>
      <c r="S143" s="40" t="inlineStr"/>
      <c r="T143" s="41" t="inlineStr">
        <is>
          <t>кг</t>
        </is>
      </c>
      <c r="U143" s="416" t="n">
        <v>0</v>
      </c>
      <c r="V143" s="417">
        <f>IFERROR(IF(U143="",0,CEILING((U143/$H143),1)*$H143),"")</f>
        <v/>
      </c>
      <c r="W143" s="42">
        <f>IFERROR(IF(V143=0,"",ROUNDUP(V143/H143,0)*0.02039),"")</f>
        <v/>
      </c>
      <c r="X143" s="69" t="inlineStr"/>
      <c r="Y143" s="70" t="inlineStr"/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131" t="n">
        <v>4607091387377</v>
      </c>
      <c r="E144" s="382" t="n"/>
      <c r="F144" s="413" t="n">
        <v>1.35</v>
      </c>
      <c r="G144" s="38" t="n">
        <v>8</v>
      </c>
      <c r="H144" s="413" t="n">
        <v>10.8</v>
      </c>
      <c r="I144" s="413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493" t="inlineStr">
        <is>
          <t>Вареные колбасы Русская Стародворская Бордо Весовые П/а Стародворье</t>
        </is>
      </c>
      <c r="N144" s="415" t="n"/>
      <c r="O144" s="415" t="n"/>
      <c r="P144" s="415" t="n"/>
      <c r="Q144" s="382" t="n"/>
      <c r="R144" s="40" t="inlineStr"/>
      <c r="S144" s="40" t="inlineStr"/>
      <c r="T144" s="41" t="inlineStr">
        <is>
          <t>кг</t>
        </is>
      </c>
      <c r="U144" s="416" t="n">
        <v>0</v>
      </c>
      <c r="V144" s="417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131" t="n">
        <v>4607091387353</v>
      </c>
      <c r="E145" s="382" t="n"/>
      <c r="F145" s="413" t="n">
        <v>1.35</v>
      </c>
      <c r="G145" s="38" t="n">
        <v>8</v>
      </c>
      <c r="H145" s="413" t="n">
        <v>10.8</v>
      </c>
      <c r="I145" s="413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494" t="inlineStr">
        <is>
          <t>Вареные колбасы Стародворская Бордо Весовые П/а Стародворье</t>
        </is>
      </c>
      <c r="N145" s="415" t="n"/>
      <c r="O145" s="415" t="n"/>
      <c r="P145" s="415" t="n"/>
      <c r="Q145" s="382" t="n"/>
      <c r="R145" s="40" t="inlineStr"/>
      <c r="S145" s="40" t="inlineStr"/>
      <c r="T145" s="41" t="inlineStr">
        <is>
          <t>кг</t>
        </is>
      </c>
      <c r="U145" s="416" t="n">
        <v>0</v>
      </c>
      <c r="V145" s="417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131" t="n">
        <v>4607091386011</v>
      </c>
      <c r="E146" s="382" t="n"/>
      <c r="F146" s="413" t="n">
        <v>0.5</v>
      </c>
      <c r="G146" s="38" t="n">
        <v>10</v>
      </c>
      <c r="H146" s="413" t="n">
        <v>5</v>
      </c>
      <c r="I146" s="413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495" t="inlineStr">
        <is>
          <t>Вареные колбасы Докторская стародворская Бордо Фикс.вес 0,5 П/а Стародворье</t>
        </is>
      </c>
      <c r="N146" s="415" t="n"/>
      <c r="O146" s="415" t="n"/>
      <c r="P146" s="415" t="n"/>
      <c r="Q146" s="382" t="n"/>
      <c r="R146" s="40" t="inlineStr"/>
      <c r="S146" s="40" t="inlineStr"/>
      <c r="T146" s="41" t="inlineStr">
        <is>
          <t>кг</t>
        </is>
      </c>
      <c r="U146" s="416" t="n">
        <v>0</v>
      </c>
      <c r="V146" s="417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131" t="n">
        <v>4607091387308</v>
      </c>
      <c r="E147" s="382" t="n"/>
      <c r="F147" s="413" t="n">
        <v>0.5</v>
      </c>
      <c r="G147" s="38" t="n">
        <v>10</v>
      </c>
      <c r="H147" s="413" t="n">
        <v>5</v>
      </c>
      <c r="I147" s="413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496" t="inlineStr">
        <is>
          <t>Вареные колбасы Докторская традиционная Бордо Фикс.вес 0,5 П/а Стародворье</t>
        </is>
      </c>
      <c r="N147" s="415" t="n"/>
      <c r="O147" s="415" t="n"/>
      <c r="P147" s="415" t="n"/>
      <c r="Q147" s="382" t="n"/>
      <c r="R147" s="40" t="inlineStr"/>
      <c r="S147" s="40" t="inlineStr"/>
      <c r="T147" s="41" t="inlineStr">
        <is>
          <t>кг</t>
        </is>
      </c>
      <c r="U147" s="416" t="n">
        <v>0</v>
      </c>
      <c r="V147" s="417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131" t="n">
        <v>4607091387339</v>
      </c>
      <c r="E148" s="382" t="n"/>
      <c r="F148" s="413" t="n">
        <v>0.5</v>
      </c>
      <c r="G148" s="38" t="n">
        <v>10</v>
      </c>
      <c r="H148" s="413" t="n">
        <v>5</v>
      </c>
      <c r="I148" s="413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497" t="inlineStr">
        <is>
          <t>Вареные колбасы Молочная Стародворская Бордо Фикс.вес 0,5 П/а Стародворье</t>
        </is>
      </c>
      <c r="N148" s="415" t="n"/>
      <c r="O148" s="415" t="n"/>
      <c r="P148" s="415" t="n"/>
      <c r="Q148" s="382" t="n"/>
      <c r="R148" s="40" t="inlineStr"/>
      <c r="S148" s="40" t="inlineStr"/>
      <c r="T148" s="41" t="inlineStr">
        <is>
          <t>кг</t>
        </is>
      </c>
      <c r="U148" s="416" t="n">
        <v>0</v>
      </c>
      <c r="V148" s="417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131" t="n">
        <v>4680115881396</v>
      </c>
      <c r="E149" s="382" t="n"/>
      <c r="F149" s="413" t="n">
        <v>0.45</v>
      </c>
      <c r="G149" s="38" t="n">
        <v>6</v>
      </c>
      <c r="H149" s="413" t="n">
        <v>2.7</v>
      </c>
      <c r="I149" s="413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498" t="inlineStr">
        <is>
          <t>Вареные колбасы Сочинка с сочным окороком ТМ Стародворье ф/в 0,45 кг</t>
        </is>
      </c>
      <c r="N149" s="415" t="n"/>
      <c r="O149" s="415" t="n"/>
      <c r="P149" s="415" t="n"/>
      <c r="Q149" s="382" t="n"/>
      <c r="R149" s="40" t="inlineStr"/>
      <c r="S149" s="40" t="inlineStr"/>
      <c r="T149" s="41" t="inlineStr">
        <is>
          <t>кг</t>
        </is>
      </c>
      <c r="U149" s="416" t="n">
        <v>0</v>
      </c>
      <c r="V149" s="417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</row>
    <row r="150" ht="27" customHeight="1">
      <c r="A150" s="64" t="inlineStr">
        <is>
          <t>SU000078</t>
        </is>
      </c>
      <c r="B150" s="64" t="inlineStr">
        <is>
          <t>P001806</t>
        </is>
      </c>
      <c r="C150" s="37" t="n">
        <v>4301010944</v>
      </c>
      <c r="D150" s="131" t="n">
        <v>4607091387346</v>
      </c>
      <c r="E150" s="382" t="n"/>
      <c r="F150" s="413" t="n">
        <v>0.4</v>
      </c>
      <c r="G150" s="38" t="n">
        <v>10</v>
      </c>
      <c r="H150" s="413" t="n">
        <v>4</v>
      </c>
      <c r="I150" s="413" t="n">
        <v>4.24</v>
      </c>
      <c r="J150" s="38" t="n">
        <v>120</v>
      </c>
      <c r="K150" s="39" t="inlineStr">
        <is>
          <t>СК1</t>
        </is>
      </c>
      <c r="L150" s="38" t="n">
        <v>55</v>
      </c>
      <c r="M150" s="499" t="inlineStr">
        <is>
          <t>Вареные колбасы Стародворская Бордо Фикс.вес 0,4 П/а Стародворье</t>
        </is>
      </c>
      <c r="N150" s="415" t="n"/>
      <c r="O150" s="415" t="n"/>
      <c r="P150" s="415" t="n"/>
      <c r="Q150" s="382" t="n"/>
      <c r="R150" s="40" t="inlineStr"/>
      <c r="S150" s="40" t="inlineStr"/>
      <c r="T150" s="41" t="inlineStr">
        <is>
          <t>кг</t>
        </is>
      </c>
      <c r="U150" s="416" t="n">
        <v>0</v>
      </c>
      <c r="V150" s="417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</row>
    <row r="151" ht="27" customHeight="1">
      <c r="A151" s="64" t="inlineStr">
        <is>
          <t>SU002616</t>
        </is>
      </c>
      <c r="B151" s="64" t="inlineStr">
        <is>
          <t>P002950</t>
        </is>
      </c>
      <c r="C151" s="37" t="n">
        <v>4301011353</v>
      </c>
      <c r="D151" s="131" t="n">
        <v>4607091389807</v>
      </c>
      <c r="E151" s="382" t="n"/>
      <c r="F151" s="413" t="n">
        <v>0.4</v>
      </c>
      <c r="G151" s="38" t="n">
        <v>10</v>
      </c>
      <c r="H151" s="413" t="n">
        <v>4</v>
      </c>
      <c r="I151" s="413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500" t="inlineStr">
        <is>
          <t>Вареные колбасы Царедворская Бордо Фикс.вес 0,4 П/а стародворье</t>
        </is>
      </c>
      <c r="N151" s="415" t="n"/>
      <c r="O151" s="415" t="n"/>
      <c r="P151" s="415" t="n"/>
      <c r="Q151" s="382" t="n"/>
      <c r="R151" s="40" t="inlineStr"/>
      <c r="S151" s="40" t="inlineStr"/>
      <c r="T151" s="41" t="inlineStr">
        <is>
          <t>кг</t>
        </is>
      </c>
      <c r="U151" s="416" t="n">
        <v>0</v>
      </c>
      <c r="V151" s="417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</row>
    <row r="152">
      <c r="A152" s="139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418" t="n"/>
      <c r="M152" s="419" t="inlineStr">
        <is>
          <t>Итого</t>
        </is>
      </c>
      <c r="N152" s="390" t="n"/>
      <c r="O152" s="390" t="n"/>
      <c r="P152" s="390" t="n"/>
      <c r="Q152" s="390" t="n"/>
      <c r="R152" s="390" t="n"/>
      <c r="S152" s="391" t="n"/>
      <c r="T152" s="43" t="inlineStr">
        <is>
          <t>кор</t>
        </is>
      </c>
      <c r="U152" s="42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/>
      </c>
      <c r="V152" s="42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/>
      </c>
      <c r="W152" s="42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/>
      </c>
      <c r="X152" s="421" t="n"/>
      <c r="Y152" s="42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418" t="n"/>
      <c r="M153" s="419" t="inlineStr">
        <is>
          <t>Итого</t>
        </is>
      </c>
      <c r="N153" s="390" t="n"/>
      <c r="O153" s="390" t="n"/>
      <c r="P153" s="390" t="n"/>
      <c r="Q153" s="390" t="n"/>
      <c r="R153" s="390" t="n"/>
      <c r="S153" s="391" t="n"/>
      <c r="T153" s="43" t="inlineStr">
        <is>
          <t>кг</t>
        </is>
      </c>
      <c r="U153" s="420">
        <f>IFERROR(SUM(U137:U151),"0")</f>
        <v/>
      </c>
      <c r="V153" s="420">
        <f>IFERROR(SUM(V137:V151),"0")</f>
        <v/>
      </c>
      <c r="W153" s="43" t="n"/>
      <c r="X153" s="421" t="n"/>
      <c r="Y153" s="421" t="n"/>
    </row>
    <row r="154" ht="14.25" customHeight="1">
      <c r="A154" s="130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30" t="n"/>
      <c r="Y154" s="130" t="n"/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131" t="n">
        <v>4680115880764</v>
      </c>
      <c r="E155" s="382" t="n"/>
      <c r="F155" s="413" t="n">
        <v>0.35</v>
      </c>
      <c r="G155" s="38" t="n">
        <v>6</v>
      </c>
      <c r="H155" s="413" t="n">
        <v>2.1</v>
      </c>
      <c r="I155" s="413" t="n">
        <v>2.3</v>
      </c>
      <c r="J155" s="38" t="n">
        <v>156</v>
      </c>
      <c r="K155" s="39" t="inlineStr">
        <is>
          <t>СК1</t>
        </is>
      </c>
      <c r="L155" s="38" t="n">
        <v>50</v>
      </c>
      <c r="M155" s="501" t="inlineStr">
        <is>
          <t>Ветчина Сочинка с сочным окороком ТМ Стародворье полиамид ф/в 0,35 кг</t>
        </is>
      </c>
      <c r="N155" s="415" t="n"/>
      <c r="O155" s="415" t="n"/>
      <c r="P155" s="415" t="n"/>
      <c r="Q155" s="382" t="n"/>
      <c r="R155" s="40" t="inlineStr"/>
      <c r="S155" s="40" t="inlineStr"/>
      <c r="T155" s="41" t="inlineStr">
        <is>
          <t>кг</t>
        </is>
      </c>
      <c r="U155" s="416" t="n">
        <v>0</v>
      </c>
      <c r="V155" s="417">
        <f>IFERROR(IF(U155="",0,CEILING((U155/$H155),1)*$H155),"")</f>
        <v/>
      </c>
      <c r="W155" s="42">
        <f>IFERROR(IF(V155=0,"",ROUNDUP(V155/H155,0)*0.00753),"")</f>
        <v/>
      </c>
      <c r="X155" s="69" t="inlineStr"/>
      <c r="Y155" s="70" t="inlineStr"/>
    </row>
    <row r="156">
      <c r="A156" s="139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418" t="n"/>
      <c r="M156" s="419" t="inlineStr">
        <is>
          <t>Итого</t>
        </is>
      </c>
      <c r="N156" s="390" t="n"/>
      <c r="O156" s="390" t="n"/>
      <c r="P156" s="390" t="n"/>
      <c r="Q156" s="390" t="n"/>
      <c r="R156" s="390" t="n"/>
      <c r="S156" s="391" t="n"/>
      <c r="T156" s="43" t="inlineStr">
        <is>
          <t>кор</t>
        </is>
      </c>
      <c r="U156" s="420">
        <f>IFERROR(U155/H155,"0")</f>
        <v/>
      </c>
      <c r="V156" s="420">
        <f>IFERROR(V155/H155,"0")</f>
        <v/>
      </c>
      <c r="W156" s="420">
        <f>IFERROR(IF(W155="",0,W155),"0")</f>
        <v/>
      </c>
      <c r="X156" s="421" t="n"/>
      <c r="Y156" s="42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418" t="n"/>
      <c r="M157" s="419" t="inlineStr">
        <is>
          <t>Итого</t>
        </is>
      </c>
      <c r="N157" s="390" t="n"/>
      <c r="O157" s="390" t="n"/>
      <c r="P157" s="390" t="n"/>
      <c r="Q157" s="390" t="n"/>
      <c r="R157" s="390" t="n"/>
      <c r="S157" s="391" t="n"/>
      <c r="T157" s="43" t="inlineStr">
        <is>
          <t>кг</t>
        </is>
      </c>
      <c r="U157" s="420">
        <f>IFERROR(SUM(U155:U155),"0")</f>
        <v/>
      </c>
      <c r="V157" s="420">
        <f>IFERROR(SUM(V155:V155),"0")</f>
        <v/>
      </c>
      <c r="W157" s="43" t="n"/>
      <c r="X157" s="421" t="n"/>
      <c r="Y157" s="421" t="n"/>
    </row>
    <row r="158" ht="14.25" customHeight="1">
      <c r="A158" s="130" t="inlineStr">
        <is>
          <t>Копченые колбасы</t>
        </is>
      </c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30" t="n"/>
      <c r="Y158" s="130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131" t="n">
        <v>4680115882683</v>
      </c>
      <c r="E159" s="382" t="n"/>
      <c r="F159" s="413" t="n">
        <v>0.9</v>
      </c>
      <c r="G159" s="38" t="n">
        <v>6</v>
      </c>
      <c r="H159" s="413" t="n">
        <v>5.4</v>
      </c>
      <c r="I159" s="413" t="n">
        <v>5.88</v>
      </c>
      <c r="J159" s="38" t="n">
        <v>56</v>
      </c>
      <c r="K159" s="39" t="inlineStr">
        <is>
          <t>СК2</t>
        </is>
      </c>
      <c r="L159" s="38" t="n">
        <v>40</v>
      </c>
      <c r="M159" s="502" t="inlineStr">
        <is>
          <t>В/к колбасы "Сочинка по-европейски с сочной грудинкой" Весовой фиброуз ТМ "Стародворье"</t>
        </is>
      </c>
      <c r="N159" s="415" t="n"/>
      <c r="O159" s="415" t="n"/>
      <c r="P159" s="415" t="n"/>
      <c r="Q159" s="382" t="n"/>
      <c r="R159" s="40" t="inlineStr"/>
      <c r="S159" s="40" t="inlineStr"/>
      <c r="T159" s="41" t="inlineStr">
        <is>
          <t>кг</t>
        </is>
      </c>
      <c r="U159" s="416" t="n">
        <v>0</v>
      </c>
      <c r="V159" s="417">
        <f>IFERROR(IF(U159="",0,CEILING((U159/$H159),1)*$H159),"")</f>
        <v/>
      </c>
      <c r="W159" s="42">
        <f>IFERROR(IF(V159=0,"",ROUNDUP(V159/H159,0)*0.02175),"")</f>
        <v/>
      </c>
      <c r="X159" s="69" t="inlineStr"/>
      <c r="Y159" s="70" t="inlineStr">
        <is>
          <t>Новинка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131" t="n">
        <v>4680115882690</v>
      </c>
      <c r="E160" s="382" t="n"/>
      <c r="F160" s="413" t="n">
        <v>0.9</v>
      </c>
      <c r="G160" s="38" t="n">
        <v>6</v>
      </c>
      <c r="H160" s="413" t="n">
        <v>5.4</v>
      </c>
      <c r="I160" s="413" t="n">
        <v>5.88</v>
      </c>
      <c r="J160" s="38" t="n">
        <v>56</v>
      </c>
      <c r="K160" s="39" t="inlineStr">
        <is>
          <t>СК2</t>
        </is>
      </c>
      <c r="L160" s="38" t="n">
        <v>40</v>
      </c>
      <c r="M160" s="503" t="inlineStr">
        <is>
          <t>В/к колбасы "Сочинка по-фински с сочным окороком" Весовой фиброуз ТМ "Стародворье"</t>
        </is>
      </c>
      <c r="N160" s="415" t="n"/>
      <c r="O160" s="415" t="n"/>
      <c r="P160" s="415" t="n"/>
      <c r="Q160" s="382" t="n"/>
      <c r="R160" s="40" t="inlineStr"/>
      <c r="S160" s="40" t="inlineStr"/>
      <c r="T160" s="41" t="inlineStr">
        <is>
          <t>кг</t>
        </is>
      </c>
      <c r="U160" s="416" t="n">
        <v>0</v>
      </c>
      <c r="V160" s="417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>
        <is>
          <t>Новинка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131" t="n">
        <v>4680115882669</v>
      </c>
      <c r="E161" s="382" t="n"/>
      <c r="F161" s="413" t="n">
        <v>0.9</v>
      </c>
      <c r="G161" s="38" t="n">
        <v>6</v>
      </c>
      <c r="H161" s="413" t="n">
        <v>5.4</v>
      </c>
      <c r="I161" s="413" t="n">
        <v>5.88</v>
      </c>
      <c r="J161" s="38" t="n">
        <v>56</v>
      </c>
      <c r="K161" s="39" t="inlineStr">
        <is>
          <t>СК2</t>
        </is>
      </c>
      <c r="L161" s="38" t="n">
        <v>40</v>
      </c>
      <c r="M161" s="504" t="inlineStr">
        <is>
          <t>П/к колбасы "Сочинка зернистая с сочной грудинкой" Весовой фиброуз ТМ "Стародворье"</t>
        </is>
      </c>
      <c r="N161" s="415" t="n"/>
      <c r="O161" s="415" t="n"/>
      <c r="P161" s="415" t="n"/>
      <c r="Q161" s="382" t="n"/>
      <c r="R161" s="40" t="inlineStr"/>
      <c r="S161" s="40" t="inlineStr"/>
      <c r="T161" s="41" t="inlineStr">
        <is>
          <t>кг</t>
        </is>
      </c>
      <c r="U161" s="416" t="n">
        <v>0</v>
      </c>
      <c r="V161" s="417">
        <f>IFERROR(IF(U161="",0,CEILING((U161/$H161),1)*$H161),"")</f>
        <v/>
      </c>
      <c r="W161" s="42">
        <f>IFERROR(IF(V161=0,"",ROUNDUP(V161/H161,0)*0.02175),"")</f>
        <v/>
      </c>
      <c r="X161" s="69" t="inlineStr"/>
      <c r="Y161" s="70" t="inlineStr">
        <is>
          <t>Новинка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131" t="n">
        <v>4680115882676</v>
      </c>
      <c r="E162" s="382" t="n"/>
      <c r="F162" s="413" t="n">
        <v>0.9</v>
      </c>
      <c r="G162" s="38" t="n">
        <v>6</v>
      </c>
      <c r="H162" s="413" t="n">
        <v>5.4</v>
      </c>
      <c r="I162" s="413" t="n">
        <v>5.88</v>
      </c>
      <c r="J162" s="38" t="n">
        <v>56</v>
      </c>
      <c r="K162" s="39" t="inlineStr">
        <is>
          <t>СК2</t>
        </is>
      </c>
      <c r="L162" s="38" t="n">
        <v>40</v>
      </c>
      <c r="M162" s="505" t="inlineStr">
        <is>
          <t>П/к колбасы "Сочинка рубленая с сочным окороком" Весовой фиброуз ТМ "Стародворье"</t>
        </is>
      </c>
      <c r="N162" s="415" t="n"/>
      <c r="O162" s="415" t="n"/>
      <c r="P162" s="415" t="n"/>
      <c r="Q162" s="382" t="n"/>
      <c r="R162" s="40" t="inlineStr"/>
      <c r="S162" s="40" t="inlineStr"/>
      <c r="T162" s="41" t="inlineStr">
        <is>
          <t>кг</t>
        </is>
      </c>
      <c r="U162" s="416" t="n">
        <v>0</v>
      </c>
      <c r="V162" s="417">
        <f>IFERROR(IF(U162="",0,CEILING((U162/$H162),1)*$H162),"")</f>
        <v/>
      </c>
      <c r="W162" s="42">
        <f>IFERROR(IF(V162=0,"",ROUNDUP(V162/H162,0)*0.02175),"")</f>
        <v/>
      </c>
      <c r="X162" s="69" t="inlineStr"/>
      <c r="Y162" s="70" t="inlineStr">
        <is>
          <t>Новинка</t>
        </is>
      </c>
    </row>
    <row r="163" ht="27" customHeight="1">
      <c r="A163" s="64" t="inlineStr">
        <is>
          <t>SU001820</t>
        </is>
      </c>
      <c r="B163" s="64" t="inlineStr">
        <is>
          <t>P001820</t>
        </is>
      </c>
      <c r="C163" s="37" t="n">
        <v>4301030878</v>
      </c>
      <c r="D163" s="131" t="n">
        <v>4607091387193</v>
      </c>
      <c r="E163" s="382" t="n"/>
      <c r="F163" s="413" t="n">
        <v>0.7</v>
      </c>
      <c r="G163" s="38" t="n">
        <v>6</v>
      </c>
      <c r="H163" s="413" t="n">
        <v>4.2</v>
      </c>
      <c r="I163" s="413" t="n">
        <v>4.46</v>
      </c>
      <c r="J163" s="38" t="n">
        <v>156</v>
      </c>
      <c r="K163" s="39" t="inlineStr">
        <is>
          <t>СК2</t>
        </is>
      </c>
      <c r="L163" s="38" t="n">
        <v>35</v>
      </c>
      <c r="M163" s="506" t="inlineStr">
        <is>
          <t>В/к колбасы Зернистый Бордо Весовые Фиброуз в/у Стародворье</t>
        </is>
      </c>
      <c r="N163" s="415" t="n"/>
      <c r="O163" s="415" t="n"/>
      <c r="P163" s="415" t="n"/>
      <c r="Q163" s="382" t="n"/>
      <c r="R163" s="40" t="inlineStr"/>
      <c r="S163" s="40" t="inlineStr"/>
      <c r="T163" s="41" t="inlineStr">
        <is>
          <t>кг</t>
        </is>
      </c>
      <c r="U163" s="416" t="n">
        <v>290</v>
      </c>
      <c r="V163" s="417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</row>
    <row r="164" ht="27" customHeight="1">
      <c r="A164" s="64" t="inlineStr">
        <is>
          <t>SU001822</t>
        </is>
      </c>
      <c r="B164" s="64" t="inlineStr">
        <is>
          <t>P003013</t>
        </is>
      </c>
      <c r="C164" s="37" t="n">
        <v>4301031153</v>
      </c>
      <c r="D164" s="131" t="n">
        <v>4607091387230</v>
      </c>
      <c r="E164" s="382" t="n"/>
      <c r="F164" s="413" t="n">
        <v>0.7</v>
      </c>
      <c r="G164" s="38" t="n">
        <v>6</v>
      </c>
      <c r="H164" s="413" t="n">
        <v>4.2</v>
      </c>
      <c r="I164" s="413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507" t="inlineStr">
        <is>
          <t>В/к колбасы Кремлевский Бордо Весовые Фиброуз в/у Стародворье</t>
        </is>
      </c>
      <c r="N164" s="415" t="n"/>
      <c r="O164" s="415" t="n"/>
      <c r="P164" s="415" t="n"/>
      <c r="Q164" s="382" t="n"/>
      <c r="R164" s="40" t="inlineStr"/>
      <c r="S164" s="40" t="inlineStr"/>
      <c r="T164" s="41" t="inlineStr">
        <is>
          <t>кг</t>
        </is>
      </c>
      <c r="U164" s="416" t="n">
        <v>0</v>
      </c>
      <c r="V164" s="417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</row>
    <row r="165" ht="27" customHeight="1">
      <c r="A165" s="64" t="inlineStr">
        <is>
          <t>SU002756</t>
        </is>
      </c>
      <c r="B165" s="64" t="inlineStr">
        <is>
          <t>P003179</t>
        </is>
      </c>
      <c r="C165" s="37" t="n">
        <v>4301031191</v>
      </c>
      <c r="D165" s="131" t="n">
        <v>4680115880993</v>
      </c>
      <c r="E165" s="382" t="n"/>
      <c r="F165" s="413" t="n">
        <v>0.7</v>
      </c>
      <c r="G165" s="38" t="n">
        <v>6</v>
      </c>
      <c r="H165" s="413" t="n">
        <v>4.2</v>
      </c>
      <c r="I165" s="413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508" t="inlineStr">
        <is>
          <t>Колбаса Мясорубская ТМ Стародворье с рубленой грудинкой в оболочке фиброуз в вакуумной упаковке</t>
        </is>
      </c>
      <c r="N165" s="415" t="n"/>
      <c r="O165" s="415" t="n"/>
      <c r="P165" s="415" t="n"/>
      <c r="Q165" s="382" t="n"/>
      <c r="R165" s="40" t="inlineStr"/>
      <c r="S165" s="40" t="inlineStr"/>
      <c r="T165" s="41" t="inlineStr">
        <is>
          <t>кг</t>
        </is>
      </c>
      <c r="U165" s="416" t="n">
        <v>0</v>
      </c>
      <c r="V165" s="417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</row>
    <row r="166" ht="27" customHeight="1">
      <c r="A166" s="64" t="inlineStr">
        <is>
          <t>SU002876</t>
        </is>
      </c>
      <c r="B166" s="64" t="inlineStr">
        <is>
          <t>P003276</t>
        </is>
      </c>
      <c r="C166" s="37" t="n">
        <v>4301031204</v>
      </c>
      <c r="D166" s="131" t="n">
        <v>4680115881761</v>
      </c>
      <c r="E166" s="382" t="n"/>
      <c r="F166" s="413" t="n">
        <v>0.7</v>
      </c>
      <c r="G166" s="38" t="n">
        <v>6</v>
      </c>
      <c r="H166" s="413" t="n">
        <v>4.2</v>
      </c>
      <c r="I166" s="413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509" t="inlineStr">
        <is>
          <t>Копченые колбасы Салями Мясорубская с рубленым шпиком Бордо Весовой фиброуз Стародворье</t>
        </is>
      </c>
      <c r="N166" s="415" t="n"/>
      <c r="O166" s="415" t="n"/>
      <c r="P166" s="415" t="n"/>
      <c r="Q166" s="382" t="n"/>
      <c r="R166" s="40" t="inlineStr"/>
      <c r="S166" s="40" t="inlineStr"/>
      <c r="T166" s="41" t="inlineStr">
        <is>
          <t>кг</t>
        </is>
      </c>
      <c r="U166" s="416" t="n">
        <v>0</v>
      </c>
      <c r="V166" s="417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</row>
    <row r="167" ht="27" customHeight="1">
      <c r="A167" s="64" t="inlineStr">
        <is>
          <t>SU002847</t>
        </is>
      </c>
      <c r="B167" s="64" t="inlineStr">
        <is>
          <t>P003259</t>
        </is>
      </c>
      <c r="C167" s="37" t="n">
        <v>4301031201</v>
      </c>
      <c r="D167" s="131" t="n">
        <v>4680115881563</v>
      </c>
      <c r="E167" s="382" t="n"/>
      <c r="F167" s="413" t="n">
        <v>0.7</v>
      </c>
      <c r="G167" s="38" t="n">
        <v>6</v>
      </c>
      <c r="H167" s="413" t="n">
        <v>4.2</v>
      </c>
      <c r="I167" s="413" t="n">
        <v>4.4</v>
      </c>
      <c r="J167" s="38" t="n">
        <v>156</v>
      </c>
      <c r="K167" s="39" t="inlineStr">
        <is>
          <t>СК2</t>
        </is>
      </c>
      <c r="L167" s="38" t="n">
        <v>40</v>
      </c>
      <c r="M167" s="510" t="inlineStr">
        <is>
          <t>В/к колбасы Сервелат Мясорубский с мелкорубленным окороком Бордо Весовой фиброуз Стародворье</t>
        </is>
      </c>
      <c r="N167" s="415" t="n"/>
      <c r="O167" s="415" t="n"/>
      <c r="P167" s="415" t="n"/>
      <c r="Q167" s="382" t="n"/>
      <c r="R167" s="40" t="inlineStr"/>
      <c r="S167" s="40" t="inlineStr"/>
      <c r="T167" s="41" t="inlineStr">
        <is>
          <t>кг</t>
        </is>
      </c>
      <c r="U167" s="416" t="n">
        <v>0</v>
      </c>
      <c r="V167" s="417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</row>
    <row r="168" ht="27" customHeight="1">
      <c r="A168" s="64" t="inlineStr">
        <is>
          <t>SU002579</t>
        </is>
      </c>
      <c r="B168" s="64" t="inlineStr">
        <is>
          <t>P003012</t>
        </is>
      </c>
      <c r="C168" s="37" t="n">
        <v>4301031152</v>
      </c>
      <c r="D168" s="131" t="n">
        <v>4607091387285</v>
      </c>
      <c r="E168" s="382" t="n"/>
      <c r="F168" s="413" t="n">
        <v>0.35</v>
      </c>
      <c r="G168" s="38" t="n">
        <v>6</v>
      </c>
      <c r="H168" s="413" t="n">
        <v>2.1</v>
      </c>
      <c r="I168" s="413" t="n">
        <v>2.23</v>
      </c>
      <c r="J168" s="38" t="n">
        <v>234</v>
      </c>
      <c r="K168" s="39" t="inlineStr">
        <is>
          <t>СК2</t>
        </is>
      </c>
      <c r="L168" s="38" t="n">
        <v>40</v>
      </c>
      <c r="M168" s="511" t="inlineStr">
        <is>
          <t>В/к колбасы Кремлевский срез Бордо Фикс.вес 0,35 Фиброуз в/у Стародворье</t>
        </is>
      </c>
      <c r="N168" s="415" t="n"/>
      <c r="O168" s="415" t="n"/>
      <c r="P168" s="415" t="n"/>
      <c r="Q168" s="382" t="n"/>
      <c r="R168" s="40" t="inlineStr"/>
      <c r="S168" s="40" t="inlineStr"/>
      <c r="T168" s="41" t="inlineStr">
        <is>
          <t>кг</t>
        </is>
      </c>
      <c r="U168" s="416" t="n">
        <v>0</v>
      </c>
      <c r="V168" s="417">
        <f>IFERROR(IF(U168="",0,CEILING((U168/$H168),1)*$H168),"")</f>
        <v/>
      </c>
      <c r="W168" s="42">
        <f>IFERROR(IF(V168=0,"",ROUNDUP(V168/H168,0)*0.00502),"")</f>
        <v/>
      </c>
      <c r="X168" s="69" t="inlineStr"/>
      <c r="Y168" s="70" t="inlineStr"/>
    </row>
    <row r="169" ht="27" customHeight="1">
      <c r="A169" s="64" t="inlineStr">
        <is>
          <t>SU002660</t>
        </is>
      </c>
      <c r="B169" s="64" t="inlineStr">
        <is>
          <t>P003256</t>
        </is>
      </c>
      <c r="C169" s="37" t="n">
        <v>4301031199</v>
      </c>
      <c r="D169" s="131" t="n">
        <v>4680115880986</v>
      </c>
      <c r="E169" s="382" t="n"/>
      <c r="F169" s="413" t="n">
        <v>0.35</v>
      </c>
      <c r="G169" s="38" t="n">
        <v>6</v>
      </c>
      <c r="H169" s="413" t="n">
        <v>2.1</v>
      </c>
      <c r="I169" s="413" t="n">
        <v>2.23</v>
      </c>
      <c r="J169" s="38" t="n">
        <v>234</v>
      </c>
      <c r="K169" s="39" t="inlineStr">
        <is>
          <t>СК2</t>
        </is>
      </c>
      <c r="L169" s="38" t="n">
        <v>40</v>
      </c>
      <c r="M169" s="51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N169" s="415" t="n"/>
      <c r="O169" s="415" t="n"/>
      <c r="P169" s="415" t="n"/>
      <c r="Q169" s="382" t="n"/>
      <c r="R169" s="40" t="inlineStr"/>
      <c r="S169" s="40" t="inlineStr"/>
      <c r="T169" s="41" t="inlineStr">
        <is>
          <t>кг</t>
        </is>
      </c>
      <c r="U169" s="416" t="n">
        <v>0</v>
      </c>
      <c r="V169" s="417">
        <f>IFERROR(IF(U169="",0,CEILING((U169/$H169),1)*$H169),"")</f>
        <v/>
      </c>
      <c r="W169" s="42">
        <f>IFERROR(IF(V169=0,"",ROUNDUP(V169/H169,0)*0.00502),"")</f>
        <v/>
      </c>
      <c r="X169" s="69" t="inlineStr"/>
      <c r="Y169" s="70" t="inlineStr"/>
    </row>
    <row r="170" ht="27" customHeight="1">
      <c r="A170" s="64" t="inlineStr">
        <is>
          <t>SU002826</t>
        </is>
      </c>
      <c r="B170" s="64" t="inlineStr">
        <is>
          <t>P003178</t>
        </is>
      </c>
      <c r="C170" s="37" t="n">
        <v>4301031190</v>
      </c>
      <c r="D170" s="131" t="n">
        <v>4680115880207</v>
      </c>
      <c r="E170" s="382" t="n"/>
      <c r="F170" s="413" t="n">
        <v>0.4</v>
      </c>
      <c r="G170" s="38" t="n">
        <v>6</v>
      </c>
      <c r="H170" s="413" t="n">
        <v>2.4</v>
      </c>
      <c r="I170" s="413" t="n">
        <v>2.63</v>
      </c>
      <c r="J170" s="38" t="n">
        <v>156</v>
      </c>
      <c r="K170" s="39" t="inlineStr">
        <is>
          <t>СК2</t>
        </is>
      </c>
      <c r="L170" s="38" t="n">
        <v>40</v>
      </c>
      <c r="M170" s="513" t="inlineStr">
        <is>
          <t>В/к колбасы Мясорубская с рубленой грудинкой срез Бордо Фикс.вес 0,4 фиброуз в/у Стародворье</t>
        </is>
      </c>
      <c r="N170" s="415" t="n"/>
      <c r="O170" s="415" t="n"/>
      <c r="P170" s="415" t="n"/>
      <c r="Q170" s="382" t="n"/>
      <c r="R170" s="40" t="inlineStr"/>
      <c r="S170" s="40" t="inlineStr"/>
      <c r="T170" s="41" t="inlineStr">
        <is>
          <t>кг</t>
        </is>
      </c>
      <c r="U170" s="416" t="n">
        <v>0</v>
      </c>
      <c r="V170" s="417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</row>
    <row r="171" ht="27" customHeight="1">
      <c r="A171" s="64" t="inlineStr">
        <is>
          <t>SU002877</t>
        </is>
      </c>
      <c r="B171" s="64" t="inlineStr">
        <is>
          <t>P003277</t>
        </is>
      </c>
      <c r="C171" s="37" t="n">
        <v>4301031205</v>
      </c>
      <c r="D171" s="131" t="n">
        <v>4680115881785</v>
      </c>
      <c r="E171" s="382" t="n"/>
      <c r="F171" s="413" t="n">
        <v>0.35</v>
      </c>
      <c r="G171" s="38" t="n">
        <v>6</v>
      </c>
      <c r="H171" s="413" t="n">
        <v>2.1</v>
      </c>
      <c r="I171" s="413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514" t="inlineStr">
        <is>
          <t>Копченые колбасы Салями Мясорубская с рубленым шпиком срез Бордо ф/в 0,35 фиброуз Стародворье</t>
        </is>
      </c>
      <c r="N171" s="415" t="n"/>
      <c r="O171" s="415" t="n"/>
      <c r="P171" s="415" t="n"/>
      <c r="Q171" s="382" t="n"/>
      <c r="R171" s="40" t="inlineStr"/>
      <c r="S171" s="40" t="inlineStr"/>
      <c r="T171" s="41" t="inlineStr">
        <is>
          <t>кг</t>
        </is>
      </c>
      <c r="U171" s="416" t="n">
        <v>0</v>
      </c>
      <c r="V171" s="417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</row>
    <row r="172" ht="27" customHeight="1">
      <c r="A172" s="64" t="inlineStr">
        <is>
          <t>SU002848</t>
        </is>
      </c>
      <c r="B172" s="64" t="inlineStr">
        <is>
          <t>P003260</t>
        </is>
      </c>
      <c r="C172" s="37" t="n">
        <v>4301031202</v>
      </c>
      <c r="D172" s="131" t="n">
        <v>4680115881679</v>
      </c>
      <c r="E172" s="382" t="n"/>
      <c r="F172" s="413" t="n">
        <v>0.35</v>
      </c>
      <c r="G172" s="38" t="n">
        <v>6</v>
      </c>
      <c r="H172" s="413" t="n">
        <v>2.1</v>
      </c>
      <c r="I172" s="413" t="n">
        <v>2.2</v>
      </c>
      <c r="J172" s="38" t="n">
        <v>234</v>
      </c>
      <c r="K172" s="39" t="inlineStr">
        <is>
          <t>СК2</t>
        </is>
      </c>
      <c r="L172" s="38" t="n">
        <v>40</v>
      </c>
      <c r="M172" s="515" t="inlineStr">
        <is>
          <t>В/к колбасы Сервелат Мясорубский с мелкорубленным окороком срез Бордо Фикс.вес 0,35 фиброуз Стародворье</t>
        </is>
      </c>
      <c r="N172" s="415" t="n"/>
      <c r="O172" s="415" t="n"/>
      <c r="P172" s="415" t="n"/>
      <c r="Q172" s="382" t="n"/>
      <c r="R172" s="40" t="inlineStr"/>
      <c r="S172" s="40" t="inlineStr"/>
      <c r="T172" s="41" t="inlineStr">
        <is>
          <t>кг</t>
        </is>
      </c>
      <c r="U172" s="416" t="n">
        <v>0</v>
      </c>
      <c r="V172" s="417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</row>
    <row r="173" ht="27" customHeight="1">
      <c r="A173" s="64" t="inlineStr">
        <is>
          <t>SU002659</t>
        </is>
      </c>
      <c r="B173" s="64" t="inlineStr">
        <is>
          <t>P003034</t>
        </is>
      </c>
      <c r="C173" s="37" t="n">
        <v>4301031158</v>
      </c>
      <c r="D173" s="131" t="n">
        <v>4680115880191</v>
      </c>
      <c r="E173" s="382" t="n"/>
      <c r="F173" s="413" t="n">
        <v>0.4</v>
      </c>
      <c r="G173" s="38" t="n">
        <v>6</v>
      </c>
      <c r="H173" s="413" t="n">
        <v>2.4</v>
      </c>
      <c r="I173" s="413" t="n">
        <v>2.5</v>
      </c>
      <c r="J173" s="38" t="n">
        <v>234</v>
      </c>
      <c r="K173" s="39" t="inlineStr">
        <is>
          <t>СК2</t>
        </is>
      </c>
      <c r="L173" s="38" t="n">
        <v>40</v>
      </c>
      <c r="M173" s="516" t="inlineStr">
        <is>
          <t>В/к колбасы Сервелат Мясорубский с мелкорубленным окороком срез Бордо Фикс.вес 0,4 фиброуз Стародворье</t>
        </is>
      </c>
      <c r="N173" s="415" t="n"/>
      <c r="O173" s="415" t="n"/>
      <c r="P173" s="415" t="n"/>
      <c r="Q173" s="382" t="n"/>
      <c r="R173" s="40" t="inlineStr"/>
      <c r="S173" s="40" t="inlineStr"/>
      <c r="T173" s="41" t="inlineStr">
        <is>
          <t>кг</t>
        </is>
      </c>
      <c r="U173" s="416" t="n">
        <v>0</v>
      </c>
      <c r="V173" s="417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</row>
    <row r="174" ht="27" customHeight="1">
      <c r="A174" s="64" t="inlineStr">
        <is>
          <t>SU002617</t>
        </is>
      </c>
      <c r="B174" s="64" t="inlineStr">
        <is>
          <t>P002951</t>
        </is>
      </c>
      <c r="C174" s="37" t="n">
        <v>4301031151</v>
      </c>
      <c r="D174" s="131" t="n">
        <v>4607091389845</v>
      </c>
      <c r="E174" s="382" t="n"/>
      <c r="F174" s="413" t="n">
        <v>0.35</v>
      </c>
      <c r="G174" s="38" t="n">
        <v>6</v>
      </c>
      <c r="H174" s="413" t="n">
        <v>2.1</v>
      </c>
      <c r="I174" s="413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517" t="inlineStr">
        <is>
          <t>В/к колбасы Сервелат Филедворский срез Бордо Фикс.вес 0,35 фиброуз в/у стародворье</t>
        </is>
      </c>
      <c r="N174" s="415" t="n"/>
      <c r="O174" s="415" t="n"/>
      <c r="P174" s="415" t="n"/>
      <c r="Q174" s="382" t="n"/>
      <c r="R174" s="40" t="inlineStr"/>
      <c r="S174" s="40" t="inlineStr"/>
      <c r="T174" s="41" t="inlineStr">
        <is>
          <t>кг</t>
        </is>
      </c>
      <c r="U174" s="416" t="n">
        <v>0</v>
      </c>
      <c r="V174" s="417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</row>
    <row r="175">
      <c r="A175" s="139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418" t="n"/>
      <c r="M175" s="419" t="inlineStr">
        <is>
          <t>Итого</t>
        </is>
      </c>
      <c r="N175" s="390" t="n"/>
      <c r="O175" s="390" t="n"/>
      <c r="P175" s="390" t="n"/>
      <c r="Q175" s="390" t="n"/>
      <c r="R175" s="390" t="n"/>
      <c r="S175" s="391" t="n"/>
      <c r="T175" s="43" t="inlineStr">
        <is>
          <t>кор</t>
        </is>
      </c>
      <c r="U175" s="420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/>
      </c>
      <c r="V175" s="420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/>
      </c>
      <c r="W175" s="420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/>
      </c>
      <c r="X175" s="421" t="n"/>
      <c r="Y175" s="42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418" t="n"/>
      <c r="M176" s="419" t="inlineStr">
        <is>
          <t>Итого</t>
        </is>
      </c>
      <c r="N176" s="390" t="n"/>
      <c r="O176" s="390" t="n"/>
      <c r="P176" s="390" t="n"/>
      <c r="Q176" s="390" t="n"/>
      <c r="R176" s="390" t="n"/>
      <c r="S176" s="391" t="n"/>
      <c r="T176" s="43" t="inlineStr">
        <is>
          <t>кг</t>
        </is>
      </c>
      <c r="U176" s="420">
        <f>IFERROR(SUM(U159:U174),"0")</f>
        <v/>
      </c>
      <c r="V176" s="420">
        <f>IFERROR(SUM(V159:V174),"0")</f>
        <v/>
      </c>
      <c r="W176" s="43" t="n"/>
      <c r="X176" s="421" t="n"/>
      <c r="Y176" s="421" t="n"/>
    </row>
    <row r="177" ht="14.25" customHeight="1">
      <c r="A177" s="130" t="inlineStr">
        <is>
          <t>Сосиски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30" t="n"/>
      <c r="Y177" s="130" t="n"/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131" t="n">
        <v>4680115881594</v>
      </c>
      <c r="E178" s="382" t="n"/>
      <c r="F178" s="413" t="n">
        <v>1.35</v>
      </c>
      <c r="G178" s="38" t="n">
        <v>6</v>
      </c>
      <c r="H178" s="413" t="n">
        <v>8.1</v>
      </c>
      <c r="I178" s="413" t="n">
        <v>8.664</v>
      </c>
      <c r="J178" s="38" t="n">
        <v>56</v>
      </c>
      <c r="K178" s="39" t="inlineStr">
        <is>
          <t>СК3</t>
        </is>
      </c>
      <c r="L178" s="38" t="n">
        <v>40</v>
      </c>
      <c r="M178" s="518" t="inlineStr">
        <is>
          <t>Сосиски "Сочинки Молочные" Весовой п/а мгс ТМ "Стародворье"</t>
        </is>
      </c>
      <c r="N178" s="415" t="n"/>
      <c r="O178" s="415" t="n"/>
      <c r="P178" s="415" t="n"/>
      <c r="Q178" s="382" t="n"/>
      <c r="R178" s="40" t="inlineStr"/>
      <c r="S178" s="40" t="inlineStr"/>
      <c r="T178" s="41" t="inlineStr">
        <is>
          <t>кг</t>
        </is>
      </c>
      <c r="U178" s="416" t="n">
        <v>0</v>
      </c>
      <c r="V178" s="417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>
        <is>
          <t>Новинка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131" t="n">
        <v>4680115882195</v>
      </c>
      <c r="E179" s="382" t="n"/>
      <c r="F179" s="413" t="n">
        <v>0.4</v>
      </c>
      <c r="G179" s="38" t="n">
        <v>6</v>
      </c>
      <c r="H179" s="413" t="n">
        <v>2.4</v>
      </c>
      <c r="I179" s="413" t="n">
        <v>2.69</v>
      </c>
      <c r="J179" s="38" t="n">
        <v>156</v>
      </c>
      <c r="K179" s="39" t="inlineStr">
        <is>
          <t>СК3</t>
        </is>
      </c>
      <c r="L179" s="38" t="n">
        <v>40</v>
      </c>
      <c r="M179" s="519" t="inlineStr">
        <is>
          <t>Сосиски "Сочинки Молочные" Фикс.вес 0,4 п/а мгс ТМ "Стародворье"</t>
        </is>
      </c>
      <c r="N179" s="415" t="n"/>
      <c r="O179" s="415" t="n"/>
      <c r="P179" s="415" t="n"/>
      <c r="Q179" s="382" t="n"/>
      <c r="R179" s="40" t="inlineStr"/>
      <c r="S179" s="40" t="inlineStr"/>
      <c r="T179" s="41" t="inlineStr">
        <is>
          <t>кг</t>
        </is>
      </c>
      <c r="U179" s="416" t="n">
        <v>0</v>
      </c>
      <c r="V179" s="417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>
        <is>
          <t>Новинка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131" t="n">
        <v>4680115881617</v>
      </c>
      <c r="E180" s="382" t="n"/>
      <c r="F180" s="413" t="n">
        <v>1.35</v>
      </c>
      <c r="G180" s="38" t="n">
        <v>6</v>
      </c>
      <c r="H180" s="413" t="n">
        <v>8.1</v>
      </c>
      <c r="I180" s="413" t="n">
        <v>8.646000000000001</v>
      </c>
      <c r="J180" s="38" t="n">
        <v>56</v>
      </c>
      <c r="K180" s="39" t="inlineStr">
        <is>
          <t>СК3</t>
        </is>
      </c>
      <c r="L180" s="38" t="n">
        <v>40</v>
      </c>
      <c r="M180" s="520" t="inlineStr">
        <is>
          <t>Сосиски "Сочинки Сливочные" Весовые ТМ "Стародворье" 1,35 кг</t>
        </is>
      </c>
      <c r="N180" s="415" t="n"/>
      <c r="O180" s="415" t="n"/>
      <c r="P180" s="415" t="n"/>
      <c r="Q180" s="382" t="n"/>
      <c r="R180" s="40" t="inlineStr"/>
      <c r="S180" s="40" t="inlineStr"/>
      <c r="T180" s="41" t="inlineStr">
        <is>
          <t>кг</t>
        </is>
      </c>
      <c r="U180" s="416" t="n">
        <v>0</v>
      </c>
      <c r="V180" s="417">
        <f>IFERROR(IF(U180="",0,CEILING((U180/$H180),1)*$H180),"")</f>
        <v/>
      </c>
      <c r="W180" s="42">
        <f>IFERROR(IF(V180=0,"",ROUNDUP(V180/H180,0)*0.02175),"")</f>
        <v/>
      </c>
      <c r="X180" s="69" t="inlineStr"/>
      <c r="Y180" s="70" t="inlineStr">
        <is>
          <t>Новинка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131" t="n">
        <v>4680115882164</v>
      </c>
      <c r="E181" s="382" t="n"/>
      <c r="F181" s="413" t="n">
        <v>0.4</v>
      </c>
      <c r="G181" s="38" t="n">
        <v>6</v>
      </c>
      <c r="H181" s="413" t="n">
        <v>2.4</v>
      </c>
      <c r="I181" s="413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521" t="inlineStr">
        <is>
          <t>Сосиски "Сочинки Сливочные" Фикс.вес 0,4 п/а мгс ТМ "Стародворье"</t>
        </is>
      </c>
      <c r="N181" s="415" t="n"/>
      <c r="O181" s="415" t="n"/>
      <c r="P181" s="415" t="n"/>
      <c r="Q181" s="382" t="n"/>
      <c r="R181" s="40" t="inlineStr"/>
      <c r="S181" s="40" t="inlineStr"/>
      <c r="T181" s="41" t="inlineStr">
        <is>
          <t>кг</t>
        </is>
      </c>
      <c r="U181" s="416" t="n">
        <v>0</v>
      </c>
      <c r="V181" s="417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</row>
    <row r="182" ht="27" customHeight="1">
      <c r="A182" s="64" t="inlineStr">
        <is>
          <t>SU002857</t>
        </is>
      </c>
      <c r="B182" s="64" t="inlineStr">
        <is>
          <t>P003264</t>
        </is>
      </c>
      <c r="C182" s="37" t="n">
        <v>4301051409</v>
      </c>
      <c r="D182" s="131" t="n">
        <v>4680115881556</v>
      </c>
      <c r="E182" s="382" t="n"/>
      <c r="F182" s="413" t="n">
        <v>1</v>
      </c>
      <c r="G182" s="38" t="n">
        <v>4</v>
      </c>
      <c r="H182" s="413" t="n">
        <v>4</v>
      </c>
      <c r="I182" s="413" t="n">
        <v>4.408</v>
      </c>
      <c r="J182" s="38" t="n">
        <v>104</v>
      </c>
      <c r="K182" s="39" t="inlineStr">
        <is>
          <t>СК3</t>
        </is>
      </c>
      <c r="L182" s="38" t="n">
        <v>45</v>
      </c>
      <c r="M182" s="522" t="inlineStr">
        <is>
          <t>Сосиски Сочинки по-баварски ТМ Стародворье полиамид мгс вес СК3</t>
        </is>
      </c>
      <c r="N182" s="415" t="n"/>
      <c r="O182" s="415" t="n"/>
      <c r="P182" s="415" t="n"/>
      <c r="Q182" s="382" t="n"/>
      <c r="R182" s="40" t="inlineStr"/>
      <c r="S182" s="40" t="inlineStr"/>
      <c r="T182" s="41" t="inlineStr">
        <is>
          <t>кг</t>
        </is>
      </c>
      <c r="U182" s="416" t="n">
        <v>0</v>
      </c>
      <c r="V182" s="417">
        <f>IFERROR(IF(U182="",0,CEILING((U182/$H182),1)*$H182),"")</f>
        <v/>
      </c>
      <c r="W182" s="42">
        <f>IFERROR(IF(V182=0,"",ROUNDUP(V182/H182,0)*0.01196),"")</f>
        <v/>
      </c>
      <c r="X182" s="69" t="inlineStr"/>
      <c r="Y182" s="70" t="inlineStr"/>
    </row>
    <row r="183" ht="16.5" customHeight="1">
      <c r="A183" s="64" t="inlineStr">
        <is>
          <t>SU001340</t>
        </is>
      </c>
      <c r="B183" s="64" t="inlineStr">
        <is>
          <t>P002209</t>
        </is>
      </c>
      <c r="C183" s="37" t="n">
        <v>4301051101</v>
      </c>
      <c r="D183" s="131" t="n">
        <v>4607091387766</v>
      </c>
      <c r="E183" s="382" t="n"/>
      <c r="F183" s="413" t="n">
        <v>1.35</v>
      </c>
      <c r="G183" s="38" t="n">
        <v>6</v>
      </c>
      <c r="H183" s="413" t="n">
        <v>8.1</v>
      </c>
      <c r="I183" s="413" t="n">
        <v>8.657999999999999</v>
      </c>
      <c r="J183" s="38" t="n">
        <v>56</v>
      </c>
      <c r="K183" s="39" t="inlineStr">
        <is>
          <t>СК2</t>
        </is>
      </c>
      <c r="L183" s="38" t="n">
        <v>40</v>
      </c>
      <c r="M183" s="523" t="inlineStr">
        <is>
          <t>Сосиски Ганноверские Бордо Весовые П/а мгс Баварушка</t>
        </is>
      </c>
      <c r="N183" s="415" t="n"/>
      <c r="O183" s="415" t="n"/>
      <c r="P183" s="415" t="n"/>
      <c r="Q183" s="382" t="n"/>
      <c r="R183" s="40" t="inlineStr"/>
      <c r="S183" s="40" t="inlineStr"/>
      <c r="T183" s="41" t="inlineStr">
        <is>
          <t>кг</t>
        </is>
      </c>
      <c r="U183" s="416" t="n">
        <v>0</v>
      </c>
      <c r="V183" s="417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</row>
    <row r="184" ht="27" customHeight="1">
      <c r="A184" s="64" t="inlineStr">
        <is>
          <t>SU001727</t>
        </is>
      </c>
      <c r="B184" s="64" t="inlineStr">
        <is>
          <t>P002205</t>
        </is>
      </c>
      <c r="C184" s="37" t="n">
        <v>4301051116</v>
      </c>
      <c r="D184" s="131" t="n">
        <v>4607091387957</v>
      </c>
      <c r="E184" s="382" t="n"/>
      <c r="F184" s="413" t="n">
        <v>1.3</v>
      </c>
      <c r="G184" s="38" t="n">
        <v>6</v>
      </c>
      <c r="H184" s="413" t="n">
        <v>7.8</v>
      </c>
      <c r="I184" s="413" t="n">
        <v>8.364000000000001</v>
      </c>
      <c r="J184" s="38" t="n">
        <v>56</v>
      </c>
      <c r="K184" s="39" t="inlineStr">
        <is>
          <t>СК2</t>
        </is>
      </c>
      <c r="L184" s="38" t="n">
        <v>40</v>
      </c>
      <c r="M184" s="524" t="inlineStr">
        <is>
          <t>Сосиски Молочные по-стародворски Бордо Весовые П/а мгс Стародворье</t>
        </is>
      </c>
      <c r="N184" s="415" t="n"/>
      <c r="O184" s="415" t="n"/>
      <c r="P184" s="415" t="n"/>
      <c r="Q184" s="382" t="n"/>
      <c r="R184" s="40" t="inlineStr"/>
      <c r="S184" s="40" t="inlineStr"/>
      <c r="T184" s="41" t="inlineStr">
        <is>
          <t>кг</t>
        </is>
      </c>
      <c r="U184" s="416" t="n">
        <v>0</v>
      </c>
      <c r="V184" s="417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</row>
    <row r="185" ht="27" customHeight="1">
      <c r="A185" s="64" t="inlineStr">
        <is>
          <t>SU001728</t>
        </is>
      </c>
      <c r="B185" s="64" t="inlineStr">
        <is>
          <t>P002207</t>
        </is>
      </c>
      <c r="C185" s="37" t="n">
        <v>4301051115</v>
      </c>
      <c r="D185" s="131" t="n">
        <v>4607091387964</v>
      </c>
      <c r="E185" s="382" t="n"/>
      <c r="F185" s="413" t="n">
        <v>1.35</v>
      </c>
      <c r="G185" s="38" t="n">
        <v>6</v>
      </c>
      <c r="H185" s="413" t="n">
        <v>8.1</v>
      </c>
      <c r="I185" s="413" t="n">
        <v>8.646000000000001</v>
      </c>
      <c r="J185" s="38" t="n">
        <v>56</v>
      </c>
      <c r="K185" s="39" t="inlineStr">
        <is>
          <t>СК2</t>
        </is>
      </c>
      <c r="L185" s="38" t="n">
        <v>40</v>
      </c>
      <c r="M185" s="525" t="inlineStr">
        <is>
          <t>Сосиски Сливочные по-стародворски Бордо Весовые П/а мгс Стародворье</t>
        </is>
      </c>
      <c r="N185" s="415" t="n"/>
      <c r="O185" s="415" t="n"/>
      <c r="P185" s="415" t="n"/>
      <c r="Q185" s="382" t="n"/>
      <c r="R185" s="40" t="inlineStr"/>
      <c r="S185" s="40" t="inlineStr"/>
      <c r="T185" s="41" t="inlineStr">
        <is>
          <t>кг</t>
        </is>
      </c>
      <c r="U185" s="416" t="n">
        <v>0</v>
      </c>
      <c r="V185" s="417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</row>
    <row r="186" ht="16.5" customHeight="1">
      <c r="A186" s="64" t="inlineStr">
        <is>
          <t>SU002725</t>
        </is>
      </c>
      <c r="B186" s="64" t="inlineStr">
        <is>
          <t>P003180</t>
        </is>
      </c>
      <c r="C186" s="37" t="n">
        <v>4301051370</v>
      </c>
      <c r="D186" s="131" t="n">
        <v>4680115880573</v>
      </c>
      <c r="E186" s="382" t="n"/>
      <c r="F186" s="413" t="n">
        <v>1.3</v>
      </c>
      <c r="G186" s="38" t="n">
        <v>6</v>
      </c>
      <c r="H186" s="413" t="n">
        <v>7.8</v>
      </c>
      <c r="I186" s="413" t="n">
        <v>8.364000000000001</v>
      </c>
      <c r="J186" s="38" t="n">
        <v>56</v>
      </c>
      <c r="K186" s="39" t="inlineStr">
        <is>
          <t>СК3</t>
        </is>
      </c>
      <c r="L186" s="38" t="n">
        <v>40</v>
      </c>
      <c r="M186" s="526" t="inlineStr">
        <is>
          <t>Сосиски Сочинки Бордо Весовой п/а Стародворье</t>
        </is>
      </c>
      <c r="N186" s="415" t="n"/>
      <c r="O186" s="415" t="n"/>
      <c r="P186" s="415" t="n"/>
      <c r="Q186" s="382" t="n"/>
      <c r="R186" s="40" t="inlineStr"/>
      <c r="S186" s="40" t="inlineStr"/>
      <c r="T186" s="41" t="inlineStr">
        <is>
          <t>кг</t>
        </is>
      </c>
      <c r="U186" s="416" t="n">
        <v>0</v>
      </c>
      <c r="V186" s="417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131" t="n">
        <v>4680115880573</v>
      </c>
      <c r="E187" s="382" t="n"/>
      <c r="F187" s="413" t="n">
        <v>1.3</v>
      </c>
      <c r="G187" s="38" t="n">
        <v>6</v>
      </c>
      <c r="H187" s="413" t="n">
        <v>7.8</v>
      </c>
      <c r="I187" s="413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527" t="inlineStr">
        <is>
          <t>Сосиски "Сочинки" Весовой п/а ТМ "Стародворье"</t>
        </is>
      </c>
      <c r="N187" s="415" t="n"/>
      <c r="O187" s="415" t="n"/>
      <c r="P187" s="415" t="n"/>
      <c r="Q187" s="382" t="n"/>
      <c r="R187" s="40" t="inlineStr"/>
      <c r="S187" s="40" t="inlineStr"/>
      <c r="T187" s="41" t="inlineStr">
        <is>
          <t>кг</t>
        </is>
      </c>
      <c r="U187" s="416" t="n">
        <v>0</v>
      </c>
      <c r="V187" s="417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</row>
    <row r="188" ht="27" customHeight="1">
      <c r="A188" s="64" t="inlineStr">
        <is>
          <t>SU002858</t>
        </is>
      </c>
      <c r="B188" s="64" t="inlineStr">
        <is>
          <t>P003322</t>
        </is>
      </c>
      <c r="C188" s="37" t="n">
        <v>4301051433</v>
      </c>
      <c r="D188" s="131" t="n">
        <v>4680115881587</v>
      </c>
      <c r="E188" s="382" t="n"/>
      <c r="F188" s="413" t="n">
        <v>1</v>
      </c>
      <c r="G188" s="38" t="n">
        <v>4</v>
      </c>
      <c r="H188" s="413" t="n">
        <v>4</v>
      </c>
      <c r="I188" s="413" t="n">
        <v>4.408</v>
      </c>
      <c r="J188" s="38" t="n">
        <v>104</v>
      </c>
      <c r="K188" s="39" t="inlineStr">
        <is>
          <t>СК2</t>
        </is>
      </c>
      <c r="L188" s="38" t="n">
        <v>35</v>
      </c>
      <c r="M188" s="528" t="inlineStr">
        <is>
          <t>Сосиски Сочинки по-баварски с сыром Бордо Весовой п/а Стародворье</t>
        </is>
      </c>
      <c r="N188" s="415" t="n"/>
      <c r="O188" s="415" t="n"/>
      <c r="P188" s="415" t="n"/>
      <c r="Q188" s="382" t="n"/>
      <c r="R188" s="40" t="inlineStr"/>
      <c r="S188" s="40" t="inlineStr"/>
      <c r="T188" s="41" t="inlineStr">
        <is>
          <t>кг</t>
        </is>
      </c>
      <c r="U188" s="416" t="n">
        <v>0</v>
      </c>
      <c r="V188" s="417">
        <f>IFERROR(IF(U188="",0,CEILING((U188/$H188),1)*$H188),"")</f>
        <v/>
      </c>
      <c r="W188" s="42">
        <f>IFERROR(IF(V188=0,"",ROUNDUP(V188/H188,0)*0.01196),"")</f>
        <v/>
      </c>
      <c r="X188" s="69" t="inlineStr"/>
      <c r="Y188" s="70" t="inlineStr"/>
    </row>
    <row r="189" ht="16.5" customHeight="1">
      <c r="A189" s="64" t="inlineStr">
        <is>
          <t>SU002795</t>
        </is>
      </c>
      <c r="B189" s="64" t="inlineStr">
        <is>
          <t>P003203</t>
        </is>
      </c>
      <c r="C189" s="37" t="n">
        <v>4301051380</v>
      </c>
      <c r="D189" s="131" t="n">
        <v>4680115880962</v>
      </c>
      <c r="E189" s="382" t="n"/>
      <c r="F189" s="413" t="n">
        <v>1.3</v>
      </c>
      <c r="G189" s="38" t="n">
        <v>6</v>
      </c>
      <c r="H189" s="413" t="n">
        <v>7.8</v>
      </c>
      <c r="I189" s="413" t="n">
        <v>8.364000000000001</v>
      </c>
      <c r="J189" s="38" t="n">
        <v>56</v>
      </c>
      <c r="K189" s="39" t="inlineStr">
        <is>
          <t>СК2</t>
        </is>
      </c>
      <c r="L189" s="38" t="n">
        <v>40</v>
      </c>
      <c r="M189" s="529" t="inlineStr">
        <is>
          <t>Сосиски Сочинки с сыром Бордо Весовой п/а Стародворье</t>
        </is>
      </c>
      <c r="N189" s="415" t="n"/>
      <c r="O189" s="415" t="n"/>
      <c r="P189" s="415" t="n"/>
      <c r="Q189" s="382" t="n"/>
      <c r="R189" s="40" t="inlineStr"/>
      <c r="S189" s="40" t="inlineStr"/>
      <c r="T189" s="41" t="inlineStr">
        <is>
          <t>кг</t>
        </is>
      </c>
      <c r="U189" s="416" t="n">
        <v>0</v>
      </c>
      <c r="V189" s="417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</row>
    <row r="190" ht="27" customHeight="1">
      <c r="A190" s="64" t="inlineStr">
        <is>
          <t>SU002801</t>
        </is>
      </c>
      <c r="B190" s="64" t="inlineStr">
        <is>
          <t>P003200</t>
        </is>
      </c>
      <c r="C190" s="37" t="n">
        <v>4301051377</v>
      </c>
      <c r="D190" s="131" t="n">
        <v>4680115881228</v>
      </c>
      <c r="E190" s="382" t="n"/>
      <c r="F190" s="413" t="n">
        <v>0.4</v>
      </c>
      <c r="G190" s="38" t="n">
        <v>6</v>
      </c>
      <c r="H190" s="413" t="n">
        <v>2.4</v>
      </c>
      <c r="I190" s="413" t="n">
        <v>2.6</v>
      </c>
      <c r="J190" s="38" t="n">
        <v>156</v>
      </c>
      <c r="K190" s="39" t="inlineStr">
        <is>
          <t>СК2</t>
        </is>
      </c>
      <c r="L190" s="38" t="n">
        <v>35</v>
      </c>
      <c r="M190" s="530" t="inlineStr">
        <is>
          <t>Сосиски Сочинки по-баварски с сыром Бавария Фикс.вес 0,4 П/а мгс Стародворье</t>
        </is>
      </c>
      <c r="N190" s="415" t="n"/>
      <c r="O190" s="415" t="n"/>
      <c r="P190" s="415" t="n"/>
      <c r="Q190" s="382" t="n"/>
      <c r="R190" s="40" t="inlineStr"/>
      <c r="S190" s="40" t="inlineStr"/>
      <c r="T190" s="41" t="inlineStr">
        <is>
          <t>кг</t>
        </is>
      </c>
      <c r="U190" s="416" t="n">
        <v>200</v>
      </c>
      <c r="V190" s="417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</row>
    <row r="191" ht="27" customHeight="1">
      <c r="A191" s="64" t="inlineStr">
        <is>
          <t>SU002802</t>
        </is>
      </c>
      <c r="B191" s="64" t="inlineStr">
        <is>
          <t>P003321</t>
        </is>
      </c>
      <c r="C191" s="37" t="n">
        <v>4301051432</v>
      </c>
      <c r="D191" s="131" t="n">
        <v>4680115881037</v>
      </c>
      <c r="E191" s="382" t="n"/>
      <c r="F191" s="413" t="n">
        <v>0.84</v>
      </c>
      <c r="G191" s="38" t="n">
        <v>4</v>
      </c>
      <c r="H191" s="413" t="n">
        <v>3.36</v>
      </c>
      <c r="I191" s="413" t="n">
        <v>3.618</v>
      </c>
      <c r="J191" s="38" t="n">
        <v>120</v>
      </c>
      <c r="K191" s="39" t="inlineStr">
        <is>
          <t>СК2</t>
        </is>
      </c>
      <c r="L191" s="38" t="n">
        <v>35</v>
      </c>
      <c r="M191" s="531" t="inlineStr">
        <is>
          <t>Сосиски Сочинки по-баварски с сыром ТМ Стародворье полиамид мгс ф/в 0,84 кг СК3</t>
        </is>
      </c>
      <c r="N191" s="415" t="n"/>
      <c r="O191" s="415" t="n"/>
      <c r="P191" s="415" t="n"/>
      <c r="Q191" s="382" t="n"/>
      <c r="R191" s="40" t="inlineStr"/>
      <c r="S191" s="40" t="inlineStr"/>
      <c r="T191" s="41" t="inlineStr">
        <is>
          <t>кг</t>
        </is>
      </c>
      <c r="U191" s="416" t="n">
        <v>0</v>
      </c>
      <c r="V191" s="417">
        <f>IFERROR(IF(U191="",0,CEILING((U191/$H191),1)*$H191),"")</f>
        <v/>
      </c>
      <c r="W191" s="42">
        <f>IFERROR(IF(V191=0,"",ROUNDUP(V191/H191,0)*0.00937),"")</f>
        <v/>
      </c>
      <c r="X191" s="69" t="inlineStr"/>
      <c r="Y191" s="70" t="inlineStr"/>
    </row>
    <row r="192" ht="27" customHeight="1">
      <c r="A192" s="64" t="inlineStr">
        <is>
          <t>SU002799</t>
        </is>
      </c>
      <c r="B192" s="64" t="inlineStr">
        <is>
          <t>P003217</t>
        </is>
      </c>
      <c r="C192" s="37" t="n">
        <v>4301051384</v>
      </c>
      <c r="D192" s="131" t="n">
        <v>4680115881211</v>
      </c>
      <c r="E192" s="382" t="n"/>
      <c r="F192" s="413" t="n">
        <v>0.4</v>
      </c>
      <c r="G192" s="38" t="n">
        <v>6</v>
      </c>
      <c r="H192" s="413" t="n">
        <v>2.4</v>
      </c>
      <c r="I192" s="413" t="n">
        <v>2.6</v>
      </c>
      <c r="J192" s="38" t="n">
        <v>156</v>
      </c>
      <c r="K192" s="39" t="inlineStr">
        <is>
          <t>СК2</t>
        </is>
      </c>
      <c r="L192" s="38" t="n">
        <v>45</v>
      </c>
      <c r="M192" s="532" t="inlineStr">
        <is>
          <t>Сосиски Сочинки по-баварски Бавария Фикс.вес 0,4 П/а мгс Стародворье</t>
        </is>
      </c>
      <c r="N192" s="415" t="n"/>
      <c r="O192" s="415" t="n"/>
      <c r="P192" s="415" t="n"/>
      <c r="Q192" s="382" t="n"/>
      <c r="R192" s="40" t="inlineStr"/>
      <c r="S192" s="40" t="inlineStr"/>
      <c r="T192" s="41" t="inlineStr">
        <is>
          <t>кг</t>
        </is>
      </c>
      <c r="U192" s="416" t="n">
        <v>200</v>
      </c>
      <c r="V192" s="417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</row>
    <row r="193" ht="27" customHeight="1">
      <c r="A193" s="64" t="inlineStr">
        <is>
          <t>SU002800</t>
        </is>
      </c>
      <c r="B193" s="64" t="inlineStr">
        <is>
          <t>P003201</t>
        </is>
      </c>
      <c r="C193" s="37" t="n">
        <v>4301051378</v>
      </c>
      <c r="D193" s="131" t="n">
        <v>4680115881020</v>
      </c>
      <c r="E193" s="382" t="n"/>
      <c r="F193" s="413" t="n">
        <v>0.84</v>
      </c>
      <c r="G193" s="38" t="n">
        <v>4</v>
      </c>
      <c r="H193" s="413" t="n">
        <v>3.36</v>
      </c>
      <c r="I193" s="413" t="n">
        <v>3.57</v>
      </c>
      <c r="J193" s="38" t="n">
        <v>120</v>
      </c>
      <c r="K193" s="39" t="inlineStr">
        <is>
          <t>СК2</t>
        </is>
      </c>
      <c r="L193" s="38" t="n">
        <v>45</v>
      </c>
      <c r="M193" s="533" t="inlineStr">
        <is>
          <t>Сосиски Сочинки по-баварски Бавария Фикс.вес 0,84 П/а мгс Стародворье</t>
        </is>
      </c>
      <c r="N193" s="415" t="n"/>
      <c r="O193" s="415" t="n"/>
      <c r="P193" s="415" t="n"/>
      <c r="Q193" s="382" t="n"/>
      <c r="R193" s="40" t="inlineStr"/>
      <c r="S193" s="40" t="inlineStr"/>
      <c r="T193" s="41" t="inlineStr">
        <is>
          <t>кг</t>
        </is>
      </c>
      <c r="U193" s="416" t="n">
        <v>0</v>
      </c>
      <c r="V193" s="417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</row>
    <row r="194" ht="16.5" customHeight="1">
      <c r="A194" s="64" t="inlineStr">
        <is>
          <t>SU001341</t>
        </is>
      </c>
      <c r="B194" s="64" t="inlineStr">
        <is>
          <t>P002204</t>
        </is>
      </c>
      <c r="C194" s="37" t="n">
        <v>4301051134</v>
      </c>
      <c r="D194" s="131" t="n">
        <v>4607091381672</v>
      </c>
      <c r="E194" s="382" t="n"/>
      <c r="F194" s="413" t="n">
        <v>0.6</v>
      </c>
      <c r="G194" s="38" t="n">
        <v>6</v>
      </c>
      <c r="H194" s="413" t="n">
        <v>3.6</v>
      </c>
      <c r="I194" s="413" t="n">
        <v>3.876</v>
      </c>
      <c r="J194" s="38" t="n">
        <v>120</v>
      </c>
      <c r="K194" s="39" t="inlineStr">
        <is>
          <t>СК2</t>
        </is>
      </c>
      <c r="L194" s="38" t="n">
        <v>40</v>
      </c>
      <c r="M194" s="534" t="inlineStr">
        <is>
          <t>Сосиски Ганноверские Бордо Фикс.вес 0,6 П/а мгс Баварушка</t>
        </is>
      </c>
      <c r="N194" s="415" t="n"/>
      <c r="O194" s="415" t="n"/>
      <c r="P194" s="415" t="n"/>
      <c r="Q194" s="382" t="n"/>
      <c r="R194" s="40" t="inlineStr"/>
      <c r="S194" s="40" t="inlineStr"/>
      <c r="T194" s="41" t="inlineStr">
        <is>
          <t>кг</t>
        </is>
      </c>
      <c r="U194" s="416" t="n">
        <v>0</v>
      </c>
      <c r="V194" s="417">
        <f>IFERROR(IF(U194="",0,CEILING((U194/$H194),1)*$H194),"")</f>
        <v/>
      </c>
      <c r="W194" s="42">
        <f>IFERROR(IF(V194=0,"",ROUNDUP(V194/H194,0)*0.00937),"")</f>
        <v/>
      </c>
      <c r="X194" s="69" t="inlineStr"/>
      <c r="Y194" s="70" t="inlineStr"/>
    </row>
    <row r="195" ht="27" customHeight="1">
      <c r="A195" s="64" t="inlineStr">
        <is>
          <t>SU001763</t>
        </is>
      </c>
      <c r="B195" s="64" t="inlineStr">
        <is>
          <t>P002206</t>
        </is>
      </c>
      <c r="C195" s="37" t="n">
        <v>4301051130</v>
      </c>
      <c r="D195" s="131" t="n">
        <v>4607091387537</v>
      </c>
      <c r="E195" s="382" t="n"/>
      <c r="F195" s="413" t="n">
        <v>0.45</v>
      </c>
      <c r="G195" s="38" t="n">
        <v>6</v>
      </c>
      <c r="H195" s="413" t="n">
        <v>2.7</v>
      </c>
      <c r="I195" s="413" t="n">
        <v>2.99</v>
      </c>
      <c r="J195" s="38" t="n">
        <v>156</v>
      </c>
      <c r="K195" s="39" t="inlineStr">
        <is>
          <t>СК2</t>
        </is>
      </c>
      <c r="L195" s="38" t="n">
        <v>40</v>
      </c>
      <c r="M195" s="535" t="inlineStr">
        <is>
          <t>Сосиски Молочные по-стародворски Бордо Фикс.вес 0,45 п/а мгс Стародворье</t>
        </is>
      </c>
      <c r="N195" s="415" t="n"/>
      <c r="O195" s="415" t="n"/>
      <c r="P195" s="415" t="n"/>
      <c r="Q195" s="382" t="n"/>
      <c r="R195" s="40" t="inlineStr"/>
      <c r="S195" s="40" t="inlineStr"/>
      <c r="T195" s="41" t="inlineStr">
        <is>
          <t>кг</t>
        </is>
      </c>
      <c r="U195" s="416" t="n">
        <v>0</v>
      </c>
      <c r="V195" s="417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</row>
    <row r="196" ht="27" customHeight="1">
      <c r="A196" s="64" t="inlineStr">
        <is>
          <t>SU001762</t>
        </is>
      </c>
      <c r="B196" s="64" t="inlineStr">
        <is>
          <t>P002208</t>
        </is>
      </c>
      <c r="C196" s="37" t="n">
        <v>4301051132</v>
      </c>
      <c r="D196" s="131" t="n">
        <v>4607091387513</v>
      </c>
      <c r="E196" s="382" t="n"/>
      <c r="F196" s="413" t="n">
        <v>0.45</v>
      </c>
      <c r="G196" s="38" t="n">
        <v>6</v>
      </c>
      <c r="H196" s="413" t="n">
        <v>2.7</v>
      </c>
      <c r="I196" s="413" t="n">
        <v>2.978</v>
      </c>
      <c r="J196" s="38" t="n">
        <v>156</v>
      </c>
      <c r="K196" s="39" t="inlineStr">
        <is>
          <t>СК2</t>
        </is>
      </c>
      <c r="L196" s="38" t="n">
        <v>40</v>
      </c>
      <c r="M196" s="536" t="inlineStr">
        <is>
          <t>Сосиски Сливочные по-стародворски Бордо Фикс.вес 0,45 П/а мгс Стародворье</t>
        </is>
      </c>
      <c r="N196" s="415" t="n"/>
      <c r="O196" s="415" t="n"/>
      <c r="P196" s="415" t="n"/>
      <c r="Q196" s="382" t="n"/>
      <c r="R196" s="40" t="inlineStr"/>
      <c r="S196" s="40" t="inlineStr"/>
      <c r="T196" s="41" t="inlineStr">
        <is>
          <t>кг</t>
        </is>
      </c>
      <c r="U196" s="416" t="n">
        <v>0</v>
      </c>
      <c r="V196" s="417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</row>
    <row r="197" ht="27" customHeight="1">
      <c r="A197" s="64" t="inlineStr">
        <is>
          <t>SU002618</t>
        </is>
      </c>
      <c r="B197" s="64" t="inlineStr">
        <is>
          <t>P003181</t>
        </is>
      </c>
      <c r="C197" s="37" t="n">
        <v>4301051371</v>
      </c>
      <c r="D197" s="131" t="n">
        <v>4680115880092</v>
      </c>
      <c r="E197" s="382" t="n"/>
      <c r="F197" s="413" t="n">
        <v>0.4</v>
      </c>
      <c r="G197" s="38" t="n">
        <v>6</v>
      </c>
      <c r="H197" s="413" t="n">
        <v>2.4</v>
      </c>
      <c r="I197" s="413" t="n">
        <v>2.672</v>
      </c>
      <c r="J197" s="38" t="n">
        <v>156</v>
      </c>
      <c r="K197" s="39" t="inlineStr">
        <is>
          <t>СК3</t>
        </is>
      </c>
      <c r="L197" s="38" t="n">
        <v>40</v>
      </c>
      <c r="M197" s="537" t="inlineStr">
        <is>
          <t>Сосиски Сочинки с сочной грудинкой Бордо Фикс.вес 0,4 П/а мгс Стародворье</t>
        </is>
      </c>
      <c r="N197" s="415" t="n"/>
      <c r="O197" s="415" t="n"/>
      <c r="P197" s="415" t="n"/>
      <c r="Q197" s="382" t="n"/>
      <c r="R197" s="40" t="inlineStr"/>
      <c r="S197" s="40" t="inlineStr"/>
      <c r="T197" s="41" t="inlineStr">
        <is>
          <t>кг</t>
        </is>
      </c>
      <c r="U197" s="416" t="n">
        <v>400</v>
      </c>
      <c r="V197" s="417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</row>
    <row r="198" ht="27" customHeight="1">
      <c r="A198" s="64" t="inlineStr">
        <is>
          <t>SU002618</t>
        </is>
      </c>
      <c r="B198" s="64" t="inlineStr">
        <is>
          <t>P003398</t>
        </is>
      </c>
      <c r="C198" s="37" t="n">
        <v>4301051468</v>
      </c>
      <c r="D198" s="131" t="n">
        <v>4680115880092</v>
      </c>
      <c r="E198" s="382" t="n"/>
      <c r="F198" s="413" t="n">
        <v>0.4</v>
      </c>
      <c r="G198" s="38" t="n">
        <v>6</v>
      </c>
      <c r="H198" s="413" t="n">
        <v>2.4</v>
      </c>
      <c r="I198" s="413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538" t="inlineStr">
        <is>
          <t>Сосиски "Сочинки с сочной грудинкой" Фикс.вес 0,4 П/а мгс ТМ "Стародворье"</t>
        </is>
      </c>
      <c r="N198" s="415" t="n"/>
      <c r="O198" s="415" t="n"/>
      <c r="P198" s="415" t="n"/>
      <c r="Q198" s="382" t="n"/>
      <c r="R198" s="40" t="inlineStr"/>
      <c r="S198" s="40" t="inlineStr"/>
      <c r="T198" s="41" t="inlineStr">
        <is>
          <t>кг</t>
        </is>
      </c>
      <c r="U198" s="416" t="n">
        <v>0</v>
      </c>
      <c r="V198" s="417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</row>
    <row r="199" ht="27" customHeight="1">
      <c r="A199" s="64" t="inlineStr">
        <is>
          <t>SU002621</t>
        </is>
      </c>
      <c r="B199" s="64" t="inlineStr">
        <is>
          <t>P003182</t>
        </is>
      </c>
      <c r="C199" s="37" t="n">
        <v>4301051372</v>
      </c>
      <c r="D199" s="131" t="n">
        <v>4680115880221</v>
      </c>
      <c r="E199" s="382" t="n"/>
      <c r="F199" s="413" t="n">
        <v>0.4</v>
      </c>
      <c r="G199" s="38" t="n">
        <v>6</v>
      </c>
      <c r="H199" s="413" t="n">
        <v>2.4</v>
      </c>
      <c r="I199" s="413" t="n">
        <v>2.672</v>
      </c>
      <c r="J199" s="38" t="n">
        <v>156</v>
      </c>
      <c r="K199" s="39" t="inlineStr">
        <is>
          <t>СК3</t>
        </is>
      </c>
      <c r="L199" s="38" t="n">
        <v>40</v>
      </c>
      <c r="M199" s="539" t="inlineStr">
        <is>
          <t>Сосиски Сочинки с сочным окороком Бордо Фикс.вес 0,4 П/а мгс Стародворье</t>
        </is>
      </c>
      <c r="N199" s="415" t="n"/>
      <c r="O199" s="415" t="n"/>
      <c r="P199" s="415" t="n"/>
      <c r="Q199" s="382" t="n"/>
      <c r="R199" s="40" t="inlineStr"/>
      <c r="S199" s="40" t="inlineStr"/>
      <c r="T199" s="41" t="inlineStr">
        <is>
          <t>кг</t>
        </is>
      </c>
      <c r="U199" s="416" t="n">
        <v>0</v>
      </c>
      <c r="V199" s="417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</row>
    <row r="200" ht="27" customHeight="1">
      <c r="A200" s="64" t="inlineStr">
        <is>
          <t>SU002621</t>
        </is>
      </c>
      <c r="B200" s="64" t="inlineStr">
        <is>
          <t>P003399</t>
        </is>
      </c>
      <c r="C200" s="37" t="n">
        <v>4301051469</v>
      </c>
      <c r="D200" s="131" t="n">
        <v>4680115880221</v>
      </c>
      <c r="E200" s="382" t="n"/>
      <c r="F200" s="413" t="n">
        <v>0.4</v>
      </c>
      <c r="G200" s="38" t="n">
        <v>6</v>
      </c>
      <c r="H200" s="413" t="n">
        <v>2.4</v>
      </c>
      <c r="I200" s="413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540" t="inlineStr">
        <is>
          <t>Сосиски Сочинки с сочным окороком Бордо Фикс.вес 0,4 П/а мгс Стародворье</t>
        </is>
      </c>
      <c r="N200" s="415" t="n"/>
      <c r="O200" s="415" t="n"/>
      <c r="P200" s="415" t="n"/>
      <c r="Q200" s="382" t="n"/>
      <c r="R200" s="40" t="inlineStr"/>
      <c r="S200" s="40" t="inlineStr"/>
      <c r="T200" s="41" t="inlineStr">
        <is>
          <t>кг</t>
        </is>
      </c>
      <c r="U200" s="416" t="n">
        <v>0</v>
      </c>
      <c r="V200" s="417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</row>
    <row r="201" ht="16.5" customHeight="1">
      <c r="A201" s="64" t="inlineStr">
        <is>
          <t>SU002686</t>
        </is>
      </c>
      <c r="B201" s="64" t="inlineStr">
        <is>
          <t>P003071</t>
        </is>
      </c>
      <c r="C201" s="37" t="n">
        <v>4301051326</v>
      </c>
      <c r="D201" s="131" t="n">
        <v>4680115880504</v>
      </c>
      <c r="E201" s="382" t="n"/>
      <c r="F201" s="413" t="n">
        <v>0.4</v>
      </c>
      <c r="G201" s="38" t="n">
        <v>6</v>
      </c>
      <c r="H201" s="413" t="n">
        <v>2.4</v>
      </c>
      <c r="I201" s="413" t="n">
        <v>2.672</v>
      </c>
      <c r="J201" s="38" t="n">
        <v>156</v>
      </c>
      <c r="K201" s="39" t="inlineStr">
        <is>
          <t>СК2</t>
        </is>
      </c>
      <c r="L201" s="38" t="n">
        <v>40</v>
      </c>
      <c r="M201" s="541" t="inlineStr">
        <is>
          <t>Сосиски Сочинки с сыром Бордо ф/в 0,4 кг п/а Стародворье</t>
        </is>
      </c>
      <c r="N201" s="415" t="n"/>
      <c r="O201" s="415" t="n"/>
      <c r="P201" s="415" t="n"/>
      <c r="Q201" s="382" t="n"/>
      <c r="R201" s="40" t="inlineStr"/>
      <c r="S201" s="40" t="inlineStr"/>
      <c r="T201" s="41" t="inlineStr">
        <is>
          <t>кг</t>
        </is>
      </c>
      <c r="U201" s="416" t="n">
        <v>0</v>
      </c>
      <c r="V201" s="417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</row>
    <row r="202">
      <c r="A202" s="139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418" t="n"/>
      <c r="M202" s="419" t="inlineStr">
        <is>
          <t>Итого</t>
        </is>
      </c>
      <c r="N202" s="390" t="n"/>
      <c r="O202" s="390" t="n"/>
      <c r="P202" s="390" t="n"/>
      <c r="Q202" s="390" t="n"/>
      <c r="R202" s="390" t="n"/>
      <c r="S202" s="391" t="n"/>
      <c r="T202" s="43" t="inlineStr">
        <is>
          <t>кор</t>
        </is>
      </c>
      <c r="U202" s="420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/>
      </c>
      <c r="V202" s="420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/>
      </c>
      <c r="W202" s="420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/>
      </c>
      <c r="X202" s="421" t="n"/>
      <c r="Y202" s="42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418" t="n"/>
      <c r="M203" s="419" t="inlineStr">
        <is>
          <t>Итого</t>
        </is>
      </c>
      <c r="N203" s="390" t="n"/>
      <c r="O203" s="390" t="n"/>
      <c r="P203" s="390" t="n"/>
      <c r="Q203" s="390" t="n"/>
      <c r="R203" s="390" t="n"/>
      <c r="S203" s="391" t="n"/>
      <c r="T203" s="43" t="inlineStr">
        <is>
          <t>кг</t>
        </is>
      </c>
      <c r="U203" s="420">
        <f>IFERROR(SUM(U178:U201),"0")</f>
        <v/>
      </c>
      <c r="V203" s="420">
        <f>IFERROR(SUM(V178:V201),"0")</f>
        <v/>
      </c>
      <c r="W203" s="43" t="n"/>
      <c r="X203" s="421" t="n"/>
      <c r="Y203" s="421" t="n"/>
    </row>
    <row r="204" ht="14.25" customHeight="1">
      <c r="A204" s="130" t="inlineStr">
        <is>
          <t>Сардельки</t>
        </is>
      </c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30" t="n"/>
      <c r="Y204" s="130" t="n"/>
    </row>
    <row r="205" ht="16.5" customHeight="1">
      <c r="A205" s="64" t="inlineStr">
        <is>
          <t>SU001051</t>
        </is>
      </c>
      <c r="B205" s="64" t="inlineStr">
        <is>
          <t>P002061</t>
        </is>
      </c>
      <c r="C205" s="37" t="n">
        <v>4301060326</v>
      </c>
      <c r="D205" s="131" t="n">
        <v>4607091380880</v>
      </c>
      <c r="E205" s="382" t="n"/>
      <c r="F205" s="413" t="n">
        <v>1.4</v>
      </c>
      <c r="G205" s="38" t="n">
        <v>6</v>
      </c>
      <c r="H205" s="413" t="n">
        <v>8.4</v>
      </c>
      <c r="I205" s="413" t="n">
        <v>8.964</v>
      </c>
      <c r="J205" s="38" t="n">
        <v>56</v>
      </c>
      <c r="K205" s="39" t="inlineStr">
        <is>
          <t>СК2</t>
        </is>
      </c>
      <c r="L205" s="38" t="n">
        <v>30</v>
      </c>
      <c r="M205" s="542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/>
      </c>
      <c r="N205" s="415" t="n"/>
      <c r="O205" s="415" t="n"/>
      <c r="P205" s="415" t="n"/>
      <c r="Q205" s="382" t="n"/>
      <c r="R205" s="40" t="inlineStr"/>
      <c r="S205" s="40" t="inlineStr"/>
      <c r="T205" s="41" t="inlineStr">
        <is>
          <t>кг</t>
        </is>
      </c>
      <c r="U205" s="416" t="n">
        <v>0</v>
      </c>
      <c r="V205" s="417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</row>
    <row r="206" ht="27" customHeight="1">
      <c r="A206" s="64" t="inlineStr">
        <is>
          <t>SU000227</t>
        </is>
      </c>
      <c r="B206" s="64" t="inlineStr">
        <is>
          <t>P002536</t>
        </is>
      </c>
      <c r="C206" s="37" t="n">
        <v>4301060308</v>
      </c>
      <c r="D206" s="131" t="n">
        <v>4607091384482</v>
      </c>
      <c r="E206" s="382" t="n"/>
      <c r="F206" s="413" t="n">
        <v>1.3</v>
      </c>
      <c r="G206" s="38" t="n">
        <v>6</v>
      </c>
      <c r="H206" s="413" t="n">
        <v>7.8</v>
      </c>
      <c r="I206" s="413" t="n">
        <v>8.364000000000001</v>
      </c>
      <c r="J206" s="38" t="n">
        <v>56</v>
      </c>
      <c r="K206" s="39" t="inlineStr">
        <is>
          <t>СК2</t>
        </is>
      </c>
      <c r="L206" s="38" t="n">
        <v>30</v>
      </c>
      <c r="M206" s="543" t="inlineStr">
        <is>
          <t>Сардельки Стародворские с говядиной Бордо Весовые NDX мгс Стародворье</t>
        </is>
      </c>
      <c r="N206" s="415" t="n"/>
      <c r="O206" s="415" t="n"/>
      <c r="P206" s="415" t="n"/>
      <c r="Q206" s="382" t="n"/>
      <c r="R206" s="40" t="inlineStr"/>
      <c r="S206" s="40" t="inlineStr"/>
      <c r="T206" s="41" t="inlineStr">
        <is>
          <t>кг</t>
        </is>
      </c>
      <c r="U206" s="416" t="n">
        <v>650</v>
      </c>
      <c r="V206" s="417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</row>
    <row r="207" ht="16.5" customHeight="1">
      <c r="A207" s="64" t="inlineStr">
        <is>
          <t>SU001430</t>
        </is>
      </c>
      <c r="B207" s="64" t="inlineStr">
        <is>
          <t>P002036</t>
        </is>
      </c>
      <c r="C207" s="37" t="n">
        <v>4301060325</v>
      </c>
      <c r="D207" s="131" t="n">
        <v>4607091380897</v>
      </c>
      <c r="E207" s="382" t="n"/>
      <c r="F207" s="413" t="n">
        <v>1.4</v>
      </c>
      <c r="G207" s="38" t="n">
        <v>6</v>
      </c>
      <c r="H207" s="413" t="n">
        <v>8.4</v>
      </c>
      <c r="I207" s="413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544" t="inlineStr">
        <is>
          <t>Сардельки Шпикачки Бордо Весовые NDX мгс Стародворье</t>
        </is>
      </c>
      <c r="N207" s="415" t="n"/>
      <c r="O207" s="415" t="n"/>
      <c r="P207" s="415" t="n"/>
      <c r="Q207" s="382" t="n"/>
      <c r="R207" s="40" t="inlineStr"/>
      <c r="S207" s="40" t="inlineStr"/>
      <c r="T207" s="41" t="inlineStr">
        <is>
          <t>кг</t>
        </is>
      </c>
      <c r="U207" s="416" t="n">
        <v>0</v>
      </c>
      <c r="V207" s="417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</row>
    <row r="208" ht="16.5" customHeight="1">
      <c r="A208" s="64" t="inlineStr">
        <is>
          <t>SU002758</t>
        </is>
      </c>
      <c r="B208" s="64" t="inlineStr">
        <is>
          <t>P003129</t>
        </is>
      </c>
      <c r="C208" s="37" t="n">
        <v>4301060338</v>
      </c>
      <c r="D208" s="131" t="n">
        <v>4680115880801</v>
      </c>
      <c r="E208" s="382" t="n"/>
      <c r="F208" s="413" t="n">
        <v>0.4</v>
      </c>
      <c r="G208" s="38" t="n">
        <v>6</v>
      </c>
      <c r="H208" s="413" t="n">
        <v>2.4</v>
      </c>
      <c r="I208" s="413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545" t="inlineStr">
        <is>
          <t>Сардельки Сочинки с сочным окороком ТМ Стародворье полиамид мгс ф/в 0,4 кг СК3</t>
        </is>
      </c>
      <c r="N208" s="415" t="n"/>
      <c r="O208" s="415" t="n"/>
      <c r="P208" s="415" t="n"/>
      <c r="Q208" s="382" t="n"/>
      <c r="R208" s="40" t="inlineStr"/>
      <c r="S208" s="40" t="inlineStr"/>
      <c r="T208" s="41" t="inlineStr">
        <is>
          <t>кг</t>
        </is>
      </c>
      <c r="U208" s="416" t="n">
        <v>0</v>
      </c>
      <c r="V208" s="417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</row>
    <row r="209" ht="27" customHeight="1">
      <c r="A209" s="64" t="inlineStr">
        <is>
          <t>SU002759</t>
        </is>
      </c>
      <c r="B209" s="64" t="inlineStr">
        <is>
          <t>P003130</t>
        </is>
      </c>
      <c r="C209" s="37" t="n">
        <v>4301060339</v>
      </c>
      <c r="D209" s="131" t="n">
        <v>4680115880818</v>
      </c>
      <c r="E209" s="382" t="n"/>
      <c r="F209" s="413" t="n">
        <v>0.4</v>
      </c>
      <c r="G209" s="38" t="n">
        <v>6</v>
      </c>
      <c r="H209" s="413" t="n">
        <v>2.4</v>
      </c>
      <c r="I209" s="413" t="n">
        <v>2.672</v>
      </c>
      <c r="J209" s="38" t="n">
        <v>156</v>
      </c>
      <c r="K209" s="39" t="inlineStr">
        <is>
          <t>СК2</t>
        </is>
      </c>
      <c r="L209" s="38" t="n">
        <v>40</v>
      </c>
      <c r="M209" s="546" t="inlineStr">
        <is>
          <t>Сардельки Сочинки с сыром Бордо Фикс.вес 0,4 п/а Стародворье</t>
        </is>
      </c>
      <c r="N209" s="415" t="n"/>
      <c r="O209" s="415" t="n"/>
      <c r="P209" s="415" t="n"/>
      <c r="Q209" s="382" t="n"/>
      <c r="R209" s="40" t="inlineStr"/>
      <c r="S209" s="40" t="inlineStr"/>
      <c r="T209" s="41" t="inlineStr">
        <is>
          <t>кг</t>
        </is>
      </c>
      <c r="U209" s="416" t="n">
        <v>0</v>
      </c>
      <c r="V209" s="417">
        <f>IFERROR(IF(U209="",0,CEILING((U209/$H209),1)*$H209),"")</f>
        <v/>
      </c>
      <c r="W209" s="42">
        <f>IFERROR(IF(V209=0,"",ROUNDUP(V209/H209,0)*0.00753),"")</f>
        <v/>
      </c>
      <c r="X209" s="69" t="inlineStr"/>
      <c r="Y209" s="70" t="inlineStr"/>
    </row>
    <row r="210" ht="16.5" customHeight="1">
      <c r="A210" s="64" t="inlineStr">
        <is>
          <t>SU002691</t>
        </is>
      </c>
      <c r="B210" s="64" t="inlineStr">
        <is>
          <t>P003055</t>
        </is>
      </c>
      <c r="C210" s="37" t="n">
        <v>4301060337</v>
      </c>
      <c r="D210" s="131" t="n">
        <v>4680115880368</v>
      </c>
      <c r="E210" s="382" t="n"/>
      <c r="F210" s="413" t="n">
        <v>1</v>
      </c>
      <c r="G210" s="38" t="n">
        <v>4</v>
      </c>
      <c r="H210" s="413" t="n">
        <v>4</v>
      </c>
      <c r="I210" s="413" t="n">
        <v>4.36</v>
      </c>
      <c r="J210" s="38" t="n">
        <v>104</v>
      </c>
      <c r="K210" s="39" t="inlineStr">
        <is>
          <t>СК3</t>
        </is>
      </c>
      <c r="L210" s="38" t="n">
        <v>40</v>
      </c>
      <c r="M210" s="547" t="inlineStr">
        <is>
          <t>Сардельки Царедворские Бордо ф/в 1 кг п/а Стародворье</t>
        </is>
      </c>
      <c r="N210" s="415" t="n"/>
      <c r="O210" s="415" t="n"/>
      <c r="P210" s="415" t="n"/>
      <c r="Q210" s="382" t="n"/>
      <c r="R210" s="40" t="inlineStr"/>
      <c r="S210" s="40" t="inlineStr"/>
      <c r="T210" s="41" t="inlineStr">
        <is>
          <t>кг</t>
        </is>
      </c>
      <c r="U210" s="416" t="n">
        <v>0</v>
      </c>
      <c r="V210" s="417">
        <f>IFERROR(IF(U210="",0,CEILING((U210/$H210),1)*$H210),"")</f>
        <v/>
      </c>
      <c r="W210" s="42">
        <f>IFERROR(IF(V210=0,"",ROUNDUP(V210/H210,0)*0.01196),"")</f>
        <v/>
      </c>
      <c r="X210" s="69" t="inlineStr"/>
      <c r="Y210" s="70" t="inlineStr"/>
    </row>
    <row r="211">
      <c r="A211" s="139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418" t="n"/>
      <c r="M211" s="419" t="inlineStr">
        <is>
          <t>Итого</t>
        </is>
      </c>
      <c r="N211" s="390" t="n"/>
      <c r="O211" s="390" t="n"/>
      <c r="P211" s="390" t="n"/>
      <c r="Q211" s="390" t="n"/>
      <c r="R211" s="390" t="n"/>
      <c r="S211" s="391" t="n"/>
      <c r="T211" s="43" t="inlineStr">
        <is>
          <t>кор</t>
        </is>
      </c>
      <c r="U211" s="420">
        <f>IFERROR(U205/H205,"0")+IFERROR(U206/H206,"0")+IFERROR(U207/H207,"0")+IFERROR(U208/H208,"0")+IFERROR(U209/H209,"0")+IFERROR(U210/H210,"0")</f>
        <v/>
      </c>
      <c r="V211" s="420">
        <f>IFERROR(V205/H205,"0")+IFERROR(V206/H206,"0")+IFERROR(V207/H207,"0")+IFERROR(V208/H208,"0")+IFERROR(V209/H209,"0")+IFERROR(V210/H210,"0")</f>
        <v/>
      </c>
      <c r="W211" s="420">
        <f>IFERROR(IF(W205="",0,W205),"0")+IFERROR(IF(W206="",0,W206),"0")+IFERROR(IF(W207="",0,W207),"0")+IFERROR(IF(W208="",0,W208),"0")+IFERROR(IF(W209="",0,W209),"0")+IFERROR(IF(W210="",0,W210),"0")</f>
        <v/>
      </c>
      <c r="X211" s="421" t="n"/>
      <c r="Y211" s="42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418" t="n"/>
      <c r="M212" s="419" t="inlineStr">
        <is>
          <t>Итого</t>
        </is>
      </c>
      <c r="N212" s="390" t="n"/>
      <c r="O212" s="390" t="n"/>
      <c r="P212" s="390" t="n"/>
      <c r="Q212" s="390" t="n"/>
      <c r="R212" s="390" t="n"/>
      <c r="S212" s="391" t="n"/>
      <c r="T212" s="43" t="inlineStr">
        <is>
          <t>кг</t>
        </is>
      </c>
      <c r="U212" s="420">
        <f>IFERROR(SUM(U205:U210),"0")</f>
        <v/>
      </c>
      <c r="V212" s="420">
        <f>IFERROR(SUM(V205:V210),"0")</f>
        <v/>
      </c>
      <c r="W212" s="43" t="n"/>
      <c r="X212" s="421" t="n"/>
      <c r="Y212" s="421" t="n"/>
    </row>
    <row r="213" ht="14.25" customHeight="1">
      <c r="A213" s="130" t="inlineStr">
        <is>
          <t>Сырокопченые колбасы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30" t="n"/>
      <c r="Y213" s="130" t="n"/>
    </row>
    <row r="214" ht="16.5" customHeight="1">
      <c r="A214" s="64" t="inlineStr">
        <is>
          <t>SU001920</t>
        </is>
      </c>
      <c r="B214" s="64" t="inlineStr">
        <is>
          <t>P001900</t>
        </is>
      </c>
      <c r="C214" s="37" t="n">
        <v>4301030232</v>
      </c>
      <c r="D214" s="131" t="n">
        <v>4607091388374</v>
      </c>
      <c r="E214" s="382" t="n"/>
      <c r="F214" s="413" t="n">
        <v>0.38</v>
      </c>
      <c r="G214" s="38" t="n">
        <v>8</v>
      </c>
      <c r="H214" s="413" t="n">
        <v>3.04</v>
      </c>
      <c r="I214" s="413" t="n">
        <v>3.28</v>
      </c>
      <c r="J214" s="38" t="n">
        <v>156</v>
      </c>
      <c r="K214" s="39" t="inlineStr">
        <is>
          <t>АК</t>
        </is>
      </c>
      <c r="L214" s="38" t="n">
        <v>180</v>
      </c>
      <c r="M214" s="548" t="inlineStr">
        <is>
          <t>С/к колбасы Княжеская Бордо Весовые б/о терм/п Стародворье</t>
        </is>
      </c>
      <c r="N214" s="415" t="n"/>
      <c r="O214" s="415" t="n"/>
      <c r="P214" s="415" t="n"/>
      <c r="Q214" s="382" t="n"/>
      <c r="R214" s="40" t="inlineStr"/>
      <c r="S214" s="40" t="inlineStr"/>
      <c r="T214" s="41" t="inlineStr">
        <is>
          <t>кг</t>
        </is>
      </c>
      <c r="U214" s="416" t="n">
        <v>0</v>
      </c>
      <c r="V214" s="417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</row>
    <row r="215" ht="27" customHeight="1">
      <c r="A215" s="64" t="inlineStr">
        <is>
          <t>SU001921</t>
        </is>
      </c>
      <c r="B215" s="64" t="inlineStr">
        <is>
          <t>P001916</t>
        </is>
      </c>
      <c r="C215" s="37" t="n">
        <v>4301030235</v>
      </c>
      <c r="D215" s="131" t="n">
        <v>4607091388381</v>
      </c>
      <c r="E215" s="382" t="n"/>
      <c r="F215" s="413" t="n">
        <v>0.38</v>
      </c>
      <c r="G215" s="38" t="n">
        <v>8</v>
      </c>
      <c r="H215" s="413" t="n">
        <v>3.04</v>
      </c>
      <c r="I215" s="413" t="n">
        <v>3.32</v>
      </c>
      <c r="J215" s="38" t="n">
        <v>156</v>
      </c>
      <c r="K215" s="39" t="inlineStr">
        <is>
          <t>АК</t>
        </is>
      </c>
      <c r="L215" s="38" t="n">
        <v>180</v>
      </c>
      <c r="M215" s="549" t="inlineStr">
        <is>
          <t>С/к колбасы Салями Охотничья Бордо Весовые б/о терм/п 180 Стародворье</t>
        </is>
      </c>
      <c r="N215" s="415" t="n"/>
      <c r="O215" s="415" t="n"/>
      <c r="P215" s="415" t="n"/>
      <c r="Q215" s="382" t="n"/>
      <c r="R215" s="40" t="inlineStr"/>
      <c r="S215" s="40" t="inlineStr"/>
      <c r="T215" s="41" t="inlineStr">
        <is>
          <t>кг</t>
        </is>
      </c>
      <c r="U215" s="416" t="n">
        <v>0</v>
      </c>
      <c r="V215" s="417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</row>
    <row r="216" ht="27" customHeight="1">
      <c r="A216" s="64" t="inlineStr">
        <is>
          <t>SU001869</t>
        </is>
      </c>
      <c r="B216" s="64" t="inlineStr">
        <is>
          <t>P001909</t>
        </is>
      </c>
      <c r="C216" s="37" t="n">
        <v>4301030233</v>
      </c>
      <c r="D216" s="131" t="n">
        <v>4607091388404</v>
      </c>
      <c r="E216" s="382" t="n"/>
      <c r="F216" s="413" t="n">
        <v>0.17</v>
      </c>
      <c r="G216" s="38" t="n">
        <v>15</v>
      </c>
      <c r="H216" s="413" t="n">
        <v>2.55</v>
      </c>
      <c r="I216" s="413" t="n">
        <v>2.9</v>
      </c>
      <c r="J216" s="38" t="n">
        <v>156</v>
      </c>
      <c r="K216" s="39" t="inlineStr">
        <is>
          <t>АК</t>
        </is>
      </c>
      <c r="L216" s="38" t="n">
        <v>180</v>
      </c>
      <c r="M216" s="550" t="inlineStr">
        <is>
          <t>С/к колбасы Швейцарская Бордо Фикс.вес 0,17 Фиброуз терм/п Стародворье</t>
        </is>
      </c>
      <c r="N216" s="415" t="n"/>
      <c r="O216" s="415" t="n"/>
      <c r="P216" s="415" t="n"/>
      <c r="Q216" s="382" t="n"/>
      <c r="R216" s="40" t="inlineStr"/>
      <c r="S216" s="40" t="inlineStr"/>
      <c r="T216" s="41" t="inlineStr">
        <is>
          <t>кг</t>
        </is>
      </c>
      <c r="U216" s="416" t="n">
        <v>0</v>
      </c>
      <c r="V216" s="417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</row>
    <row r="217">
      <c r="A217" s="139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418" t="n"/>
      <c r="M217" s="419" t="inlineStr">
        <is>
          <t>Итого</t>
        </is>
      </c>
      <c r="N217" s="390" t="n"/>
      <c r="O217" s="390" t="n"/>
      <c r="P217" s="390" t="n"/>
      <c r="Q217" s="390" t="n"/>
      <c r="R217" s="390" t="n"/>
      <c r="S217" s="391" t="n"/>
      <c r="T217" s="43" t="inlineStr">
        <is>
          <t>кор</t>
        </is>
      </c>
      <c r="U217" s="420">
        <f>IFERROR(U214/H214,"0")+IFERROR(U215/H215,"0")+IFERROR(U216/H216,"0")</f>
        <v/>
      </c>
      <c r="V217" s="420">
        <f>IFERROR(V214/H214,"0")+IFERROR(V215/H215,"0")+IFERROR(V216/H216,"0")</f>
        <v/>
      </c>
      <c r="W217" s="420">
        <f>IFERROR(IF(W214="",0,W214),"0")+IFERROR(IF(W215="",0,W215),"0")+IFERROR(IF(W216="",0,W216),"0")</f>
        <v/>
      </c>
      <c r="X217" s="421" t="n"/>
      <c r="Y217" s="42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418" t="n"/>
      <c r="M218" s="419" t="inlineStr">
        <is>
          <t>Итого</t>
        </is>
      </c>
      <c r="N218" s="390" t="n"/>
      <c r="O218" s="390" t="n"/>
      <c r="P218" s="390" t="n"/>
      <c r="Q218" s="390" t="n"/>
      <c r="R218" s="390" t="n"/>
      <c r="S218" s="391" t="n"/>
      <c r="T218" s="43" t="inlineStr">
        <is>
          <t>кг</t>
        </is>
      </c>
      <c r="U218" s="420">
        <f>IFERROR(SUM(U214:U216),"0")</f>
        <v/>
      </c>
      <c r="V218" s="420">
        <f>IFERROR(SUM(V214:V216),"0")</f>
        <v/>
      </c>
      <c r="W218" s="43" t="n"/>
      <c r="X218" s="421" t="n"/>
      <c r="Y218" s="421" t="n"/>
    </row>
    <row r="219" ht="14.25" customHeight="1">
      <c r="A219" s="130" t="inlineStr">
        <is>
          <t>Паштеты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30" t="n"/>
      <c r="Y219" s="130" t="n"/>
    </row>
    <row r="220" ht="16.5" customHeight="1">
      <c r="A220" s="64" t="inlineStr">
        <is>
          <t>SU002369</t>
        </is>
      </c>
      <c r="B220" s="64" t="inlineStr">
        <is>
          <t>P002649</t>
        </is>
      </c>
      <c r="C220" s="37" t="n">
        <v>4301180002</v>
      </c>
      <c r="D220" s="131" t="n">
        <v>4680115880122</v>
      </c>
      <c r="E220" s="382" t="n"/>
      <c r="F220" s="413" t="n">
        <v>0.1</v>
      </c>
      <c r="G220" s="38" t="n">
        <v>20</v>
      </c>
      <c r="H220" s="413" t="n">
        <v>2</v>
      </c>
      <c r="I220" s="413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551" t="inlineStr">
        <is>
          <t>Паштеты Копчёный бекон Бордо фикс.вес 0,1 Стародворье</t>
        </is>
      </c>
      <c r="N220" s="415" t="n"/>
      <c r="O220" s="415" t="n"/>
      <c r="P220" s="415" t="n"/>
      <c r="Q220" s="382" t="n"/>
      <c r="R220" s="40" t="inlineStr"/>
      <c r="S220" s="40" t="inlineStr"/>
      <c r="T220" s="41" t="inlineStr">
        <is>
          <t>кг</t>
        </is>
      </c>
      <c r="U220" s="416" t="n">
        <v>0</v>
      </c>
      <c r="V220" s="417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</row>
    <row r="221" ht="16.5" customHeight="1">
      <c r="A221" s="64" t="inlineStr">
        <is>
          <t>SU002841</t>
        </is>
      </c>
      <c r="B221" s="64" t="inlineStr">
        <is>
          <t>P003253</t>
        </is>
      </c>
      <c r="C221" s="37" t="n">
        <v>4301180007</v>
      </c>
      <c r="D221" s="131" t="n">
        <v>4680115881808</v>
      </c>
      <c r="E221" s="382" t="n"/>
      <c r="F221" s="413" t="n">
        <v>0.1</v>
      </c>
      <c r="G221" s="38" t="n">
        <v>20</v>
      </c>
      <c r="H221" s="413" t="n">
        <v>2</v>
      </c>
      <c r="I221" s="413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552" t="inlineStr">
        <is>
          <t>Паштеты "Любительский ГОСТ" Фикс.вес 0,1 ТМ "Стародворье"</t>
        </is>
      </c>
      <c r="N221" s="415" t="n"/>
      <c r="O221" s="415" t="n"/>
      <c r="P221" s="415" t="n"/>
      <c r="Q221" s="382" t="n"/>
      <c r="R221" s="40" t="inlineStr"/>
      <c r="S221" s="40" t="inlineStr"/>
      <c r="T221" s="41" t="inlineStr">
        <is>
          <t>кг</t>
        </is>
      </c>
      <c r="U221" s="416" t="n">
        <v>0</v>
      </c>
      <c r="V221" s="417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</row>
    <row r="222" ht="27" customHeight="1">
      <c r="A222" s="64" t="inlineStr">
        <is>
          <t>SU002840</t>
        </is>
      </c>
      <c r="B222" s="64" t="inlineStr">
        <is>
          <t>P003252</t>
        </is>
      </c>
      <c r="C222" s="37" t="n">
        <v>4301180006</v>
      </c>
      <c r="D222" s="131" t="n">
        <v>4680115881822</v>
      </c>
      <c r="E222" s="382" t="n"/>
      <c r="F222" s="413" t="n">
        <v>0.1</v>
      </c>
      <c r="G222" s="38" t="n">
        <v>20</v>
      </c>
      <c r="H222" s="413" t="n">
        <v>2</v>
      </c>
      <c r="I222" s="413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553" t="inlineStr">
        <is>
          <t>Паштеты "Печеночный с морковью ГОСТ" Фикс.вес 0,1 ТМ "Стародворье"</t>
        </is>
      </c>
      <c r="N222" s="415" t="n"/>
      <c r="O222" s="415" t="n"/>
      <c r="P222" s="415" t="n"/>
      <c r="Q222" s="382" t="n"/>
      <c r="R222" s="40" t="inlineStr"/>
      <c r="S222" s="40" t="inlineStr"/>
      <c r="T222" s="41" t="inlineStr">
        <is>
          <t>кг</t>
        </is>
      </c>
      <c r="U222" s="416" t="n">
        <v>0</v>
      </c>
      <c r="V222" s="417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</row>
    <row r="223" ht="27" customHeight="1">
      <c r="A223" s="64" t="inlineStr">
        <is>
          <t>SU002368</t>
        </is>
      </c>
      <c r="B223" s="64" t="inlineStr">
        <is>
          <t>P002648</t>
        </is>
      </c>
      <c r="C223" s="37" t="n">
        <v>4301180001</v>
      </c>
      <c r="D223" s="131" t="n">
        <v>4680115880016</v>
      </c>
      <c r="E223" s="382" t="n"/>
      <c r="F223" s="413" t="n">
        <v>0.1</v>
      </c>
      <c r="G223" s="38" t="n">
        <v>20</v>
      </c>
      <c r="H223" s="413" t="n">
        <v>2</v>
      </c>
      <c r="I223" s="413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554" t="inlineStr">
        <is>
          <t>Паштеты Со сливочным маслом ГОСТ Бордо фикс.вес 0,1 Стародворье</t>
        </is>
      </c>
      <c r="N223" s="415" t="n"/>
      <c r="O223" s="415" t="n"/>
      <c r="P223" s="415" t="n"/>
      <c r="Q223" s="382" t="n"/>
      <c r="R223" s="40" t="inlineStr"/>
      <c r="S223" s="40" t="inlineStr"/>
      <c r="T223" s="41" t="inlineStr">
        <is>
          <t>кг</t>
        </is>
      </c>
      <c r="U223" s="416" t="n">
        <v>0</v>
      </c>
      <c r="V223" s="417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</row>
    <row r="224">
      <c r="A224" s="13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418" t="n"/>
      <c r="M224" s="419" t="inlineStr">
        <is>
          <t>Итого</t>
        </is>
      </c>
      <c r="N224" s="390" t="n"/>
      <c r="O224" s="390" t="n"/>
      <c r="P224" s="390" t="n"/>
      <c r="Q224" s="390" t="n"/>
      <c r="R224" s="390" t="n"/>
      <c r="S224" s="391" t="n"/>
      <c r="T224" s="43" t="inlineStr">
        <is>
          <t>кор</t>
        </is>
      </c>
      <c r="U224" s="420">
        <f>IFERROR(U220/H220,"0")+IFERROR(U221/H221,"0")+IFERROR(U222/H222,"0")+IFERROR(U223/H223,"0")</f>
        <v/>
      </c>
      <c r="V224" s="420">
        <f>IFERROR(V220/H220,"0")+IFERROR(V221/H221,"0")+IFERROR(V222/H222,"0")+IFERROR(V223/H223,"0")</f>
        <v/>
      </c>
      <c r="W224" s="420">
        <f>IFERROR(IF(W220="",0,W220),"0")+IFERROR(IF(W221="",0,W221),"0")+IFERROR(IF(W222="",0,W222),"0")+IFERROR(IF(W223="",0,W223),"0")</f>
        <v/>
      </c>
      <c r="X224" s="421" t="n"/>
      <c r="Y224" s="42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418" t="n"/>
      <c r="M225" s="419" t="inlineStr">
        <is>
          <t>Итого</t>
        </is>
      </c>
      <c r="N225" s="390" t="n"/>
      <c r="O225" s="390" t="n"/>
      <c r="P225" s="390" t="n"/>
      <c r="Q225" s="390" t="n"/>
      <c r="R225" s="390" t="n"/>
      <c r="S225" s="391" t="n"/>
      <c r="T225" s="43" t="inlineStr">
        <is>
          <t>кг</t>
        </is>
      </c>
      <c r="U225" s="420">
        <f>IFERROR(SUM(U220:U223),"0")</f>
        <v/>
      </c>
      <c r="V225" s="420">
        <f>IFERROR(SUM(V220:V223),"0")</f>
        <v/>
      </c>
      <c r="W225" s="43" t="n"/>
      <c r="X225" s="421" t="n"/>
      <c r="Y225" s="421" t="n"/>
    </row>
    <row r="226" ht="16.5" customHeight="1">
      <c r="A226" s="129" t="inlineStr">
        <is>
          <t>Фирменная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29" t="n"/>
      <c r="Y226" s="129" t="n"/>
    </row>
    <row r="227" ht="14.25" customHeight="1">
      <c r="A227" s="130" t="inlineStr">
        <is>
          <t>Вареные колбасы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30" t="n"/>
      <c r="Y227" s="130" t="n"/>
    </row>
    <row r="228" ht="27" customHeight="1">
      <c r="A228" s="64" t="inlineStr">
        <is>
          <t>SU001793</t>
        </is>
      </c>
      <c r="B228" s="64" t="inlineStr">
        <is>
          <t>P001793</t>
        </is>
      </c>
      <c r="C228" s="37" t="n">
        <v>4301011315</v>
      </c>
      <c r="D228" s="131" t="n">
        <v>4607091387421</v>
      </c>
      <c r="E228" s="382" t="n"/>
      <c r="F228" s="413" t="n">
        <v>1.35</v>
      </c>
      <c r="G228" s="38" t="n">
        <v>8</v>
      </c>
      <c r="H228" s="413" t="n">
        <v>10.8</v>
      </c>
      <c r="I228" s="413" t="n">
        <v>11.28</v>
      </c>
      <c r="J228" s="38" t="n">
        <v>56</v>
      </c>
      <c r="K228" s="39" t="inlineStr">
        <is>
          <t>СК1</t>
        </is>
      </c>
      <c r="L228" s="38" t="n">
        <v>55</v>
      </c>
      <c r="M228" s="555" t="inlineStr">
        <is>
          <t>Вареные колбасы Докторская По-стародворски Фирменная Весовые П/а Стародворье</t>
        </is>
      </c>
      <c r="N228" s="415" t="n"/>
      <c r="O228" s="415" t="n"/>
      <c r="P228" s="415" t="n"/>
      <c r="Q228" s="382" t="n"/>
      <c r="R228" s="40" t="inlineStr"/>
      <c r="S228" s="40" t="inlineStr"/>
      <c r="T228" s="41" t="inlineStr">
        <is>
          <t>кг</t>
        </is>
      </c>
      <c r="U228" s="416" t="n">
        <v>0</v>
      </c>
      <c r="V228" s="417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</row>
    <row r="229" ht="27" customHeight="1">
      <c r="A229" s="64" t="inlineStr">
        <is>
          <t>SU001793</t>
        </is>
      </c>
      <c r="B229" s="64" t="inlineStr">
        <is>
          <t>P002227</t>
        </is>
      </c>
      <c r="C229" s="37" t="n">
        <v>4301011121</v>
      </c>
      <c r="D229" s="131" t="n">
        <v>4607091387421</v>
      </c>
      <c r="E229" s="382" t="n"/>
      <c r="F229" s="413" t="n">
        <v>1.35</v>
      </c>
      <c r="G229" s="38" t="n">
        <v>8</v>
      </c>
      <c r="H229" s="413" t="n">
        <v>10.8</v>
      </c>
      <c r="I229" s="413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556" t="inlineStr">
        <is>
          <t>Вареные колбасы Докторская По-стародворски Фирменная Весовые П/а Стародворье</t>
        </is>
      </c>
      <c r="N229" s="415" t="n"/>
      <c r="O229" s="415" t="n"/>
      <c r="P229" s="415" t="n"/>
      <c r="Q229" s="382" t="n"/>
      <c r="R229" s="40" t="inlineStr"/>
      <c r="S229" s="40" t="inlineStr"/>
      <c r="T229" s="41" t="inlineStr">
        <is>
          <t>кг</t>
        </is>
      </c>
      <c r="U229" s="416" t="n">
        <v>0</v>
      </c>
      <c r="V229" s="417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131" t="n">
        <v>4607091387452</v>
      </c>
      <c r="E230" s="382" t="n"/>
      <c r="F230" s="413" t="n">
        <v>1.35</v>
      </c>
      <c r="G230" s="38" t="n">
        <v>8</v>
      </c>
      <c r="H230" s="413" t="n">
        <v>10.8</v>
      </c>
      <c r="I230" s="413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557" t="inlineStr">
        <is>
          <t>Вареные колбасы Молочная По-стародворски Фирменная Весовые П/а Стародворье</t>
        </is>
      </c>
      <c r="N230" s="415" t="n"/>
      <c r="O230" s="415" t="n"/>
      <c r="P230" s="415" t="n"/>
      <c r="Q230" s="382" t="n"/>
      <c r="R230" s="40" t="inlineStr"/>
      <c r="S230" s="40" t="inlineStr"/>
      <c r="T230" s="41" t="inlineStr">
        <is>
          <t>кг</t>
        </is>
      </c>
      <c r="U230" s="416" t="n">
        <v>0</v>
      </c>
      <c r="V230" s="417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</row>
    <row r="231" ht="27" customHeight="1">
      <c r="A231" s="64" t="inlineStr">
        <is>
          <t>SU001799</t>
        </is>
      </c>
      <c r="B231" s="64" t="inlineStr">
        <is>
          <t>P003076</t>
        </is>
      </c>
      <c r="C231" s="37" t="n">
        <v>4301011396</v>
      </c>
      <c r="D231" s="131" t="n">
        <v>4607091387452</v>
      </c>
      <c r="E231" s="382" t="n"/>
      <c r="F231" s="413" t="n">
        <v>1.35</v>
      </c>
      <c r="G231" s="38" t="n">
        <v>8</v>
      </c>
      <c r="H231" s="413" t="n">
        <v>10.8</v>
      </c>
      <c r="I231" s="413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558" t="inlineStr">
        <is>
          <t>Вареные колбасы Молочная По-стародворски Фирменная Весовые П/а Стародворье</t>
        </is>
      </c>
      <c r="N231" s="415" t="n"/>
      <c r="O231" s="415" t="n"/>
      <c r="P231" s="415" t="n"/>
      <c r="Q231" s="382" t="n"/>
      <c r="R231" s="40" t="inlineStr"/>
      <c r="S231" s="40" t="inlineStr"/>
      <c r="T231" s="41" t="inlineStr">
        <is>
          <t>кг</t>
        </is>
      </c>
      <c r="U231" s="416" t="n">
        <v>0</v>
      </c>
      <c r="V231" s="417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</row>
    <row r="232" ht="27" customHeight="1">
      <c r="A232" s="64" t="inlineStr">
        <is>
          <t>SU001792</t>
        </is>
      </c>
      <c r="B232" s="64" t="inlineStr">
        <is>
          <t>P001792</t>
        </is>
      </c>
      <c r="C232" s="37" t="n">
        <v>4301011313</v>
      </c>
      <c r="D232" s="131" t="n">
        <v>4607091385984</v>
      </c>
      <c r="E232" s="382" t="n"/>
      <c r="F232" s="413" t="n">
        <v>1.35</v>
      </c>
      <c r="G232" s="38" t="n">
        <v>8</v>
      </c>
      <c r="H232" s="413" t="n">
        <v>10.8</v>
      </c>
      <c r="I232" s="413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559" t="inlineStr">
        <is>
          <t>Вареные колбасы Русская По-стародворски Фирменная Весовые П/а Стародворье</t>
        </is>
      </c>
      <c r="N232" s="415" t="n"/>
      <c r="O232" s="415" t="n"/>
      <c r="P232" s="415" t="n"/>
      <c r="Q232" s="382" t="n"/>
      <c r="R232" s="40" t="inlineStr"/>
      <c r="S232" s="40" t="inlineStr"/>
      <c r="T232" s="41" t="inlineStr">
        <is>
          <t>кг</t>
        </is>
      </c>
      <c r="U232" s="416" t="n">
        <v>0</v>
      </c>
      <c r="V232" s="417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</row>
    <row r="233" ht="27" customHeight="1">
      <c r="A233" s="64" t="inlineStr">
        <is>
          <t>SU001794</t>
        </is>
      </c>
      <c r="B233" s="64" t="inlineStr">
        <is>
          <t>P001794</t>
        </is>
      </c>
      <c r="C233" s="37" t="n">
        <v>4301011316</v>
      </c>
      <c r="D233" s="131" t="n">
        <v>4607091387438</v>
      </c>
      <c r="E233" s="382" t="n"/>
      <c r="F233" s="413" t="n">
        <v>0.5</v>
      </c>
      <c r="G233" s="38" t="n">
        <v>10</v>
      </c>
      <c r="H233" s="413" t="n">
        <v>5</v>
      </c>
      <c r="I233" s="413" t="n">
        <v>5.24</v>
      </c>
      <c r="J233" s="38" t="n">
        <v>120</v>
      </c>
      <c r="K233" s="39" t="inlineStr">
        <is>
          <t>СК1</t>
        </is>
      </c>
      <c r="L233" s="38" t="n">
        <v>55</v>
      </c>
      <c r="M233" s="560" t="inlineStr">
        <is>
          <t>Вареные колбасы Докторская По-стародворски Фирменная Фикс.вес 0,5 П/а Стародворье</t>
        </is>
      </c>
      <c r="N233" s="415" t="n"/>
      <c r="O233" s="415" t="n"/>
      <c r="P233" s="415" t="n"/>
      <c r="Q233" s="382" t="n"/>
      <c r="R233" s="40" t="inlineStr"/>
      <c r="S233" s="40" t="inlineStr"/>
      <c r="T233" s="41" t="inlineStr">
        <is>
          <t>кг</t>
        </is>
      </c>
      <c r="U233" s="416" t="n">
        <v>0</v>
      </c>
      <c r="V233" s="417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</row>
    <row r="234" ht="27" customHeight="1">
      <c r="A234" s="64" t="inlineStr">
        <is>
          <t>SU001795</t>
        </is>
      </c>
      <c r="B234" s="64" t="inlineStr">
        <is>
          <t>P001795</t>
        </is>
      </c>
      <c r="C234" s="37" t="n">
        <v>4301011318</v>
      </c>
      <c r="D234" s="131" t="n">
        <v>4607091387469</v>
      </c>
      <c r="E234" s="382" t="n"/>
      <c r="F234" s="413" t="n">
        <v>0.5</v>
      </c>
      <c r="G234" s="38" t="n">
        <v>10</v>
      </c>
      <c r="H234" s="413" t="n">
        <v>5</v>
      </c>
      <c r="I234" s="413" t="n">
        <v>5.21</v>
      </c>
      <c r="J234" s="38" t="n">
        <v>120</v>
      </c>
      <c r="K234" s="39" t="inlineStr">
        <is>
          <t>СК2</t>
        </is>
      </c>
      <c r="L234" s="38" t="n">
        <v>55</v>
      </c>
      <c r="M234" s="561" t="inlineStr">
        <is>
          <t>Вареные колбасы Молочная По-стародворски Фирменная Фикс.вес 0,5 П/а Стародворье</t>
        </is>
      </c>
      <c r="N234" s="415" t="n"/>
      <c r="O234" s="415" t="n"/>
      <c r="P234" s="415" t="n"/>
      <c r="Q234" s="382" t="n"/>
      <c r="R234" s="40" t="inlineStr"/>
      <c r="S234" s="40" t="inlineStr"/>
      <c r="T234" s="41" t="inlineStr">
        <is>
          <t>кг</t>
        </is>
      </c>
      <c r="U234" s="416" t="n">
        <v>0</v>
      </c>
      <c r="V234" s="417">
        <f>IFERROR(IF(U234="",0,CEILING((U234/$H234),1)*$H234),"")</f>
        <v/>
      </c>
      <c r="W234" s="42">
        <f>IFERROR(IF(V234=0,"",ROUNDUP(V234/H234,0)*0.00937),"")</f>
        <v/>
      </c>
      <c r="X234" s="69" t="inlineStr"/>
      <c r="Y234" s="70" t="inlineStr"/>
    </row>
    <row r="235">
      <c r="A235" s="13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418" t="n"/>
      <c r="M235" s="419" t="inlineStr">
        <is>
          <t>Итого</t>
        </is>
      </c>
      <c r="N235" s="390" t="n"/>
      <c r="O235" s="390" t="n"/>
      <c r="P235" s="390" t="n"/>
      <c r="Q235" s="390" t="n"/>
      <c r="R235" s="390" t="n"/>
      <c r="S235" s="391" t="n"/>
      <c r="T235" s="43" t="inlineStr">
        <is>
          <t>кор</t>
        </is>
      </c>
      <c r="U235" s="420">
        <f>IFERROR(U228/H228,"0")+IFERROR(U229/H229,"0")+IFERROR(U230/H230,"0")+IFERROR(U231/H231,"0")+IFERROR(U232/H232,"0")+IFERROR(U233/H233,"0")+IFERROR(U234/H234,"0")</f>
        <v/>
      </c>
      <c r="V235" s="420">
        <f>IFERROR(V228/H228,"0")+IFERROR(V229/H229,"0")+IFERROR(V230/H230,"0")+IFERROR(V231/H231,"0")+IFERROR(V232/H232,"0")+IFERROR(V233/H233,"0")+IFERROR(V234/H234,"0")</f>
        <v/>
      </c>
      <c r="W235" s="420">
        <f>IFERROR(IF(W228="",0,W228),"0")+IFERROR(IF(W229="",0,W229),"0")+IFERROR(IF(W230="",0,W230),"0")+IFERROR(IF(W231="",0,W231),"0")+IFERROR(IF(W232="",0,W232),"0")+IFERROR(IF(W233="",0,W233),"0")+IFERROR(IF(W234="",0,W234),"0")</f>
        <v/>
      </c>
      <c r="X235" s="421" t="n"/>
      <c r="Y235" s="42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418" t="n"/>
      <c r="M236" s="419" t="inlineStr">
        <is>
          <t>Итого</t>
        </is>
      </c>
      <c r="N236" s="390" t="n"/>
      <c r="O236" s="390" t="n"/>
      <c r="P236" s="390" t="n"/>
      <c r="Q236" s="390" t="n"/>
      <c r="R236" s="390" t="n"/>
      <c r="S236" s="391" t="n"/>
      <c r="T236" s="43" t="inlineStr">
        <is>
          <t>кг</t>
        </is>
      </c>
      <c r="U236" s="420">
        <f>IFERROR(SUM(U228:U234),"0")</f>
        <v/>
      </c>
      <c r="V236" s="420">
        <f>IFERROR(SUM(V228:V234),"0")</f>
        <v/>
      </c>
      <c r="W236" s="43" t="n"/>
      <c r="X236" s="421" t="n"/>
      <c r="Y236" s="421" t="n"/>
    </row>
    <row r="237" ht="14.25" customHeight="1">
      <c r="A237" s="130" t="inlineStr">
        <is>
          <t>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30" t="n"/>
      <c r="Y237" s="130" t="n"/>
    </row>
    <row r="238" ht="27" customHeight="1">
      <c r="A238" s="64" t="inlineStr">
        <is>
          <t>SU001801</t>
        </is>
      </c>
      <c r="B238" s="64" t="inlineStr">
        <is>
          <t>P003014</t>
        </is>
      </c>
      <c r="C238" s="37" t="n">
        <v>4301031154</v>
      </c>
      <c r="D238" s="131" t="n">
        <v>4607091387292</v>
      </c>
      <c r="E238" s="382" t="n"/>
      <c r="F238" s="413" t="n">
        <v>0.63</v>
      </c>
      <c r="G238" s="38" t="n">
        <v>6</v>
      </c>
      <c r="H238" s="413" t="n">
        <v>3.78</v>
      </c>
      <c r="I238" s="413" t="n">
        <v>4.04</v>
      </c>
      <c r="J238" s="38" t="n">
        <v>156</v>
      </c>
      <c r="K238" s="39" t="inlineStr">
        <is>
          <t>СК2</t>
        </is>
      </c>
      <c r="L238" s="38" t="n">
        <v>45</v>
      </c>
      <c r="M238" s="562" t="inlineStr">
        <is>
          <t>В/к колбасы Сервелатная По-стародворски Фирменная Весовые Фиброуз в/у Стародворье</t>
        </is>
      </c>
      <c r="N238" s="415" t="n"/>
      <c r="O238" s="415" t="n"/>
      <c r="P238" s="415" t="n"/>
      <c r="Q238" s="382" t="n"/>
      <c r="R238" s="40" t="inlineStr"/>
      <c r="S238" s="40" t="inlineStr"/>
      <c r="T238" s="41" t="inlineStr">
        <is>
          <t>кг</t>
        </is>
      </c>
      <c r="U238" s="416" t="n">
        <v>0</v>
      </c>
      <c r="V238" s="417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</row>
    <row r="239" ht="27" customHeight="1">
      <c r="A239" s="64" t="inlineStr">
        <is>
          <t>SU000231</t>
        </is>
      </c>
      <c r="B239" s="64" t="inlineStr">
        <is>
          <t>P003015</t>
        </is>
      </c>
      <c r="C239" s="37" t="n">
        <v>4301031155</v>
      </c>
      <c r="D239" s="131" t="n">
        <v>4607091387315</v>
      </c>
      <c r="E239" s="382" t="n"/>
      <c r="F239" s="413" t="n">
        <v>0.7</v>
      </c>
      <c r="G239" s="38" t="n">
        <v>4</v>
      </c>
      <c r="H239" s="413" t="n">
        <v>2.8</v>
      </c>
      <c r="I239" s="413" t="n">
        <v>3.048</v>
      </c>
      <c r="J239" s="38" t="n">
        <v>156</v>
      </c>
      <c r="K239" s="39" t="inlineStr">
        <is>
          <t>СК2</t>
        </is>
      </c>
      <c r="L239" s="38" t="n">
        <v>45</v>
      </c>
      <c r="M239" s="563" t="inlineStr">
        <is>
          <t>В/к колбасы Сервелатная По-стародворски Фирменная Фикс.вес 0,7 Фиброуз в/у Стародворье</t>
        </is>
      </c>
      <c r="N239" s="415" t="n"/>
      <c r="O239" s="415" t="n"/>
      <c r="P239" s="415" t="n"/>
      <c r="Q239" s="382" t="n"/>
      <c r="R239" s="40" t="inlineStr"/>
      <c r="S239" s="40" t="inlineStr"/>
      <c r="T239" s="41" t="inlineStr">
        <is>
          <t>кг</t>
        </is>
      </c>
      <c r="U239" s="416" t="n">
        <v>0</v>
      </c>
      <c r="V239" s="417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</row>
    <row r="240">
      <c r="A240" s="139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418" t="n"/>
      <c r="M240" s="419" t="inlineStr">
        <is>
          <t>Итого</t>
        </is>
      </c>
      <c r="N240" s="390" t="n"/>
      <c r="O240" s="390" t="n"/>
      <c r="P240" s="390" t="n"/>
      <c r="Q240" s="390" t="n"/>
      <c r="R240" s="390" t="n"/>
      <c r="S240" s="391" t="n"/>
      <c r="T240" s="43" t="inlineStr">
        <is>
          <t>кор</t>
        </is>
      </c>
      <c r="U240" s="420">
        <f>IFERROR(U238/H238,"0")+IFERROR(U239/H239,"0")</f>
        <v/>
      </c>
      <c r="V240" s="420">
        <f>IFERROR(V238/H238,"0")+IFERROR(V239/H239,"0")</f>
        <v/>
      </c>
      <c r="W240" s="420">
        <f>IFERROR(IF(W238="",0,W238),"0")+IFERROR(IF(W239="",0,W239),"0")</f>
        <v/>
      </c>
      <c r="X240" s="421" t="n"/>
      <c r="Y240" s="42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418" t="n"/>
      <c r="M241" s="419" t="inlineStr">
        <is>
          <t>Итого</t>
        </is>
      </c>
      <c r="N241" s="390" t="n"/>
      <c r="O241" s="390" t="n"/>
      <c r="P241" s="390" t="n"/>
      <c r="Q241" s="390" t="n"/>
      <c r="R241" s="390" t="n"/>
      <c r="S241" s="391" t="n"/>
      <c r="T241" s="43" t="inlineStr">
        <is>
          <t>кг</t>
        </is>
      </c>
      <c r="U241" s="420">
        <f>IFERROR(SUM(U238:U239),"0")</f>
        <v/>
      </c>
      <c r="V241" s="420">
        <f>IFERROR(SUM(V238:V239),"0")</f>
        <v/>
      </c>
      <c r="W241" s="43" t="n"/>
      <c r="X241" s="421" t="n"/>
      <c r="Y241" s="421" t="n"/>
    </row>
    <row r="242" ht="16.5" customHeight="1">
      <c r="A242" s="129" t="inlineStr">
        <is>
          <t>Бавария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29" t="n"/>
      <c r="Y242" s="129" t="n"/>
    </row>
    <row r="243" ht="14.25" customHeight="1">
      <c r="A243" s="130" t="inlineStr">
        <is>
          <t>Копченые колбасы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30" t="n"/>
      <c r="Y243" s="130" t="n"/>
    </row>
    <row r="244" ht="37.5" customHeight="1">
      <c r="A244" s="64" t="inlineStr">
        <is>
          <t>SU002061</t>
        </is>
      </c>
      <c r="B244" s="64" t="inlineStr">
        <is>
          <t>P002232</t>
        </is>
      </c>
      <c r="C244" s="37" t="n">
        <v>4301030368</v>
      </c>
      <c r="D244" s="131" t="n">
        <v>4607091383232</v>
      </c>
      <c r="E244" s="382" t="n"/>
      <c r="F244" s="413" t="n">
        <v>0.28</v>
      </c>
      <c r="G244" s="38" t="n">
        <v>6</v>
      </c>
      <c r="H244" s="413" t="n">
        <v>1.68</v>
      </c>
      <c r="I244" s="413" t="n">
        <v>2.6</v>
      </c>
      <c r="J244" s="38" t="n">
        <v>156</v>
      </c>
      <c r="K244" s="39" t="inlineStr">
        <is>
          <t>СК2</t>
        </is>
      </c>
      <c r="L244" s="38" t="n">
        <v>35</v>
      </c>
      <c r="M244" s="564" t="inlineStr">
        <is>
          <t>П/к колбасы Баварские копченые Бавария Фикс.вес 0,28 NDX мгс Стародворье</t>
        </is>
      </c>
      <c r="N244" s="415" t="n"/>
      <c r="O244" s="415" t="n"/>
      <c r="P244" s="415" t="n"/>
      <c r="Q244" s="382" t="n"/>
      <c r="R244" s="40" t="inlineStr"/>
      <c r="S244" s="40" t="inlineStr"/>
      <c r="T244" s="41" t="inlineStr">
        <is>
          <t>кг</t>
        </is>
      </c>
      <c r="U244" s="416" t="n">
        <v>0</v>
      </c>
      <c r="V244" s="417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</row>
    <row r="245" ht="27" customHeight="1">
      <c r="A245" s="64" t="inlineStr">
        <is>
          <t>SU002252</t>
        </is>
      </c>
      <c r="B245" s="64" t="inlineStr">
        <is>
          <t>P002461</t>
        </is>
      </c>
      <c r="C245" s="37" t="n">
        <v>4301031066</v>
      </c>
      <c r="D245" s="131" t="n">
        <v>4607091383836</v>
      </c>
      <c r="E245" s="382" t="n"/>
      <c r="F245" s="413" t="n">
        <v>0.3</v>
      </c>
      <c r="G245" s="38" t="n">
        <v>6</v>
      </c>
      <c r="H245" s="413" t="n">
        <v>1.8</v>
      </c>
      <c r="I245" s="413" t="n">
        <v>2.048</v>
      </c>
      <c r="J245" s="38" t="n">
        <v>156</v>
      </c>
      <c r="K245" s="39" t="inlineStr">
        <is>
          <t>СК2</t>
        </is>
      </c>
      <c r="L245" s="38" t="n">
        <v>40</v>
      </c>
      <c r="M245" s="565" t="inlineStr">
        <is>
          <t>П/к колбасы Кракушка пряная с сальцем Бавария Фикс.вес 0,3 н/о в/у Стародворье</t>
        </is>
      </c>
      <c r="N245" s="415" t="n"/>
      <c r="O245" s="415" t="n"/>
      <c r="P245" s="415" t="n"/>
      <c r="Q245" s="382" t="n"/>
      <c r="R245" s="40" t="inlineStr"/>
      <c r="S245" s="40" t="inlineStr"/>
      <c r="T245" s="41" t="inlineStr">
        <is>
          <t>кг</t>
        </is>
      </c>
      <c r="U245" s="416" t="n">
        <v>0</v>
      </c>
      <c r="V245" s="417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</row>
    <row r="246">
      <c r="A246" s="139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418" t="n"/>
      <c r="M246" s="419" t="inlineStr">
        <is>
          <t>Итого</t>
        </is>
      </c>
      <c r="N246" s="390" t="n"/>
      <c r="O246" s="390" t="n"/>
      <c r="P246" s="390" t="n"/>
      <c r="Q246" s="390" t="n"/>
      <c r="R246" s="390" t="n"/>
      <c r="S246" s="391" t="n"/>
      <c r="T246" s="43" t="inlineStr">
        <is>
          <t>кор</t>
        </is>
      </c>
      <c r="U246" s="420">
        <f>IFERROR(U244/H244,"0")+IFERROR(U245/H245,"0")</f>
        <v/>
      </c>
      <c r="V246" s="420">
        <f>IFERROR(V244/H244,"0")+IFERROR(V245/H245,"0")</f>
        <v/>
      </c>
      <c r="W246" s="420">
        <f>IFERROR(IF(W244="",0,W244),"0")+IFERROR(IF(W245="",0,W245),"0")</f>
        <v/>
      </c>
      <c r="X246" s="421" t="n"/>
      <c r="Y246" s="42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418" t="n"/>
      <c r="M247" s="419" t="inlineStr">
        <is>
          <t>Итого</t>
        </is>
      </c>
      <c r="N247" s="390" t="n"/>
      <c r="O247" s="390" t="n"/>
      <c r="P247" s="390" t="n"/>
      <c r="Q247" s="390" t="n"/>
      <c r="R247" s="390" t="n"/>
      <c r="S247" s="391" t="n"/>
      <c r="T247" s="43" t="inlineStr">
        <is>
          <t>кг</t>
        </is>
      </c>
      <c r="U247" s="420">
        <f>IFERROR(SUM(U244:U245),"0")</f>
        <v/>
      </c>
      <c r="V247" s="420">
        <f>IFERROR(SUM(V244:V245),"0")</f>
        <v/>
      </c>
      <c r="W247" s="43" t="n"/>
      <c r="X247" s="421" t="n"/>
      <c r="Y247" s="421" t="n"/>
    </row>
    <row r="248" ht="14.25" customHeight="1">
      <c r="A248" s="130" t="inlineStr">
        <is>
          <t>Сосиски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30" t="n"/>
      <c r="Y248" s="130" t="n"/>
    </row>
    <row r="249" ht="27" customHeight="1">
      <c r="A249" s="64" t="inlineStr">
        <is>
          <t>SU001835</t>
        </is>
      </c>
      <c r="B249" s="64" t="inlineStr">
        <is>
          <t>P002202</t>
        </is>
      </c>
      <c r="C249" s="37" t="n">
        <v>4301051142</v>
      </c>
      <c r="D249" s="131" t="n">
        <v>4607091387919</v>
      </c>
      <c r="E249" s="382" t="n"/>
      <c r="F249" s="413" t="n">
        <v>1.35</v>
      </c>
      <c r="G249" s="38" t="n">
        <v>6</v>
      </c>
      <c r="H249" s="413" t="n">
        <v>8.1</v>
      </c>
      <c r="I249" s="413" t="n">
        <v>8.664</v>
      </c>
      <c r="J249" s="38" t="n">
        <v>56</v>
      </c>
      <c r="K249" s="39" t="inlineStr">
        <is>
          <t>СК2</t>
        </is>
      </c>
      <c r="L249" s="38" t="n">
        <v>45</v>
      </c>
      <c r="M249" s="566" t="inlineStr">
        <is>
          <t>Сосиски Баварские Бавария Весовые П/а мгс Стародворье</t>
        </is>
      </c>
      <c r="N249" s="415" t="n"/>
      <c r="O249" s="415" t="n"/>
      <c r="P249" s="415" t="n"/>
      <c r="Q249" s="382" t="n"/>
      <c r="R249" s="40" t="inlineStr"/>
      <c r="S249" s="40" t="inlineStr"/>
      <c r="T249" s="41" t="inlineStr">
        <is>
          <t>кг</t>
        </is>
      </c>
      <c r="U249" s="416" t="n">
        <v>0</v>
      </c>
      <c r="V249" s="417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</row>
    <row r="250" ht="27" customHeight="1">
      <c r="A250" s="64" t="inlineStr">
        <is>
          <t>SU001836</t>
        </is>
      </c>
      <c r="B250" s="64" t="inlineStr">
        <is>
          <t>P002201</t>
        </is>
      </c>
      <c r="C250" s="37" t="n">
        <v>4301051109</v>
      </c>
      <c r="D250" s="131" t="n">
        <v>4607091383942</v>
      </c>
      <c r="E250" s="382" t="n"/>
      <c r="F250" s="413" t="n">
        <v>0.42</v>
      </c>
      <c r="G250" s="38" t="n">
        <v>6</v>
      </c>
      <c r="H250" s="413" t="n">
        <v>2.52</v>
      </c>
      <c r="I250" s="413" t="n">
        <v>2.792</v>
      </c>
      <c r="J250" s="38" t="n">
        <v>156</v>
      </c>
      <c r="K250" s="39" t="inlineStr">
        <is>
          <t>СК3</t>
        </is>
      </c>
      <c r="L250" s="38" t="n">
        <v>45</v>
      </c>
      <c r="M250" s="567" t="inlineStr">
        <is>
          <t>Сосиски Баварские Бавария Фикс.вес 0,42 П/а мгс Стародворье</t>
        </is>
      </c>
      <c r="N250" s="415" t="n"/>
      <c r="O250" s="415" t="n"/>
      <c r="P250" s="415" t="n"/>
      <c r="Q250" s="382" t="n"/>
      <c r="R250" s="40" t="inlineStr"/>
      <c r="S250" s="40" t="inlineStr"/>
      <c r="T250" s="41" t="inlineStr">
        <is>
          <t>кг</t>
        </is>
      </c>
      <c r="U250" s="416" t="n">
        <v>42</v>
      </c>
      <c r="V250" s="417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</row>
    <row r="251" ht="27" customHeight="1">
      <c r="A251" s="64" t="inlineStr">
        <is>
          <t>SU001970</t>
        </is>
      </c>
      <c r="B251" s="64" t="inlineStr">
        <is>
          <t>P001837</t>
        </is>
      </c>
      <c r="C251" s="37" t="n">
        <v>4301051300</v>
      </c>
      <c r="D251" s="131" t="n">
        <v>4607091383959</v>
      </c>
      <c r="E251" s="382" t="n"/>
      <c r="F251" s="413" t="n">
        <v>0.42</v>
      </c>
      <c r="G251" s="38" t="n">
        <v>6</v>
      </c>
      <c r="H251" s="413" t="n">
        <v>2.52</v>
      </c>
      <c r="I251" s="413" t="n">
        <v>2.78</v>
      </c>
      <c r="J251" s="38" t="n">
        <v>156</v>
      </c>
      <c r="K251" s="39" t="inlineStr">
        <is>
          <t>СК2</t>
        </is>
      </c>
      <c r="L251" s="38" t="n">
        <v>35</v>
      </c>
      <c r="M251" s="568" t="inlineStr">
        <is>
          <t>Сосиски Баварские с сыром Бавария Фикс.вес 0,42 ц/о Стародворье</t>
        </is>
      </c>
      <c r="N251" s="415" t="n"/>
      <c r="O251" s="415" t="n"/>
      <c r="P251" s="415" t="n"/>
      <c r="Q251" s="382" t="n"/>
      <c r="R251" s="40" t="inlineStr"/>
      <c r="S251" s="40" t="inlineStr"/>
      <c r="T251" s="41" t="inlineStr">
        <is>
          <t>кг</t>
        </is>
      </c>
      <c r="U251" s="416" t="n">
        <v>0</v>
      </c>
      <c r="V251" s="417">
        <f>IFERROR(IF(U251="",0,CEILING((U251/$H251),1)*$H251),"")</f>
        <v/>
      </c>
      <c r="W251" s="42">
        <f>IFERROR(IF(V251=0,"",ROUNDUP(V251/H251,0)*0.00753),"")</f>
        <v/>
      </c>
      <c r="X251" s="69" t="inlineStr"/>
      <c r="Y251" s="70" t="inlineStr"/>
    </row>
    <row r="252">
      <c r="A252" s="139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418" t="n"/>
      <c r="M252" s="419" t="inlineStr">
        <is>
          <t>Итого</t>
        </is>
      </c>
      <c r="N252" s="390" t="n"/>
      <c r="O252" s="390" t="n"/>
      <c r="P252" s="390" t="n"/>
      <c r="Q252" s="390" t="n"/>
      <c r="R252" s="390" t="n"/>
      <c r="S252" s="391" t="n"/>
      <c r="T252" s="43" t="inlineStr">
        <is>
          <t>кор</t>
        </is>
      </c>
      <c r="U252" s="420">
        <f>IFERROR(U249/H249,"0")+IFERROR(U250/H250,"0")+IFERROR(U251/H251,"0")</f>
        <v/>
      </c>
      <c r="V252" s="420">
        <f>IFERROR(V249/H249,"0")+IFERROR(V250/H250,"0")+IFERROR(V251/H251,"0")</f>
        <v/>
      </c>
      <c r="W252" s="420">
        <f>IFERROR(IF(W249="",0,W249),"0")+IFERROR(IF(W250="",0,W250),"0")+IFERROR(IF(W251="",0,W251),"0")</f>
        <v/>
      </c>
      <c r="X252" s="421" t="n"/>
      <c r="Y252" s="42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418" t="n"/>
      <c r="M253" s="419" t="inlineStr">
        <is>
          <t>Итого</t>
        </is>
      </c>
      <c r="N253" s="390" t="n"/>
      <c r="O253" s="390" t="n"/>
      <c r="P253" s="390" t="n"/>
      <c r="Q253" s="390" t="n"/>
      <c r="R253" s="390" t="n"/>
      <c r="S253" s="391" t="n"/>
      <c r="T253" s="43" t="inlineStr">
        <is>
          <t>кг</t>
        </is>
      </c>
      <c r="U253" s="420">
        <f>IFERROR(SUM(U249:U251),"0")</f>
        <v/>
      </c>
      <c r="V253" s="420">
        <f>IFERROR(SUM(V249:V251),"0")</f>
        <v/>
      </c>
      <c r="W253" s="43" t="n"/>
      <c r="X253" s="421" t="n"/>
      <c r="Y253" s="421" t="n"/>
    </row>
    <row r="254" ht="14.25" customHeight="1">
      <c r="A254" s="130" t="inlineStr">
        <is>
          <t>Сардельки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30" t="n"/>
      <c r="Y254" s="130" t="n"/>
    </row>
    <row r="255" ht="27" customHeight="1">
      <c r="A255" s="64" t="inlineStr">
        <is>
          <t>SU002173</t>
        </is>
      </c>
      <c r="B255" s="64" t="inlineStr">
        <is>
          <t>P002361</t>
        </is>
      </c>
      <c r="C255" s="37" t="n">
        <v>4301060324</v>
      </c>
      <c r="D255" s="131" t="n">
        <v>4607091388831</v>
      </c>
      <c r="E255" s="382" t="n"/>
      <c r="F255" s="413" t="n">
        <v>0.38</v>
      </c>
      <c r="G255" s="38" t="n">
        <v>6</v>
      </c>
      <c r="H255" s="413" t="n">
        <v>2.28</v>
      </c>
      <c r="I255" s="413" t="n">
        <v>2.552</v>
      </c>
      <c r="J255" s="38" t="n">
        <v>156</v>
      </c>
      <c r="K255" s="39" t="inlineStr">
        <is>
          <t>СК2</t>
        </is>
      </c>
      <c r="L255" s="38" t="n">
        <v>40</v>
      </c>
      <c r="M255" s="569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/>
      </c>
      <c r="N255" s="415" t="n"/>
      <c r="O255" s="415" t="n"/>
      <c r="P255" s="415" t="n"/>
      <c r="Q255" s="382" t="n"/>
      <c r="R255" s="40" t="inlineStr"/>
      <c r="S255" s="40" t="inlineStr"/>
      <c r="T255" s="41" t="inlineStr">
        <is>
          <t>кг</t>
        </is>
      </c>
      <c r="U255" s="416" t="n">
        <v>0</v>
      </c>
      <c r="V255" s="417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</row>
    <row r="256">
      <c r="A256" s="139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418" t="n"/>
      <c r="M256" s="419" t="inlineStr">
        <is>
          <t>Итого</t>
        </is>
      </c>
      <c r="N256" s="390" t="n"/>
      <c r="O256" s="390" t="n"/>
      <c r="P256" s="390" t="n"/>
      <c r="Q256" s="390" t="n"/>
      <c r="R256" s="390" t="n"/>
      <c r="S256" s="391" t="n"/>
      <c r="T256" s="43" t="inlineStr">
        <is>
          <t>кор</t>
        </is>
      </c>
      <c r="U256" s="420">
        <f>IFERROR(U255/H255,"0")</f>
        <v/>
      </c>
      <c r="V256" s="420">
        <f>IFERROR(V255/H255,"0")</f>
        <v/>
      </c>
      <c r="W256" s="420">
        <f>IFERROR(IF(W255="",0,W255),"0")</f>
        <v/>
      </c>
      <c r="X256" s="421" t="n"/>
      <c r="Y256" s="42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418" t="n"/>
      <c r="M257" s="419" t="inlineStr">
        <is>
          <t>Итого</t>
        </is>
      </c>
      <c r="N257" s="390" t="n"/>
      <c r="O257" s="390" t="n"/>
      <c r="P257" s="390" t="n"/>
      <c r="Q257" s="390" t="n"/>
      <c r="R257" s="390" t="n"/>
      <c r="S257" s="391" t="n"/>
      <c r="T257" s="43" t="inlineStr">
        <is>
          <t>кг</t>
        </is>
      </c>
      <c r="U257" s="420">
        <f>IFERROR(SUM(U255:U255),"0")</f>
        <v/>
      </c>
      <c r="V257" s="420">
        <f>IFERROR(SUM(V255:V255),"0")</f>
        <v/>
      </c>
      <c r="W257" s="43" t="n"/>
      <c r="X257" s="421" t="n"/>
      <c r="Y257" s="421" t="n"/>
    </row>
    <row r="258" ht="14.25" customHeight="1">
      <c r="A258" s="130" t="inlineStr">
        <is>
          <t>Сырокопченые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30" t="n"/>
      <c r="Y258" s="130" t="n"/>
    </row>
    <row r="259" ht="27" customHeight="1">
      <c r="A259" s="64" t="inlineStr">
        <is>
          <t>SU002092</t>
        </is>
      </c>
      <c r="B259" s="64" t="inlineStr">
        <is>
          <t>P002290</t>
        </is>
      </c>
      <c r="C259" s="37" t="n">
        <v>4301032015</v>
      </c>
      <c r="D259" s="131" t="n">
        <v>4607091383102</v>
      </c>
      <c r="E259" s="382" t="n"/>
      <c r="F259" s="413" t="n">
        <v>0.17</v>
      </c>
      <c r="G259" s="38" t="n">
        <v>15</v>
      </c>
      <c r="H259" s="413" t="n">
        <v>2.55</v>
      </c>
      <c r="I259" s="413" t="n">
        <v>2.975</v>
      </c>
      <c r="J259" s="38" t="n">
        <v>156</v>
      </c>
      <c r="K259" s="39" t="inlineStr">
        <is>
          <t>АК</t>
        </is>
      </c>
      <c r="L259" s="38" t="n">
        <v>180</v>
      </c>
      <c r="M259" s="570" t="inlineStr">
        <is>
          <t>С/к колбасы Баварская Бавария Фикс.вес 0,17 б/о терм/п Стародворье</t>
        </is>
      </c>
      <c r="N259" s="415" t="n"/>
      <c r="O259" s="415" t="n"/>
      <c r="P259" s="415" t="n"/>
      <c r="Q259" s="382" t="n"/>
      <c r="R259" s="40" t="inlineStr"/>
      <c r="S259" s="40" t="inlineStr"/>
      <c r="T259" s="41" t="inlineStr">
        <is>
          <t>кг</t>
        </is>
      </c>
      <c r="U259" s="416" t="n">
        <v>0</v>
      </c>
      <c r="V259" s="417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</row>
    <row r="260">
      <c r="A260" s="13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418" t="n"/>
      <c r="M260" s="419" t="inlineStr">
        <is>
          <t>Итого</t>
        </is>
      </c>
      <c r="N260" s="390" t="n"/>
      <c r="O260" s="390" t="n"/>
      <c r="P260" s="390" t="n"/>
      <c r="Q260" s="390" t="n"/>
      <c r="R260" s="390" t="n"/>
      <c r="S260" s="391" t="n"/>
      <c r="T260" s="43" t="inlineStr">
        <is>
          <t>кор</t>
        </is>
      </c>
      <c r="U260" s="420">
        <f>IFERROR(U259/H259,"0")</f>
        <v/>
      </c>
      <c r="V260" s="420">
        <f>IFERROR(V259/H259,"0")</f>
        <v/>
      </c>
      <c r="W260" s="420">
        <f>IFERROR(IF(W259="",0,W259),"0")</f>
        <v/>
      </c>
      <c r="X260" s="421" t="n"/>
      <c r="Y260" s="42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418" t="n"/>
      <c r="M261" s="419" t="inlineStr">
        <is>
          <t>Итого</t>
        </is>
      </c>
      <c r="N261" s="390" t="n"/>
      <c r="O261" s="390" t="n"/>
      <c r="P261" s="390" t="n"/>
      <c r="Q261" s="390" t="n"/>
      <c r="R261" s="390" t="n"/>
      <c r="S261" s="391" t="n"/>
      <c r="T261" s="43" t="inlineStr">
        <is>
          <t>кг</t>
        </is>
      </c>
      <c r="U261" s="420">
        <f>IFERROR(SUM(U259:U259),"0")</f>
        <v/>
      </c>
      <c r="V261" s="420">
        <f>IFERROR(SUM(V259:V259),"0")</f>
        <v/>
      </c>
      <c r="W261" s="43" t="n"/>
      <c r="X261" s="421" t="n"/>
      <c r="Y261" s="421" t="n"/>
    </row>
    <row r="262" ht="14.25" customHeight="1">
      <c r="A262" s="130" t="inlineStr">
        <is>
          <t>Сыровяленые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30" t="n"/>
      <c r="Y262" s="130" t="n"/>
    </row>
    <row r="263" ht="27" customHeight="1">
      <c r="A263" s="64" t="inlineStr">
        <is>
          <t>SU002457</t>
        </is>
      </c>
      <c r="B263" s="64" t="inlineStr">
        <is>
          <t>P002756</t>
        </is>
      </c>
      <c r="C263" s="37" t="n">
        <v>4301032026</v>
      </c>
      <c r="D263" s="131" t="n">
        <v>4607091389142</v>
      </c>
      <c r="E263" s="382" t="n"/>
      <c r="F263" s="413" t="n">
        <v>0.15</v>
      </c>
      <c r="G263" s="38" t="n">
        <v>10</v>
      </c>
      <c r="H263" s="413" t="n">
        <v>1.5</v>
      </c>
      <c r="I263" s="413" t="n">
        <v>1.76</v>
      </c>
      <c r="J263" s="38" t="n">
        <v>200</v>
      </c>
      <c r="K263" s="39" t="inlineStr">
        <is>
          <t>ДК</t>
        </is>
      </c>
      <c r="L263" s="38" t="n">
        <v>150</v>
      </c>
      <c r="M263" s="571" t="inlineStr">
        <is>
          <t>С/в колбасы Филейбургская мраморная Бавария Фикс.вес 0,15 б/о в/у 150 Стародворье</t>
        </is>
      </c>
      <c r="N263" s="415" t="n"/>
      <c r="O263" s="415" t="n"/>
      <c r="P263" s="415" t="n"/>
      <c r="Q263" s="382" t="n"/>
      <c r="R263" s="40" t="inlineStr"/>
      <c r="S263" s="40" t="inlineStr"/>
      <c r="T263" s="41" t="inlineStr">
        <is>
          <t>кг</t>
        </is>
      </c>
      <c r="U263" s="416" t="n">
        <v>0</v>
      </c>
      <c r="V263" s="417">
        <f>IFERROR(IF(U263="",0,CEILING((U263/$H263),1)*$H263),"")</f>
        <v/>
      </c>
      <c r="W263" s="42">
        <f>IFERROR(IF(V263=0,"",ROUNDUP(V263/H263,0)*0.00673),"")</f>
        <v/>
      </c>
      <c r="X263" s="69" t="inlineStr"/>
      <c r="Y263" s="70" t="inlineStr"/>
    </row>
    <row r="264">
      <c r="A264" s="13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418" t="n"/>
      <c r="M264" s="419" t="inlineStr">
        <is>
          <t>Итого</t>
        </is>
      </c>
      <c r="N264" s="390" t="n"/>
      <c r="O264" s="390" t="n"/>
      <c r="P264" s="390" t="n"/>
      <c r="Q264" s="390" t="n"/>
      <c r="R264" s="390" t="n"/>
      <c r="S264" s="391" t="n"/>
      <c r="T264" s="43" t="inlineStr">
        <is>
          <t>кор</t>
        </is>
      </c>
      <c r="U264" s="420">
        <f>IFERROR(U263/H263,"0")</f>
        <v/>
      </c>
      <c r="V264" s="420">
        <f>IFERROR(V263/H263,"0")</f>
        <v/>
      </c>
      <c r="W264" s="420">
        <f>IFERROR(IF(W263="",0,W263),"0")</f>
        <v/>
      </c>
      <c r="X264" s="421" t="n"/>
      <c r="Y264" s="42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418" t="n"/>
      <c r="M265" s="419" t="inlineStr">
        <is>
          <t>Итого</t>
        </is>
      </c>
      <c r="N265" s="390" t="n"/>
      <c r="O265" s="390" t="n"/>
      <c r="P265" s="390" t="n"/>
      <c r="Q265" s="390" t="n"/>
      <c r="R265" s="390" t="n"/>
      <c r="S265" s="391" t="n"/>
      <c r="T265" s="43" t="inlineStr">
        <is>
          <t>кг</t>
        </is>
      </c>
      <c r="U265" s="420">
        <f>IFERROR(SUM(U263:U263),"0")</f>
        <v/>
      </c>
      <c r="V265" s="420">
        <f>IFERROR(SUM(V263:V263),"0")</f>
        <v/>
      </c>
      <c r="W265" s="43" t="n"/>
      <c r="X265" s="421" t="n"/>
      <c r="Y265" s="421" t="n"/>
    </row>
    <row r="266" ht="27.75" customHeight="1">
      <c r="A266" s="128" t="inlineStr">
        <is>
          <t>Особый рецепт</t>
        </is>
      </c>
      <c r="B266" s="412" t="n"/>
      <c r="C266" s="412" t="n"/>
      <c r="D266" s="412" t="n"/>
      <c r="E266" s="412" t="n"/>
      <c r="F266" s="412" t="n"/>
      <c r="G266" s="412" t="n"/>
      <c r="H266" s="412" t="n"/>
      <c r="I266" s="412" t="n"/>
      <c r="J266" s="412" t="n"/>
      <c r="K266" s="412" t="n"/>
      <c r="L266" s="412" t="n"/>
      <c r="M266" s="412" t="n"/>
      <c r="N266" s="412" t="n"/>
      <c r="O266" s="412" t="n"/>
      <c r="P266" s="412" t="n"/>
      <c r="Q266" s="412" t="n"/>
      <c r="R266" s="412" t="n"/>
      <c r="S266" s="412" t="n"/>
      <c r="T266" s="412" t="n"/>
      <c r="U266" s="412" t="n"/>
      <c r="V266" s="412" t="n"/>
      <c r="W266" s="412" t="n"/>
      <c r="X266" s="55" t="n"/>
      <c r="Y266" s="55" t="n"/>
    </row>
    <row r="267" ht="16.5" customHeight="1">
      <c r="A267" s="129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29" t="n"/>
      <c r="Y267" s="129" t="n"/>
    </row>
    <row r="268" ht="14.25" customHeight="1">
      <c r="A268" s="130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30" t="n"/>
      <c r="Y268" s="130" t="n"/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131" t="n">
        <v>4607091383997</v>
      </c>
      <c r="E269" s="382" t="n"/>
      <c r="F269" s="413" t="n">
        <v>2.5</v>
      </c>
      <c r="G269" s="38" t="n">
        <v>6</v>
      </c>
      <c r="H269" s="413" t="n">
        <v>15</v>
      </c>
      <c r="I269" s="413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572" t="inlineStr">
        <is>
          <t>Вареные колбасы Докторская Особая Особая Весовые П/а Особый рецепт</t>
        </is>
      </c>
      <c r="N269" s="415" t="n"/>
      <c r="O269" s="415" t="n"/>
      <c r="P269" s="415" t="n"/>
      <c r="Q269" s="382" t="n"/>
      <c r="R269" s="40" t="inlineStr"/>
      <c r="S269" s="40" t="inlineStr"/>
      <c r="T269" s="41" t="inlineStr">
        <is>
          <t>кг</t>
        </is>
      </c>
      <c r="U269" s="416" t="n">
        <v>2500</v>
      </c>
      <c r="V269" s="417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</row>
    <row r="270" ht="27" customHeight="1">
      <c r="A270" s="64" t="inlineStr">
        <is>
          <t>SU000251</t>
        </is>
      </c>
      <c r="B270" s="64" t="inlineStr">
        <is>
          <t>P002581</t>
        </is>
      </c>
      <c r="C270" s="37" t="n">
        <v>4301011239</v>
      </c>
      <c r="D270" s="131" t="n">
        <v>4607091383997</v>
      </c>
      <c r="E270" s="382" t="n"/>
      <c r="F270" s="413" t="n">
        <v>2.5</v>
      </c>
      <c r="G270" s="38" t="n">
        <v>6</v>
      </c>
      <c r="H270" s="413" t="n">
        <v>15</v>
      </c>
      <c r="I270" s="413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573" t="inlineStr">
        <is>
          <t>Вареные колбасы Докторская Особая Особая Весовые П/а Особый рецепт</t>
        </is>
      </c>
      <c r="N270" s="415" t="n"/>
      <c r="O270" s="415" t="n"/>
      <c r="P270" s="415" t="n"/>
      <c r="Q270" s="382" t="n"/>
      <c r="R270" s="40" t="inlineStr"/>
      <c r="S270" s="40" t="inlineStr"/>
      <c r="T270" s="41" t="inlineStr">
        <is>
          <t>кг</t>
        </is>
      </c>
      <c r="U270" s="416" t="n">
        <v>0</v>
      </c>
      <c r="V270" s="417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131" t="n">
        <v>4607091384130</v>
      </c>
      <c r="E271" s="382" t="n"/>
      <c r="F271" s="413" t="n">
        <v>2.5</v>
      </c>
      <c r="G271" s="38" t="n">
        <v>6</v>
      </c>
      <c r="H271" s="413" t="n">
        <v>15</v>
      </c>
      <c r="I271" s="413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574" t="inlineStr">
        <is>
          <t>Вареные колбасы Молочная Особая Особая Весовые П/а Особый рецепт</t>
        </is>
      </c>
      <c r="N271" s="415" t="n"/>
      <c r="O271" s="415" t="n"/>
      <c r="P271" s="415" t="n"/>
      <c r="Q271" s="382" t="n"/>
      <c r="R271" s="40" t="inlineStr"/>
      <c r="S271" s="40" t="inlineStr"/>
      <c r="T271" s="41" t="inlineStr">
        <is>
          <t>кг</t>
        </is>
      </c>
      <c r="U271" s="416" t="n">
        <v>0</v>
      </c>
      <c r="V271" s="417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</row>
    <row r="272" ht="27" customHeight="1">
      <c r="A272" s="64" t="inlineStr">
        <is>
          <t>SU001578</t>
        </is>
      </c>
      <c r="B272" s="64" t="inlineStr">
        <is>
          <t>P002562</t>
        </is>
      </c>
      <c r="C272" s="37" t="n">
        <v>4301011326</v>
      </c>
      <c r="D272" s="131" t="n">
        <v>4607091384130</v>
      </c>
      <c r="E272" s="382" t="n"/>
      <c r="F272" s="413" t="n">
        <v>2.5</v>
      </c>
      <c r="G272" s="38" t="n">
        <v>6</v>
      </c>
      <c r="H272" s="413" t="n">
        <v>15</v>
      </c>
      <c r="I272" s="413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575" t="inlineStr">
        <is>
          <t>Вареные колбасы Молочная Особая Особая Весовые П/а Особый рецепт</t>
        </is>
      </c>
      <c r="N272" s="415" t="n"/>
      <c r="O272" s="415" t="n"/>
      <c r="P272" s="415" t="n"/>
      <c r="Q272" s="382" t="n"/>
      <c r="R272" s="40" t="inlineStr"/>
      <c r="S272" s="40" t="inlineStr"/>
      <c r="T272" s="41" t="inlineStr">
        <is>
          <t>кг</t>
        </is>
      </c>
      <c r="U272" s="416" t="n">
        <v>0</v>
      </c>
      <c r="V272" s="417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131" t="n">
        <v>4607091384147</v>
      </c>
      <c r="E273" s="382" t="n"/>
      <c r="F273" s="413" t="n">
        <v>2.5</v>
      </c>
      <c r="G273" s="38" t="n">
        <v>6</v>
      </c>
      <c r="H273" s="413" t="n">
        <v>15</v>
      </c>
      <c r="I273" s="413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576" t="inlineStr">
        <is>
          <t>Вареные колбасы Особая Особая Весовые П/а Особый рецепт</t>
        </is>
      </c>
      <c r="N273" s="415" t="n"/>
      <c r="O273" s="415" t="n"/>
      <c r="P273" s="415" t="n"/>
      <c r="Q273" s="382" t="n"/>
      <c r="R273" s="40" t="inlineStr"/>
      <c r="S273" s="40" t="inlineStr"/>
      <c r="T273" s="41" t="inlineStr">
        <is>
          <t>кг</t>
        </is>
      </c>
      <c r="U273" s="416" t="n">
        <v>0</v>
      </c>
      <c r="V273" s="417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</row>
    <row r="274" ht="16.5" customHeight="1">
      <c r="A274" s="64" t="inlineStr">
        <is>
          <t>SU000102</t>
        </is>
      </c>
      <c r="B274" s="64" t="inlineStr">
        <is>
          <t>P002564</t>
        </is>
      </c>
      <c r="C274" s="37" t="n">
        <v>4301011330</v>
      </c>
      <c r="D274" s="131" t="n">
        <v>4607091384147</v>
      </c>
      <c r="E274" s="382" t="n"/>
      <c r="F274" s="413" t="n">
        <v>2.5</v>
      </c>
      <c r="G274" s="38" t="n">
        <v>6</v>
      </c>
      <c r="H274" s="413" t="n">
        <v>15</v>
      </c>
      <c r="I274" s="413" t="n">
        <v>15.48</v>
      </c>
      <c r="J274" s="38" t="n">
        <v>48</v>
      </c>
      <c r="K274" s="39" t="inlineStr">
        <is>
          <t>СК2</t>
        </is>
      </c>
      <c r="L274" s="38" t="n">
        <v>60</v>
      </c>
      <c r="M274" s="577" t="inlineStr">
        <is>
          <t>Вареные колбасы Особая Особая Весовые П/а Особый рецепт</t>
        </is>
      </c>
      <c r="N274" s="415" t="n"/>
      <c r="O274" s="415" t="n"/>
      <c r="P274" s="415" t="n"/>
      <c r="Q274" s="382" t="n"/>
      <c r="R274" s="40" t="inlineStr"/>
      <c r="S274" s="40" t="inlineStr"/>
      <c r="T274" s="41" t="inlineStr">
        <is>
          <t>кг</t>
        </is>
      </c>
      <c r="U274" s="416" t="n">
        <v>1500</v>
      </c>
      <c r="V274" s="417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131" t="n">
        <v>4607091384154</v>
      </c>
      <c r="E275" s="382" t="n"/>
      <c r="F275" s="413" t="n">
        <v>0.5</v>
      </c>
      <c r="G275" s="38" t="n">
        <v>10</v>
      </c>
      <c r="H275" s="413" t="n">
        <v>5</v>
      </c>
      <c r="I275" s="413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578" t="inlineStr">
        <is>
          <t>Вареные колбасы Докторская Особая Особая Фикс.вес 0,5 П/а Особый рецепт</t>
        </is>
      </c>
      <c r="N275" s="415" t="n"/>
      <c r="O275" s="415" t="n"/>
      <c r="P275" s="415" t="n"/>
      <c r="Q275" s="382" t="n"/>
      <c r="R275" s="40" t="inlineStr"/>
      <c r="S275" s="40" t="inlineStr"/>
      <c r="T275" s="41" t="inlineStr">
        <is>
          <t>кг</t>
        </is>
      </c>
      <c r="U275" s="416" t="n">
        <v>0</v>
      </c>
      <c r="V275" s="417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131" t="n">
        <v>4607091384161</v>
      </c>
      <c r="E276" s="382" t="n"/>
      <c r="F276" s="413" t="n">
        <v>0.5</v>
      </c>
      <c r="G276" s="38" t="n">
        <v>10</v>
      </c>
      <c r="H276" s="413" t="n">
        <v>5</v>
      </c>
      <c r="I276" s="413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579" t="inlineStr">
        <is>
          <t>Вареные колбасы Особая Особая Фикс.вес 0,5 П/а Особый рецепт</t>
        </is>
      </c>
      <c r="N276" s="415" t="n"/>
      <c r="O276" s="415" t="n"/>
      <c r="P276" s="415" t="n"/>
      <c r="Q276" s="382" t="n"/>
      <c r="R276" s="40" t="inlineStr"/>
      <c r="S276" s="40" t="inlineStr"/>
      <c r="T276" s="41" t="inlineStr">
        <is>
          <t>кг</t>
        </is>
      </c>
      <c r="U276" s="416" t="n">
        <v>0</v>
      </c>
      <c r="V276" s="417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</row>
    <row r="277">
      <c r="A277" s="139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418" t="n"/>
      <c r="M277" s="419" t="inlineStr">
        <is>
          <t>Итого</t>
        </is>
      </c>
      <c r="N277" s="390" t="n"/>
      <c r="O277" s="390" t="n"/>
      <c r="P277" s="390" t="n"/>
      <c r="Q277" s="390" t="n"/>
      <c r="R277" s="390" t="n"/>
      <c r="S277" s="391" t="n"/>
      <c r="T277" s="43" t="inlineStr">
        <is>
          <t>кор</t>
        </is>
      </c>
      <c r="U277" s="420">
        <f>IFERROR(U269/H269,"0")+IFERROR(U270/H270,"0")+IFERROR(U271/H271,"0")+IFERROR(U272/H272,"0")+IFERROR(U273/H273,"0")+IFERROR(U274/H274,"0")+IFERROR(U275/H275,"0")+IFERROR(U276/H276,"0")</f>
        <v/>
      </c>
      <c r="V277" s="420">
        <f>IFERROR(V269/H269,"0")+IFERROR(V270/H270,"0")+IFERROR(V271/H271,"0")+IFERROR(V272/H272,"0")+IFERROR(V273/H273,"0")+IFERROR(V274/H274,"0")+IFERROR(V275/H275,"0")+IFERROR(V276/H276,"0")</f>
        <v/>
      </c>
      <c r="W277" s="420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421" t="n"/>
      <c r="Y277" s="42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418" t="n"/>
      <c r="M278" s="419" t="inlineStr">
        <is>
          <t>Итого</t>
        </is>
      </c>
      <c r="N278" s="390" t="n"/>
      <c r="O278" s="390" t="n"/>
      <c r="P278" s="390" t="n"/>
      <c r="Q278" s="390" t="n"/>
      <c r="R278" s="390" t="n"/>
      <c r="S278" s="391" t="n"/>
      <c r="T278" s="43" t="inlineStr">
        <is>
          <t>кг</t>
        </is>
      </c>
      <c r="U278" s="420">
        <f>IFERROR(SUM(U269:U276),"0")</f>
        <v/>
      </c>
      <c r="V278" s="420">
        <f>IFERROR(SUM(V269:V276),"0")</f>
        <v/>
      </c>
      <c r="W278" s="43" t="n"/>
      <c r="X278" s="421" t="n"/>
      <c r="Y278" s="421" t="n"/>
    </row>
    <row r="279" ht="14.25" customHeight="1">
      <c r="A279" s="130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30" t="n"/>
      <c r="Y279" s="130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131" t="n">
        <v>4607091383980</v>
      </c>
      <c r="E280" s="382" t="n"/>
      <c r="F280" s="413" t="n">
        <v>2.5</v>
      </c>
      <c r="G280" s="38" t="n">
        <v>6</v>
      </c>
      <c r="H280" s="413" t="n">
        <v>15</v>
      </c>
      <c r="I280" s="413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580" t="inlineStr">
        <is>
          <t>Ветчины Нежная Особая Особая Весовые П/а Особый рецепт большой батон</t>
        </is>
      </c>
      <c r="N280" s="415" t="n"/>
      <c r="O280" s="415" t="n"/>
      <c r="P280" s="415" t="n"/>
      <c r="Q280" s="382" t="n"/>
      <c r="R280" s="40" t="inlineStr"/>
      <c r="S280" s="40" t="inlineStr"/>
      <c r="T280" s="41" t="inlineStr">
        <is>
          <t>кг</t>
        </is>
      </c>
      <c r="U280" s="416" t="n">
        <v>0</v>
      </c>
      <c r="V280" s="417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131" t="n">
        <v>4607091384178</v>
      </c>
      <c r="E281" s="382" t="n"/>
      <c r="F281" s="413" t="n">
        <v>0.4</v>
      </c>
      <c r="G281" s="38" t="n">
        <v>10</v>
      </c>
      <c r="H281" s="413" t="n">
        <v>4</v>
      </c>
      <c r="I281" s="413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581" t="inlineStr">
        <is>
          <t>Ветчины Нежная Особая Особая Фикс.вес 0,4 П/а Особый рецепт</t>
        </is>
      </c>
      <c r="N281" s="415" t="n"/>
      <c r="O281" s="415" t="n"/>
      <c r="P281" s="415" t="n"/>
      <c r="Q281" s="382" t="n"/>
      <c r="R281" s="40" t="inlineStr"/>
      <c r="S281" s="40" t="inlineStr"/>
      <c r="T281" s="41" t="inlineStr">
        <is>
          <t>кг</t>
        </is>
      </c>
      <c r="U281" s="416" t="n">
        <v>0</v>
      </c>
      <c r="V281" s="417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</row>
    <row r="282">
      <c r="A282" s="139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418" t="n"/>
      <c r="M282" s="419" t="inlineStr">
        <is>
          <t>Итого</t>
        </is>
      </c>
      <c r="N282" s="390" t="n"/>
      <c r="O282" s="390" t="n"/>
      <c r="P282" s="390" t="n"/>
      <c r="Q282" s="390" t="n"/>
      <c r="R282" s="390" t="n"/>
      <c r="S282" s="391" t="n"/>
      <c r="T282" s="43" t="inlineStr">
        <is>
          <t>кор</t>
        </is>
      </c>
      <c r="U282" s="420">
        <f>IFERROR(U280/H280,"0")+IFERROR(U281/H281,"0")</f>
        <v/>
      </c>
      <c r="V282" s="420">
        <f>IFERROR(V280/H280,"0")+IFERROR(V281/H281,"0")</f>
        <v/>
      </c>
      <c r="W282" s="420">
        <f>IFERROR(IF(W280="",0,W280),"0")+IFERROR(IF(W281="",0,W281),"0")</f>
        <v/>
      </c>
      <c r="X282" s="421" t="n"/>
      <c r="Y282" s="42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418" t="n"/>
      <c r="M283" s="419" t="inlineStr">
        <is>
          <t>Итого</t>
        </is>
      </c>
      <c r="N283" s="390" t="n"/>
      <c r="O283" s="390" t="n"/>
      <c r="P283" s="390" t="n"/>
      <c r="Q283" s="390" t="n"/>
      <c r="R283" s="390" t="n"/>
      <c r="S283" s="391" t="n"/>
      <c r="T283" s="43" t="inlineStr">
        <is>
          <t>кг</t>
        </is>
      </c>
      <c r="U283" s="420">
        <f>IFERROR(SUM(U280:U281),"0")</f>
        <v/>
      </c>
      <c r="V283" s="420">
        <f>IFERROR(SUM(V280:V281),"0")</f>
        <v/>
      </c>
      <c r="W283" s="43" t="n"/>
      <c r="X283" s="421" t="n"/>
      <c r="Y283" s="421" t="n"/>
    </row>
    <row r="284" ht="14.25" customHeight="1">
      <c r="A284" s="130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30" t="n"/>
      <c r="Y284" s="130" t="n"/>
    </row>
    <row r="285" ht="27" customHeight="1">
      <c r="A285" s="64" t="inlineStr">
        <is>
          <t>SU002362</t>
        </is>
      </c>
      <c r="B285" s="64" t="inlineStr">
        <is>
          <t>P002631</t>
        </is>
      </c>
      <c r="C285" s="37" t="n">
        <v>4301031141</v>
      </c>
      <c r="D285" s="131" t="n">
        <v>4607091384833</v>
      </c>
      <c r="E285" s="382" t="n"/>
      <c r="F285" s="413" t="n">
        <v>0.73</v>
      </c>
      <c r="G285" s="38" t="n">
        <v>6</v>
      </c>
      <c r="H285" s="413" t="n">
        <v>4.38</v>
      </c>
      <c r="I285" s="413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582" t="inlineStr">
        <is>
          <t>В/к колбасы Сервелат Филейный Особая Весовые Фиброуз в/у Особый рецепт</t>
        </is>
      </c>
      <c r="N285" s="415" t="n"/>
      <c r="O285" s="415" t="n"/>
      <c r="P285" s="415" t="n"/>
      <c r="Q285" s="382" t="n"/>
      <c r="R285" s="40" t="inlineStr"/>
      <c r="S285" s="40" t="inlineStr"/>
      <c r="T285" s="41" t="inlineStr">
        <is>
          <t>кг</t>
        </is>
      </c>
      <c r="U285" s="416" t="n">
        <v>0</v>
      </c>
      <c r="V285" s="417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</row>
    <row r="286" ht="27" customHeight="1">
      <c r="A286" s="64" t="inlineStr">
        <is>
          <t>SU002364</t>
        </is>
      </c>
      <c r="B286" s="64" t="inlineStr">
        <is>
          <t>P002633</t>
        </is>
      </c>
      <c r="C286" s="37" t="n">
        <v>4301031137</v>
      </c>
      <c r="D286" s="131" t="n">
        <v>4607091384857</v>
      </c>
      <c r="E286" s="382" t="n"/>
      <c r="F286" s="413" t="n">
        <v>0.73</v>
      </c>
      <c r="G286" s="38" t="n">
        <v>6</v>
      </c>
      <c r="H286" s="413" t="n">
        <v>4.38</v>
      </c>
      <c r="I286" s="413" t="n">
        <v>4.58</v>
      </c>
      <c r="J286" s="38" t="n">
        <v>156</v>
      </c>
      <c r="K286" s="39" t="inlineStr">
        <is>
          <t>СК2</t>
        </is>
      </c>
      <c r="L286" s="38" t="n">
        <v>35</v>
      </c>
      <c r="M286" s="583" t="inlineStr">
        <is>
          <t>В/к колбасы Чесночная Особая Весовые Фиброуз в/у Особый рецепт</t>
        </is>
      </c>
      <c r="N286" s="415" t="n"/>
      <c r="O286" s="415" t="n"/>
      <c r="P286" s="415" t="n"/>
      <c r="Q286" s="382" t="n"/>
      <c r="R286" s="40" t="inlineStr"/>
      <c r="S286" s="40" t="inlineStr"/>
      <c r="T286" s="41" t="inlineStr">
        <is>
          <t>кг</t>
        </is>
      </c>
      <c r="U286" s="416" t="n">
        <v>0</v>
      </c>
      <c r="V286" s="417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</row>
    <row r="287">
      <c r="A287" s="139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418" t="n"/>
      <c r="M287" s="419" t="inlineStr">
        <is>
          <t>Итого</t>
        </is>
      </c>
      <c r="N287" s="390" t="n"/>
      <c r="O287" s="390" t="n"/>
      <c r="P287" s="390" t="n"/>
      <c r="Q287" s="390" t="n"/>
      <c r="R287" s="390" t="n"/>
      <c r="S287" s="391" t="n"/>
      <c r="T287" s="43" t="inlineStr">
        <is>
          <t>кор</t>
        </is>
      </c>
      <c r="U287" s="420">
        <f>IFERROR(U285/H285,"0")+IFERROR(U286/H286,"0")</f>
        <v/>
      </c>
      <c r="V287" s="420">
        <f>IFERROR(V285/H285,"0")+IFERROR(V286/H286,"0")</f>
        <v/>
      </c>
      <c r="W287" s="420">
        <f>IFERROR(IF(W285="",0,W285),"0")+IFERROR(IF(W286="",0,W286),"0")</f>
        <v/>
      </c>
      <c r="X287" s="421" t="n"/>
      <c r="Y287" s="42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418" t="n"/>
      <c r="M288" s="419" t="inlineStr">
        <is>
          <t>Итого</t>
        </is>
      </c>
      <c r="N288" s="390" t="n"/>
      <c r="O288" s="390" t="n"/>
      <c r="P288" s="390" t="n"/>
      <c r="Q288" s="390" t="n"/>
      <c r="R288" s="390" t="n"/>
      <c r="S288" s="391" t="n"/>
      <c r="T288" s="43" t="inlineStr">
        <is>
          <t>кг</t>
        </is>
      </c>
      <c r="U288" s="420">
        <f>IFERROR(SUM(U285:U286),"0")</f>
        <v/>
      </c>
      <c r="V288" s="420">
        <f>IFERROR(SUM(V285:V286),"0")</f>
        <v/>
      </c>
      <c r="W288" s="43" t="n"/>
      <c r="X288" s="421" t="n"/>
      <c r="Y288" s="421" t="n"/>
    </row>
    <row r="289" ht="14.25" customHeight="1">
      <c r="A289" s="130" t="inlineStr">
        <is>
          <t>Сосиски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30" t="n"/>
      <c r="Y289" s="130" t="n"/>
    </row>
    <row r="290" ht="27" customHeight="1">
      <c r="A290" s="64" t="inlineStr">
        <is>
          <t>SU000246</t>
        </is>
      </c>
      <c r="B290" s="64" t="inlineStr">
        <is>
          <t>P002690</t>
        </is>
      </c>
      <c r="C290" s="37" t="n">
        <v>4301051298</v>
      </c>
      <c r="D290" s="131" t="n">
        <v>4607091384260</v>
      </c>
      <c r="E290" s="382" t="n"/>
      <c r="F290" s="413" t="n">
        <v>1.3</v>
      </c>
      <c r="G290" s="38" t="n">
        <v>6</v>
      </c>
      <c r="H290" s="413" t="n">
        <v>7.8</v>
      </c>
      <c r="I290" s="413" t="n">
        <v>8.364000000000001</v>
      </c>
      <c r="J290" s="38" t="n">
        <v>56</v>
      </c>
      <c r="K290" s="39" t="inlineStr">
        <is>
          <t>СК2</t>
        </is>
      </c>
      <c r="L290" s="38" t="n">
        <v>35</v>
      </c>
      <c r="M290" s="584" t="inlineStr">
        <is>
          <t>Сосиски Молочные Оригинальные Особая Весовые П/а мгс Особый рецепт</t>
        </is>
      </c>
      <c r="N290" s="415" t="n"/>
      <c r="O290" s="415" t="n"/>
      <c r="P290" s="415" t="n"/>
      <c r="Q290" s="382" t="n"/>
      <c r="R290" s="40" t="inlineStr"/>
      <c r="S290" s="40" t="inlineStr"/>
      <c r="T290" s="41" t="inlineStr">
        <is>
          <t>кг</t>
        </is>
      </c>
      <c r="U290" s="416" t="n">
        <v>0</v>
      </c>
      <c r="V290" s="417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</row>
    <row r="291">
      <c r="A291" s="139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418" t="n"/>
      <c r="M291" s="419" t="inlineStr">
        <is>
          <t>Итого</t>
        </is>
      </c>
      <c r="N291" s="390" t="n"/>
      <c r="O291" s="390" t="n"/>
      <c r="P291" s="390" t="n"/>
      <c r="Q291" s="390" t="n"/>
      <c r="R291" s="390" t="n"/>
      <c r="S291" s="391" t="n"/>
      <c r="T291" s="43" t="inlineStr">
        <is>
          <t>кор</t>
        </is>
      </c>
      <c r="U291" s="420">
        <f>IFERROR(U290/H290,"0")</f>
        <v/>
      </c>
      <c r="V291" s="420">
        <f>IFERROR(V290/H290,"0")</f>
        <v/>
      </c>
      <c r="W291" s="420">
        <f>IFERROR(IF(W290="",0,W290),"0")</f>
        <v/>
      </c>
      <c r="X291" s="421" t="n"/>
      <c r="Y291" s="42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418" t="n"/>
      <c r="M292" s="419" t="inlineStr">
        <is>
          <t>Итого</t>
        </is>
      </c>
      <c r="N292" s="390" t="n"/>
      <c r="O292" s="390" t="n"/>
      <c r="P292" s="390" t="n"/>
      <c r="Q292" s="390" t="n"/>
      <c r="R292" s="390" t="n"/>
      <c r="S292" s="391" t="n"/>
      <c r="T292" s="43" t="inlineStr">
        <is>
          <t>кг</t>
        </is>
      </c>
      <c r="U292" s="420">
        <f>IFERROR(SUM(U290:U290),"0")</f>
        <v/>
      </c>
      <c r="V292" s="420">
        <f>IFERROR(SUM(V290:V290),"0")</f>
        <v/>
      </c>
      <c r="W292" s="43" t="n"/>
      <c r="X292" s="421" t="n"/>
      <c r="Y292" s="421" t="n"/>
    </row>
    <row r="293" ht="14.25" customHeight="1">
      <c r="A293" s="130" t="inlineStr">
        <is>
          <t>Сардельки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30" t="n"/>
      <c r="Y293" s="130" t="n"/>
    </row>
    <row r="294" ht="16.5" customHeight="1">
      <c r="A294" s="64" t="inlineStr">
        <is>
          <t>SU002287</t>
        </is>
      </c>
      <c r="B294" s="64" t="inlineStr">
        <is>
          <t>P002490</t>
        </is>
      </c>
      <c r="C294" s="37" t="n">
        <v>4301060314</v>
      </c>
      <c r="D294" s="131" t="n">
        <v>4607091384673</v>
      </c>
      <c r="E294" s="382" t="n"/>
      <c r="F294" s="413" t="n">
        <v>1.3</v>
      </c>
      <c r="G294" s="38" t="n">
        <v>6</v>
      </c>
      <c r="H294" s="413" t="n">
        <v>7.8</v>
      </c>
      <c r="I294" s="413" t="n">
        <v>8.364000000000001</v>
      </c>
      <c r="J294" s="38" t="n">
        <v>56</v>
      </c>
      <c r="K294" s="39" t="inlineStr">
        <is>
          <t>СК2</t>
        </is>
      </c>
      <c r="L294" s="38" t="n">
        <v>30</v>
      </c>
      <c r="M294" s="585" t="inlineStr">
        <is>
          <t>Сардельки Сочные Особая Весовые NDX мгс Особый рецепт</t>
        </is>
      </c>
      <c r="N294" s="415" t="n"/>
      <c r="O294" s="415" t="n"/>
      <c r="P294" s="415" t="n"/>
      <c r="Q294" s="382" t="n"/>
      <c r="R294" s="40" t="inlineStr"/>
      <c r="S294" s="40" t="inlineStr"/>
      <c r="T294" s="41" t="inlineStr">
        <is>
          <t>кг</t>
        </is>
      </c>
      <c r="U294" s="416" t="n">
        <v>0</v>
      </c>
      <c r="V294" s="417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</row>
    <row r="295">
      <c r="A295" s="139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418" t="n"/>
      <c r="M295" s="419" t="inlineStr">
        <is>
          <t>Итого</t>
        </is>
      </c>
      <c r="N295" s="390" t="n"/>
      <c r="O295" s="390" t="n"/>
      <c r="P295" s="390" t="n"/>
      <c r="Q295" s="390" t="n"/>
      <c r="R295" s="390" t="n"/>
      <c r="S295" s="391" t="n"/>
      <c r="T295" s="43" t="inlineStr">
        <is>
          <t>кор</t>
        </is>
      </c>
      <c r="U295" s="420">
        <f>IFERROR(U294/H294,"0")</f>
        <v/>
      </c>
      <c r="V295" s="420">
        <f>IFERROR(V294/H294,"0")</f>
        <v/>
      </c>
      <c r="W295" s="420">
        <f>IFERROR(IF(W294="",0,W294),"0")</f>
        <v/>
      </c>
      <c r="X295" s="421" t="n"/>
      <c r="Y295" s="42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418" t="n"/>
      <c r="M296" s="419" t="inlineStr">
        <is>
          <t>Итого</t>
        </is>
      </c>
      <c r="N296" s="390" t="n"/>
      <c r="O296" s="390" t="n"/>
      <c r="P296" s="390" t="n"/>
      <c r="Q296" s="390" t="n"/>
      <c r="R296" s="390" t="n"/>
      <c r="S296" s="391" t="n"/>
      <c r="T296" s="43" t="inlineStr">
        <is>
          <t>кг</t>
        </is>
      </c>
      <c r="U296" s="420">
        <f>IFERROR(SUM(U294:U294),"0")</f>
        <v/>
      </c>
      <c r="V296" s="420">
        <f>IFERROR(SUM(V294:V294),"0")</f>
        <v/>
      </c>
      <c r="W296" s="43" t="n"/>
      <c r="X296" s="421" t="n"/>
      <c r="Y296" s="421" t="n"/>
    </row>
    <row r="297" ht="16.5" customHeight="1">
      <c r="A297" s="129" t="inlineStr">
        <is>
          <t>Особая Без свинины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29" t="n"/>
      <c r="Y297" s="129" t="n"/>
    </row>
    <row r="298" ht="14.25" customHeight="1">
      <c r="A298" s="130" t="inlineStr">
        <is>
          <t>Вареные колбасы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30" t="n"/>
      <c r="Y298" s="130" t="n"/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131" t="n">
        <v>4680115881907</v>
      </c>
      <c r="E299" s="382" t="n"/>
      <c r="F299" s="413" t="n">
        <v>2.5</v>
      </c>
      <c r="G299" s="38" t="n">
        <v>6</v>
      </c>
      <c r="H299" s="413" t="n">
        <v>15</v>
      </c>
      <c r="I299" s="413" t="n">
        <v>15.48</v>
      </c>
      <c r="J299" s="38" t="n">
        <v>48</v>
      </c>
      <c r="K299" s="39" t="inlineStr">
        <is>
          <t>СК2</t>
        </is>
      </c>
      <c r="L299" s="38" t="n">
        <v>60</v>
      </c>
      <c r="M299" s="586" t="inlineStr">
        <is>
          <t>Вареные колбасы "Молочная оригинальная" Вес П/а ТМ "Особый рецепт" большой батон</t>
        </is>
      </c>
      <c r="N299" s="415" t="n"/>
      <c r="O299" s="415" t="n"/>
      <c r="P299" s="415" t="n"/>
      <c r="Q299" s="382" t="n"/>
      <c r="R299" s="40" t="inlineStr">
        <is>
          <t>12.07.2023</t>
        </is>
      </c>
      <c r="S299" s="40" t="inlineStr"/>
      <c r="T299" s="41" t="inlineStr">
        <is>
          <t>кг</t>
        </is>
      </c>
      <c r="U299" s="416" t="n">
        <v>0</v>
      </c>
      <c r="V299" s="417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>
        <is>
          <t>Новинка</t>
        </is>
      </c>
    </row>
    <row r="300" ht="27" customHeight="1">
      <c r="A300" s="64" t="inlineStr">
        <is>
          <t>SU002073</t>
        </is>
      </c>
      <c r="B300" s="64" t="inlineStr">
        <is>
          <t>P002563</t>
        </is>
      </c>
      <c r="C300" s="37" t="n">
        <v>4301011324</v>
      </c>
      <c r="D300" s="131" t="n">
        <v>4607091384185</v>
      </c>
      <c r="E300" s="382" t="n"/>
      <c r="F300" s="413" t="n">
        <v>0.8</v>
      </c>
      <c r="G300" s="38" t="n">
        <v>15</v>
      </c>
      <c r="H300" s="413" t="n">
        <v>12</v>
      </c>
      <c r="I300" s="413" t="n">
        <v>12.48</v>
      </c>
      <c r="J300" s="38" t="n">
        <v>56</v>
      </c>
      <c r="K300" s="39" t="inlineStr">
        <is>
          <t>СК2</t>
        </is>
      </c>
      <c r="L300" s="38" t="n">
        <v>60</v>
      </c>
      <c r="M300" s="587" t="inlineStr">
        <is>
          <t>Вареные колбасы Докторская оригинальная Особая Без свинины Весовые П/а Особый рецепт</t>
        </is>
      </c>
      <c r="N300" s="415" t="n"/>
      <c r="O300" s="415" t="n"/>
      <c r="P300" s="415" t="n"/>
      <c r="Q300" s="382" t="n"/>
      <c r="R300" s="40" t="inlineStr"/>
      <c r="S300" s="40" t="inlineStr"/>
      <c r="T300" s="41" t="inlineStr">
        <is>
          <t>кг</t>
        </is>
      </c>
      <c r="U300" s="416" t="n">
        <v>0</v>
      </c>
      <c r="V300" s="417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</row>
    <row r="301" ht="27" customHeight="1">
      <c r="A301" s="64" t="inlineStr">
        <is>
          <t>SU002187</t>
        </is>
      </c>
      <c r="B301" s="64" t="inlineStr">
        <is>
          <t>P002559</t>
        </is>
      </c>
      <c r="C301" s="37" t="n">
        <v>4301011312</v>
      </c>
      <c r="D301" s="131" t="n">
        <v>4607091384192</v>
      </c>
      <c r="E301" s="382" t="n"/>
      <c r="F301" s="413" t="n">
        <v>1.8</v>
      </c>
      <c r="G301" s="38" t="n">
        <v>6</v>
      </c>
      <c r="H301" s="413" t="n">
        <v>10.8</v>
      </c>
      <c r="I301" s="413" t="n">
        <v>11.28</v>
      </c>
      <c r="J301" s="38" t="n">
        <v>56</v>
      </c>
      <c r="K301" s="39" t="inlineStr">
        <is>
          <t>СК1</t>
        </is>
      </c>
      <c r="L301" s="38" t="n">
        <v>60</v>
      </c>
      <c r="M301" s="588" t="inlineStr">
        <is>
          <t>Вареные колбасы Докторская оригинальная Особая Без свинины Весовые П/а Особый рецепт большой батон</t>
        </is>
      </c>
      <c r="N301" s="415" t="n"/>
      <c r="O301" s="415" t="n"/>
      <c r="P301" s="415" t="n"/>
      <c r="Q301" s="382" t="n"/>
      <c r="R301" s="40" t="inlineStr"/>
      <c r="S301" s="40" t="inlineStr"/>
      <c r="T301" s="41" t="inlineStr">
        <is>
          <t>кг</t>
        </is>
      </c>
      <c r="U301" s="416" t="n">
        <v>0</v>
      </c>
      <c r="V301" s="417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</row>
    <row r="302" ht="27" customHeight="1">
      <c r="A302" s="64" t="inlineStr">
        <is>
          <t>SU002462</t>
        </is>
      </c>
      <c r="B302" s="64" t="inlineStr">
        <is>
          <t>P002768</t>
        </is>
      </c>
      <c r="C302" s="37" t="n">
        <v>4301011303</v>
      </c>
      <c r="D302" s="131" t="n">
        <v>4607091384680</v>
      </c>
      <c r="E302" s="382" t="n"/>
      <c r="F302" s="413" t="n">
        <v>0.4</v>
      </c>
      <c r="G302" s="38" t="n">
        <v>10</v>
      </c>
      <c r="H302" s="413" t="n">
        <v>4</v>
      </c>
      <c r="I302" s="413" t="n">
        <v>4.21</v>
      </c>
      <c r="J302" s="38" t="n">
        <v>120</v>
      </c>
      <c r="K302" s="39" t="inlineStr">
        <is>
          <t>СК2</t>
        </is>
      </c>
      <c r="L302" s="38" t="n">
        <v>60</v>
      </c>
      <c r="M302" s="589" t="inlineStr">
        <is>
          <t>Вареные колбасы Докторская оригинальная Особая Без свинины Фикс.вес 0,4 П/а Особый рецепт</t>
        </is>
      </c>
      <c r="N302" s="415" t="n"/>
      <c r="O302" s="415" t="n"/>
      <c r="P302" s="415" t="n"/>
      <c r="Q302" s="382" t="n"/>
      <c r="R302" s="40" t="inlineStr"/>
      <c r="S302" s="40" t="inlineStr"/>
      <c r="T302" s="41" t="inlineStr">
        <is>
          <t>кг</t>
        </is>
      </c>
      <c r="U302" s="416" t="n">
        <v>0</v>
      </c>
      <c r="V302" s="417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</row>
    <row r="303">
      <c r="A303" s="139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418" t="n"/>
      <c r="M303" s="419" t="inlineStr">
        <is>
          <t>Итого</t>
        </is>
      </c>
      <c r="N303" s="390" t="n"/>
      <c r="O303" s="390" t="n"/>
      <c r="P303" s="390" t="n"/>
      <c r="Q303" s="390" t="n"/>
      <c r="R303" s="390" t="n"/>
      <c r="S303" s="391" t="n"/>
      <c r="T303" s="43" t="inlineStr">
        <is>
          <t>кор</t>
        </is>
      </c>
      <c r="U303" s="420">
        <f>IFERROR(U299/H299,"0")+IFERROR(U300/H300,"0")+IFERROR(U301/H301,"0")+IFERROR(U302/H302,"0")</f>
        <v/>
      </c>
      <c r="V303" s="420">
        <f>IFERROR(V299/H299,"0")+IFERROR(V300/H300,"0")+IFERROR(V301/H301,"0")+IFERROR(V302/H302,"0")</f>
        <v/>
      </c>
      <c r="W303" s="420">
        <f>IFERROR(IF(W299="",0,W299),"0")+IFERROR(IF(W300="",0,W300),"0")+IFERROR(IF(W301="",0,W301),"0")+IFERROR(IF(W302="",0,W302),"0")</f>
        <v/>
      </c>
      <c r="X303" s="421" t="n"/>
      <c r="Y303" s="42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418" t="n"/>
      <c r="M304" s="419" t="inlineStr">
        <is>
          <t>Итого</t>
        </is>
      </c>
      <c r="N304" s="390" t="n"/>
      <c r="O304" s="390" t="n"/>
      <c r="P304" s="390" t="n"/>
      <c r="Q304" s="390" t="n"/>
      <c r="R304" s="390" t="n"/>
      <c r="S304" s="391" t="n"/>
      <c r="T304" s="43" t="inlineStr">
        <is>
          <t>кг</t>
        </is>
      </c>
      <c r="U304" s="420">
        <f>IFERROR(SUM(U299:U302),"0")</f>
        <v/>
      </c>
      <c r="V304" s="420">
        <f>IFERROR(SUM(V299:V302),"0")</f>
        <v/>
      </c>
      <c r="W304" s="43" t="n"/>
      <c r="X304" s="421" t="n"/>
      <c r="Y304" s="421" t="n"/>
    </row>
    <row r="305" ht="14.25" customHeight="1">
      <c r="A305" s="130" t="inlineStr">
        <is>
          <t>Копченые колбасы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30" t="n"/>
      <c r="Y305" s="130" t="n"/>
    </row>
    <row r="306" ht="27" customHeight="1">
      <c r="A306" s="64" t="inlineStr">
        <is>
          <t>SU002360</t>
        </is>
      </c>
      <c r="B306" s="64" t="inlineStr">
        <is>
          <t>P002629</t>
        </is>
      </c>
      <c r="C306" s="37" t="n">
        <v>4301031139</v>
      </c>
      <c r="D306" s="131" t="n">
        <v>4607091384802</v>
      </c>
      <c r="E306" s="382" t="n"/>
      <c r="F306" s="413" t="n">
        <v>0.73</v>
      </c>
      <c r="G306" s="38" t="n">
        <v>6</v>
      </c>
      <c r="H306" s="413" t="n">
        <v>4.38</v>
      </c>
      <c r="I306" s="413" t="n">
        <v>4.58</v>
      </c>
      <c r="J306" s="38" t="n">
        <v>156</v>
      </c>
      <c r="K306" s="39" t="inlineStr">
        <is>
          <t>СК2</t>
        </is>
      </c>
      <c r="L306" s="38" t="n">
        <v>35</v>
      </c>
      <c r="M306" s="590" t="inlineStr">
        <is>
          <t>В/к колбасы Сервелат Левантский Особая Без свинины Весовые в/у Особый рецепт</t>
        </is>
      </c>
      <c r="N306" s="415" t="n"/>
      <c r="O306" s="415" t="n"/>
      <c r="P306" s="415" t="n"/>
      <c r="Q306" s="382" t="n"/>
      <c r="R306" s="40" t="inlineStr"/>
      <c r="S306" s="40" t="inlineStr"/>
      <c r="T306" s="41" t="inlineStr">
        <is>
          <t>кг</t>
        </is>
      </c>
      <c r="U306" s="416" t="n">
        <v>0</v>
      </c>
      <c r="V306" s="417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/>
    </row>
    <row r="307" ht="27" customHeight="1">
      <c r="A307" s="64" t="inlineStr">
        <is>
          <t>SU002361</t>
        </is>
      </c>
      <c r="B307" s="64" t="inlineStr">
        <is>
          <t>P002630</t>
        </is>
      </c>
      <c r="C307" s="37" t="n">
        <v>4301031140</v>
      </c>
      <c r="D307" s="131" t="n">
        <v>4607091384826</v>
      </c>
      <c r="E307" s="382" t="n"/>
      <c r="F307" s="413" t="n">
        <v>0.35</v>
      </c>
      <c r="G307" s="38" t="n">
        <v>8</v>
      </c>
      <c r="H307" s="413" t="n">
        <v>2.8</v>
      </c>
      <c r="I307" s="413" t="n">
        <v>2.9</v>
      </c>
      <c r="J307" s="38" t="n">
        <v>234</v>
      </c>
      <c r="K307" s="39" t="inlineStr">
        <is>
          <t>СК2</t>
        </is>
      </c>
      <c r="L307" s="38" t="n">
        <v>35</v>
      </c>
      <c r="M307" s="591" t="inlineStr">
        <is>
          <t>В/к колбасы Сервелат Левантский Особая Без свинины Фикс.вес 0,35 в/у Особый рецепт</t>
        </is>
      </c>
      <c r="N307" s="415" t="n"/>
      <c r="O307" s="415" t="n"/>
      <c r="P307" s="415" t="n"/>
      <c r="Q307" s="382" t="n"/>
      <c r="R307" s="40" t="inlineStr"/>
      <c r="S307" s="40" t="inlineStr"/>
      <c r="T307" s="41" t="inlineStr">
        <is>
          <t>кг</t>
        </is>
      </c>
      <c r="U307" s="416" t="n">
        <v>0</v>
      </c>
      <c r="V307" s="417">
        <f>IFERROR(IF(U307="",0,CEILING((U307/$H307),1)*$H307),"")</f>
        <v/>
      </c>
      <c r="W307" s="42">
        <f>IFERROR(IF(V307=0,"",ROUNDUP(V307/H307,0)*0.00502),"")</f>
        <v/>
      </c>
      <c r="X307" s="69" t="inlineStr"/>
      <c r="Y307" s="70" t="inlineStr"/>
    </row>
    <row r="308">
      <c r="A308" s="139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418" t="n"/>
      <c r="M308" s="419" t="inlineStr">
        <is>
          <t>Итого</t>
        </is>
      </c>
      <c r="N308" s="390" t="n"/>
      <c r="O308" s="390" t="n"/>
      <c r="P308" s="390" t="n"/>
      <c r="Q308" s="390" t="n"/>
      <c r="R308" s="390" t="n"/>
      <c r="S308" s="391" t="n"/>
      <c r="T308" s="43" t="inlineStr">
        <is>
          <t>кор</t>
        </is>
      </c>
      <c r="U308" s="420">
        <f>IFERROR(U306/H306,"0")+IFERROR(U307/H307,"0")</f>
        <v/>
      </c>
      <c r="V308" s="420">
        <f>IFERROR(V306/H306,"0")+IFERROR(V307/H307,"0")</f>
        <v/>
      </c>
      <c r="W308" s="420">
        <f>IFERROR(IF(W306="",0,W306),"0")+IFERROR(IF(W307="",0,W307),"0")</f>
        <v/>
      </c>
      <c r="X308" s="421" t="n"/>
      <c r="Y308" s="42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418" t="n"/>
      <c r="M309" s="419" t="inlineStr">
        <is>
          <t>Итого</t>
        </is>
      </c>
      <c r="N309" s="390" t="n"/>
      <c r="O309" s="390" t="n"/>
      <c r="P309" s="390" t="n"/>
      <c r="Q309" s="390" t="n"/>
      <c r="R309" s="390" t="n"/>
      <c r="S309" s="391" t="n"/>
      <c r="T309" s="43" t="inlineStr">
        <is>
          <t>кг</t>
        </is>
      </c>
      <c r="U309" s="420">
        <f>IFERROR(SUM(U306:U307),"0")</f>
        <v/>
      </c>
      <c r="V309" s="420">
        <f>IFERROR(SUM(V306:V307),"0")</f>
        <v/>
      </c>
      <c r="W309" s="43" t="n"/>
      <c r="X309" s="421" t="n"/>
      <c r="Y309" s="421" t="n"/>
    </row>
    <row r="310" ht="14.25" customHeight="1">
      <c r="A310" s="130" t="inlineStr">
        <is>
          <t>Сосиски</t>
        </is>
      </c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30" t="n"/>
      <c r="Y310" s="130" t="n"/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131" t="n">
        <v>4680115881976</v>
      </c>
      <c r="E311" s="382" t="n"/>
      <c r="F311" s="413" t="n">
        <v>1.3</v>
      </c>
      <c r="G311" s="38" t="n">
        <v>6</v>
      </c>
      <c r="H311" s="413" t="n">
        <v>7.8</v>
      </c>
      <c r="I311" s="413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592" t="inlineStr">
        <is>
          <t>Сосиски "Сочные без свинины" Весовые ТМ "Особый рецепт" 1,3 кг</t>
        </is>
      </c>
      <c r="N311" s="415" t="n"/>
      <c r="O311" s="415" t="n"/>
      <c r="P311" s="415" t="n"/>
      <c r="Q311" s="382" t="n"/>
      <c r="R311" s="40" t="inlineStr">
        <is>
          <t>12.07.2023</t>
        </is>
      </c>
      <c r="S311" s="40" t="inlineStr"/>
      <c r="T311" s="41" t="inlineStr">
        <is>
          <t>кг</t>
        </is>
      </c>
      <c r="U311" s="416" t="n">
        <v>0</v>
      </c>
      <c r="V311" s="417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>
        <is>
          <t>Новинка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131" t="n">
        <v>4680115881969</v>
      </c>
      <c r="E312" s="382" t="n"/>
      <c r="F312" s="413" t="n">
        <v>0.4</v>
      </c>
      <c r="G312" s="38" t="n">
        <v>6</v>
      </c>
      <c r="H312" s="413" t="n">
        <v>2.4</v>
      </c>
      <c r="I312" s="413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593" t="inlineStr">
        <is>
          <t>Сосиски "Сочные без свинины" ф/в 0,4 кг ТМ "Особый рецепт"</t>
        </is>
      </c>
      <c r="N312" s="415" t="n"/>
      <c r="O312" s="415" t="n"/>
      <c r="P312" s="415" t="n"/>
      <c r="Q312" s="382" t="n"/>
      <c r="R312" s="40" t="inlineStr">
        <is>
          <t>12.07.2023</t>
        </is>
      </c>
      <c r="S312" s="40" t="inlineStr"/>
      <c r="T312" s="41" t="inlineStr">
        <is>
          <t>кг</t>
        </is>
      </c>
      <c r="U312" s="416" t="n">
        <v>0</v>
      </c>
      <c r="V312" s="417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>
        <is>
          <t>Новинка</t>
        </is>
      </c>
    </row>
    <row r="313" ht="27" customHeight="1">
      <c r="A313" s="64" t="inlineStr">
        <is>
          <t>SU002074</t>
        </is>
      </c>
      <c r="B313" s="64" t="inlineStr">
        <is>
          <t>P002693</t>
        </is>
      </c>
      <c r="C313" s="37" t="n">
        <v>4301051303</v>
      </c>
      <c r="D313" s="131" t="n">
        <v>4607091384246</v>
      </c>
      <c r="E313" s="382" t="n"/>
      <c r="F313" s="413" t="n">
        <v>1.3</v>
      </c>
      <c r="G313" s="38" t="n">
        <v>6</v>
      </c>
      <c r="H313" s="413" t="n">
        <v>7.8</v>
      </c>
      <c r="I313" s="413" t="n">
        <v>8.364000000000001</v>
      </c>
      <c r="J313" s="38" t="n">
        <v>56</v>
      </c>
      <c r="K313" s="39" t="inlineStr">
        <is>
          <t>СК2</t>
        </is>
      </c>
      <c r="L313" s="38" t="n">
        <v>40</v>
      </c>
      <c r="M313" s="594" t="inlineStr">
        <is>
          <t>Сосиски Молочные для завтрака Особая Без свинины Весовые П/а мгс Особый рецепт</t>
        </is>
      </c>
      <c r="N313" s="415" t="n"/>
      <c r="O313" s="415" t="n"/>
      <c r="P313" s="415" t="n"/>
      <c r="Q313" s="382" t="n"/>
      <c r="R313" s="40" t="inlineStr"/>
      <c r="S313" s="40" t="inlineStr"/>
      <c r="T313" s="41" t="inlineStr">
        <is>
          <t>кг</t>
        </is>
      </c>
      <c r="U313" s="416" t="n">
        <v>1000</v>
      </c>
      <c r="V313" s="417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</row>
    <row r="314" ht="27" customHeight="1">
      <c r="A314" s="64" t="inlineStr">
        <is>
          <t>SU002205</t>
        </is>
      </c>
      <c r="B314" s="64" t="inlineStr">
        <is>
          <t>P002694</t>
        </is>
      </c>
      <c r="C314" s="37" t="n">
        <v>4301051297</v>
      </c>
      <c r="D314" s="131" t="n">
        <v>4607091384253</v>
      </c>
      <c r="E314" s="382" t="n"/>
      <c r="F314" s="413" t="n">
        <v>0.4</v>
      </c>
      <c r="G314" s="38" t="n">
        <v>6</v>
      </c>
      <c r="H314" s="413" t="n">
        <v>2.4</v>
      </c>
      <c r="I314" s="413" t="n">
        <v>2.684</v>
      </c>
      <c r="J314" s="38" t="n">
        <v>156</v>
      </c>
      <c r="K314" s="39" t="inlineStr">
        <is>
          <t>СК2</t>
        </is>
      </c>
      <c r="L314" s="38" t="n">
        <v>40</v>
      </c>
      <c r="M314" s="595" t="inlineStr">
        <is>
          <t>Сосиски Молочные для завтрака Особая Без свинины Фикс.вес 0,4 П/а мгс Особый рецепт</t>
        </is>
      </c>
      <c r="N314" s="415" t="n"/>
      <c r="O314" s="415" t="n"/>
      <c r="P314" s="415" t="n"/>
      <c r="Q314" s="382" t="n"/>
      <c r="R314" s="40" t="inlineStr"/>
      <c r="S314" s="40" t="inlineStr"/>
      <c r="T314" s="41" t="inlineStr">
        <is>
          <t>кг</t>
        </is>
      </c>
      <c r="U314" s="416" t="n">
        <v>0</v>
      </c>
      <c r="V314" s="417">
        <f>IFERROR(IF(U314="",0,CEILING((U314/$H314),1)*$H314),"")</f>
        <v/>
      </c>
      <c r="W314" s="42">
        <f>IFERROR(IF(V314=0,"",ROUNDUP(V314/H314,0)*0.00753),"")</f>
        <v/>
      </c>
      <c r="X314" s="69" t="inlineStr"/>
      <c r="Y314" s="70" t="inlineStr"/>
    </row>
    <row r="315">
      <c r="A315" s="139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418" t="n"/>
      <c r="M315" s="419" t="inlineStr">
        <is>
          <t>Итого</t>
        </is>
      </c>
      <c r="N315" s="390" t="n"/>
      <c r="O315" s="390" t="n"/>
      <c r="P315" s="390" t="n"/>
      <c r="Q315" s="390" t="n"/>
      <c r="R315" s="390" t="n"/>
      <c r="S315" s="391" t="n"/>
      <c r="T315" s="43" t="inlineStr">
        <is>
          <t>кор</t>
        </is>
      </c>
      <c r="U315" s="420">
        <f>IFERROR(U311/H311,"0")+IFERROR(U312/H312,"0")+IFERROR(U313/H313,"0")+IFERROR(U314/H314,"0")</f>
        <v/>
      </c>
      <c r="V315" s="420">
        <f>IFERROR(V311/H311,"0")+IFERROR(V312/H312,"0")+IFERROR(V313/H313,"0")+IFERROR(V314/H314,"0")</f>
        <v/>
      </c>
      <c r="W315" s="420">
        <f>IFERROR(IF(W311="",0,W311),"0")+IFERROR(IF(W312="",0,W312),"0")+IFERROR(IF(W313="",0,W313),"0")+IFERROR(IF(W314="",0,W314),"0")</f>
        <v/>
      </c>
      <c r="X315" s="421" t="n"/>
      <c r="Y315" s="42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418" t="n"/>
      <c r="M316" s="419" t="inlineStr">
        <is>
          <t>Итого</t>
        </is>
      </c>
      <c r="N316" s="390" t="n"/>
      <c r="O316" s="390" t="n"/>
      <c r="P316" s="390" t="n"/>
      <c r="Q316" s="390" t="n"/>
      <c r="R316" s="390" t="n"/>
      <c r="S316" s="391" t="n"/>
      <c r="T316" s="43" t="inlineStr">
        <is>
          <t>кг</t>
        </is>
      </c>
      <c r="U316" s="420">
        <f>IFERROR(SUM(U311:U314),"0")</f>
        <v/>
      </c>
      <c r="V316" s="420">
        <f>IFERROR(SUM(V311:V314),"0")</f>
        <v/>
      </c>
      <c r="W316" s="43" t="n"/>
      <c r="X316" s="421" t="n"/>
      <c r="Y316" s="421" t="n"/>
    </row>
    <row r="317" ht="14.25" customHeight="1">
      <c r="A317" s="130" t="inlineStr">
        <is>
          <t>Сардельки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30" t="n"/>
      <c r="Y317" s="130" t="n"/>
    </row>
    <row r="318" ht="27" customHeight="1">
      <c r="A318" s="64" t="inlineStr">
        <is>
          <t>SU002472</t>
        </is>
      </c>
      <c r="B318" s="64" t="inlineStr">
        <is>
          <t>P002767</t>
        </is>
      </c>
      <c r="C318" s="37" t="n">
        <v>4301060323</v>
      </c>
      <c r="D318" s="131" t="n">
        <v>4607091389357</v>
      </c>
      <c r="E318" s="382" t="n"/>
      <c r="F318" s="413" t="n">
        <v>1.3</v>
      </c>
      <c r="G318" s="38" t="n">
        <v>6</v>
      </c>
      <c r="H318" s="413" t="n">
        <v>7.8</v>
      </c>
      <c r="I318" s="413" t="n">
        <v>8.279999999999999</v>
      </c>
      <c r="J318" s="38" t="n">
        <v>56</v>
      </c>
      <c r="K318" s="39" t="inlineStr">
        <is>
          <t>СК2</t>
        </is>
      </c>
      <c r="L318" s="38" t="n">
        <v>30</v>
      </c>
      <c r="M318" s="596" t="inlineStr">
        <is>
          <t>Сардельки Левантские Особая Без свинины Весовые NDX мгс Особый рецепт</t>
        </is>
      </c>
      <c r="N318" s="415" t="n"/>
      <c r="O318" s="415" t="n"/>
      <c r="P318" s="415" t="n"/>
      <c r="Q318" s="382" t="n"/>
      <c r="R318" s="40" t="inlineStr"/>
      <c r="S318" s="40" t="inlineStr"/>
      <c r="T318" s="41" t="inlineStr">
        <is>
          <t>кг</t>
        </is>
      </c>
      <c r="U318" s="416" t="n">
        <v>0</v>
      </c>
      <c r="V318" s="417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</row>
    <row r="319" ht="27" customHeight="1">
      <c r="A319" s="64" t="inlineStr">
        <is>
          <t>SU002472</t>
        </is>
      </c>
      <c r="B319" s="64" t="inlineStr">
        <is>
          <t>P002973</t>
        </is>
      </c>
      <c r="C319" s="37" t="n">
        <v>4301060322</v>
      </c>
      <c r="D319" s="131" t="n">
        <v>4607091389357</v>
      </c>
      <c r="E319" s="382" t="n"/>
      <c r="F319" s="413" t="n">
        <v>1.3</v>
      </c>
      <c r="G319" s="38" t="n">
        <v>6</v>
      </c>
      <c r="H319" s="413" t="n">
        <v>7.8</v>
      </c>
      <c r="I319" s="413" t="n">
        <v>8.279999999999999</v>
      </c>
      <c r="J319" s="38" t="n">
        <v>56</v>
      </c>
      <c r="K319" s="39" t="inlineStr">
        <is>
          <t>СК2</t>
        </is>
      </c>
      <c r="L319" s="38" t="n">
        <v>40</v>
      </c>
      <c r="M319" s="597" t="inlineStr">
        <is>
          <t>Сардельки Левантские Особая Без свинины Весовые NDX мгс Особый рецепт</t>
        </is>
      </c>
      <c r="N319" s="415" t="n"/>
      <c r="O319" s="415" t="n"/>
      <c r="P319" s="415" t="n"/>
      <c r="Q319" s="382" t="n"/>
      <c r="R319" s="40" t="inlineStr"/>
      <c r="S319" s="40" t="inlineStr"/>
      <c r="T319" s="41" t="inlineStr">
        <is>
          <t>кг</t>
        </is>
      </c>
      <c r="U319" s="416" t="n">
        <v>0</v>
      </c>
      <c r="V319" s="417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</row>
    <row r="320">
      <c r="A320" s="139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418" t="n"/>
      <c r="M320" s="419" t="inlineStr">
        <is>
          <t>Итого</t>
        </is>
      </c>
      <c r="N320" s="390" t="n"/>
      <c r="O320" s="390" t="n"/>
      <c r="P320" s="390" t="n"/>
      <c r="Q320" s="390" t="n"/>
      <c r="R320" s="390" t="n"/>
      <c r="S320" s="391" t="n"/>
      <c r="T320" s="43" t="inlineStr">
        <is>
          <t>кор</t>
        </is>
      </c>
      <c r="U320" s="420">
        <f>IFERROR(U318/H318,"0")+IFERROR(U319/H319,"0")</f>
        <v/>
      </c>
      <c r="V320" s="420">
        <f>IFERROR(V318/H318,"0")+IFERROR(V319/H319,"0")</f>
        <v/>
      </c>
      <c r="W320" s="420">
        <f>IFERROR(IF(W318="",0,W318),"0")+IFERROR(IF(W319="",0,W319),"0")</f>
        <v/>
      </c>
      <c r="X320" s="421" t="n"/>
      <c r="Y320" s="42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418" t="n"/>
      <c r="M321" s="419" t="inlineStr">
        <is>
          <t>Итого</t>
        </is>
      </c>
      <c r="N321" s="390" t="n"/>
      <c r="O321" s="390" t="n"/>
      <c r="P321" s="390" t="n"/>
      <c r="Q321" s="390" t="n"/>
      <c r="R321" s="390" t="n"/>
      <c r="S321" s="391" t="n"/>
      <c r="T321" s="43" t="inlineStr">
        <is>
          <t>кг</t>
        </is>
      </c>
      <c r="U321" s="420">
        <f>IFERROR(SUM(U318:U319),"0")</f>
        <v/>
      </c>
      <c r="V321" s="420">
        <f>IFERROR(SUM(V318:V319),"0")</f>
        <v/>
      </c>
      <c r="W321" s="43" t="n"/>
      <c r="X321" s="421" t="n"/>
      <c r="Y321" s="421" t="n"/>
    </row>
    <row r="322" ht="27.75" customHeight="1">
      <c r="A322" s="128" t="inlineStr">
        <is>
          <t>Баварушка</t>
        </is>
      </c>
      <c r="B322" s="412" t="n"/>
      <c r="C322" s="412" t="n"/>
      <c r="D322" s="412" t="n"/>
      <c r="E322" s="412" t="n"/>
      <c r="F322" s="412" t="n"/>
      <c r="G322" s="412" t="n"/>
      <c r="H322" s="412" t="n"/>
      <c r="I322" s="412" t="n"/>
      <c r="J322" s="412" t="n"/>
      <c r="K322" s="412" t="n"/>
      <c r="L322" s="412" t="n"/>
      <c r="M322" s="412" t="n"/>
      <c r="N322" s="412" t="n"/>
      <c r="O322" s="412" t="n"/>
      <c r="P322" s="412" t="n"/>
      <c r="Q322" s="412" t="n"/>
      <c r="R322" s="412" t="n"/>
      <c r="S322" s="412" t="n"/>
      <c r="T322" s="412" t="n"/>
      <c r="U322" s="412" t="n"/>
      <c r="V322" s="412" t="n"/>
      <c r="W322" s="412" t="n"/>
      <c r="X322" s="55" t="n"/>
      <c r="Y322" s="55" t="n"/>
    </row>
    <row r="323" ht="16.5" customHeight="1">
      <c r="A323" s="129" t="inlineStr">
        <is>
          <t>Филейбургская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29" t="n"/>
      <c r="Y323" s="129" t="n"/>
    </row>
    <row r="324" ht="14.25" customHeight="1">
      <c r="A324" s="130" t="inlineStr">
        <is>
          <t>Вареные колбасы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30" t="n"/>
      <c r="Y324" s="130" t="n"/>
    </row>
    <row r="325" ht="27" customHeight="1">
      <c r="A325" s="64" t="inlineStr">
        <is>
          <t>SU002477</t>
        </is>
      </c>
      <c r="B325" s="64" t="inlineStr">
        <is>
          <t>P003148</t>
        </is>
      </c>
      <c r="C325" s="37" t="n">
        <v>4301011428</v>
      </c>
      <c r="D325" s="131" t="n">
        <v>4607091389708</v>
      </c>
      <c r="E325" s="382" t="n"/>
      <c r="F325" s="413" t="n">
        <v>0.45</v>
      </c>
      <c r="G325" s="38" t="n">
        <v>6</v>
      </c>
      <c r="H325" s="413" t="n">
        <v>2.7</v>
      </c>
      <c r="I325" s="413" t="n">
        <v>2.9</v>
      </c>
      <c r="J325" s="38" t="n">
        <v>156</v>
      </c>
      <c r="K325" s="39" t="inlineStr">
        <is>
          <t>СК1</t>
        </is>
      </c>
      <c r="L325" s="38" t="n">
        <v>50</v>
      </c>
      <c r="M325" s="598" t="inlineStr">
        <is>
          <t>Вареные колбасы Филейбургская с филе сочного окорока Филейбургская Фикс.Вес 0,45 П/а Баварушка</t>
        </is>
      </c>
      <c r="N325" s="415" t="n"/>
      <c r="O325" s="415" t="n"/>
      <c r="P325" s="415" t="n"/>
      <c r="Q325" s="382" t="n"/>
      <c r="R325" s="40" t="inlineStr"/>
      <c r="S325" s="40" t="inlineStr"/>
      <c r="T325" s="41" t="inlineStr">
        <is>
          <t>кг</t>
        </is>
      </c>
      <c r="U325" s="416" t="n">
        <v>0</v>
      </c>
      <c r="V325" s="417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</row>
    <row r="326" ht="27" customHeight="1">
      <c r="A326" s="64" t="inlineStr">
        <is>
          <t>SU002476</t>
        </is>
      </c>
      <c r="B326" s="64" t="inlineStr">
        <is>
          <t>P003147</t>
        </is>
      </c>
      <c r="C326" s="37" t="n">
        <v>4301011427</v>
      </c>
      <c r="D326" s="131" t="n">
        <v>4607091389692</v>
      </c>
      <c r="E326" s="382" t="n"/>
      <c r="F326" s="413" t="n">
        <v>0.45</v>
      </c>
      <c r="G326" s="38" t="n">
        <v>6</v>
      </c>
      <c r="H326" s="413" t="n">
        <v>2.7</v>
      </c>
      <c r="I326" s="413" t="n">
        <v>2.9</v>
      </c>
      <c r="J326" s="38" t="n">
        <v>156</v>
      </c>
      <c r="K326" s="39" t="inlineStr">
        <is>
          <t>СК1</t>
        </is>
      </c>
      <c r="L326" s="38" t="n">
        <v>50</v>
      </c>
      <c r="M326" s="599" t="inlineStr">
        <is>
          <t>Вареные колбасы Филейбургская Филейбургская Фикс.Вес 0,45 П/а Баварушка</t>
        </is>
      </c>
      <c r="N326" s="415" t="n"/>
      <c r="O326" s="415" t="n"/>
      <c r="P326" s="415" t="n"/>
      <c r="Q326" s="382" t="n"/>
      <c r="R326" s="40" t="inlineStr"/>
      <c r="S326" s="40" t="inlineStr"/>
      <c r="T326" s="41" t="inlineStr">
        <is>
          <t>кг</t>
        </is>
      </c>
      <c r="U326" s="416" t="n">
        <v>0</v>
      </c>
      <c r="V326" s="417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</row>
    <row r="327">
      <c r="A327" s="139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418" t="n"/>
      <c r="M327" s="419" t="inlineStr">
        <is>
          <t>Итого</t>
        </is>
      </c>
      <c r="N327" s="390" t="n"/>
      <c r="O327" s="390" t="n"/>
      <c r="P327" s="390" t="n"/>
      <c r="Q327" s="390" t="n"/>
      <c r="R327" s="390" t="n"/>
      <c r="S327" s="391" t="n"/>
      <c r="T327" s="43" t="inlineStr">
        <is>
          <t>кор</t>
        </is>
      </c>
      <c r="U327" s="420">
        <f>IFERROR(U325/H325,"0")+IFERROR(U326/H326,"0")</f>
        <v/>
      </c>
      <c r="V327" s="420">
        <f>IFERROR(V325/H325,"0")+IFERROR(V326/H326,"0")</f>
        <v/>
      </c>
      <c r="W327" s="420">
        <f>IFERROR(IF(W325="",0,W325),"0")+IFERROR(IF(W326="",0,W326),"0")</f>
        <v/>
      </c>
      <c r="X327" s="421" t="n"/>
      <c r="Y327" s="42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418" t="n"/>
      <c r="M328" s="419" t="inlineStr">
        <is>
          <t>Итого</t>
        </is>
      </c>
      <c r="N328" s="390" t="n"/>
      <c r="O328" s="390" t="n"/>
      <c r="P328" s="390" t="n"/>
      <c r="Q328" s="390" t="n"/>
      <c r="R328" s="390" t="n"/>
      <c r="S328" s="391" t="n"/>
      <c r="T328" s="43" t="inlineStr">
        <is>
          <t>кг</t>
        </is>
      </c>
      <c r="U328" s="420">
        <f>IFERROR(SUM(U325:U326),"0")</f>
        <v/>
      </c>
      <c r="V328" s="420">
        <f>IFERROR(SUM(V325:V326),"0")</f>
        <v/>
      </c>
      <c r="W328" s="43" t="n"/>
      <c r="X328" s="421" t="n"/>
      <c r="Y328" s="421" t="n"/>
    </row>
    <row r="329" ht="14.25" customHeight="1">
      <c r="A329" s="130" t="inlineStr">
        <is>
          <t>Копченые колбасы</t>
        </is>
      </c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30" t="n"/>
      <c r="Y329" s="130" t="n"/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131" t="n">
        <v>4607091389753</v>
      </c>
      <c r="E330" s="382" t="n"/>
      <c r="F330" s="413" t="n">
        <v>0.7</v>
      </c>
      <c r="G330" s="38" t="n">
        <v>6</v>
      </c>
      <c r="H330" s="413" t="n">
        <v>4.2</v>
      </c>
      <c r="I330" s="413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600" t="inlineStr">
        <is>
          <t>В/к колбасы Салями Филейбургская зернистая Филейбургская Весовые фиброуз в/у Баварушка</t>
        </is>
      </c>
      <c r="N330" s="415" t="n"/>
      <c r="O330" s="415" t="n"/>
      <c r="P330" s="415" t="n"/>
      <c r="Q330" s="382" t="n"/>
      <c r="R330" s="40" t="inlineStr"/>
      <c r="S330" s="40" t="inlineStr"/>
      <c r="T330" s="41" t="inlineStr">
        <is>
          <t>кг</t>
        </is>
      </c>
      <c r="U330" s="416" t="n">
        <v>850</v>
      </c>
      <c r="V330" s="417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131" t="n">
        <v>4607091389760</v>
      </c>
      <c r="E331" s="382" t="n"/>
      <c r="F331" s="413" t="n">
        <v>0.7</v>
      </c>
      <c r="G331" s="38" t="n">
        <v>6</v>
      </c>
      <c r="H331" s="413" t="n">
        <v>4.2</v>
      </c>
      <c r="I331" s="413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601" t="inlineStr">
        <is>
          <t>В/к колбасы Филейбургская с душистым чесноком Филейбургская Весовые фиброуз в/у Баварушка</t>
        </is>
      </c>
      <c r="N331" s="415" t="n"/>
      <c r="O331" s="415" t="n"/>
      <c r="P331" s="415" t="n"/>
      <c r="Q331" s="382" t="n"/>
      <c r="R331" s="40" t="inlineStr"/>
      <c r="S331" s="40" t="inlineStr"/>
      <c r="T331" s="41" t="inlineStr">
        <is>
          <t>кг</t>
        </is>
      </c>
      <c r="U331" s="416" t="n">
        <v>0</v>
      </c>
      <c r="V331" s="417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131" t="n">
        <v>4607091389746</v>
      </c>
      <c r="E332" s="382" t="n"/>
      <c r="F332" s="413" t="n">
        <v>0.7</v>
      </c>
      <c r="G332" s="38" t="n">
        <v>6</v>
      </c>
      <c r="H332" s="413" t="n">
        <v>4.2</v>
      </c>
      <c r="I332" s="413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602" t="inlineStr">
        <is>
          <t>В/к колбасы Филейбургская с сочным окороком Филейбургская Весовые фиброуз в/у Баварушка</t>
        </is>
      </c>
      <c r="N332" s="415" t="n"/>
      <c r="O332" s="415" t="n"/>
      <c r="P332" s="415" t="n"/>
      <c r="Q332" s="382" t="n"/>
      <c r="R332" s="40" t="inlineStr"/>
      <c r="S332" s="40" t="inlineStr"/>
      <c r="T332" s="41" t="inlineStr">
        <is>
          <t>кг</t>
        </is>
      </c>
      <c r="U332" s="416" t="n">
        <v>0</v>
      </c>
      <c r="V332" s="417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131" t="n">
        <v>4607091384338</v>
      </c>
      <c r="E333" s="382" t="n"/>
      <c r="F333" s="413" t="n">
        <v>0.35</v>
      </c>
      <c r="G333" s="38" t="n">
        <v>6</v>
      </c>
      <c r="H333" s="413" t="n">
        <v>2.1</v>
      </c>
      <c r="I333" s="413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603" t="inlineStr">
        <is>
          <t>В/к колбасы Салями Филейбургская зернистая срез Филейбургская Фикс.вес 0,35 фиброуз Баварушка</t>
        </is>
      </c>
      <c r="N333" s="415" t="n"/>
      <c r="O333" s="415" t="n"/>
      <c r="P333" s="415" t="n"/>
      <c r="Q333" s="382" t="n"/>
      <c r="R333" s="40" t="inlineStr"/>
      <c r="S333" s="40" t="inlineStr"/>
      <c r="T333" s="41" t="inlineStr">
        <is>
          <t>кг</t>
        </is>
      </c>
      <c r="U333" s="416" t="n">
        <v>0</v>
      </c>
      <c r="V333" s="417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131" t="n">
        <v>4607091389524</v>
      </c>
      <c r="E334" s="382" t="n"/>
      <c r="F334" s="413" t="n">
        <v>0.35</v>
      </c>
      <c r="G334" s="38" t="n">
        <v>6</v>
      </c>
      <c r="H334" s="413" t="n">
        <v>2.1</v>
      </c>
      <c r="I334" s="413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604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N334" s="415" t="n"/>
      <c r="O334" s="415" t="n"/>
      <c r="P334" s="415" t="n"/>
      <c r="Q334" s="382" t="n"/>
      <c r="R334" s="40" t="inlineStr"/>
      <c r="S334" s="40" t="inlineStr"/>
      <c r="T334" s="41" t="inlineStr">
        <is>
          <t>кг</t>
        </is>
      </c>
      <c r="U334" s="416" t="n">
        <v>0</v>
      </c>
      <c r="V334" s="417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131" t="n">
        <v>4607091384345</v>
      </c>
      <c r="E335" s="382" t="n"/>
      <c r="F335" s="413" t="n">
        <v>0.35</v>
      </c>
      <c r="G335" s="38" t="n">
        <v>6</v>
      </c>
      <c r="H335" s="413" t="n">
        <v>2.1</v>
      </c>
      <c r="I335" s="413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60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N335" s="415" t="n"/>
      <c r="O335" s="415" t="n"/>
      <c r="P335" s="415" t="n"/>
      <c r="Q335" s="382" t="n"/>
      <c r="R335" s="40" t="inlineStr"/>
      <c r="S335" s="40" t="inlineStr"/>
      <c r="T335" s="41" t="inlineStr">
        <is>
          <t>кг</t>
        </is>
      </c>
      <c r="U335" s="416" t="n">
        <v>0</v>
      </c>
      <c r="V335" s="417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131" t="n">
        <v>4607091389531</v>
      </c>
      <c r="E336" s="382" t="n"/>
      <c r="F336" s="413" t="n">
        <v>0.35</v>
      </c>
      <c r="G336" s="38" t="n">
        <v>6</v>
      </c>
      <c r="H336" s="413" t="n">
        <v>2.1</v>
      </c>
      <c r="I336" s="413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60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N336" s="415" t="n"/>
      <c r="O336" s="415" t="n"/>
      <c r="P336" s="415" t="n"/>
      <c r="Q336" s="382" t="n"/>
      <c r="R336" s="40" t="inlineStr"/>
      <c r="S336" s="40" t="inlineStr"/>
      <c r="T336" s="41" t="inlineStr">
        <is>
          <t>кг</t>
        </is>
      </c>
      <c r="U336" s="416" t="n">
        <v>0</v>
      </c>
      <c r="V336" s="417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</row>
    <row r="337">
      <c r="A337" s="13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418" t="n"/>
      <c r="M337" s="419" t="inlineStr">
        <is>
          <t>Итого</t>
        </is>
      </c>
      <c r="N337" s="390" t="n"/>
      <c r="O337" s="390" t="n"/>
      <c r="P337" s="390" t="n"/>
      <c r="Q337" s="390" t="n"/>
      <c r="R337" s="390" t="n"/>
      <c r="S337" s="391" t="n"/>
      <c r="T337" s="43" t="inlineStr">
        <is>
          <t>кор</t>
        </is>
      </c>
      <c r="U337" s="420">
        <f>IFERROR(U330/H330,"0")+IFERROR(U331/H331,"0")+IFERROR(U332/H332,"0")+IFERROR(U333/H333,"0")+IFERROR(U334/H334,"0")+IFERROR(U335/H335,"0")+IFERROR(U336/H336,"0")</f>
        <v/>
      </c>
      <c r="V337" s="420">
        <f>IFERROR(V330/H330,"0")+IFERROR(V331/H331,"0")+IFERROR(V332/H332,"0")+IFERROR(V333/H333,"0")+IFERROR(V334/H334,"0")+IFERROR(V335/H335,"0")+IFERROR(V336/H336,"0")</f>
        <v/>
      </c>
      <c r="W337" s="420">
        <f>IFERROR(IF(W330="",0,W330),"0")+IFERROR(IF(W331="",0,W331),"0")+IFERROR(IF(W332="",0,W332),"0")+IFERROR(IF(W333="",0,W333),"0")+IFERROR(IF(W334="",0,W334),"0")+IFERROR(IF(W335="",0,W335),"0")+IFERROR(IF(W336="",0,W336),"0")</f>
        <v/>
      </c>
      <c r="X337" s="421" t="n"/>
      <c r="Y337" s="42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418" t="n"/>
      <c r="M338" s="419" t="inlineStr">
        <is>
          <t>Итого</t>
        </is>
      </c>
      <c r="N338" s="390" t="n"/>
      <c r="O338" s="390" t="n"/>
      <c r="P338" s="390" t="n"/>
      <c r="Q338" s="390" t="n"/>
      <c r="R338" s="390" t="n"/>
      <c r="S338" s="391" t="n"/>
      <c r="T338" s="43" t="inlineStr">
        <is>
          <t>кг</t>
        </is>
      </c>
      <c r="U338" s="420">
        <f>IFERROR(SUM(U330:U336),"0")</f>
        <v/>
      </c>
      <c r="V338" s="420">
        <f>IFERROR(SUM(V330:V336),"0")</f>
        <v/>
      </c>
      <c r="W338" s="43" t="n"/>
      <c r="X338" s="421" t="n"/>
      <c r="Y338" s="421" t="n"/>
    </row>
    <row r="339" ht="14.25" customHeight="1">
      <c r="A339" s="13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30" t="n"/>
      <c r="Y339" s="13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131" t="n">
        <v>4607091389685</v>
      </c>
      <c r="E340" s="382" t="n"/>
      <c r="F340" s="413" t="n">
        <v>1.3</v>
      </c>
      <c r="G340" s="38" t="n">
        <v>6</v>
      </c>
      <c r="H340" s="413" t="n">
        <v>7.8</v>
      </c>
      <c r="I340" s="413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607" t="inlineStr">
        <is>
          <t>Сосиски Филейбургские с филе сочного окорока Филейбургская Вес П/а мгс Баварушка</t>
        </is>
      </c>
      <c r="N340" s="415" t="n"/>
      <c r="O340" s="415" t="n"/>
      <c r="P340" s="415" t="n"/>
      <c r="Q340" s="382" t="n"/>
      <c r="R340" s="40" t="inlineStr"/>
      <c r="S340" s="40" t="inlineStr"/>
      <c r="T340" s="41" t="inlineStr">
        <is>
          <t>кг</t>
        </is>
      </c>
      <c r="U340" s="416" t="n">
        <v>0</v>
      </c>
      <c r="V340" s="417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131" t="n">
        <v>4607091389654</v>
      </c>
      <c r="E341" s="382" t="n"/>
      <c r="F341" s="413" t="n">
        <v>0.33</v>
      </c>
      <c r="G341" s="38" t="n">
        <v>6</v>
      </c>
      <c r="H341" s="413" t="n">
        <v>1.98</v>
      </c>
      <c r="I341" s="413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608" t="inlineStr">
        <is>
          <t>Сосиски Баварушки (с грудкой ГОСТ 31962-2013) Филейбургская Фикс.вес 0,33 П/а мгс Баварушка</t>
        </is>
      </c>
      <c r="N341" s="415" t="n"/>
      <c r="O341" s="415" t="n"/>
      <c r="P341" s="415" t="n"/>
      <c r="Q341" s="382" t="n"/>
      <c r="R341" s="40" t="inlineStr"/>
      <c r="S341" s="40" t="inlineStr"/>
      <c r="T341" s="41" t="inlineStr">
        <is>
          <t>кг</t>
        </is>
      </c>
      <c r="U341" s="416" t="n">
        <v>0</v>
      </c>
      <c r="V341" s="417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131" t="n">
        <v>4607091384352</v>
      </c>
      <c r="E342" s="382" t="n"/>
      <c r="F342" s="413" t="n">
        <v>0.6</v>
      </c>
      <c r="G342" s="38" t="n">
        <v>4</v>
      </c>
      <c r="H342" s="413" t="n">
        <v>2.4</v>
      </c>
      <c r="I342" s="413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609" t="inlineStr">
        <is>
          <t>Сосиски Баварушки (со сливочным маслом ГОСТ 32261-2013) Филейбургская Фикс.вес 0,6 П/а мгс Баварушка</t>
        </is>
      </c>
      <c r="N342" s="415" t="n"/>
      <c r="O342" s="415" t="n"/>
      <c r="P342" s="415" t="n"/>
      <c r="Q342" s="382" t="n"/>
      <c r="R342" s="40" t="inlineStr"/>
      <c r="S342" s="40" t="inlineStr"/>
      <c r="T342" s="41" t="inlineStr">
        <is>
          <t>кг</t>
        </is>
      </c>
      <c r="U342" s="416" t="n">
        <v>0</v>
      </c>
      <c r="V342" s="417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131" t="n">
        <v>4607091389661</v>
      </c>
      <c r="E343" s="382" t="n"/>
      <c r="F343" s="413" t="n">
        <v>0.55</v>
      </c>
      <c r="G343" s="38" t="n">
        <v>4</v>
      </c>
      <c r="H343" s="413" t="n">
        <v>2.2</v>
      </c>
      <c r="I343" s="413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610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/>
      </c>
      <c r="N343" s="415" t="n"/>
      <c r="O343" s="415" t="n"/>
      <c r="P343" s="415" t="n"/>
      <c r="Q343" s="382" t="n"/>
      <c r="R343" s="40" t="inlineStr"/>
      <c r="S343" s="40" t="inlineStr"/>
      <c r="T343" s="41" t="inlineStr">
        <is>
          <t>кг</t>
        </is>
      </c>
      <c r="U343" s="416" t="n">
        <v>0</v>
      </c>
      <c r="V343" s="417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</row>
    <row r="344">
      <c r="A344" s="13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418" t="n"/>
      <c r="M344" s="419" t="inlineStr">
        <is>
          <t>Итого</t>
        </is>
      </c>
      <c r="N344" s="390" t="n"/>
      <c r="O344" s="390" t="n"/>
      <c r="P344" s="390" t="n"/>
      <c r="Q344" s="390" t="n"/>
      <c r="R344" s="390" t="n"/>
      <c r="S344" s="391" t="n"/>
      <c r="T344" s="43" t="inlineStr">
        <is>
          <t>кор</t>
        </is>
      </c>
      <c r="U344" s="420">
        <f>IFERROR(U340/H340,"0")+IFERROR(U341/H341,"0")+IFERROR(U342/H342,"0")+IFERROR(U343/H343,"0")</f>
        <v/>
      </c>
      <c r="V344" s="420">
        <f>IFERROR(V340/H340,"0")+IFERROR(V341/H341,"0")+IFERROR(V342/H342,"0")+IFERROR(V343/H343,"0")</f>
        <v/>
      </c>
      <c r="W344" s="420">
        <f>IFERROR(IF(W340="",0,W340),"0")+IFERROR(IF(W341="",0,W341),"0")+IFERROR(IF(W342="",0,W342),"0")+IFERROR(IF(W343="",0,W343),"0")</f>
        <v/>
      </c>
      <c r="X344" s="421" t="n"/>
      <c r="Y344" s="42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418" t="n"/>
      <c r="M345" s="419" t="inlineStr">
        <is>
          <t>Итого</t>
        </is>
      </c>
      <c r="N345" s="390" t="n"/>
      <c r="O345" s="390" t="n"/>
      <c r="P345" s="390" t="n"/>
      <c r="Q345" s="390" t="n"/>
      <c r="R345" s="390" t="n"/>
      <c r="S345" s="391" t="n"/>
      <c r="T345" s="43" t="inlineStr">
        <is>
          <t>кг</t>
        </is>
      </c>
      <c r="U345" s="420">
        <f>IFERROR(SUM(U340:U343),"0")</f>
        <v/>
      </c>
      <c r="V345" s="420">
        <f>IFERROR(SUM(V340:V343),"0")</f>
        <v/>
      </c>
      <c r="W345" s="43" t="n"/>
      <c r="X345" s="421" t="n"/>
      <c r="Y345" s="421" t="n"/>
    </row>
    <row r="346" ht="14.25" customHeight="1">
      <c r="A346" s="13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30" t="n"/>
      <c r="Y346" s="13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131" t="n">
        <v>4680115881648</v>
      </c>
      <c r="E347" s="382" t="n"/>
      <c r="F347" s="413" t="n">
        <v>1</v>
      </c>
      <c r="G347" s="38" t="n">
        <v>4</v>
      </c>
      <c r="H347" s="413" t="n">
        <v>4</v>
      </c>
      <c r="I347" s="413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611" t="inlineStr">
        <is>
          <t>Сардельки "Шпикачки Филейбургские" весовые н/о ТМ "Баварушка"</t>
        </is>
      </c>
      <c r="N347" s="415" t="n"/>
      <c r="O347" s="415" t="n"/>
      <c r="P347" s="415" t="n"/>
      <c r="Q347" s="382" t="n"/>
      <c r="R347" s="40" t="inlineStr"/>
      <c r="S347" s="40" t="inlineStr"/>
      <c r="T347" s="41" t="inlineStr">
        <is>
          <t>кг</t>
        </is>
      </c>
      <c r="U347" s="416" t="n">
        <v>0</v>
      </c>
      <c r="V347" s="417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</row>
    <row r="348">
      <c r="A348" s="13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418" t="n"/>
      <c r="M348" s="419" t="inlineStr">
        <is>
          <t>Итого</t>
        </is>
      </c>
      <c r="N348" s="390" t="n"/>
      <c r="O348" s="390" t="n"/>
      <c r="P348" s="390" t="n"/>
      <c r="Q348" s="390" t="n"/>
      <c r="R348" s="390" t="n"/>
      <c r="S348" s="391" t="n"/>
      <c r="T348" s="43" t="inlineStr">
        <is>
          <t>кор</t>
        </is>
      </c>
      <c r="U348" s="420">
        <f>IFERROR(U347/H347,"0")</f>
        <v/>
      </c>
      <c r="V348" s="420">
        <f>IFERROR(V347/H347,"0")</f>
        <v/>
      </c>
      <c r="W348" s="420">
        <f>IFERROR(IF(W347="",0,W347),"0")</f>
        <v/>
      </c>
      <c r="X348" s="421" t="n"/>
      <c r="Y348" s="42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418" t="n"/>
      <c r="M349" s="419" t="inlineStr">
        <is>
          <t>Итого</t>
        </is>
      </c>
      <c r="N349" s="390" t="n"/>
      <c r="O349" s="390" t="n"/>
      <c r="P349" s="390" t="n"/>
      <c r="Q349" s="390" t="n"/>
      <c r="R349" s="390" t="n"/>
      <c r="S349" s="391" t="n"/>
      <c r="T349" s="43" t="inlineStr">
        <is>
          <t>кг</t>
        </is>
      </c>
      <c r="U349" s="420">
        <f>IFERROR(SUM(U347:U347),"0")</f>
        <v/>
      </c>
      <c r="V349" s="420">
        <f>IFERROR(SUM(V347:V347),"0")</f>
        <v/>
      </c>
      <c r="W349" s="43" t="n"/>
      <c r="X349" s="421" t="n"/>
      <c r="Y349" s="421" t="n"/>
    </row>
    <row r="350" ht="16.5" customHeight="1">
      <c r="A350" s="129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29" t="n"/>
      <c r="Y350" s="129" t="n"/>
    </row>
    <row r="351" ht="14.25" customHeight="1">
      <c r="A351" s="13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30" t="n"/>
      <c r="Y351" s="13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131" t="n">
        <v>4607091389388</v>
      </c>
      <c r="E352" s="382" t="n"/>
      <c r="F352" s="413" t="n">
        <v>1.3</v>
      </c>
      <c r="G352" s="38" t="n">
        <v>4</v>
      </c>
      <c r="H352" s="413" t="n">
        <v>5.2</v>
      </c>
      <c r="I352" s="413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612" t="inlineStr">
        <is>
          <t>Ветчины Балыкбургская Балыкбургская Весовые Фиброуз Баварушка</t>
        </is>
      </c>
      <c r="N352" s="415" t="n"/>
      <c r="O352" s="415" t="n"/>
      <c r="P352" s="415" t="n"/>
      <c r="Q352" s="382" t="n"/>
      <c r="R352" s="40" t="inlineStr"/>
      <c r="S352" s="40" t="inlineStr"/>
      <c r="T352" s="41" t="inlineStr">
        <is>
          <t>кг</t>
        </is>
      </c>
      <c r="U352" s="416" t="n">
        <v>0</v>
      </c>
      <c r="V352" s="417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131" t="n">
        <v>4607091389364</v>
      </c>
      <c r="E353" s="382" t="n"/>
      <c r="F353" s="413" t="n">
        <v>0.42</v>
      </c>
      <c r="G353" s="38" t="n">
        <v>6</v>
      </c>
      <c r="H353" s="413" t="n">
        <v>2.52</v>
      </c>
      <c r="I353" s="413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613" t="inlineStr">
        <is>
          <t>Ветчины Балыкбургская срез Балыкбургская Фикс.вес 0,42 Фиброуз в/у Баварушка</t>
        </is>
      </c>
      <c r="N353" s="415" t="n"/>
      <c r="O353" s="415" t="n"/>
      <c r="P353" s="415" t="n"/>
      <c r="Q353" s="382" t="n"/>
      <c r="R353" s="40" t="inlineStr"/>
      <c r="S353" s="40" t="inlineStr"/>
      <c r="T353" s="41" t="inlineStr">
        <is>
          <t>кг</t>
        </is>
      </c>
      <c r="U353" s="416" t="n">
        <v>0</v>
      </c>
      <c r="V353" s="417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</row>
    <row r="354">
      <c r="A354" s="13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418" t="n"/>
      <c r="M354" s="419" t="inlineStr">
        <is>
          <t>Итого</t>
        </is>
      </c>
      <c r="N354" s="390" t="n"/>
      <c r="O354" s="390" t="n"/>
      <c r="P354" s="390" t="n"/>
      <c r="Q354" s="390" t="n"/>
      <c r="R354" s="390" t="n"/>
      <c r="S354" s="391" t="n"/>
      <c r="T354" s="43" t="inlineStr">
        <is>
          <t>кор</t>
        </is>
      </c>
      <c r="U354" s="420">
        <f>IFERROR(U352/H352,"0")+IFERROR(U353/H353,"0")</f>
        <v/>
      </c>
      <c r="V354" s="420">
        <f>IFERROR(V352/H352,"0")+IFERROR(V353/H353,"0")</f>
        <v/>
      </c>
      <c r="W354" s="420">
        <f>IFERROR(IF(W352="",0,W352),"0")+IFERROR(IF(W353="",0,W353),"0")</f>
        <v/>
      </c>
      <c r="X354" s="421" t="n"/>
      <c r="Y354" s="42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418" t="n"/>
      <c r="M355" s="419" t="inlineStr">
        <is>
          <t>Итого</t>
        </is>
      </c>
      <c r="N355" s="390" t="n"/>
      <c r="O355" s="390" t="n"/>
      <c r="P355" s="390" t="n"/>
      <c r="Q355" s="390" t="n"/>
      <c r="R355" s="390" t="n"/>
      <c r="S355" s="391" t="n"/>
      <c r="T355" s="43" t="inlineStr">
        <is>
          <t>кг</t>
        </is>
      </c>
      <c r="U355" s="420">
        <f>IFERROR(SUM(U352:U353),"0")</f>
        <v/>
      </c>
      <c r="V355" s="420">
        <f>IFERROR(SUM(V352:V353),"0")</f>
        <v/>
      </c>
      <c r="W355" s="43" t="n"/>
      <c r="X355" s="421" t="n"/>
      <c r="Y355" s="421" t="n"/>
    </row>
    <row r="356" ht="14.25" customHeight="1">
      <c r="A356" s="13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30" t="n"/>
      <c r="Y356" s="13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4301031195</v>
      </c>
      <c r="D357" s="131" t="n">
        <v>4607091389739</v>
      </c>
      <c r="E357" s="382" t="n"/>
      <c r="F357" s="413" t="n">
        <v>0.7</v>
      </c>
      <c r="G357" s="38" t="n">
        <v>6</v>
      </c>
      <c r="H357" s="413" t="n">
        <v>4.2</v>
      </c>
      <c r="I357" s="413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614" t="inlineStr">
        <is>
          <t>В/к колбасы Балыкбургская Балыкбургская Весовые фиброуз в/у Баварушка</t>
        </is>
      </c>
      <c r="N357" s="415" t="n"/>
      <c r="O357" s="415" t="n"/>
      <c r="P357" s="415" t="n"/>
      <c r="Q357" s="382" t="n"/>
      <c r="R357" s="40" t="inlineStr"/>
      <c r="S357" s="40" t="inlineStr"/>
      <c r="T357" s="41" t="inlineStr">
        <is>
          <t>кг</t>
        </is>
      </c>
      <c r="U357" s="416" t="n">
        <v>0</v>
      </c>
      <c r="V357" s="417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131" t="n">
        <v>4607091389425</v>
      </c>
      <c r="E358" s="382" t="n"/>
      <c r="F358" s="413" t="n">
        <v>0.35</v>
      </c>
      <c r="G358" s="38" t="n">
        <v>6</v>
      </c>
      <c r="H358" s="413" t="n">
        <v>2.1</v>
      </c>
      <c r="I358" s="413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615" t="inlineStr">
        <is>
          <t>В/к колбасы Балыкбургская рубленая срез Балыкбургская Фикс.вес 0,35 фиброуз в/у Баварушка</t>
        </is>
      </c>
      <c r="N358" s="415" t="n"/>
      <c r="O358" s="415" t="n"/>
      <c r="P358" s="415" t="n"/>
      <c r="Q358" s="382" t="n"/>
      <c r="R358" s="40" t="inlineStr"/>
      <c r="S358" s="40" t="inlineStr"/>
      <c r="T358" s="41" t="inlineStr">
        <is>
          <t>кг</t>
        </is>
      </c>
      <c r="U358" s="416" t="n">
        <v>0</v>
      </c>
      <c r="V358" s="417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131" t="n">
        <v>4680115880771</v>
      </c>
      <c r="E359" s="382" t="n"/>
      <c r="F359" s="413" t="n">
        <v>0.28</v>
      </c>
      <c r="G359" s="38" t="n">
        <v>6</v>
      </c>
      <c r="H359" s="413" t="n">
        <v>1.68</v>
      </c>
      <c r="I359" s="413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616" t="inlineStr">
        <is>
          <t>В/к колбасы Балыкбургская с копченым балыком срез Балыкбургская Фикс.вес 0,28 фиброуз в/у Баварушка</t>
        </is>
      </c>
      <c r="N359" s="415" t="n"/>
      <c r="O359" s="415" t="n"/>
      <c r="P359" s="415" t="n"/>
      <c r="Q359" s="382" t="n"/>
      <c r="R359" s="40" t="inlineStr"/>
      <c r="S359" s="40" t="inlineStr"/>
      <c r="T359" s="41" t="inlineStr">
        <is>
          <t>кг</t>
        </is>
      </c>
      <c r="U359" s="416" t="n">
        <v>0</v>
      </c>
      <c r="V359" s="417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131" t="n">
        <v>4607091389500</v>
      </c>
      <c r="E360" s="382" t="n"/>
      <c r="F360" s="413" t="n">
        <v>0.35</v>
      </c>
      <c r="G360" s="38" t="n">
        <v>6</v>
      </c>
      <c r="H360" s="413" t="n">
        <v>2.1</v>
      </c>
      <c r="I360" s="413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617" t="inlineStr">
        <is>
          <t>В/к колбасы Балыкбургская с копченым балыком срез Балыкбургская Фикс.вес 0,35 фиброуз в/у Баварушка</t>
        </is>
      </c>
      <c r="N360" s="415" t="n"/>
      <c r="O360" s="415" t="n"/>
      <c r="P360" s="415" t="n"/>
      <c r="Q360" s="382" t="n"/>
      <c r="R360" s="40" t="inlineStr"/>
      <c r="S360" s="40" t="inlineStr"/>
      <c r="T360" s="41" t="inlineStr">
        <is>
          <t>кг</t>
        </is>
      </c>
      <c r="U360" s="416" t="n">
        <v>0</v>
      </c>
      <c r="V360" s="417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131" t="n">
        <v>4680115881983</v>
      </c>
      <c r="E361" s="382" t="n"/>
      <c r="F361" s="413" t="n">
        <v>0.28</v>
      </c>
      <c r="G361" s="38" t="n">
        <v>4</v>
      </c>
      <c r="H361" s="413" t="n">
        <v>1.12</v>
      </c>
      <c r="I361" s="413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618" t="inlineStr">
        <is>
          <t>Колбаса Балыкбургская по-краковски с копченым балыком в натуральной оболочке 0,28 кг</t>
        </is>
      </c>
      <c r="N361" s="415" t="n"/>
      <c r="O361" s="415" t="n"/>
      <c r="P361" s="415" t="n"/>
      <c r="Q361" s="382" t="n"/>
      <c r="R361" s="40" t="inlineStr"/>
      <c r="S361" s="40" t="inlineStr"/>
      <c r="T361" s="41" t="inlineStr">
        <is>
          <t>кг</t>
        </is>
      </c>
      <c r="U361" s="416" t="n">
        <v>0</v>
      </c>
      <c r="V361" s="417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</row>
    <row r="362">
      <c r="A362" s="13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418" t="n"/>
      <c r="M362" s="419" t="inlineStr">
        <is>
          <t>Итого</t>
        </is>
      </c>
      <c r="N362" s="390" t="n"/>
      <c r="O362" s="390" t="n"/>
      <c r="P362" s="390" t="n"/>
      <c r="Q362" s="390" t="n"/>
      <c r="R362" s="390" t="n"/>
      <c r="S362" s="391" t="n"/>
      <c r="T362" s="43" t="inlineStr">
        <is>
          <t>кор</t>
        </is>
      </c>
      <c r="U362" s="420">
        <f>IFERROR(U357/H357,"0")+IFERROR(U358/H358,"0")+IFERROR(U359/H359,"0")+IFERROR(U360/H360,"0")+IFERROR(U361/H361,"0")</f>
        <v/>
      </c>
      <c r="V362" s="420">
        <f>IFERROR(V357/H357,"0")+IFERROR(V358/H358,"0")+IFERROR(V359/H359,"0")+IFERROR(V360/H360,"0")+IFERROR(V361/H361,"0")</f>
        <v/>
      </c>
      <c r="W362" s="420">
        <f>IFERROR(IF(W357="",0,W357),"0")+IFERROR(IF(W358="",0,W358),"0")+IFERROR(IF(W359="",0,W359),"0")+IFERROR(IF(W360="",0,W360),"0")+IFERROR(IF(W361="",0,W361),"0")</f>
        <v/>
      </c>
      <c r="X362" s="421" t="n"/>
      <c r="Y362" s="42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418" t="n"/>
      <c r="M363" s="419" t="inlineStr">
        <is>
          <t>Итого</t>
        </is>
      </c>
      <c r="N363" s="390" t="n"/>
      <c r="O363" s="390" t="n"/>
      <c r="P363" s="390" t="n"/>
      <c r="Q363" s="390" t="n"/>
      <c r="R363" s="390" t="n"/>
      <c r="S363" s="391" t="n"/>
      <c r="T363" s="43" t="inlineStr">
        <is>
          <t>кг</t>
        </is>
      </c>
      <c r="U363" s="420">
        <f>IFERROR(SUM(U357:U361),"0")</f>
        <v/>
      </c>
      <c r="V363" s="420">
        <f>IFERROR(SUM(V357:V361),"0")</f>
        <v/>
      </c>
      <c r="W363" s="43" t="n"/>
      <c r="X363" s="421" t="n"/>
      <c r="Y363" s="421" t="n"/>
    </row>
    <row r="364" ht="27.75" customHeight="1">
      <c r="A364" s="128" t="inlineStr">
        <is>
          <t>Дугушка</t>
        </is>
      </c>
      <c r="B364" s="412" t="n"/>
      <c r="C364" s="412" t="n"/>
      <c r="D364" s="412" t="n"/>
      <c r="E364" s="412" t="n"/>
      <c r="F364" s="412" t="n"/>
      <c r="G364" s="412" t="n"/>
      <c r="H364" s="412" t="n"/>
      <c r="I364" s="412" t="n"/>
      <c r="J364" s="412" t="n"/>
      <c r="K364" s="412" t="n"/>
      <c r="L364" s="412" t="n"/>
      <c r="M364" s="412" t="n"/>
      <c r="N364" s="412" t="n"/>
      <c r="O364" s="412" t="n"/>
      <c r="P364" s="412" t="n"/>
      <c r="Q364" s="412" t="n"/>
      <c r="R364" s="412" t="n"/>
      <c r="S364" s="412" t="n"/>
      <c r="T364" s="412" t="n"/>
      <c r="U364" s="412" t="n"/>
      <c r="V364" s="412" t="n"/>
      <c r="W364" s="412" t="n"/>
      <c r="X364" s="55" t="n"/>
      <c r="Y364" s="55" t="n"/>
    </row>
    <row r="365" ht="16.5" customHeight="1">
      <c r="A365" s="129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29" t="n"/>
      <c r="Y365" s="129" t="n"/>
    </row>
    <row r="366" ht="14.25" customHeight="1">
      <c r="A366" s="13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30" t="n"/>
      <c r="Y366" s="130" t="n"/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131" t="n">
        <v>4680115882782</v>
      </c>
      <c r="E367" s="382" t="n"/>
      <c r="F367" s="413" t="n">
        <v>0.6</v>
      </c>
      <c r="G367" s="38" t="n">
        <v>6</v>
      </c>
      <c r="H367" s="413" t="n">
        <v>3.6</v>
      </c>
      <c r="I367" s="413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619" t="inlineStr">
        <is>
          <t>Вареные колбасы "Дугушка со шпиком" Фикс.вес 0,6 П/а ТМ "Дугушка"</t>
        </is>
      </c>
      <c r="N367" s="415" t="n"/>
      <c r="O367" s="415" t="n"/>
      <c r="P367" s="415" t="n"/>
      <c r="Q367" s="382" t="n"/>
      <c r="R367" s="40" t="inlineStr"/>
      <c r="S367" s="40" t="inlineStr"/>
      <c r="T367" s="41" t="inlineStr">
        <is>
          <t>кг</t>
        </is>
      </c>
      <c r="U367" s="416" t="n">
        <v>0</v>
      </c>
      <c r="V367" s="417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>
        <is>
          <t>Новинка</t>
        </is>
      </c>
    </row>
    <row r="368" ht="27" customHeight="1">
      <c r="A368" s="64" t="inlineStr">
        <is>
          <t>SU002011</t>
        </is>
      </c>
      <c r="B368" s="64" t="inlineStr">
        <is>
          <t>P002991</t>
        </is>
      </c>
      <c r="C368" s="37" t="n">
        <v>4301011371</v>
      </c>
      <c r="D368" s="131" t="n">
        <v>4607091389067</v>
      </c>
      <c r="E368" s="382" t="n"/>
      <c r="F368" s="413" t="n">
        <v>0.88</v>
      </c>
      <c r="G368" s="38" t="n">
        <v>6</v>
      </c>
      <c r="H368" s="413" t="n">
        <v>5.28</v>
      </c>
      <c r="I368" s="413" t="n">
        <v>5.64</v>
      </c>
      <c r="J368" s="38" t="n">
        <v>104</v>
      </c>
      <c r="K368" s="39" t="inlineStr">
        <is>
          <t>СК3</t>
        </is>
      </c>
      <c r="L368" s="38" t="n">
        <v>55</v>
      </c>
      <c r="M368" s="620" t="inlineStr">
        <is>
          <t>Вареные колбасы Докторская ГОСТ Дугушка Весовые Вектор Дугушка</t>
        </is>
      </c>
      <c r="N368" s="415" t="n"/>
      <c r="O368" s="415" t="n"/>
      <c r="P368" s="415" t="n"/>
      <c r="Q368" s="382" t="n"/>
      <c r="R368" s="40" t="inlineStr"/>
      <c r="S368" s="40" t="inlineStr"/>
      <c r="T368" s="41" t="inlineStr">
        <is>
          <t>кг</t>
        </is>
      </c>
      <c r="U368" s="416" t="n">
        <v>0</v>
      </c>
      <c r="V368" s="417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</row>
    <row r="369" ht="27" customHeight="1">
      <c r="A369" s="64" t="inlineStr">
        <is>
          <t>SU002094</t>
        </is>
      </c>
      <c r="B369" s="64" t="inlineStr">
        <is>
          <t>P002975</t>
        </is>
      </c>
      <c r="C369" s="37" t="n">
        <v>4301011363</v>
      </c>
      <c r="D369" s="131" t="n">
        <v>4607091383522</v>
      </c>
      <c r="E369" s="382" t="n"/>
      <c r="F369" s="413" t="n">
        <v>0.88</v>
      </c>
      <c r="G369" s="38" t="n">
        <v>6</v>
      </c>
      <c r="H369" s="413" t="n">
        <v>5.28</v>
      </c>
      <c r="I369" s="413" t="n">
        <v>5.64</v>
      </c>
      <c r="J369" s="38" t="n">
        <v>104</v>
      </c>
      <c r="K369" s="39" t="inlineStr">
        <is>
          <t>СК1</t>
        </is>
      </c>
      <c r="L369" s="38" t="n">
        <v>55</v>
      </c>
      <c r="M369" s="621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/>
      </c>
      <c r="N369" s="415" t="n"/>
      <c r="O369" s="415" t="n"/>
      <c r="P369" s="415" t="n"/>
      <c r="Q369" s="382" t="n"/>
      <c r="R369" s="40" t="inlineStr"/>
      <c r="S369" s="40" t="inlineStr"/>
      <c r="T369" s="41" t="inlineStr">
        <is>
          <t>кг</t>
        </is>
      </c>
      <c r="U369" s="416" t="n">
        <v>600</v>
      </c>
      <c r="V369" s="417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</row>
    <row r="370" ht="27" customHeight="1">
      <c r="A370" s="64" t="inlineStr">
        <is>
          <t>SU002182</t>
        </is>
      </c>
      <c r="B370" s="64" t="inlineStr">
        <is>
          <t>P002990</t>
        </is>
      </c>
      <c r="C370" s="37" t="n">
        <v>4301011431</v>
      </c>
      <c r="D370" s="131" t="n">
        <v>4607091384437</v>
      </c>
      <c r="E370" s="382" t="n"/>
      <c r="F370" s="413" t="n">
        <v>0.88</v>
      </c>
      <c r="G370" s="38" t="n">
        <v>6</v>
      </c>
      <c r="H370" s="413" t="n">
        <v>5.28</v>
      </c>
      <c r="I370" s="413" t="n">
        <v>5.64</v>
      </c>
      <c r="J370" s="38" t="n">
        <v>104</v>
      </c>
      <c r="K370" s="39" t="inlineStr">
        <is>
          <t>СК1</t>
        </is>
      </c>
      <c r="L370" s="38" t="n">
        <v>50</v>
      </c>
      <c r="M370" s="622" t="inlineStr">
        <is>
          <t>Вареные колбасы Дугушка со шпиком Дугушка Весовые Вектор Дугушка</t>
        </is>
      </c>
      <c r="N370" s="415" t="n"/>
      <c r="O370" s="415" t="n"/>
      <c r="P370" s="415" t="n"/>
      <c r="Q370" s="382" t="n"/>
      <c r="R370" s="40" t="inlineStr"/>
      <c r="S370" s="40" t="inlineStr"/>
      <c r="T370" s="41" t="inlineStr">
        <is>
          <t>кг</t>
        </is>
      </c>
      <c r="U370" s="416" t="n">
        <v>250</v>
      </c>
      <c r="V370" s="417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</row>
    <row r="371" ht="27" customHeight="1">
      <c r="A371" s="64" t="inlineStr">
        <is>
          <t>SU002010</t>
        </is>
      </c>
      <c r="B371" s="64" t="inlineStr">
        <is>
          <t>P002979</t>
        </is>
      </c>
      <c r="C371" s="37" t="n">
        <v>4301011365</v>
      </c>
      <c r="D371" s="131" t="n">
        <v>4607091389104</v>
      </c>
      <c r="E371" s="382" t="n"/>
      <c r="F371" s="413" t="n">
        <v>0.88</v>
      </c>
      <c r="G371" s="38" t="n">
        <v>6</v>
      </c>
      <c r="H371" s="413" t="n">
        <v>5.28</v>
      </c>
      <c r="I371" s="413" t="n">
        <v>5.64</v>
      </c>
      <c r="J371" s="38" t="n">
        <v>104</v>
      </c>
      <c r="K371" s="39" t="inlineStr">
        <is>
          <t>СК1</t>
        </is>
      </c>
      <c r="L371" s="38" t="n">
        <v>55</v>
      </c>
      <c r="M371" s="623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/>
      </c>
      <c r="N371" s="415" t="n"/>
      <c r="O371" s="415" t="n"/>
      <c r="P371" s="415" t="n"/>
      <c r="Q371" s="382" t="n"/>
      <c r="R371" s="40" t="inlineStr"/>
      <c r="S371" s="40" t="inlineStr"/>
      <c r="T371" s="41" t="inlineStr">
        <is>
          <t>кг</t>
        </is>
      </c>
      <c r="U371" s="416" t="n">
        <v>950</v>
      </c>
      <c r="V371" s="417">
        <f>IFERROR(IF(U371="",0,CEILING((U371/$H371),1)*$H371),"")</f>
        <v/>
      </c>
      <c r="W371" s="42">
        <f>IFERROR(IF(V371=0,"",ROUNDUP(V371/H371,0)*0.01196),"")</f>
        <v/>
      </c>
      <c r="X371" s="69" t="inlineStr"/>
      <c r="Y371" s="70" t="inlineStr"/>
    </row>
    <row r="372" ht="27" customHeight="1">
      <c r="A372" s="64" t="inlineStr">
        <is>
          <t>SU002019</t>
        </is>
      </c>
      <c r="B372" s="64" t="inlineStr">
        <is>
          <t>P002306</t>
        </is>
      </c>
      <c r="C372" s="37" t="n">
        <v>4301011142</v>
      </c>
      <c r="D372" s="131" t="n">
        <v>4607091389036</v>
      </c>
      <c r="E372" s="382" t="n"/>
      <c r="F372" s="413" t="n">
        <v>0.4</v>
      </c>
      <c r="G372" s="38" t="n">
        <v>6</v>
      </c>
      <c r="H372" s="413" t="n">
        <v>2.4</v>
      </c>
      <c r="I372" s="413" t="n">
        <v>2.6</v>
      </c>
      <c r="J372" s="38" t="n">
        <v>156</v>
      </c>
      <c r="K372" s="39" t="inlineStr">
        <is>
          <t>СК3</t>
        </is>
      </c>
      <c r="L372" s="38" t="n">
        <v>50</v>
      </c>
      <c r="M372" s="624" t="inlineStr">
        <is>
          <t>Вареные колбасы Докторская ГОСТ Дугушка Фикс.вес 0,4 Вектор Дугушка</t>
        </is>
      </c>
      <c r="N372" s="415" t="n"/>
      <c r="O372" s="415" t="n"/>
      <c r="P372" s="415" t="n"/>
      <c r="Q372" s="382" t="n"/>
      <c r="R372" s="40" t="inlineStr"/>
      <c r="S372" s="40" t="inlineStr"/>
      <c r="T372" s="41" t="inlineStr">
        <is>
          <t>кг</t>
        </is>
      </c>
      <c r="U372" s="416" t="n">
        <v>0</v>
      </c>
      <c r="V372" s="417">
        <f>IFERROR(IF(U372="",0,CEILING((U372/$H372),1)*$H372),"")</f>
        <v/>
      </c>
      <c r="W372" s="42">
        <f>IFERROR(IF(V372=0,"",ROUNDUP(V372/H372,0)*0.00753),"")</f>
        <v/>
      </c>
      <c r="X372" s="69" t="inlineStr"/>
      <c r="Y372" s="70" t="inlineStr"/>
    </row>
    <row r="373" ht="27" customHeight="1">
      <c r="A373" s="64" t="inlineStr">
        <is>
          <t>SU002632</t>
        </is>
      </c>
      <c r="B373" s="64" t="inlineStr">
        <is>
          <t>P002982</t>
        </is>
      </c>
      <c r="C373" s="37" t="n">
        <v>4301011367</v>
      </c>
      <c r="D373" s="131" t="n">
        <v>4680115880603</v>
      </c>
      <c r="E373" s="382" t="n"/>
      <c r="F373" s="413" t="n">
        <v>0.6</v>
      </c>
      <c r="G373" s="38" t="n">
        <v>6</v>
      </c>
      <c r="H373" s="413" t="n">
        <v>3.6</v>
      </c>
      <c r="I373" s="413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625" t="inlineStr">
        <is>
          <t>Вареные колбасы "Докторская ГОСТ" Фикс.вес 0,6 Вектор ТМ "Дугушка"</t>
        </is>
      </c>
      <c r="N373" s="415" t="n"/>
      <c r="O373" s="415" t="n"/>
      <c r="P373" s="415" t="n"/>
      <c r="Q373" s="382" t="n"/>
      <c r="R373" s="40" t="inlineStr"/>
      <c r="S373" s="40" t="inlineStr"/>
      <c r="T373" s="41" t="inlineStr">
        <is>
          <t>кг</t>
        </is>
      </c>
      <c r="U373" s="416" t="n">
        <v>0</v>
      </c>
      <c r="V373" s="417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</row>
    <row r="374" ht="27" customHeight="1">
      <c r="A374" s="64" t="inlineStr">
        <is>
          <t>SU002220</t>
        </is>
      </c>
      <c r="B374" s="64" t="inlineStr">
        <is>
          <t>P002404</t>
        </is>
      </c>
      <c r="C374" s="37" t="n">
        <v>4301011168</v>
      </c>
      <c r="D374" s="131" t="n">
        <v>4607091389999</v>
      </c>
      <c r="E374" s="382" t="n"/>
      <c r="F374" s="413" t="n">
        <v>0.6</v>
      </c>
      <c r="G374" s="38" t="n">
        <v>6</v>
      </c>
      <c r="H374" s="413" t="n">
        <v>3.6</v>
      </c>
      <c r="I374" s="413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626" t="inlineStr">
        <is>
          <t>Вареные колбасы "Докторская Дугушка" Фикс.вес 0,6 П/а ТМ "Дугушка"</t>
        </is>
      </c>
      <c r="N374" s="415" t="n"/>
      <c r="O374" s="415" t="n"/>
      <c r="P374" s="415" t="n"/>
      <c r="Q374" s="382" t="n"/>
      <c r="R374" s="40" t="inlineStr"/>
      <c r="S374" s="40" t="inlineStr"/>
      <c r="T374" s="41" t="inlineStr">
        <is>
          <t>кг</t>
        </is>
      </c>
      <c r="U374" s="416" t="n">
        <v>0</v>
      </c>
      <c r="V374" s="417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131" t="n">
        <v>4607091389098</v>
      </c>
      <c r="E375" s="382" t="n"/>
      <c r="F375" s="413" t="n">
        <v>0.4</v>
      </c>
      <c r="G375" s="38" t="n">
        <v>6</v>
      </c>
      <c r="H375" s="413" t="n">
        <v>2.4</v>
      </c>
      <c r="I375" s="413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627" t="inlineStr">
        <is>
          <t>Вареные колбасы Молочная Дугушка Дугушка Фикс.вес 0,4 Вектор Дугушка</t>
        </is>
      </c>
      <c r="N375" s="415" t="n"/>
      <c r="O375" s="415" t="n"/>
      <c r="P375" s="415" t="n"/>
      <c r="Q375" s="382" t="n"/>
      <c r="R375" s="40" t="inlineStr"/>
      <c r="S375" s="40" t="inlineStr"/>
      <c r="T375" s="41" t="inlineStr">
        <is>
          <t>кг</t>
        </is>
      </c>
      <c r="U375" s="416" t="n">
        <v>0</v>
      </c>
      <c r="V375" s="417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131" t="n">
        <v>4607091389982</v>
      </c>
      <c r="E376" s="382" t="n"/>
      <c r="F376" s="413" t="n">
        <v>0.6</v>
      </c>
      <c r="G376" s="38" t="n">
        <v>6</v>
      </c>
      <c r="H376" s="413" t="n">
        <v>3.6</v>
      </c>
      <c r="I376" s="413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628" t="inlineStr">
        <is>
          <t>Вареные колбасы "Молочная Дугушка" Фикс.вес 0,6 П/а ТМ "Дугушка"</t>
        </is>
      </c>
      <c r="N376" s="415" t="n"/>
      <c r="O376" s="415" t="n"/>
      <c r="P376" s="415" t="n"/>
      <c r="Q376" s="382" t="n"/>
      <c r="R376" s="40" t="inlineStr"/>
      <c r="S376" s="40" t="inlineStr"/>
      <c r="T376" s="41" t="inlineStr">
        <is>
          <t>кг</t>
        </is>
      </c>
      <c r="U376" s="416" t="n">
        <v>0</v>
      </c>
      <c r="V376" s="417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</row>
    <row r="377">
      <c r="A377" s="13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418" t="n"/>
      <c r="M377" s="419" t="inlineStr">
        <is>
          <t>Итого</t>
        </is>
      </c>
      <c r="N377" s="390" t="n"/>
      <c r="O377" s="390" t="n"/>
      <c r="P377" s="390" t="n"/>
      <c r="Q377" s="390" t="n"/>
      <c r="R377" s="390" t="n"/>
      <c r="S377" s="391" t="n"/>
      <c r="T377" s="43" t="inlineStr">
        <is>
          <t>кор</t>
        </is>
      </c>
      <c r="U377" s="420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420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420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421" t="n"/>
      <c r="Y377" s="42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418" t="n"/>
      <c r="M378" s="419" t="inlineStr">
        <is>
          <t>Итого</t>
        </is>
      </c>
      <c r="N378" s="390" t="n"/>
      <c r="O378" s="390" t="n"/>
      <c r="P378" s="390" t="n"/>
      <c r="Q378" s="390" t="n"/>
      <c r="R378" s="390" t="n"/>
      <c r="S378" s="391" t="n"/>
      <c r="T378" s="43" t="inlineStr">
        <is>
          <t>кг</t>
        </is>
      </c>
      <c r="U378" s="420">
        <f>IFERROR(SUM(U367:U376),"0")</f>
        <v/>
      </c>
      <c r="V378" s="420">
        <f>IFERROR(SUM(V367:V376),"0")</f>
        <v/>
      </c>
      <c r="W378" s="43" t="n"/>
      <c r="X378" s="421" t="n"/>
      <c r="Y378" s="421" t="n"/>
    </row>
    <row r="379" ht="14.25" customHeight="1">
      <c r="A379" s="13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30" t="n"/>
      <c r="Y379" s="13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131" t="n">
        <v>4607091388930</v>
      </c>
      <c r="E380" s="382" t="n"/>
      <c r="F380" s="413" t="n">
        <v>0.88</v>
      </c>
      <c r="G380" s="38" t="n">
        <v>6</v>
      </c>
      <c r="H380" s="413" t="n">
        <v>5.28</v>
      </c>
      <c r="I380" s="413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629" t="inlineStr">
        <is>
          <t>Ветчины Дугушка Дугушка Вес б/о Дугушка</t>
        </is>
      </c>
      <c r="N380" s="415" t="n"/>
      <c r="O380" s="415" t="n"/>
      <c r="P380" s="415" t="n"/>
      <c r="Q380" s="382" t="n"/>
      <c r="R380" s="40" t="inlineStr"/>
      <c r="S380" s="40" t="inlineStr"/>
      <c r="T380" s="41" t="inlineStr">
        <is>
          <t>кг</t>
        </is>
      </c>
      <c r="U380" s="416" t="n">
        <v>300</v>
      </c>
      <c r="V380" s="417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131" t="n">
        <v>4680115880054</v>
      </c>
      <c r="E381" s="382" t="n"/>
      <c r="F381" s="413" t="n">
        <v>0.6</v>
      </c>
      <c r="G381" s="38" t="n">
        <v>6</v>
      </c>
      <c r="H381" s="413" t="n">
        <v>3.6</v>
      </c>
      <c r="I381" s="413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630" t="inlineStr">
        <is>
          <t>Ветчины "Дугушка" Фикс.вес 0,6 П/а ТМ "Дугушка"</t>
        </is>
      </c>
      <c r="N381" s="415" t="n"/>
      <c r="O381" s="415" t="n"/>
      <c r="P381" s="415" t="n"/>
      <c r="Q381" s="382" t="n"/>
      <c r="R381" s="40" t="inlineStr"/>
      <c r="S381" s="40" t="inlineStr"/>
      <c r="T381" s="41" t="inlineStr">
        <is>
          <t>кг</t>
        </is>
      </c>
      <c r="U381" s="416" t="n">
        <v>0</v>
      </c>
      <c r="V381" s="417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</row>
    <row r="382">
      <c r="A382" s="13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418" t="n"/>
      <c r="M382" s="419" t="inlineStr">
        <is>
          <t>Итого</t>
        </is>
      </c>
      <c r="N382" s="390" t="n"/>
      <c r="O382" s="390" t="n"/>
      <c r="P382" s="390" t="n"/>
      <c r="Q382" s="390" t="n"/>
      <c r="R382" s="390" t="n"/>
      <c r="S382" s="391" t="n"/>
      <c r="T382" s="43" t="inlineStr">
        <is>
          <t>кор</t>
        </is>
      </c>
      <c r="U382" s="420">
        <f>IFERROR(U380/H380,"0")+IFERROR(U381/H381,"0")</f>
        <v/>
      </c>
      <c r="V382" s="420">
        <f>IFERROR(V380/H380,"0")+IFERROR(V381/H381,"0")</f>
        <v/>
      </c>
      <c r="W382" s="420">
        <f>IFERROR(IF(W380="",0,W380),"0")+IFERROR(IF(W381="",0,W381),"0")</f>
        <v/>
      </c>
      <c r="X382" s="421" t="n"/>
      <c r="Y382" s="42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418" t="n"/>
      <c r="M383" s="419" t="inlineStr">
        <is>
          <t>Итого</t>
        </is>
      </c>
      <c r="N383" s="390" t="n"/>
      <c r="O383" s="390" t="n"/>
      <c r="P383" s="390" t="n"/>
      <c r="Q383" s="390" t="n"/>
      <c r="R383" s="390" t="n"/>
      <c r="S383" s="391" t="n"/>
      <c r="T383" s="43" t="inlineStr">
        <is>
          <t>кг</t>
        </is>
      </c>
      <c r="U383" s="420">
        <f>IFERROR(SUM(U380:U381),"0")</f>
        <v/>
      </c>
      <c r="V383" s="420">
        <f>IFERROR(SUM(V380:V381),"0")</f>
        <v/>
      </c>
      <c r="W383" s="43" t="n"/>
      <c r="X383" s="421" t="n"/>
      <c r="Y383" s="421" t="n"/>
    </row>
    <row r="384" ht="14.25" customHeight="1">
      <c r="A384" s="13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30" t="n"/>
      <c r="Y384" s="130" t="n"/>
    </row>
    <row r="385" ht="27" customHeight="1">
      <c r="A385" s="64" t="inlineStr">
        <is>
          <t>SU002916</t>
        </is>
      </c>
      <c r="B385" s="64" t="inlineStr">
        <is>
          <t>P003342</t>
        </is>
      </c>
      <c r="C385" s="37" t="n">
        <v>4301031214</v>
      </c>
      <c r="D385" s="131" t="n">
        <v>4680115882072</v>
      </c>
      <c r="E385" s="382" t="n"/>
      <c r="F385" s="413" t="n">
        <v>0.6</v>
      </c>
      <c r="G385" s="38" t="n">
        <v>6</v>
      </c>
      <c r="H385" s="413" t="n">
        <v>3.6</v>
      </c>
      <c r="I385" s="413" t="n">
        <v>3.84</v>
      </c>
      <c r="J385" s="38" t="n">
        <v>120</v>
      </c>
      <c r="K385" s="39" t="inlineStr">
        <is>
          <t>СК1</t>
        </is>
      </c>
      <c r="L385" s="38" t="n">
        <v>55</v>
      </c>
      <c r="M385" s="631" t="inlineStr">
        <is>
          <t>В/к колбасы "Рубленая Запеченная" Фикс.вес 0,6 Вектор ТМ "Дугушка"</t>
        </is>
      </c>
      <c r="N385" s="415" t="n"/>
      <c r="O385" s="415" t="n"/>
      <c r="P385" s="415" t="n"/>
      <c r="Q385" s="382" t="n"/>
      <c r="R385" s="40" t="inlineStr"/>
      <c r="S385" s="40" t="inlineStr"/>
      <c r="T385" s="41" t="inlineStr">
        <is>
          <t>кг</t>
        </is>
      </c>
      <c r="U385" s="416" t="n">
        <v>0</v>
      </c>
      <c r="V385" s="417">
        <f>IFERROR(IF(U385="",0,CEILING((U385/$H385),1)*$H385),"")</f>
        <v/>
      </c>
      <c r="W385" s="42">
        <f>IFERROR(IF(V385=0,"",ROUNDUP(V385/H385,0)*0.00937),"")</f>
        <v/>
      </c>
      <c r="X385" s="69" t="inlineStr"/>
      <c r="Y385" s="70" t="inlineStr">
        <is>
          <t>Новинка</t>
        </is>
      </c>
    </row>
    <row r="386" ht="27" customHeight="1">
      <c r="A386" s="64" t="inlineStr">
        <is>
          <t>SU002919</t>
        </is>
      </c>
      <c r="B386" s="64" t="inlineStr">
        <is>
          <t>P003345</t>
        </is>
      </c>
      <c r="C386" s="37" t="n">
        <v>4301031217</v>
      </c>
      <c r="D386" s="131" t="n">
        <v>4680115882102</v>
      </c>
      <c r="E386" s="382" t="n"/>
      <c r="F386" s="413" t="n">
        <v>0.6</v>
      </c>
      <c r="G386" s="38" t="n">
        <v>6</v>
      </c>
      <c r="H386" s="413" t="n">
        <v>3.6</v>
      </c>
      <c r="I386" s="413" t="n">
        <v>3.81</v>
      </c>
      <c r="J386" s="38" t="n">
        <v>120</v>
      </c>
      <c r="K386" s="39" t="inlineStr">
        <is>
          <t>СК2</t>
        </is>
      </c>
      <c r="L386" s="38" t="n">
        <v>55</v>
      </c>
      <c r="M386" s="632" t="inlineStr">
        <is>
          <t>В/к колбасы "Салями Запеченая" Фикс.вес 0,6 Вектор ТМ "Дугушка"</t>
        </is>
      </c>
      <c r="N386" s="415" t="n"/>
      <c r="O386" s="415" t="n"/>
      <c r="P386" s="415" t="n"/>
      <c r="Q386" s="382" t="n"/>
      <c r="R386" s="40" t="inlineStr"/>
      <c r="S386" s="40" t="inlineStr"/>
      <c r="T386" s="41" t="inlineStr">
        <is>
          <t>кг</t>
        </is>
      </c>
      <c r="U386" s="416" t="n">
        <v>0</v>
      </c>
      <c r="V386" s="417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>
        <is>
          <t>Новинка</t>
        </is>
      </c>
    </row>
    <row r="387" ht="27" customHeight="1">
      <c r="A387" s="64" t="inlineStr">
        <is>
          <t>SU002918</t>
        </is>
      </c>
      <c r="B387" s="64" t="inlineStr">
        <is>
          <t>P003344</t>
        </is>
      </c>
      <c r="C387" s="37" t="n">
        <v>4301031216</v>
      </c>
      <c r="D387" s="131" t="n">
        <v>4680115882096</v>
      </c>
      <c r="E387" s="382" t="n"/>
      <c r="F387" s="413" t="n">
        <v>0.6</v>
      </c>
      <c r="G387" s="38" t="n">
        <v>6</v>
      </c>
      <c r="H387" s="413" t="n">
        <v>3.6</v>
      </c>
      <c r="I387" s="413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633" t="inlineStr">
        <is>
          <t>В/к колбасы "Сервелат Запеченный" Фикс.вес 0,6 Вектор ТМ "Дугушка"</t>
        </is>
      </c>
      <c r="N387" s="415" t="n"/>
      <c r="O387" s="415" t="n"/>
      <c r="P387" s="415" t="n"/>
      <c r="Q387" s="382" t="n"/>
      <c r="R387" s="40" t="inlineStr"/>
      <c r="S387" s="40" t="inlineStr"/>
      <c r="T387" s="41" t="inlineStr">
        <is>
          <t>кг</t>
        </is>
      </c>
      <c r="U387" s="416" t="n">
        <v>0</v>
      </c>
      <c r="V387" s="417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>
        <is>
          <t>Новинка</t>
        </is>
      </c>
    </row>
    <row r="388" ht="27" customHeight="1">
      <c r="A388" s="64" t="inlineStr">
        <is>
          <t>SU002150</t>
        </is>
      </c>
      <c r="B388" s="64" t="inlineStr">
        <is>
          <t>P003249</t>
        </is>
      </c>
      <c r="C388" s="37" t="n">
        <v>4301031198</v>
      </c>
      <c r="D388" s="131" t="n">
        <v>4607091383348</v>
      </c>
      <c r="E388" s="382" t="n"/>
      <c r="F388" s="413" t="n">
        <v>0.88</v>
      </c>
      <c r="G388" s="38" t="n">
        <v>6</v>
      </c>
      <c r="H388" s="413" t="n">
        <v>5.28</v>
      </c>
      <c r="I388" s="413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634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/>
      </c>
      <c r="N388" s="415" t="n"/>
      <c r="O388" s="415" t="n"/>
      <c r="P388" s="415" t="n"/>
      <c r="Q388" s="382" t="n"/>
      <c r="R388" s="40" t="inlineStr"/>
      <c r="S388" s="40" t="inlineStr"/>
      <c r="T388" s="41" t="inlineStr">
        <is>
          <t>кг</t>
        </is>
      </c>
      <c r="U388" s="416" t="n">
        <v>1000</v>
      </c>
      <c r="V388" s="417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</row>
    <row r="389" ht="27" customHeight="1">
      <c r="A389" s="64" t="inlineStr">
        <is>
          <t>SU002158</t>
        </is>
      </c>
      <c r="B389" s="64" t="inlineStr">
        <is>
          <t>P003152</t>
        </is>
      </c>
      <c r="C389" s="37" t="n">
        <v>4301031188</v>
      </c>
      <c r="D389" s="131" t="n">
        <v>4607091383386</v>
      </c>
      <c r="E389" s="382" t="n"/>
      <c r="F389" s="413" t="n">
        <v>0.88</v>
      </c>
      <c r="G389" s="38" t="n">
        <v>6</v>
      </c>
      <c r="H389" s="413" t="n">
        <v>5.28</v>
      </c>
      <c r="I389" s="413" t="n">
        <v>5.64</v>
      </c>
      <c r="J389" s="38" t="n">
        <v>104</v>
      </c>
      <c r="K389" s="39" t="inlineStr">
        <is>
          <t>СК2</t>
        </is>
      </c>
      <c r="L389" s="38" t="n">
        <v>55</v>
      </c>
      <c r="M389" s="635" t="inlineStr">
        <is>
          <t>В/к колбасы Салями Запеченая Дугушка Весовые Вектор Дугушка</t>
        </is>
      </c>
      <c r="N389" s="415" t="n"/>
      <c r="O389" s="415" t="n"/>
      <c r="P389" s="415" t="n"/>
      <c r="Q389" s="382" t="n"/>
      <c r="R389" s="40" t="inlineStr"/>
      <c r="S389" s="40" t="inlineStr"/>
      <c r="T389" s="41" t="inlineStr">
        <is>
          <t>кг</t>
        </is>
      </c>
      <c r="U389" s="416" t="n">
        <v>300</v>
      </c>
      <c r="V389" s="417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</row>
    <row r="390" ht="27" customHeight="1">
      <c r="A390" s="64" t="inlineStr">
        <is>
          <t>SU002151</t>
        </is>
      </c>
      <c r="B390" s="64" t="inlineStr">
        <is>
          <t>P003153</t>
        </is>
      </c>
      <c r="C390" s="37" t="n">
        <v>4301031189</v>
      </c>
      <c r="D390" s="131" t="n">
        <v>4607091383355</v>
      </c>
      <c r="E390" s="382" t="n"/>
      <c r="F390" s="413" t="n">
        <v>0.88</v>
      </c>
      <c r="G390" s="38" t="n">
        <v>6</v>
      </c>
      <c r="H390" s="413" t="n">
        <v>5.28</v>
      </c>
      <c r="I390" s="413" t="n">
        <v>5.64</v>
      </c>
      <c r="J390" s="38" t="n">
        <v>104</v>
      </c>
      <c r="K390" s="39" t="inlineStr">
        <is>
          <t>СК2</t>
        </is>
      </c>
      <c r="L390" s="38" t="n">
        <v>55</v>
      </c>
      <c r="M390" s="636" t="inlineStr">
        <is>
          <t>В/к колбасы Сервелат Запеченный Дугушка Вес Вектор Дугушка</t>
        </is>
      </c>
      <c r="N390" s="415" t="n"/>
      <c r="O390" s="415" t="n"/>
      <c r="P390" s="415" t="n"/>
      <c r="Q390" s="382" t="n"/>
      <c r="R390" s="40" t="inlineStr"/>
      <c r="S390" s="40" t="inlineStr"/>
      <c r="T390" s="41" t="inlineStr">
        <is>
          <t>кг</t>
        </is>
      </c>
      <c r="U390" s="416" t="n">
        <v>750</v>
      </c>
      <c r="V390" s="417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</row>
    <row r="391">
      <c r="A391" s="13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418" t="n"/>
      <c r="M391" s="419" t="inlineStr">
        <is>
          <t>Итого</t>
        </is>
      </c>
      <c r="N391" s="390" t="n"/>
      <c r="O391" s="390" t="n"/>
      <c r="P391" s="390" t="n"/>
      <c r="Q391" s="390" t="n"/>
      <c r="R391" s="390" t="n"/>
      <c r="S391" s="391" t="n"/>
      <c r="T391" s="43" t="inlineStr">
        <is>
          <t>кор</t>
        </is>
      </c>
      <c r="U391" s="420">
        <f>IFERROR(U385/H385,"0")+IFERROR(U386/H386,"0")+IFERROR(U387/H387,"0")+IFERROR(U388/H388,"0")+IFERROR(U389/H389,"0")+IFERROR(U390/H390,"0")</f>
        <v/>
      </c>
      <c r="V391" s="420">
        <f>IFERROR(V385/H385,"0")+IFERROR(V386/H386,"0")+IFERROR(V387/H387,"0")+IFERROR(V388/H388,"0")+IFERROR(V389/H389,"0")+IFERROR(V390/H390,"0")</f>
        <v/>
      </c>
      <c r="W391" s="420">
        <f>IFERROR(IF(W385="",0,W385),"0")+IFERROR(IF(W386="",0,W386),"0")+IFERROR(IF(W387="",0,W387),"0")+IFERROR(IF(W388="",0,W388),"0")+IFERROR(IF(W389="",0,W389),"0")+IFERROR(IF(W390="",0,W390),"0")</f>
        <v/>
      </c>
      <c r="X391" s="421" t="n"/>
      <c r="Y391" s="42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418" t="n"/>
      <c r="M392" s="419" t="inlineStr">
        <is>
          <t>Итого</t>
        </is>
      </c>
      <c r="N392" s="390" t="n"/>
      <c r="O392" s="390" t="n"/>
      <c r="P392" s="390" t="n"/>
      <c r="Q392" s="390" t="n"/>
      <c r="R392" s="390" t="n"/>
      <c r="S392" s="391" t="n"/>
      <c r="T392" s="43" t="inlineStr">
        <is>
          <t>кг</t>
        </is>
      </c>
      <c r="U392" s="420">
        <f>IFERROR(SUM(U385:U390),"0")</f>
        <v/>
      </c>
      <c r="V392" s="420">
        <f>IFERROR(SUM(V385:V390),"0")</f>
        <v/>
      </c>
      <c r="W392" s="43" t="n"/>
      <c r="X392" s="421" t="n"/>
      <c r="Y392" s="421" t="n"/>
    </row>
    <row r="393" ht="14.25" customHeight="1">
      <c r="A393" s="13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30" t="n"/>
      <c r="Y393" s="13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131" t="n">
        <v>4607091383409</v>
      </c>
      <c r="E394" s="382" t="n"/>
      <c r="F394" s="413" t="n">
        <v>1.3</v>
      </c>
      <c r="G394" s="38" t="n">
        <v>6</v>
      </c>
      <c r="H394" s="413" t="n">
        <v>7.8</v>
      </c>
      <c r="I394" s="413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637" t="inlineStr">
        <is>
          <t>Сосиски Молочные Дугушки Дугушка Весовые П/а мгс Дугушка</t>
        </is>
      </c>
      <c r="N394" s="415" t="n"/>
      <c r="O394" s="415" t="n"/>
      <c r="P394" s="415" t="n"/>
      <c r="Q394" s="382" t="n"/>
      <c r="R394" s="40" t="inlineStr"/>
      <c r="S394" s="40" t="inlineStr"/>
      <c r="T394" s="41" t="inlineStr">
        <is>
          <t>кг</t>
        </is>
      </c>
      <c r="U394" s="416" t="n">
        <v>0</v>
      </c>
      <c r="V394" s="417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131" t="n">
        <v>4607091383416</v>
      </c>
      <c r="E395" s="382" t="n"/>
      <c r="F395" s="413" t="n">
        <v>1.3</v>
      </c>
      <c r="G395" s="38" t="n">
        <v>6</v>
      </c>
      <c r="H395" s="413" t="n">
        <v>7.8</v>
      </c>
      <c r="I395" s="413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638" t="inlineStr">
        <is>
          <t>Сосиски Сливочные Дугушки Дугушка Весовые П/а мгс Дугушка</t>
        </is>
      </c>
      <c r="N395" s="415" t="n"/>
      <c r="O395" s="415" t="n"/>
      <c r="P395" s="415" t="n"/>
      <c r="Q395" s="382" t="n"/>
      <c r="R395" s="40" t="inlineStr"/>
      <c r="S395" s="40" t="inlineStr"/>
      <c r="T395" s="41" t="inlineStr">
        <is>
          <t>кг</t>
        </is>
      </c>
      <c r="U395" s="416" t="n">
        <v>0</v>
      </c>
      <c r="V395" s="417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</row>
    <row r="396">
      <c r="A396" s="13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418" t="n"/>
      <c r="M396" s="419" t="inlineStr">
        <is>
          <t>Итого</t>
        </is>
      </c>
      <c r="N396" s="390" t="n"/>
      <c r="O396" s="390" t="n"/>
      <c r="P396" s="390" t="n"/>
      <c r="Q396" s="390" t="n"/>
      <c r="R396" s="390" t="n"/>
      <c r="S396" s="391" t="n"/>
      <c r="T396" s="43" t="inlineStr">
        <is>
          <t>кор</t>
        </is>
      </c>
      <c r="U396" s="420">
        <f>IFERROR(U394/H394,"0")+IFERROR(U395/H395,"0")</f>
        <v/>
      </c>
      <c r="V396" s="420">
        <f>IFERROR(V394/H394,"0")+IFERROR(V395/H395,"0")</f>
        <v/>
      </c>
      <c r="W396" s="420">
        <f>IFERROR(IF(W394="",0,W394),"0")+IFERROR(IF(W395="",0,W395),"0")</f>
        <v/>
      </c>
      <c r="X396" s="421" t="n"/>
      <c r="Y396" s="42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418" t="n"/>
      <c r="M397" s="419" t="inlineStr">
        <is>
          <t>Итого</t>
        </is>
      </c>
      <c r="N397" s="390" t="n"/>
      <c r="O397" s="390" t="n"/>
      <c r="P397" s="390" t="n"/>
      <c r="Q397" s="390" t="n"/>
      <c r="R397" s="390" t="n"/>
      <c r="S397" s="391" t="n"/>
      <c r="T397" s="43" t="inlineStr">
        <is>
          <t>кг</t>
        </is>
      </c>
      <c r="U397" s="420">
        <f>IFERROR(SUM(U394:U395),"0")</f>
        <v/>
      </c>
      <c r="V397" s="420">
        <f>IFERROR(SUM(V394:V395),"0")</f>
        <v/>
      </c>
      <c r="W397" s="43" t="n"/>
      <c r="X397" s="421" t="n"/>
      <c r="Y397" s="421" t="n"/>
    </row>
    <row r="398" ht="27.75" customHeight="1">
      <c r="A398" s="128" t="inlineStr">
        <is>
          <t>Зареченские</t>
        </is>
      </c>
      <c r="B398" s="412" t="n"/>
      <c r="C398" s="412" t="n"/>
      <c r="D398" s="412" t="n"/>
      <c r="E398" s="412" t="n"/>
      <c r="F398" s="412" t="n"/>
      <c r="G398" s="412" t="n"/>
      <c r="H398" s="412" t="n"/>
      <c r="I398" s="412" t="n"/>
      <c r="J398" s="412" t="n"/>
      <c r="K398" s="412" t="n"/>
      <c r="L398" s="412" t="n"/>
      <c r="M398" s="412" t="n"/>
      <c r="N398" s="412" t="n"/>
      <c r="O398" s="412" t="n"/>
      <c r="P398" s="412" t="n"/>
      <c r="Q398" s="412" t="n"/>
      <c r="R398" s="412" t="n"/>
      <c r="S398" s="412" t="n"/>
      <c r="T398" s="412" t="n"/>
      <c r="U398" s="412" t="n"/>
      <c r="V398" s="412" t="n"/>
      <c r="W398" s="412" t="n"/>
      <c r="X398" s="55" t="n"/>
      <c r="Y398" s="55" t="n"/>
    </row>
    <row r="399" ht="16.5" customHeight="1">
      <c r="A399" s="129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29" t="n"/>
      <c r="Y399" s="129" t="n"/>
    </row>
    <row r="400" ht="14.25" customHeight="1">
      <c r="A400" s="13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30" t="n"/>
      <c r="Y400" s="13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131" t="n">
        <v>4680115881099</v>
      </c>
      <c r="E401" s="382" t="n"/>
      <c r="F401" s="413" t="n">
        <v>1.5</v>
      </c>
      <c r="G401" s="38" t="n">
        <v>8</v>
      </c>
      <c r="H401" s="413" t="n">
        <v>12</v>
      </c>
      <c r="I401" s="413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639" t="inlineStr">
        <is>
          <t>Вареные колбасы "Муромская" Весовой п/а ТМ "Зареченские"</t>
        </is>
      </c>
      <c r="N401" s="415" t="n"/>
      <c r="O401" s="415" t="n"/>
      <c r="P401" s="415" t="n"/>
      <c r="Q401" s="382" t="n"/>
      <c r="R401" s="40" t="inlineStr"/>
      <c r="S401" s="40" t="inlineStr"/>
      <c r="T401" s="41" t="inlineStr">
        <is>
          <t>кг</t>
        </is>
      </c>
      <c r="U401" s="416" t="n">
        <v>0</v>
      </c>
      <c r="V401" s="417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131" t="n">
        <v>4680115881150</v>
      </c>
      <c r="E402" s="382" t="n"/>
      <c r="F402" s="413" t="n">
        <v>1.5</v>
      </c>
      <c r="G402" s="38" t="n">
        <v>8</v>
      </c>
      <c r="H402" s="413" t="n">
        <v>12</v>
      </c>
      <c r="I402" s="413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640" t="inlineStr">
        <is>
          <t>Вареные колбасы "Нежная" НТУ Весовые П/а ТМ "Зареченские"</t>
        </is>
      </c>
      <c r="N402" s="415" t="n"/>
      <c r="O402" s="415" t="n"/>
      <c r="P402" s="415" t="n"/>
      <c r="Q402" s="382" t="n"/>
      <c r="R402" s="40" t="inlineStr"/>
      <c r="S402" s="40" t="inlineStr"/>
      <c r="T402" s="41" t="inlineStr">
        <is>
          <t>кг</t>
        </is>
      </c>
      <c r="U402" s="416" t="n">
        <v>300</v>
      </c>
      <c r="V402" s="417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</row>
    <row r="403">
      <c r="A403" s="13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418" t="n"/>
      <c r="M403" s="419" t="inlineStr">
        <is>
          <t>Итого</t>
        </is>
      </c>
      <c r="N403" s="390" t="n"/>
      <c r="O403" s="390" t="n"/>
      <c r="P403" s="390" t="n"/>
      <c r="Q403" s="390" t="n"/>
      <c r="R403" s="390" t="n"/>
      <c r="S403" s="391" t="n"/>
      <c r="T403" s="43" t="inlineStr">
        <is>
          <t>кор</t>
        </is>
      </c>
      <c r="U403" s="420">
        <f>IFERROR(U401/H401,"0")+IFERROR(U402/H402,"0")</f>
        <v/>
      </c>
      <c r="V403" s="420">
        <f>IFERROR(V401/H401,"0")+IFERROR(V402/H402,"0")</f>
        <v/>
      </c>
      <c r="W403" s="420">
        <f>IFERROR(IF(W401="",0,W401),"0")+IFERROR(IF(W402="",0,W402),"0")</f>
        <v/>
      </c>
      <c r="X403" s="421" t="n"/>
      <c r="Y403" s="42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418" t="n"/>
      <c r="M404" s="419" t="inlineStr">
        <is>
          <t>Итого</t>
        </is>
      </c>
      <c r="N404" s="390" t="n"/>
      <c r="O404" s="390" t="n"/>
      <c r="P404" s="390" t="n"/>
      <c r="Q404" s="390" t="n"/>
      <c r="R404" s="390" t="n"/>
      <c r="S404" s="391" t="n"/>
      <c r="T404" s="43" t="inlineStr">
        <is>
          <t>кг</t>
        </is>
      </c>
      <c r="U404" s="420">
        <f>IFERROR(SUM(U401:U402),"0")</f>
        <v/>
      </c>
      <c r="V404" s="420">
        <f>IFERROR(SUM(V401:V402),"0")</f>
        <v/>
      </c>
      <c r="W404" s="43" t="n"/>
      <c r="X404" s="421" t="n"/>
      <c r="Y404" s="421" t="n"/>
    </row>
    <row r="405" ht="14.25" customHeight="1">
      <c r="A405" s="13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30" t="n"/>
      <c r="Y405" s="13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131" t="n">
        <v>4680115881112</v>
      </c>
      <c r="E406" s="382" t="n"/>
      <c r="F406" s="413" t="n">
        <v>1.35</v>
      </c>
      <c r="G406" s="38" t="n">
        <v>8</v>
      </c>
      <c r="H406" s="413" t="n">
        <v>10.8</v>
      </c>
      <c r="I406" s="413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641" t="inlineStr">
        <is>
          <t>Ветчины "Нежная" Весовой п/а ТМ "Зареченские"</t>
        </is>
      </c>
      <c r="N406" s="415" t="n"/>
      <c r="O406" s="415" t="n"/>
      <c r="P406" s="415" t="n"/>
      <c r="Q406" s="382" t="n"/>
      <c r="R406" s="40" t="inlineStr"/>
      <c r="S406" s="40" t="inlineStr"/>
      <c r="T406" s="41" t="inlineStr">
        <is>
          <t>кг</t>
        </is>
      </c>
      <c r="U406" s="416" t="n">
        <v>0</v>
      </c>
      <c r="V406" s="417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131" t="n">
        <v>4680115881129</v>
      </c>
      <c r="E407" s="382" t="n"/>
      <c r="F407" s="413" t="n">
        <v>1.8</v>
      </c>
      <c r="G407" s="38" t="n">
        <v>6</v>
      </c>
      <c r="H407" s="413" t="n">
        <v>10.8</v>
      </c>
      <c r="I407" s="413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642" t="inlineStr">
        <is>
          <t>Ветчины "Нежная" Весовой п/а ТМ "Зареченские" большой батон</t>
        </is>
      </c>
      <c r="N407" s="415" t="n"/>
      <c r="O407" s="415" t="n"/>
      <c r="P407" s="415" t="n"/>
      <c r="Q407" s="382" t="n"/>
      <c r="R407" s="40" t="inlineStr"/>
      <c r="S407" s="40" t="inlineStr"/>
      <c r="T407" s="41" t="inlineStr">
        <is>
          <t>кг</t>
        </is>
      </c>
      <c r="U407" s="416" t="n">
        <v>0</v>
      </c>
      <c r="V407" s="417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</row>
    <row r="408">
      <c r="A408" s="13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418" t="n"/>
      <c r="M408" s="419" t="inlineStr">
        <is>
          <t>Итого</t>
        </is>
      </c>
      <c r="N408" s="390" t="n"/>
      <c r="O408" s="390" t="n"/>
      <c r="P408" s="390" t="n"/>
      <c r="Q408" s="390" t="n"/>
      <c r="R408" s="390" t="n"/>
      <c r="S408" s="391" t="n"/>
      <c r="T408" s="43" t="inlineStr">
        <is>
          <t>кор</t>
        </is>
      </c>
      <c r="U408" s="420">
        <f>IFERROR(U406/H406,"0")+IFERROR(U407/H407,"0")</f>
        <v/>
      </c>
      <c r="V408" s="420">
        <f>IFERROR(V406/H406,"0")+IFERROR(V407/H407,"0")</f>
        <v/>
      </c>
      <c r="W408" s="420">
        <f>IFERROR(IF(W406="",0,W406),"0")+IFERROR(IF(W407="",0,W407),"0")</f>
        <v/>
      </c>
      <c r="X408" s="421" t="n"/>
      <c r="Y408" s="42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418" t="n"/>
      <c r="M409" s="419" t="inlineStr">
        <is>
          <t>Итого</t>
        </is>
      </c>
      <c r="N409" s="390" t="n"/>
      <c r="O409" s="390" t="n"/>
      <c r="P409" s="390" t="n"/>
      <c r="Q409" s="390" t="n"/>
      <c r="R409" s="390" t="n"/>
      <c r="S409" s="391" t="n"/>
      <c r="T409" s="43" t="inlineStr">
        <is>
          <t>кг</t>
        </is>
      </c>
      <c r="U409" s="420">
        <f>IFERROR(SUM(U406:U407),"0")</f>
        <v/>
      </c>
      <c r="V409" s="420">
        <f>IFERROR(SUM(V406:V407),"0")</f>
        <v/>
      </c>
      <c r="W409" s="43" t="n"/>
      <c r="X409" s="421" t="n"/>
      <c r="Y409" s="421" t="n"/>
    </row>
    <row r="410" ht="14.25" customHeight="1">
      <c r="A410" s="13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30" t="n"/>
      <c r="Y410" s="13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131" t="n">
        <v>4680115881167</v>
      </c>
      <c r="E411" s="382" t="n"/>
      <c r="F411" s="413" t="n">
        <v>0.63</v>
      </c>
      <c r="G411" s="38" t="n">
        <v>6</v>
      </c>
      <c r="H411" s="413" t="n">
        <v>3.78</v>
      </c>
      <c r="I411" s="413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643" t="inlineStr">
        <is>
          <t>Копченые колбасы Пражский Зареченские продукты Весовой фиброуз Зареченские</t>
        </is>
      </c>
      <c r="N411" s="415" t="n"/>
      <c r="O411" s="415" t="n"/>
      <c r="P411" s="415" t="n"/>
      <c r="Q411" s="382" t="n"/>
      <c r="R411" s="40" t="inlineStr"/>
      <c r="S411" s="40" t="inlineStr"/>
      <c r="T411" s="41" t="inlineStr">
        <is>
          <t>кг</t>
        </is>
      </c>
      <c r="U411" s="416" t="n">
        <v>0</v>
      </c>
      <c r="V411" s="417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131" t="n">
        <v>4680115881136</v>
      </c>
      <c r="E412" s="382" t="n"/>
      <c r="F412" s="413" t="n">
        <v>0.63</v>
      </c>
      <c r="G412" s="38" t="n">
        <v>6</v>
      </c>
      <c r="H412" s="413" t="n">
        <v>3.78</v>
      </c>
      <c r="I412" s="413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644" t="inlineStr">
        <is>
          <t>В/к колбасы "Рижский" НТУ Весовые Фиброуз в/у ТМ "Зареченские"</t>
        </is>
      </c>
      <c r="N412" s="415" t="n"/>
      <c r="O412" s="415" t="n"/>
      <c r="P412" s="415" t="n"/>
      <c r="Q412" s="382" t="n"/>
      <c r="R412" s="40" t="inlineStr"/>
      <c r="S412" s="40" t="inlineStr"/>
      <c r="T412" s="41" t="inlineStr">
        <is>
          <t>кг</t>
        </is>
      </c>
      <c r="U412" s="416" t="n">
        <v>0</v>
      </c>
      <c r="V412" s="417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</row>
    <row r="413">
      <c r="A413" s="13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418" t="n"/>
      <c r="M413" s="419" t="inlineStr">
        <is>
          <t>Итого</t>
        </is>
      </c>
      <c r="N413" s="390" t="n"/>
      <c r="O413" s="390" t="n"/>
      <c r="P413" s="390" t="n"/>
      <c r="Q413" s="390" t="n"/>
      <c r="R413" s="390" t="n"/>
      <c r="S413" s="391" t="n"/>
      <c r="T413" s="43" t="inlineStr">
        <is>
          <t>кор</t>
        </is>
      </c>
      <c r="U413" s="420">
        <f>IFERROR(U411/H411,"0")+IFERROR(U412/H412,"0")</f>
        <v/>
      </c>
      <c r="V413" s="420">
        <f>IFERROR(V411/H411,"0")+IFERROR(V412/H412,"0")</f>
        <v/>
      </c>
      <c r="W413" s="420">
        <f>IFERROR(IF(W411="",0,W411),"0")+IFERROR(IF(W412="",0,W412),"0")</f>
        <v/>
      </c>
      <c r="X413" s="421" t="n"/>
      <c r="Y413" s="42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418" t="n"/>
      <c r="M414" s="419" t="inlineStr">
        <is>
          <t>Итого</t>
        </is>
      </c>
      <c r="N414" s="390" t="n"/>
      <c r="O414" s="390" t="n"/>
      <c r="P414" s="390" t="n"/>
      <c r="Q414" s="390" t="n"/>
      <c r="R414" s="390" t="n"/>
      <c r="S414" s="391" t="n"/>
      <c r="T414" s="43" t="inlineStr">
        <is>
          <t>кг</t>
        </is>
      </c>
      <c r="U414" s="420">
        <f>IFERROR(SUM(U411:U412),"0")</f>
        <v/>
      </c>
      <c r="V414" s="420">
        <f>IFERROR(SUM(V411:V412),"0")</f>
        <v/>
      </c>
      <c r="W414" s="43" t="n"/>
      <c r="X414" s="421" t="n"/>
      <c r="Y414" s="421" t="n"/>
    </row>
    <row r="415" ht="14.25" customHeight="1">
      <c r="A415" s="13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30" t="n"/>
      <c r="Y415" s="13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131" t="n">
        <v>4680115881143</v>
      </c>
      <c r="E416" s="382" t="n"/>
      <c r="F416" s="413" t="n">
        <v>1.3</v>
      </c>
      <c r="G416" s="38" t="n">
        <v>6</v>
      </c>
      <c r="H416" s="413" t="n">
        <v>7.8</v>
      </c>
      <c r="I416" s="413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645" t="inlineStr">
        <is>
          <t>Сосиски "Датские" НТУ Весовые П/а мгс ТМ "Зареченские"</t>
        </is>
      </c>
      <c r="N416" s="415" t="n"/>
      <c r="O416" s="415" t="n"/>
      <c r="P416" s="415" t="n"/>
      <c r="Q416" s="382" t="n"/>
      <c r="R416" s="40" t="inlineStr"/>
      <c r="S416" s="40" t="inlineStr"/>
      <c r="T416" s="41" t="inlineStr">
        <is>
          <t>кг</t>
        </is>
      </c>
      <c r="U416" s="416" t="n">
        <v>440</v>
      </c>
      <c r="V416" s="417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131" t="n">
        <v>4680115881068</v>
      </c>
      <c r="E417" s="382" t="n"/>
      <c r="F417" s="413" t="n">
        <v>1.3</v>
      </c>
      <c r="G417" s="38" t="n">
        <v>6</v>
      </c>
      <c r="H417" s="413" t="n">
        <v>7.8</v>
      </c>
      <c r="I417" s="413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646" t="inlineStr">
        <is>
          <t>Сосиски "Сочные" Весовой п/а ТМ "Зареченские"</t>
        </is>
      </c>
      <c r="N417" s="415" t="n"/>
      <c r="O417" s="415" t="n"/>
      <c r="P417" s="415" t="n"/>
      <c r="Q417" s="382" t="n"/>
      <c r="R417" s="40" t="inlineStr"/>
      <c r="S417" s="40" t="inlineStr"/>
      <c r="T417" s="41" t="inlineStr">
        <is>
          <t>кг</t>
        </is>
      </c>
      <c r="U417" s="416" t="n">
        <v>0</v>
      </c>
      <c r="V417" s="417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131" t="n">
        <v>4680115881075</v>
      </c>
      <c r="E418" s="382" t="n"/>
      <c r="F418" s="413" t="n">
        <v>0.5</v>
      </c>
      <c r="G418" s="38" t="n">
        <v>6</v>
      </c>
      <c r="H418" s="413" t="n">
        <v>3</v>
      </c>
      <c r="I418" s="413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647" t="inlineStr">
        <is>
          <t>Сосиски "Сочные" Фикс.вес 0,5 п/а ТМ "Зареченские"</t>
        </is>
      </c>
      <c r="N418" s="415" t="n"/>
      <c r="O418" s="415" t="n"/>
      <c r="P418" s="415" t="n"/>
      <c r="Q418" s="382" t="n"/>
      <c r="R418" s="40" t="inlineStr"/>
      <c r="S418" s="40" t="inlineStr"/>
      <c r="T418" s="41" t="inlineStr">
        <is>
          <t>кг</t>
        </is>
      </c>
      <c r="U418" s="416" t="n">
        <v>0</v>
      </c>
      <c r="V418" s="417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</row>
    <row r="419">
      <c r="A419" s="13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418" t="n"/>
      <c r="M419" s="419" t="inlineStr">
        <is>
          <t>Итого</t>
        </is>
      </c>
      <c r="N419" s="390" t="n"/>
      <c r="O419" s="390" t="n"/>
      <c r="P419" s="390" t="n"/>
      <c r="Q419" s="390" t="n"/>
      <c r="R419" s="390" t="n"/>
      <c r="S419" s="391" t="n"/>
      <c r="T419" s="43" t="inlineStr">
        <is>
          <t>кор</t>
        </is>
      </c>
      <c r="U419" s="420">
        <f>IFERROR(U416/H416,"0")+IFERROR(U417/H417,"0")+IFERROR(U418/H418,"0")</f>
        <v/>
      </c>
      <c r="V419" s="420">
        <f>IFERROR(V416/H416,"0")+IFERROR(V417/H417,"0")+IFERROR(V418/H418,"0")</f>
        <v/>
      </c>
      <c r="W419" s="420">
        <f>IFERROR(IF(W416="",0,W416),"0")+IFERROR(IF(W417="",0,W417),"0")+IFERROR(IF(W418="",0,W418),"0")</f>
        <v/>
      </c>
      <c r="X419" s="421" t="n"/>
      <c r="Y419" s="42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418" t="n"/>
      <c r="M420" s="419" t="inlineStr">
        <is>
          <t>Итого</t>
        </is>
      </c>
      <c r="N420" s="390" t="n"/>
      <c r="O420" s="390" t="n"/>
      <c r="P420" s="390" t="n"/>
      <c r="Q420" s="390" t="n"/>
      <c r="R420" s="390" t="n"/>
      <c r="S420" s="391" t="n"/>
      <c r="T420" s="43" t="inlineStr">
        <is>
          <t>кг</t>
        </is>
      </c>
      <c r="U420" s="420">
        <f>IFERROR(SUM(U416:U418),"0")</f>
        <v/>
      </c>
      <c r="V420" s="420">
        <f>IFERROR(SUM(V416:V418),"0")</f>
        <v/>
      </c>
      <c r="W420" s="43" t="n"/>
      <c r="X420" s="421" t="n"/>
      <c r="Y420" s="421" t="n"/>
    </row>
    <row r="421" ht="15" customHeight="1">
      <c r="A421" s="36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379" t="n"/>
      <c r="M421" s="648" t="inlineStr">
        <is>
          <t>ИТОГО НЕТТО</t>
        </is>
      </c>
      <c r="N421" s="373" t="n"/>
      <c r="O421" s="373" t="n"/>
      <c r="P421" s="373" t="n"/>
      <c r="Q421" s="373" t="n"/>
      <c r="R421" s="373" t="n"/>
      <c r="S421" s="374" t="n"/>
      <c r="T421" s="43" t="inlineStr">
        <is>
          <t>кг</t>
        </is>
      </c>
      <c r="U421" s="420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/>
      </c>
      <c r="V421" s="420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/>
      </c>
      <c r="W421" s="43" t="n"/>
      <c r="X421" s="421" t="n"/>
      <c r="Y421" s="42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379" t="n"/>
      <c r="M422" s="648" t="inlineStr">
        <is>
          <t>ИТОГО БРУТТО</t>
        </is>
      </c>
      <c r="N422" s="373" t="n"/>
      <c r="O422" s="373" t="n"/>
      <c r="P422" s="373" t="n"/>
      <c r="Q422" s="373" t="n"/>
      <c r="R422" s="373" t="n"/>
      <c r="S422" s="374" t="n"/>
      <c r="T422" s="43" t="inlineStr">
        <is>
          <t>кг</t>
        </is>
      </c>
      <c r="U422" s="42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42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421" t="n"/>
      <c r="Y422" s="42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379" t="n"/>
      <c r="M423" s="648" t="inlineStr">
        <is>
          <t>Кол-во паллет</t>
        </is>
      </c>
      <c r="N423" s="373" t="n"/>
      <c r="O423" s="373" t="n"/>
      <c r="P423" s="373" t="n"/>
      <c r="Q423" s="373" t="n"/>
      <c r="R423" s="373" t="n"/>
      <c r="S423" s="374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421" t="n"/>
      <c r="Y423" s="42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379" t="n"/>
      <c r="M424" s="648" t="inlineStr">
        <is>
          <t>Вес брутто  с паллетами</t>
        </is>
      </c>
      <c r="N424" s="373" t="n"/>
      <c r="O424" s="373" t="n"/>
      <c r="P424" s="373" t="n"/>
      <c r="Q424" s="373" t="n"/>
      <c r="R424" s="373" t="n"/>
      <c r="S424" s="374" t="n"/>
      <c r="T424" s="43" t="inlineStr">
        <is>
          <t>кг</t>
        </is>
      </c>
      <c r="U424" s="420">
        <f>GrossWeightTotal+PalletQtyTotal*25</f>
        <v/>
      </c>
      <c r="V424" s="420">
        <f>GrossWeightTotalR+PalletQtyTotalR*25</f>
        <v/>
      </c>
      <c r="W424" s="43" t="n"/>
      <c r="X424" s="421" t="n"/>
      <c r="Y424" s="42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379" t="n"/>
      <c r="M425" s="648" t="inlineStr">
        <is>
          <t>Кол-во коробок</t>
        </is>
      </c>
      <c r="N425" s="373" t="n"/>
      <c r="O425" s="373" t="n"/>
      <c r="P425" s="373" t="n"/>
      <c r="Q425" s="373" t="n"/>
      <c r="R425" s="373" t="n"/>
      <c r="S425" s="374" t="n"/>
      <c r="T425" s="43" t="inlineStr">
        <is>
          <t>шт</t>
        </is>
      </c>
      <c r="U425" s="420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/>
      </c>
      <c r="V425" s="420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/>
      </c>
      <c r="W425" s="43" t="n"/>
      <c r="X425" s="421" t="n"/>
      <c r="Y425" s="421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379" t="n"/>
      <c r="M426" s="648" t="inlineStr">
        <is>
          <t>Объем заказа</t>
        </is>
      </c>
      <c r="N426" s="373" t="n"/>
      <c r="O426" s="373" t="n"/>
      <c r="P426" s="373" t="n"/>
      <c r="Q426" s="373" t="n"/>
      <c r="R426" s="373" t="n"/>
      <c r="S426" s="374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/>
      </c>
      <c r="X426" s="421" t="n"/>
      <c r="Y426" s="421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70" t="inlineStr">
        <is>
          <t>Ядрена копоть</t>
        </is>
      </c>
      <c r="C428" s="370" t="inlineStr">
        <is>
          <t>Вязанка</t>
        </is>
      </c>
      <c r="D428" s="649" t="n"/>
      <c r="E428" s="649" t="n"/>
      <c r="F428" s="650" t="n"/>
      <c r="G428" s="370" t="inlineStr">
        <is>
          <t>Стародворье</t>
        </is>
      </c>
      <c r="H428" s="649" t="n"/>
      <c r="I428" s="649" t="n"/>
      <c r="J428" s="650" t="n"/>
      <c r="K428" s="370" t="inlineStr">
        <is>
          <t>Особый рецепт</t>
        </is>
      </c>
      <c r="L428" s="650" t="n"/>
      <c r="M428" s="370" t="inlineStr">
        <is>
          <t>Баварушка</t>
        </is>
      </c>
      <c r="N428" s="650" t="n"/>
      <c r="O428" s="370" t="inlineStr">
        <is>
          <t>Дугушка</t>
        </is>
      </c>
      <c r="P428" s="370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71" t="inlineStr">
        <is>
          <t>СЕРИЯ</t>
        </is>
      </c>
      <c r="B429" s="370" t="inlineStr">
        <is>
          <t>Ядрена копоть</t>
        </is>
      </c>
      <c r="C429" s="370" t="inlineStr">
        <is>
          <t>Столичная</t>
        </is>
      </c>
      <c r="D429" s="370" t="inlineStr">
        <is>
          <t>Классическая</t>
        </is>
      </c>
      <c r="E429" s="370" t="inlineStr">
        <is>
          <t>Вязанка</t>
        </is>
      </c>
      <c r="F429" s="370" t="inlineStr">
        <is>
          <t>Сливушки</t>
        </is>
      </c>
      <c r="G429" s="370" t="inlineStr">
        <is>
          <t>Золоченная в печи</t>
        </is>
      </c>
      <c r="H429" s="370" t="inlineStr">
        <is>
          <t>Бордо</t>
        </is>
      </c>
      <c r="I429" s="370" t="inlineStr">
        <is>
          <t>Фирменная</t>
        </is>
      </c>
      <c r="J429" s="370" t="inlineStr">
        <is>
          <t>Бавария</t>
        </is>
      </c>
      <c r="K429" s="370" t="inlineStr">
        <is>
          <t>Особая</t>
        </is>
      </c>
      <c r="L429" s="370" t="inlineStr">
        <is>
          <t>Особая Без свинины</t>
        </is>
      </c>
      <c r="M429" s="370" t="inlineStr">
        <is>
          <t>Филейбургская</t>
        </is>
      </c>
      <c r="N429" s="370" t="inlineStr">
        <is>
          <t>Балыкбургская</t>
        </is>
      </c>
      <c r="O429" s="370" t="inlineStr">
        <is>
          <t>Дугушка</t>
        </is>
      </c>
      <c r="P429" s="370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651" t="n"/>
      <c r="B430" s="652" t="n"/>
      <c r="C430" s="652" t="n"/>
      <c r="D430" s="652" t="n"/>
      <c r="E430" s="652" t="n"/>
      <c r="F430" s="652" t="n"/>
      <c r="G430" s="652" t="n"/>
      <c r="H430" s="652" t="n"/>
      <c r="I430" s="652" t="n"/>
      <c r="J430" s="652" t="n"/>
      <c r="K430" s="652" t="n"/>
      <c r="L430" s="652" t="n"/>
      <c r="M430" s="652" t="n"/>
      <c r="N430" s="652" t="n"/>
      <c r="O430" s="652" t="n"/>
      <c r="P430" s="652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/>
      </c>
      <c r="I431" s="53">
        <f>IFERROR(V228*1,"0")+IFERROR(V229*1,"0")+IFERROR(V230*1,"0")+IFERROR(V231*1,"0")+IFERROR(V232*1,"0")+IFERROR(V233*1,"0")+IFERROR(V234*1,"0")+IFERROR(V238*1,"0")+IFERROR(V239*1,"0")</f>
        <v/>
      </c>
      <c r="J431" s="53">
        <f>IFERROR(V244*1,"0")+IFERROR(V245*1,"0")+IFERROR(V249*1,"0")+IFERROR(V250*1,"0")+IFERROR(V251*1,"0")+IFERROR(V255*1,"0")+IFERROR(V259*1,"0")+IFERROR(V263*1,"0")</f>
        <v/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/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/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6BjJ7WELpsqUD3Ii8N4UQ==" formatRows="1" sort="0" spinCount="100000" hashValue="cCsKnw9YAYtSpNB3ZaglV6uXq+G1V0aBXCvMY4GA2hiW8fTFZJUiGCinpnZY00PN02x9DCngipA4Qf10crFLf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Z7qt+PbMBU95ZZ6my9C4w==" formatRows="1" sort="0" spinCount="100000" hashValue="zn6MR+6Jpj1CPMGbNwbfJ49rR6QmcIOOVh+geuEPueNWLyvVs/67dc+BfSSZAzPhvY6HVTeL7cz20WM5DuiV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2023-07-06T14:06:34Z</dcterms:modified>
  <cp:lastModifiedBy>Admin</cp:lastModifiedBy>
</cp:coreProperties>
</file>