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7,23 ПОКОМ ЗПФ\"/>
    </mc:Choice>
  </mc:AlternateContent>
  <xr:revisionPtr revIDLastSave="0" documentId="13_ncr:1_{08B82C0E-AF59-4E5C-8329-86761EAFD1C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225" i="1" l="1"/>
  <c r="V199" i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<sst xmlns="http://schemas.openxmlformats.org/spreadsheetml/2006/main" count="806" uniqueCount="399">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</sst>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zoomScaleNormal="100" workbookViewId="0">
      <selection activeCell="M13" sqref="M13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45107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Пятница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0.375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171</v>
      </c>
      <c r="V30" s="57">
        <f>IFERROR(IF(U30="","",U30),"")</f>
        <v>171</v>
      </c>
      <c r="W30" s="58">
        <f>IFERROR(IF(U30="","",U30*0.00936),"")</f>
        <v>1.60056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171</v>
      </c>
      <c r="V32" s="62">
        <f>IFERROR(SUM(V28:V31),"0")</f>
        <v>171</v>
      </c>
      <c r="W32" s="62">
        <f>IFERROR(IF(W28="",0,W28),"0")+IFERROR(IF(W29="",0,W29),"0")+IFERROR(IF(W30="",0,W30),"0")+IFERROR(IF(W31="",0,W31),"0")</f>
        <v>1.60056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256.5</v>
      </c>
      <c r="V33" s="62">
        <f>IFERROR(SUMPRODUCT(V28:V31*H28:H31),"0")</f>
        <v>256.5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16</v>
      </c>
      <c r="V39" s="57">
        <f>IFERROR(IF(U39="","",U39),"")</f>
        <v>16</v>
      </c>
      <c r="W39" s="58">
        <f>IFERROR(IF(U39="","",U39*0.0155),"")</f>
        <v>0.248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16</v>
      </c>
      <c r="V40" s="62">
        <f>IFERROR(SUM(V36:V39),"0")</f>
        <v>16</v>
      </c>
      <c r="W40" s="62">
        <f>IFERROR(IF(W36="",0,W36),"0")+IFERROR(IF(W37="",0,W37),"0")+IFERROR(IF(W38="",0,W38),"0")+IFERROR(IF(W39="",0,W39),"0")</f>
        <v>0.248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96</v>
      </c>
      <c r="V41" s="62">
        <f>IFERROR(SUMPRODUCT(V36:V39*H36:H39),"0")</f>
        <v>96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43</v>
      </c>
      <c r="V55" s="57">
        <f t="shared" si="0"/>
        <v>43</v>
      </c>
      <c r="W55" s="58">
        <f t="shared" si="1"/>
        <v>0.66649999999999998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43</v>
      </c>
      <c r="V56" s="62">
        <f>IFERROR(SUM(V50:V55),"0")</f>
        <v>43</v>
      </c>
      <c r="W56" s="62">
        <f>IFERROR(IF(W50="",0,W50),"0")+IFERROR(IF(W51="",0,W51),"0")+IFERROR(IF(W52="",0,W52),"0")+IFERROR(IF(W53="",0,W53),"0")+IFERROR(IF(W54="",0,W54),"0")+IFERROR(IF(W55="",0,W55),"0")</f>
        <v>0.66649999999999998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309.60000000000002</v>
      </c>
      <c r="V57" s="62">
        <f>IFERROR(SUMPRODUCT(V50:V55*H50:H55),"0")</f>
        <v>309.60000000000002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153</v>
      </c>
      <c r="V61" s="57">
        <f>IFERROR(IF(U61="","",U61),"")</f>
        <v>153</v>
      </c>
      <c r="W61" s="58">
        <f>IFERROR(IF(U61="","",U61*0.00855),"")</f>
        <v>1.3081500000000001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153</v>
      </c>
      <c r="V62" s="62">
        <f>IFERROR(SUM(V60:V61),"0")</f>
        <v>153</v>
      </c>
      <c r="W62" s="62">
        <f>IFERROR(IF(W60="",0,W60),"0")+IFERROR(IF(W61="",0,W61),"0")</f>
        <v>1.3081500000000001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765</v>
      </c>
      <c r="V63" s="62">
        <f>IFERROR(SUMPRODUCT(V60:V61*H60:H61),"0")</f>
        <v>765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24</v>
      </c>
      <c r="V83" s="57">
        <f t="shared" si="2"/>
        <v>24</v>
      </c>
      <c r="W83" s="58">
        <f t="shared" si="3"/>
        <v>0.42912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24</v>
      </c>
      <c r="V84" s="62">
        <f>IFERROR(SUM(V77:V83),"0")</f>
        <v>24</v>
      </c>
      <c r="W84" s="62">
        <f>IFERROR(IF(W77="",0,W77),"0")+IFERROR(IF(W78="",0,W78),"0")+IFERROR(IF(W79="",0,W79),"0")+IFERROR(IF(W80="",0,W80),"0")+IFERROR(IF(W81="",0,W81),"0")+IFERROR(IF(W82="",0,W82),"0")+IFERROR(IF(W83="",0,W83),"0")</f>
        <v>0.42912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86.4</v>
      </c>
      <c r="V85" s="62">
        <f>IFERROR(SUMPRODUCT(V77:V83*H77:H83),"0")</f>
        <v>86.4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20</v>
      </c>
      <c r="V96" s="57">
        <f>IFERROR(IF(U96="","",U96),"")</f>
        <v>20</v>
      </c>
      <c r="W96" s="58">
        <f>IFERROR(IF(U96="","",U96*0.0155),"")</f>
        <v>0.31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32</v>
      </c>
      <c r="V98" s="57">
        <f>IFERROR(IF(U98="","",U98),"")</f>
        <v>32</v>
      </c>
      <c r="W98" s="58">
        <f>IFERROR(IF(U98="","",U98*0.0155),"")</f>
        <v>0.496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52</v>
      </c>
      <c r="V99" s="62">
        <f>IFERROR(SUM(V95:V98),"0")</f>
        <v>52</v>
      </c>
      <c r="W99" s="62">
        <f>IFERROR(IF(W95="",0,W95),"0")+IFERROR(IF(W96="",0,W96),"0")+IFERROR(IF(W97="",0,W97),"0")+IFERROR(IF(W98="",0,W98),"0")</f>
        <v>0.80600000000000005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374.4</v>
      </c>
      <c r="V100" s="62">
        <f>IFERROR(SUMPRODUCT(V95:V98*H95:H98),"0")</f>
        <v>374.4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29</v>
      </c>
      <c r="V103" s="57">
        <f>IFERROR(IF(U103="","",U103),"")</f>
        <v>29</v>
      </c>
      <c r="W103" s="58">
        <f>IFERROR(IF(U103="","",U103*0.01788),"")</f>
        <v>0.51851999999999998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29</v>
      </c>
      <c r="V105" s="62">
        <f>IFERROR(SUM(V103:V104),"0")</f>
        <v>29</v>
      </c>
      <c r="W105" s="62">
        <f>IFERROR(IF(W103="",0,W103),"0")+IFERROR(IF(W104="",0,W104),"0")</f>
        <v>0.51851999999999998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87</v>
      </c>
      <c r="V106" s="62">
        <f>IFERROR(SUMPRODUCT(V103:V104*H103:H104),"0")</f>
        <v>87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50</v>
      </c>
      <c r="V139" s="57">
        <f>IFERROR(IF(U139="","",U139),"")</f>
        <v>50</v>
      </c>
      <c r="W139" s="58">
        <f>IFERROR(IF(U139="","",U139*0.00502),"")</f>
        <v>0.251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50</v>
      </c>
      <c r="V140" s="62">
        <f>IFERROR(SUM(V139:V139),"0")</f>
        <v>50</v>
      </c>
      <c r="W140" s="62">
        <f>IFERROR(IF(W139="",0,W139),"0")</f>
        <v>0.251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90</v>
      </c>
      <c r="V141" s="62">
        <f>IFERROR(SUMPRODUCT(V139:V139*H139:H139),"0")</f>
        <v>90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44</v>
      </c>
      <c r="V143" s="57">
        <f>IFERROR(IF(U143="","",U143),"")</f>
        <v>44</v>
      </c>
      <c r="W143" s="58">
        <f>IFERROR(IF(U143="","",U143*0.0155),"")</f>
        <v>0.68199999999999994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44</v>
      </c>
      <c r="V144" s="62">
        <f>IFERROR(SUM(V143:V143),"0")</f>
        <v>44</v>
      </c>
      <c r="W144" s="62">
        <f>IFERROR(IF(W143="",0,W143),"0")</f>
        <v>0.68199999999999994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264</v>
      </c>
      <c r="V145" s="62">
        <f>IFERROR(SUMPRODUCT(V143:V143*H143:H143),"0")</f>
        <v>264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50</v>
      </c>
      <c r="V147" s="57">
        <f>IFERROR(IF(U147="","",U147),"")</f>
        <v>50</v>
      </c>
      <c r="W147" s="58">
        <f>IFERROR(IF(U147="","",U147*0.00936),"")</f>
        <v>0.46800000000000003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155</v>
      </c>
      <c r="V150" s="57">
        <f>IFERROR(IF(U150="","",U150),"")</f>
        <v>155</v>
      </c>
      <c r="W150" s="58">
        <f>IFERROR(IF(U150="","",U150*0.0155),"")</f>
        <v>2.4024999999999999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205</v>
      </c>
      <c r="V151" s="62">
        <f>IFERROR(SUM(V147:V150),"0")</f>
        <v>205</v>
      </c>
      <c r="W151" s="62">
        <f>IFERROR(IF(W147="",0,W147),"0")+IFERROR(IF(W148="",0,W148),"0")+IFERROR(IF(W149="",0,W149),"0")+IFERROR(IF(W150="",0,W150),"0")</f>
        <v>2.8704999999999998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887</v>
      </c>
      <c r="V152" s="62">
        <f>IFERROR(SUMPRODUCT(V147:V150*H147:H150),"0")</f>
        <v>887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80</v>
      </c>
      <c r="V154" s="57">
        <f t="shared" ref="V154:V163" si="4">IFERROR(IF(U154="","",U154),"")</f>
        <v>80</v>
      </c>
      <c r="W154" s="58">
        <f>IFERROR(IF(U154="","",U154*0.00936),"")</f>
        <v>0.74880000000000002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100</v>
      </c>
      <c r="V155" s="57">
        <f t="shared" si="4"/>
        <v>100</v>
      </c>
      <c r="W155" s="58">
        <f>IFERROR(IF(U155="","",U155*0.00502),"")</f>
        <v>0.502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50</v>
      </c>
      <c r="V156" s="57">
        <f t="shared" si="4"/>
        <v>50</v>
      </c>
      <c r="W156" s="58">
        <f t="shared" ref="W156:W161" si="5">IFERROR(IF(U156="","",U156*0.00936),"")</f>
        <v>0.46800000000000003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230</v>
      </c>
      <c r="V164" s="62">
        <f>IFERROR(SUM(V154:V163),"0")</f>
        <v>230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1.7187999999999999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626</v>
      </c>
      <c r="V165" s="62">
        <f>IFERROR(SUMPRODUCT(V154:V163*H154:H163),"0")</f>
        <v>626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211</v>
      </c>
      <c r="V175" s="57">
        <f>IFERROR(IF(U175="","",U175),"")</f>
        <v>211</v>
      </c>
      <c r="W175" s="58">
        <f>IFERROR(IF(U175="","",U175*0.00866),"")</f>
        <v>1.8272599999999999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211</v>
      </c>
      <c r="V177" s="62">
        <f>IFERROR(SUM(V173:V176),"0")</f>
        <v>211</v>
      </c>
      <c r="W177" s="62">
        <f>IFERROR(IF(W173="",0,W173),"0")+IFERROR(IF(W174="",0,W174),"0")+IFERROR(IF(W175="",0,W175),"0")+IFERROR(IF(W176="",0,W176),"0")</f>
        <v>1.8272599999999999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1055</v>
      </c>
      <c r="V178" s="62">
        <f>IFERROR(SUMPRODUCT(V173:V176*H173:H176),"0")</f>
        <v>1055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0</v>
      </c>
      <c r="V187" s="57">
        <f>IFERROR(IF(U187="","",U187),"")</f>
        <v>0</v>
      </c>
      <c r="W187" s="58">
        <f>IFERROR(IF(U187="","",U187*0.01788),"")</f>
        <v>0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37</v>
      </c>
      <c r="V188" s="57">
        <f>IFERROR(IF(U188="","",U188),"")</f>
        <v>37</v>
      </c>
      <c r="W188" s="58">
        <f>IFERROR(IF(U188="","",U188*0.01788),"")</f>
        <v>0.66156000000000004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37</v>
      </c>
      <c r="V189" s="62">
        <f>IFERROR(SUM(V187:V188),"0")</f>
        <v>37</v>
      </c>
      <c r="W189" s="62">
        <f>IFERROR(IF(W187="",0,W187),"0")+IFERROR(IF(W188="",0,W188),"0")</f>
        <v>0.66156000000000004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111</v>
      </c>
      <c r="V190" s="62">
        <f>IFERROR(SUMPRODUCT(V187:V188*H187:H188),"0")</f>
        <v>111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37</v>
      </c>
      <c r="V236" s="57">
        <f>IFERROR(IF(U236="","",U236),"")</f>
        <v>37</v>
      </c>
      <c r="W236" s="58">
        <f>IFERROR(IF(U236="","",U236*0.0155),"")</f>
        <v>0.57350000000000001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37</v>
      </c>
      <c r="V237" s="62">
        <f>IFERROR(SUM(V236:V236),"0")</f>
        <v>37</v>
      </c>
      <c r="W237" s="62">
        <f>IFERROR(IF(W236="",0,W236),"0")</f>
        <v>0.57350000000000001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185</v>
      </c>
      <c r="V238" s="62">
        <f>IFERROR(SUMPRODUCT(V236:V236*H236:H236),"0")</f>
        <v>185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5192.8999999999996</v>
      </c>
      <c r="V244" s="62">
        <f>IFERROR(V24+V33+V41+V47+V57+V63+V68+V74+V85+V92+V100+V106+V111+V119+V124+V130+V135+V141+V145+V152+V165+V170+V178+V183+V190+V195+V200+V207+V215+V220+V226+V232+V238+V243,"0")</f>
        <v>5192.8999999999996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5545.9792000000007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5545.9792000000007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12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12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5845.9792000000007</v>
      </c>
      <c r="V247" s="62">
        <f>GrossWeightTotalR+PalletQtyTotalR*25</f>
        <v>5845.9792000000007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1302</v>
      </c>
      <c r="V248" s="62">
        <f>IFERROR(V23+V32+V40+V46+V56+V62+V67+V73+V84+V91+V99+V105+V110+V118+V123+V129+V134+V140+V144+V151+V164+V169+V177+V182+V189+V194+V199+V206+V214+V219+V225+V231+V237+V242,"0")</f>
        <v>1302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14.16147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256.5</v>
      </c>
      <c r="D254" s="68">
        <f>IFERROR(U36*H36,"0")+IFERROR(U37*H37,"0")+IFERROR(U38*H38,"0")+IFERROR(U39*H39,"0")</f>
        <v>96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309.60000000000002</v>
      </c>
      <c r="G254" s="68">
        <f>IFERROR(U60*H60,"0")+IFERROR(U61*H61,"0")</f>
        <v>765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86.4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374.4</v>
      </c>
      <c r="M254" s="68">
        <f>IFERROR(U103*H103,"0")+IFERROR(U104*H104,"0")</f>
        <v>87</v>
      </c>
      <c r="N254" s="68">
        <f>IFERROR(U109*H109,"0")</f>
        <v>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1867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1055</v>
      </c>
      <c r="V254" s="68">
        <f>IFERROR(U187*H187,"0")+IFERROR(U188*H188,"0")</f>
        <v>111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185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2023-07-14T11:04:16Z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