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7,23 ПОКОМ ЗПФ\"/>
    </mc:Choice>
  </mc:AlternateContent>
  <xr:revisionPtr revIDLastSave="0" documentId="13_ncr:1_{C7EAB176-C7CF-425F-9574-FA2BB2572B3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V225" i="1" s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V199" i="1" l="1"/>
  <c r="U247" i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<sst xmlns="http://schemas.openxmlformats.org/spreadsheetml/2006/main" count="806" uniqueCount="399">
  <si>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</si>
  <si>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</si>
  <si>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</si>
  <si>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</si>
  <si>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</si>
  <si>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</si>
  <si>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</si>
  <si>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</si>
  <si>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</si>
  <si>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</si>
  <si>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</si>
  <si>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</si>
  <si>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</si>
  <si>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</si>
  <si>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</si>
  <si>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</si>
  <si>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</si>
  <si>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</si>
  <si>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</si>
  <si>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</si>
  <si>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</si>
  <si>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</si>
  <si>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</si>
  <si>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</si>
  <si>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</si>
  <si>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</si>
  <si>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</si>
  <si>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</si>
  <si>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</si>
  <si>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</si>
  <si>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</si>
  <si>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</si>
  <si>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</si>
  <si>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</si>
  <si>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</si>
  <si>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</si>
  <si>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</si>
  <si>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</si>
  <si>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</si>
  <si>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</si>
  <si>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</si>
  <si>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</si>
  <si>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</si>
  <si>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</si>
  <si>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</si>
  <si>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</si>
  <si>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</si>
  <si>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</si>
  <si>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</si>
  <si>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</si>
  <si>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</si>
  <si>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</si>
  <si>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</si>
  <si>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</si>
  <si>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</si>
  <si>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</si>
  <si>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</si>
  <si>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</si>
  <si>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</si>
  <si>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</si>
  <si>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</si>
  <si>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</si>
  <si>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</si>
  <si>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</si>
  <si>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</si>
  <si>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</si>
  <si>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</si>
  <si>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</si>
  <si>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</si>
  <si>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</si>
  <si>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</si>
  <si>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</si>
  <si>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</si>
  <si>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</si>
  <si>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</si>
  <si>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</si>
  <si>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</si>
  <si>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</si>
  <si>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</si>
  <si>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</si>
  <si>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</si>
  <si>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</si>
  <si>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</si>
  <si>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</si>
  <si>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</si>
  <si>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</si>
  <si>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</si>
  <si>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</si>
  <si>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</si>
  <si>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</si>
  <si>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</si>
  <si>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</si>
  <si>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</si>
  <si>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</si>
  <si>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</si>
  <si>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</si>
  <si>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</si>
  <si>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</si>
  <si>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</si>
  <si>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</si>
  <si>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</si>
  <si>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</si>
  <si>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</si>
  <si>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</si>
  <si>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</si>
  <si>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</si>
  <si>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</si>
  <si>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</si>
  <si>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</si>
  <si>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</si>
  <si>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</si>
  <si>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</si>
  <si>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</si>
  <si>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</si>
  <si>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</si>
  <si>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</si>
  <si>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</si>
  <si>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</si>
  <si>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</si>
  <si>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</si>
  <si>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</si>
  <si>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</si>
  <si>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</si>
  <si>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</si>
  <si>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</si>
  <si>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</si>
  <si>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</si>
  <si>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</si>
  <si>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</si>
  <si>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</si>
  <si>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</si>
  <si>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</si>
  <si>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</si>
  <si>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</si>
  <si>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</si>
  <si>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</si>
  <si>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</si>
  <si>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</si>
  <si>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</si>
  <si>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</si>
  <si>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</si>
  <si>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</si>
  <si>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</si>
  <si>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</si>
  <si>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</si>
  <si>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</si>
  <si>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</si>
  <si>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</si>
  <si>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</si>
  <si>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</si>
  <si>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</si>
  <si>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</si>
  <si>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</si>
  <si>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</si>
  <si>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</si>
  <si>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</si>
  <si>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</si>
  <si>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</si>
  <si>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</si>
  <si>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</si>
  <si>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</si>
  <si>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</si>
  <si>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</si>
  <si>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</si>
  <si>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</si>
  <si>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</si>
  <si>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</si>
  <si>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</si>
  <si>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</si>
  <si>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</si>
  <si>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</si>
  <si>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</si>
  <si>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</si>
  <si>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</si>
  <si>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</si>
  <si>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</si>
  <si>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</si>
  <si>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</si>
  <si>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</si>
  <si>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</si>
  <si>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</si>
  <si>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</si>
  <si>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</si>
  <si>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</si>
  <si>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</si>
  <si>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</si>
  <si>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</si>
  <si>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</si>
  <si>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</si>
  <si>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</si>
  <si>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</si>
  <si>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</si>
  <si>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</si>
  <si>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</si>
  <si>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</si>
  <si>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</si>
  <si>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</si>
  <si>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</si>
  <si>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</si>
  <si>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</si>
  <si>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</si>
  <si>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</si>
  <si>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</si>
  <si>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</si>
  <si>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</si>
  <si>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</si>
  <si>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</si>
  <si>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</si>
  <si>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</si>
  <si>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</si>
  <si>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</si>
  <si>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</si>
  <si>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</si>
  <si>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</si>
  <si>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</si>
  <si>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</si>
  <si>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</si>
  <si>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</si>
  <si>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</si>
  <si>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</si>
  <si>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</si>
  <si>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</si>
  <si>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</si>
  <si>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</si>
  <si>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</si>
  <si>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</si>
  <si>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</si>
  <si>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</si>
  <si>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</si>
  <si>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</si>
  <si>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</si>
  <si>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</si>
  <si>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</si>
  <si>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</si>
  <si>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</si>
  <si>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</si>
  <si>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</si>
  <si>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</si>
  <si>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</si>
  <si>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</si>
  <si>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</si>
  <si>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</si>
  <si>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</si>
  <si>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</si>
  <si>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</si>
  <si>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</si>
  <si>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</si>
  <si>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</si>
  <si>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</si>
  <si>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</si>
  <si>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</si>
  <si>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</si>
  <si>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</si>
  <si>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</si>
  <si>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</si>
  <si>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</si>
  <si>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</si>
  <si>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</si>
  <si>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</si>
  <si>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</si>
  <si>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</si>
  <si>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</si>
  <si>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</si>
  <si>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</si>
  <si>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</si>
  <si>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</si>
  <si>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</si>
  <si>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</si>
  <si>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</si>
  <si>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</si>
  <si>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</si>
  <si>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</si>
  <si>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</si>
  <si>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</si>
  <si>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</si>
  <si>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</si>
  <si>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</si>
  <si>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</si>
  <si>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</si>
  <si>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</si>
  <si>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</si>
  <si>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</si>
  <si>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</si>
  <si>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</si>
  <si>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</si>
  <si>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</si>
  <si>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</si>
  <si>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</si>
  <si>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</si>
  <si>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</si>
  <si>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</si>
  <si>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</si>
  <si>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</si>
  <si>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</si>
  <si>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</si>
  <si>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</si>
  <si>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</si>
  <si>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</si>
  <si>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</si>
  <si>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</si>
  <si>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</si>
  <si>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</si>
  <si>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</si>
  <si>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</si>
  <si>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</si>
  <si>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</si>
  <si>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</si>
  <si>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</si>
  <si>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</si>
  <si>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</si>
  <si>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</si>
  <si>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</si>
  <si>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</si>
  <si>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</si>
  <si>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</si>
  <si>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</si>
  <si>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</si>
  <si>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</si>
  <si>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</si>
  <si>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</si>
  <si>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</si>
  <si>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</si>
  <si>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</si>
  <si>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</si>
  <si>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</si>
  <si>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</si>
  <si>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</si>
  <si>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</si>
  <si>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</si>
  <si>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</si>
  <si>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</si>
  <si>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</si>
  <si>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</si>
  <si>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</si>
  <si>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</si>
  <si>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</si>
  <si>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</si>
  <si>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</si>
  <si>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</si>
  <si>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</si>
  <si>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</si>
  <si>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</si>
  <si>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</si>
  <si>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</si>
  <si>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</si>
  <si>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</si>
  <si>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</si>
  <si>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</si>
  <si>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</si>
  <si>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</si>
  <si>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</si>
  <si>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</si>
  <si>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</si>
  <si>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</si>
  <si>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</si>
  <si>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</si>
  <si>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</si>
  <si>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</si>
  <si>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</si>
  <si>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</si>
  <si>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</si>
  <si>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</si>
  <si>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</si>
  <si>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</si>
  <si>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</si>
  <si>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</si>
  <si>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</si>
  <si>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</si>
  <si>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</si>
  <si>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</si>
  <si>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</si>
  <si>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</si>
  <si>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</si>
  <si>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</si>
  <si>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</si>
  <si>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</si>
  <si>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</si>
  <si>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</si>
  <si>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</si>
  <si>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</si>
  <si>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</si>
  <si>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</si>
  <si>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</si>
  <si>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</si>
  <si>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</si>
  <si>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</si>
  <si>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</si>
  <si>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</si>
  <si>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</si>
  <si>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</si>
  <si>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</si>
  <si>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</si>
  <si>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</si>
  <si>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</si>
  <si>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</si>
  <si>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</si>
  <si>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</si>
  <si>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</si>
  <si>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на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</si>
</sst>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4"/>
  <sheetViews>
    <sheetView showGridLines="0" tabSelected="1" topLeftCell="A8" zoomScaleNormal="100" workbookViewId="0">
      <selection activeCell="Y10" sqref="Y10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71" t="s">
        <v>0</v>
      </c>
      <c r="E1" s="71"/>
      <c r="F1" s="71"/>
      <c r="G1" s="8" t="s">
        <v>1</v>
      </c>
      <c r="H1" s="71" t="s">
        <v>2</v>
      </c>
      <c r="I1" s="71"/>
      <c r="J1" s="71"/>
      <c r="K1" s="71"/>
      <c r="L1" s="71"/>
      <c r="M1" s="71"/>
      <c r="N1" s="71"/>
      <c r="O1" s="72" t="s">
        <v>3</v>
      </c>
      <c r="P1" s="72"/>
      <c r="Q1" s="72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73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3"/>
      <c r="N3" s="73"/>
      <c r="O3" s="73"/>
      <c r="P3" s="73"/>
      <c r="Q3" s="73"/>
      <c r="R3" s="73"/>
      <c r="S3" s="73"/>
      <c r="T3" s="73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74" t="s">
        <v>8</v>
      </c>
      <c r="B5" s="74"/>
      <c r="C5" s="74"/>
      <c r="D5" s="75"/>
      <c r="E5" s="75"/>
      <c r="F5" s="76" t="s">
        <v>9</v>
      </c>
      <c r="G5" s="76"/>
      <c r="H5" s="75" t="s">
        <v>398</v>
      </c>
      <c r="I5" s="75"/>
      <c r="J5" s="75"/>
      <c r="K5" s="75"/>
      <c r="M5" s="27" t="s">
        <v>10</v>
      </c>
      <c r="N5" s="77">
        <v>45107</v>
      </c>
      <c r="O5" s="77"/>
      <c r="Q5" s="78" t="s">
        <v>11</v>
      </c>
      <c r="R5" s="78"/>
      <c r="S5" s="79" t="s">
        <v>378</v>
      </c>
      <c r="T5" s="79"/>
      <c r="Y5" s="17"/>
      <c r="Z5" s="17"/>
      <c r="AA5" s="17"/>
    </row>
    <row r="6" spans="1:28" s="11" customFormat="1" ht="24" customHeight="1" x14ac:dyDescent="0.2">
      <c r="A6" s="74" t="s">
        <v>12</v>
      </c>
      <c r="B6" s="74"/>
      <c r="C6" s="74"/>
      <c r="D6" s="80" t="s">
        <v>382</v>
      </c>
      <c r="E6" s="80"/>
      <c r="F6" s="80"/>
      <c r="G6" s="80"/>
      <c r="H6" s="80"/>
      <c r="I6" s="80"/>
      <c r="J6" s="80"/>
      <c r="K6" s="80"/>
      <c r="M6" s="27" t="s">
        <v>13</v>
      </c>
      <c r="N6" s="81" t="str">
        <f>IF(N5=0," ",CHOOSE(WEEKDAY(N5,2),"Понедельник","Вторник","Среда","Четверг","Пятница","Суббота","Воскресенье"))</f>
        <v>Пятница</v>
      </c>
      <c r="O6" s="81"/>
      <c r="Q6" s="82" t="s">
        <v>14</v>
      </c>
      <c r="R6" s="82"/>
      <c r="S6" s="83" t="s">
        <v>15</v>
      </c>
      <c r="T6" s="83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84" t="str">
        <f>IFERROR(VLOOKUP(DeliveryAddress,Table,3,0),1)</f>
        <v>2</v>
      </c>
      <c r="E7" s="84"/>
      <c r="F7" s="84"/>
      <c r="G7" s="84"/>
      <c r="H7" s="84"/>
      <c r="I7" s="84"/>
      <c r="J7" s="84"/>
      <c r="K7" s="84"/>
      <c r="M7" s="27"/>
      <c r="N7" s="29"/>
      <c r="O7" s="29"/>
      <c r="Q7" s="82"/>
      <c r="R7" s="82"/>
      <c r="S7" s="83"/>
      <c r="T7" s="83"/>
      <c r="Y7" s="17"/>
      <c r="Z7" s="17"/>
      <c r="AA7" s="17"/>
    </row>
    <row r="8" spans="1:28" s="11" customFormat="1" ht="25.5" customHeight="1" x14ac:dyDescent="0.2">
      <c r="A8" s="85" t="s">
        <v>16</v>
      </c>
      <c r="B8" s="85"/>
      <c r="C8" s="85"/>
      <c r="D8" s="86"/>
      <c r="E8" s="86"/>
      <c r="F8" s="86"/>
      <c r="G8" s="86"/>
      <c r="H8" s="86"/>
      <c r="I8" s="86"/>
      <c r="J8" s="86"/>
      <c r="K8" s="86"/>
      <c r="M8" s="27" t="s">
        <v>17</v>
      </c>
      <c r="N8" s="87">
        <v>0.375</v>
      </c>
      <c r="O8" s="87"/>
      <c r="Q8" s="82"/>
      <c r="R8" s="82"/>
      <c r="S8" s="83"/>
      <c r="T8" s="83"/>
      <c r="Y8" s="17"/>
      <c r="Z8" s="17"/>
      <c r="AA8" s="17"/>
    </row>
    <row r="9" spans="1:28" s="11" customFormat="1" ht="39.950000000000003" customHeight="1" x14ac:dyDescent="0.2">
      <c r="A9" s="8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8"/>
      <c r="C9" s="88"/>
      <c r="D9" s="89"/>
      <c r="E9" s="89"/>
      <c r="F9" s="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"/>
      <c r="H9" s="90" t="str">
        <f>IF(AND($A$9="Тип доверенности/получателя при получении в адресе перегруза:",$D$9="Разовая доверенность"),"Введите ФИО","")</f>
        <v/>
      </c>
      <c r="I9" s="90"/>
      <c r="J9" s="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"/>
      <c r="M9" s="30" t="s">
        <v>18</v>
      </c>
      <c r="N9" s="77"/>
      <c r="O9" s="77"/>
      <c r="Q9" s="82"/>
      <c r="R9" s="82"/>
      <c r="S9" s="83"/>
      <c r="T9" s="83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"/>
      <c r="C10" s="88"/>
      <c r="D10" s="89"/>
      <c r="E10" s="89"/>
      <c r="F10" s="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"/>
      <c r="H10" s="91" t="str">
        <f>IFERROR(VLOOKUP($D$10,Proxy,2,0),"")</f>
        <v/>
      </c>
      <c r="I10" s="91"/>
      <c r="J10" s="91"/>
      <c r="K10" s="91"/>
      <c r="M10" s="30" t="s">
        <v>19</v>
      </c>
      <c r="N10" s="87"/>
      <c r="O10" s="87"/>
      <c r="R10" s="27" t="s">
        <v>20</v>
      </c>
      <c r="S10" s="92" t="s">
        <v>21</v>
      </c>
      <c r="T10" s="92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87"/>
      <c r="O11" s="87"/>
      <c r="R11" s="27" t="s">
        <v>24</v>
      </c>
      <c r="S11" s="93" t="s">
        <v>25</v>
      </c>
      <c r="T11" s="93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94" t="s">
        <v>26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M12" s="27" t="s">
        <v>27</v>
      </c>
      <c r="N12" s="95"/>
      <c r="O12" s="95"/>
      <c r="P12" s="36"/>
      <c r="R12" s="27"/>
      <c r="S12" s="96"/>
      <c r="T12" s="96"/>
      <c r="Y12" s="17"/>
      <c r="Z12" s="17"/>
      <c r="AA12" s="17"/>
    </row>
    <row r="13" spans="1:28" s="11" customFormat="1" ht="23.25" customHeight="1" x14ac:dyDescent="0.2">
      <c r="A13" s="94" t="s">
        <v>28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30"/>
      <c r="M13" s="30" t="s">
        <v>29</v>
      </c>
      <c r="N13" s="93"/>
      <c r="O13" s="93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94" t="s">
        <v>30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97" t="s">
        <v>31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98" t="s">
        <v>32</v>
      </c>
      <c r="N15" s="98"/>
      <c r="O15" s="98"/>
      <c r="P15" s="98"/>
      <c r="Q15" s="98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98"/>
      <c r="N16" s="98"/>
      <c r="O16" s="98"/>
      <c r="P16" s="98"/>
      <c r="Q16" s="98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99" t="s">
        <v>33</v>
      </c>
      <c r="B17" s="99" t="s">
        <v>34</v>
      </c>
      <c r="C17" s="100" t="s">
        <v>35</v>
      </c>
      <c r="D17" s="99" t="s">
        <v>36</v>
      </c>
      <c r="E17" s="99"/>
      <c r="F17" s="99" t="s">
        <v>37</v>
      </c>
      <c r="G17" s="99" t="s">
        <v>38</v>
      </c>
      <c r="H17" s="99" t="s">
        <v>39</v>
      </c>
      <c r="I17" s="99" t="s">
        <v>40</v>
      </c>
      <c r="J17" s="99" t="s">
        <v>41</v>
      </c>
      <c r="K17" s="99" t="s">
        <v>42</v>
      </c>
      <c r="L17" s="99" t="s">
        <v>43</v>
      </c>
      <c r="M17" s="99" t="s">
        <v>44</v>
      </c>
      <c r="N17" s="99"/>
      <c r="O17" s="99"/>
      <c r="P17" s="99"/>
      <c r="Q17" s="99"/>
      <c r="R17" s="101" t="s">
        <v>45</v>
      </c>
      <c r="S17" s="101"/>
      <c r="T17" s="99" t="s">
        <v>46</v>
      </c>
      <c r="U17" s="99" t="s">
        <v>47</v>
      </c>
      <c r="V17" s="102" t="s">
        <v>48</v>
      </c>
      <c r="W17" s="99" t="s">
        <v>49</v>
      </c>
      <c r="X17" s="103" t="s">
        <v>50</v>
      </c>
      <c r="Y17" s="103" t="s">
        <v>51</v>
      </c>
      <c r="Z17" s="103" t="s">
        <v>52</v>
      </c>
      <c r="AA17" s="103"/>
      <c r="AB17" s="103"/>
    </row>
    <row r="18" spans="1:28" ht="14.25" customHeight="1" x14ac:dyDescent="0.2">
      <c r="A18" s="99"/>
      <c r="B18" s="99"/>
      <c r="C18" s="100"/>
      <c r="D18" s="99"/>
      <c r="E18" s="99"/>
      <c r="F18" s="99" t="s">
        <v>53</v>
      </c>
      <c r="G18" s="99" t="s">
        <v>54</v>
      </c>
      <c r="H18" s="99" t="s">
        <v>55</v>
      </c>
      <c r="I18" s="99" t="s">
        <v>55</v>
      </c>
      <c r="J18" s="99"/>
      <c r="K18" s="99"/>
      <c r="L18" s="99"/>
      <c r="M18" s="99"/>
      <c r="N18" s="99"/>
      <c r="O18" s="99"/>
      <c r="P18" s="99"/>
      <c r="Q18" s="99"/>
      <c r="R18" s="45" t="s">
        <v>56</v>
      </c>
      <c r="S18" s="45" t="s">
        <v>57</v>
      </c>
      <c r="T18" s="99"/>
      <c r="U18" s="99"/>
      <c r="V18" s="102"/>
      <c r="W18" s="99"/>
      <c r="X18" s="103"/>
      <c r="Y18" s="103"/>
      <c r="Z18" s="103"/>
      <c r="AA18" s="103"/>
      <c r="AB18" s="103"/>
    </row>
    <row r="19" spans="1:28" ht="27.75" customHeight="1" x14ac:dyDescent="0.2">
      <c r="A19" s="104" t="s">
        <v>58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46"/>
      <c r="Y19" s="46"/>
    </row>
    <row r="20" spans="1:28" ht="16.5" customHeight="1" x14ac:dyDescent="0.25">
      <c r="A20" s="105" t="s">
        <v>58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47"/>
      <c r="Y20" s="47"/>
    </row>
    <row r="21" spans="1:28" ht="14.25" customHeight="1" x14ac:dyDescent="0.25">
      <c r="A21" s="106" t="s">
        <v>59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107">
        <v>4607111035752</v>
      </c>
      <c r="E22" s="10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108" t="s">
        <v>63</v>
      </c>
      <c r="N22" s="108"/>
      <c r="O22" s="108"/>
      <c r="P22" s="108"/>
      <c r="Q22" s="10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10" t="s">
        <v>65</v>
      </c>
      <c r="N23" s="110"/>
      <c r="O23" s="110"/>
      <c r="P23" s="110"/>
      <c r="Q23" s="110"/>
      <c r="R23" s="110"/>
      <c r="S23" s="110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10" t="s">
        <v>65</v>
      </c>
      <c r="N24" s="110"/>
      <c r="O24" s="110"/>
      <c r="P24" s="110"/>
      <c r="Q24" s="110"/>
      <c r="R24" s="110"/>
      <c r="S24" s="110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104" t="s">
        <v>67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46"/>
      <c r="Y25" s="46"/>
    </row>
    <row r="26" spans="1:28" ht="16.5" customHeight="1" x14ac:dyDescent="0.25">
      <c r="A26" s="105" t="s">
        <v>68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47"/>
      <c r="Y26" s="47"/>
    </row>
    <row r="27" spans="1:28" ht="14.25" customHeight="1" x14ac:dyDescent="0.25">
      <c r="A27" s="106" t="s">
        <v>69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107">
        <v>4607111036520</v>
      </c>
      <c r="E28" s="10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108" t="s">
        <v>72</v>
      </c>
      <c r="N28" s="108"/>
      <c r="O28" s="108"/>
      <c r="P28" s="108"/>
      <c r="Q28" s="10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107">
        <v>4607111036605</v>
      </c>
      <c r="E29" s="10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108" t="s">
        <v>75</v>
      </c>
      <c r="N29" s="108"/>
      <c r="O29" s="108"/>
      <c r="P29" s="108"/>
      <c r="Q29" s="10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107">
        <v>4607111036537</v>
      </c>
      <c r="E30" s="10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108" t="s">
        <v>78</v>
      </c>
      <c r="N30" s="108"/>
      <c r="O30" s="108"/>
      <c r="P30" s="108"/>
      <c r="Q30" s="108"/>
      <c r="R30" s="54"/>
      <c r="S30" s="54"/>
      <c r="T30" s="55" t="s">
        <v>64</v>
      </c>
      <c r="U30" s="56">
        <v>147</v>
      </c>
      <c r="V30" s="57">
        <f>IFERROR(IF(U30="","",U30),"")</f>
        <v>147</v>
      </c>
      <c r="W30" s="58">
        <f>IFERROR(IF(U30="","",U30*0.00936),"")</f>
        <v>1.37592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107">
        <v>4607111036599</v>
      </c>
      <c r="E31" s="10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108" t="s">
        <v>81</v>
      </c>
      <c r="N31" s="108"/>
      <c r="O31" s="108"/>
      <c r="P31" s="108"/>
      <c r="Q31" s="10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10" t="s">
        <v>65</v>
      </c>
      <c r="N32" s="110"/>
      <c r="O32" s="110"/>
      <c r="P32" s="110"/>
      <c r="Q32" s="110"/>
      <c r="R32" s="110"/>
      <c r="S32" s="110"/>
      <c r="T32" s="61" t="s">
        <v>64</v>
      </c>
      <c r="U32" s="62">
        <f>IFERROR(SUM(U28:U31),"0")</f>
        <v>147</v>
      </c>
      <c r="V32" s="62">
        <f>IFERROR(SUM(V28:V31),"0")</f>
        <v>147</v>
      </c>
      <c r="W32" s="62">
        <f>IFERROR(IF(W28="",0,W28),"0")+IFERROR(IF(W29="",0,W29),"0")+IFERROR(IF(W30="",0,W30),"0")+IFERROR(IF(W31="",0,W31),"0")</f>
        <v>1.37592</v>
      </c>
      <c r="X32" s="63"/>
      <c r="Y32" s="63"/>
    </row>
    <row r="33" spans="1:25" x14ac:dyDescent="0.2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10" t="s">
        <v>65</v>
      </c>
      <c r="N33" s="110"/>
      <c r="O33" s="110"/>
      <c r="P33" s="110"/>
      <c r="Q33" s="110"/>
      <c r="R33" s="110"/>
      <c r="S33" s="110"/>
      <c r="T33" s="61" t="s">
        <v>66</v>
      </c>
      <c r="U33" s="62">
        <f>IFERROR(SUMPRODUCT(U28:U31*H28:H31),"0")</f>
        <v>220.5</v>
      </c>
      <c r="V33" s="62">
        <f>IFERROR(SUMPRODUCT(V28:V31*H28:H31),"0")</f>
        <v>220.5</v>
      </c>
      <c r="W33" s="61"/>
      <c r="X33" s="63"/>
      <c r="Y33" s="63"/>
    </row>
    <row r="34" spans="1:25" ht="16.5" customHeight="1" x14ac:dyDescent="0.25">
      <c r="A34" s="105" t="s">
        <v>82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47"/>
      <c r="Y34" s="47"/>
    </row>
    <row r="35" spans="1:25" ht="14.25" customHeight="1" x14ac:dyDescent="0.25">
      <c r="A35" s="106" t="s">
        <v>59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107">
        <v>4607111036285</v>
      </c>
      <c r="E36" s="10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108" t="s">
        <v>85</v>
      </c>
      <c r="N36" s="108"/>
      <c r="O36" s="108"/>
      <c r="P36" s="108"/>
      <c r="Q36" s="10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107">
        <v>4607111036308</v>
      </c>
      <c r="E37" s="10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108" t="s">
        <v>88</v>
      </c>
      <c r="N37" s="108"/>
      <c r="O37" s="108"/>
      <c r="P37" s="108"/>
      <c r="Q37" s="10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107">
        <v>4607111036315</v>
      </c>
      <c r="E38" s="10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108" t="s">
        <v>91</v>
      </c>
      <c r="N38" s="108"/>
      <c r="O38" s="108"/>
      <c r="P38" s="108"/>
      <c r="Q38" s="10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107">
        <v>4607111036292</v>
      </c>
      <c r="E39" s="10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108" t="s">
        <v>94</v>
      </c>
      <c r="N39" s="108"/>
      <c r="O39" s="108"/>
      <c r="P39" s="108"/>
      <c r="Q39" s="108"/>
      <c r="R39" s="54"/>
      <c r="S39" s="54"/>
      <c r="T39" s="55" t="s">
        <v>64</v>
      </c>
      <c r="U39" s="56">
        <v>0</v>
      </c>
      <c r="V39" s="57">
        <f>IFERROR(IF(U39="","",U39),"")</f>
        <v>0</v>
      </c>
      <c r="W39" s="58">
        <f>IFERROR(IF(U39="","",U39*0.0155),"")</f>
        <v>0</v>
      </c>
      <c r="X39" s="59"/>
      <c r="Y39" s="60"/>
    </row>
    <row r="40" spans="1:25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10" t="s">
        <v>65</v>
      </c>
      <c r="N40" s="110"/>
      <c r="O40" s="110"/>
      <c r="P40" s="110"/>
      <c r="Q40" s="110"/>
      <c r="R40" s="110"/>
      <c r="S40" s="110"/>
      <c r="T40" s="61" t="s">
        <v>64</v>
      </c>
      <c r="U40" s="62">
        <f>IFERROR(SUM(U36:U39),"0")</f>
        <v>0</v>
      </c>
      <c r="V40" s="62">
        <f>IFERROR(SUM(V36:V39),"0")</f>
        <v>0</v>
      </c>
      <c r="W40" s="62">
        <f>IFERROR(IF(W36="",0,W36),"0")+IFERROR(IF(W37="",0,W37),"0")+IFERROR(IF(W38="",0,W38),"0")+IFERROR(IF(W39="",0,W39),"0")</f>
        <v>0</v>
      </c>
      <c r="X40" s="63"/>
      <c r="Y40" s="63"/>
    </row>
    <row r="41" spans="1:25" x14ac:dyDescent="0.2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10" t="s">
        <v>65</v>
      </c>
      <c r="N41" s="110"/>
      <c r="O41" s="110"/>
      <c r="P41" s="110"/>
      <c r="Q41" s="110"/>
      <c r="R41" s="110"/>
      <c r="S41" s="110"/>
      <c r="T41" s="61" t="s">
        <v>66</v>
      </c>
      <c r="U41" s="62">
        <f>IFERROR(SUMPRODUCT(U36:U39*H36:H39),"0")</f>
        <v>0</v>
      </c>
      <c r="V41" s="62">
        <f>IFERROR(SUMPRODUCT(V36:V39*H36:H39),"0")</f>
        <v>0</v>
      </c>
      <c r="W41" s="61"/>
      <c r="X41" s="63"/>
      <c r="Y41" s="63"/>
    </row>
    <row r="42" spans="1:25" ht="16.5" customHeight="1" x14ac:dyDescent="0.25">
      <c r="A42" s="105" t="s">
        <v>95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47"/>
      <c r="Y42" s="47"/>
    </row>
    <row r="43" spans="1:25" ht="14.25" customHeight="1" x14ac:dyDescent="0.25">
      <c r="A43" s="106" t="s">
        <v>96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107">
        <v>4607111037053</v>
      </c>
      <c r="E44" s="10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108" t="s">
        <v>99</v>
      </c>
      <c r="N44" s="108"/>
      <c r="O44" s="108"/>
      <c r="P44" s="108"/>
      <c r="Q44" s="108"/>
      <c r="R44" s="54"/>
      <c r="S44" s="54"/>
      <c r="T44" s="55" t="s">
        <v>64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107">
        <v>4607111037060</v>
      </c>
      <c r="E45" s="10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108" t="s">
        <v>102</v>
      </c>
      <c r="N45" s="108"/>
      <c r="O45" s="108"/>
      <c r="P45" s="108"/>
      <c r="Q45" s="108"/>
      <c r="R45" s="54"/>
      <c r="S45" s="54"/>
      <c r="T45" s="55" t="s">
        <v>64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</row>
    <row r="46" spans="1:25" x14ac:dyDescent="0.2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10" t="s">
        <v>65</v>
      </c>
      <c r="N46" s="110"/>
      <c r="O46" s="110"/>
      <c r="P46" s="110"/>
      <c r="Q46" s="110"/>
      <c r="R46" s="110"/>
      <c r="S46" s="110"/>
      <c r="T46" s="61" t="s">
        <v>64</v>
      </c>
      <c r="U46" s="62">
        <f>IFERROR(SUM(U44:U45),"0")</f>
        <v>0</v>
      </c>
      <c r="V46" s="62">
        <f>IFERROR(SUM(V44:V45),"0")</f>
        <v>0</v>
      </c>
      <c r="W46" s="62">
        <f>IFERROR(IF(W44="",0,W44),"0")+IFERROR(IF(W45="",0,W45),"0")</f>
        <v>0</v>
      </c>
      <c r="X46" s="63"/>
      <c r="Y46" s="63"/>
    </row>
    <row r="47" spans="1:25" x14ac:dyDescent="0.2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10" t="s">
        <v>65</v>
      </c>
      <c r="N47" s="110"/>
      <c r="O47" s="110"/>
      <c r="P47" s="110"/>
      <c r="Q47" s="110"/>
      <c r="R47" s="110"/>
      <c r="S47" s="110"/>
      <c r="T47" s="61" t="s">
        <v>66</v>
      </c>
      <c r="U47" s="62">
        <f>IFERROR(SUMPRODUCT(U44:U45*H44:H45),"0")</f>
        <v>0</v>
      </c>
      <c r="V47" s="62">
        <f>IFERROR(SUMPRODUCT(V44:V45*H44:H45),"0")</f>
        <v>0</v>
      </c>
      <c r="W47" s="61"/>
      <c r="X47" s="63"/>
      <c r="Y47" s="63"/>
    </row>
    <row r="48" spans="1:25" ht="16.5" customHeight="1" x14ac:dyDescent="0.25">
      <c r="A48" s="105" t="s">
        <v>103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47"/>
      <c r="Y48" s="47"/>
    </row>
    <row r="49" spans="1:25" ht="14.25" customHeight="1" x14ac:dyDescent="0.25">
      <c r="A49" s="106" t="s">
        <v>59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107">
        <v>4607111037190</v>
      </c>
      <c r="E50" s="10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108" t="s">
        <v>106</v>
      </c>
      <c r="N50" s="108"/>
      <c r="O50" s="108"/>
      <c r="P50" s="108"/>
      <c r="Q50" s="10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107">
        <v>4607111037183</v>
      </c>
      <c r="E51" s="10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108" t="s">
        <v>109</v>
      </c>
      <c r="N51" s="108"/>
      <c r="O51" s="108"/>
      <c r="P51" s="108"/>
      <c r="Q51" s="10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107">
        <v>4607111037091</v>
      </c>
      <c r="E52" s="10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108" t="s">
        <v>112</v>
      </c>
      <c r="N52" s="108"/>
      <c r="O52" s="108"/>
      <c r="P52" s="108"/>
      <c r="Q52" s="10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107">
        <v>4607111036902</v>
      </c>
      <c r="E53" s="10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108" t="s">
        <v>115</v>
      </c>
      <c r="N53" s="108"/>
      <c r="O53" s="108"/>
      <c r="P53" s="108"/>
      <c r="Q53" s="10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107">
        <v>4607111036858</v>
      </c>
      <c r="E54" s="10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108" t="s">
        <v>118</v>
      </c>
      <c r="N54" s="108"/>
      <c r="O54" s="108"/>
      <c r="P54" s="108"/>
      <c r="Q54" s="10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107">
        <v>4607111036889</v>
      </c>
      <c r="E55" s="10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108" t="s">
        <v>121</v>
      </c>
      <c r="N55" s="108"/>
      <c r="O55" s="108"/>
      <c r="P55" s="108"/>
      <c r="Q55" s="108"/>
      <c r="R55" s="54"/>
      <c r="S55" s="54"/>
      <c r="T55" s="55" t="s">
        <v>64</v>
      </c>
      <c r="U55" s="56">
        <v>0</v>
      </c>
      <c r="V55" s="57">
        <f t="shared" si="0"/>
        <v>0</v>
      </c>
      <c r="W55" s="58">
        <f t="shared" si="1"/>
        <v>0</v>
      </c>
      <c r="X55" s="59"/>
      <c r="Y55" s="60"/>
    </row>
    <row r="56" spans="1:25" x14ac:dyDescent="0.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 t="s">
        <v>65</v>
      </c>
      <c r="N56" s="110"/>
      <c r="O56" s="110"/>
      <c r="P56" s="110"/>
      <c r="Q56" s="110"/>
      <c r="R56" s="110"/>
      <c r="S56" s="110"/>
      <c r="T56" s="61" t="s">
        <v>64</v>
      </c>
      <c r="U56" s="62">
        <f>IFERROR(SUM(U50:U55),"0")</f>
        <v>0</v>
      </c>
      <c r="V56" s="62">
        <f>IFERROR(SUM(V50:V55),"0")</f>
        <v>0</v>
      </c>
      <c r="W56" s="62">
        <f>IFERROR(IF(W50="",0,W50),"0")+IFERROR(IF(W51="",0,W51),"0")+IFERROR(IF(W52="",0,W52),"0")+IFERROR(IF(W53="",0,W53),"0")+IFERROR(IF(W54="",0,W54),"0")+IFERROR(IF(W55="",0,W55),"0")</f>
        <v>0</v>
      </c>
      <c r="X56" s="63"/>
      <c r="Y56" s="63"/>
    </row>
    <row r="57" spans="1:25" x14ac:dyDescent="0.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 t="s">
        <v>65</v>
      </c>
      <c r="N57" s="110"/>
      <c r="O57" s="110"/>
      <c r="P57" s="110"/>
      <c r="Q57" s="110"/>
      <c r="R57" s="110"/>
      <c r="S57" s="110"/>
      <c r="T57" s="61" t="s">
        <v>66</v>
      </c>
      <c r="U57" s="62">
        <f>IFERROR(SUMPRODUCT(U50:U55*H50:H55),"0")</f>
        <v>0</v>
      </c>
      <c r="V57" s="62">
        <f>IFERROR(SUMPRODUCT(V50:V55*H50:H55),"0")</f>
        <v>0</v>
      </c>
      <c r="W57" s="61"/>
      <c r="X57" s="63"/>
      <c r="Y57" s="63"/>
    </row>
    <row r="58" spans="1:25" ht="16.5" customHeight="1" x14ac:dyDescent="0.25">
      <c r="A58" s="105" t="s">
        <v>122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47"/>
      <c r="Y58" s="47"/>
    </row>
    <row r="59" spans="1:25" ht="14.25" customHeight="1" x14ac:dyDescent="0.25">
      <c r="A59" s="106" t="s">
        <v>59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107">
        <v>4607111037411</v>
      </c>
      <c r="E60" s="10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108" t="s">
        <v>125</v>
      </c>
      <c r="N60" s="108"/>
      <c r="O60" s="108"/>
      <c r="P60" s="108"/>
      <c r="Q60" s="10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107">
        <v>4607111036728</v>
      </c>
      <c r="E61" s="10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108" t="s">
        <v>128</v>
      </c>
      <c r="N61" s="108"/>
      <c r="O61" s="108"/>
      <c r="P61" s="108"/>
      <c r="Q61" s="108"/>
      <c r="R61" s="54"/>
      <c r="S61" s="54"/>
      <c r="T61" s="55" t="s">
        <v>64</v>
      </c>
      <c r="U61" s="56">
        <v>0</v>
      </c>
      <c r="V61" s="57">
        <f>IFERROR(IF(U61="","",U61),"")</f>
        <v>0</v>
      </c>
      <c r="W61" s="58">
        <f>IFERROR(IF(U61="","",U61*0.00855),"")</f>
        <v>0</v>
      </c>
      <c r="X61" s="59"/>
      <c r="Y61" s="60"/>
    </row>
    <row r="62" spans="1:25" x14ac:dyDescent="0.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 t="s">
        <v>65</v>
      </c>
      <c r="N62" s="110"/>
      <c r="O62" s="110"/>
      <c r="P62" s="110"/>
      <c r="Q62" s="110"/>
      <c r="R62" s="110"/>
      <c r="S62" s="110"/>
      <c r="T62" s="61" t="s">
        <v>64</v>
      </c>
      <c r="U62" s="62">
        <f>IFERROR(SUM(U60:U61),"0")</f>
        <v>0</v>
      </c>
      <c r="V62" s="62">
        <f>IFERROR(SUM(V60:V61),"0")</f>
        <v>0</v>
      </c>
      <c r="W62" s="62">
        <f>IFERROR(IF(W60="",0,W60),"0")+IFERROR(IF(W61="",0,W61),"0")</f>
        <v>0</v>
      </c>
      <c r="X62" s="63"/>
      <c r="Y62" s="63"/>
    </row>
    <row r="63" spans="1:25" x14ac:dyDescent="0.2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10" t="s">
        <v>65</v>
      </c>
      <c r="N63" s="110"/>
      <c r="O63" s="110"/>
      <c r="P63" s="110"/>
      <c r="Q63" s="110"/>
      <c r="R63" s="110"/>
      <c r="S63" s="110"/>
      <c r="T63" s="61" t="s">
        <v>66</v>
      </c>
      <c r="U63" s="62">
        <f>IFERROR(SUMPRODUCT(U60:U61*H60:H61),"0")</f>
        <v>0</v>
      </c>
      <c r="V63" s="62">
        <f>IFERROR(SUMPRODUCT(V60:V61*H60:H61),"0")</f>
        <v>0</v>
      </c>
      <c r="W63" s="61"/>
      <c r="X63" s="63"/>
      <c r="Y63" s="63"/>
    </row>
    <row r="64" spans="1:25" ht="16.5" customHeight="1" x14ac:dyDescent="0.25">
      <c r="A64" s="105" t="s">
        <v>129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47"/>
      <c r="Y64" s="47"/>
    </row>
    <row r="65" spans="1:25" ht="14.25" customHeight="1" x14ac:dyDescent="0.25">
      <c r="A65" s="106" t="s">
        <v>130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107">
        <v>4607111033659</v>
      </c>
      <c r="E66" s="10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108" t="s">
        <v>133</v>
      </c>
      <c r="N66" s="108"/>
      <c r="O66" s="108"/>
      <c r="P66" s="108"/>
      <c r="Q66" s="10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0" t="s">
        <v>65</v>
      </c>
      <c r="N67" s="110"/>
      <c r="O67" s="110"/>
      <c r="P67" s="110"/>
      <c r="Q67" s="110"/>
      <c r="R67" s="110"/>
      <c r="S67" s="110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10" t="s">
        <v>65</v>
      </c>
      <c r="N68" s="110"/>
      <c r="O68" s="110"/>
      <c r="P68" s="110"/>
      <c r="Q68" s="110"/>
      <c r="R68" s="110"/>
      <c r="S68" s="110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105" t="s">
        <v>134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47"/>
      <c r="Y69" s="47"/>
    </row>
    <row r="70" spans="1:25" ht="14.25" customHeight="1" x14ac:dyDescent="0.25">
      <c r="A70" s="106" t="s">
        <v>135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107">
        <v>4607111034137</v>
      </c>
      <c r="E71" s="10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108" t="s">
        <v>138</v>
      </c>
      <c r="N71" s="108"/>
      <c r="O71" s="108"/>
      <c r="P71" s="108"/>
      <c r="Q71" s="10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107">
        <v>4607111034120</v>
      </c>
      <c r="E72" s="10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108" t="s">
        <v>141</v>
      </c>
      <c r="N72" s="108"/>
      <c r="O72" s="108"/>
      <c r="P72" s="108"/>
      <c r="Q72" s="10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10" t="s">
        <v>65</v>
      </c>
      <c r="N73" s="110"/>
      <c r="O73" s="110"/>
      <c r="P73" s="110"/>
      <c r="Q73" s="110"/>
      <c r="R73" s="110"/>
      <c r="S73" s="110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10" t="s">
        <v>65</v>
      </c>
      <c r="N74" s="110"/>
      <c r="O74" s="110"/>
      <c r="P74" s="110"/>
      <c r="Q74" s="110"/>
      <c r="R74" s="110"/>
      <c r="S74" s="110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105" t="s">
        <v>142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47"/>
      <c r="Y75" s="47"/>
    </row>
    <row r="76" spans="1:25" ht="14.25" customHeight="1" x14ac:dyDescent="0.25">
      <c r="A76" s="106" t="s">
        <v>130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107">
        <v>4607111036735</v>
      </c>
      <c r="E77" s="10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108" t="s">
        <v>145</v>
      </c>
      <c r="N77" s="108"/>
      <c r="O77" s="108"/>
      <c r="P77" s="108"/>
      <c r="Q77" s="10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107">
        <v>4607111036407</v>
      </c>
      <c r="E78" s="10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108" t="s">
        <v>148</v>
      </c>
      <c r="N78" s="108"/>
      <c r="O78" s="108"/>
      <c r="P78" s="108"/>
      <c r="Q78" s="10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107">
        <v>4607111033628</v>
      </c>
      <c r="E79" s="10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108" t="s">
        <v>151</v>
      </c>
      <c r="N79" s="108"/>
      <c r="O79" s="108"/>
      <c r="P79" s="108"/>
      <c r="Q79" s="10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107">
        <v>4607111033451</v>
      </c>
      <c r="E80" s="10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108" t="s">
        <v>154</v>
      </c>
      <c r="N80" s="108"/>
      <c r="O80" s="108"/>
      <c r="P80" s="108"/>
      <c r="Q80" s="108"/>
      <c r="R80" s="54"/>
      <c r="S80" s="54"/>
      <c r="T80" s="55" t="s">
        <v>64</v>
      </c>
      <c r="U80" s="56">
        <v>0</v>
      </c>
      <c r="V80" s="57">
        <f t="shared" si="2"/>
        <v>0</v>
      </c>
      <c r="W80" s="58">
        <f t="shared" si="3"/>
        <v>0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107">
        <v>4607111035141</v>
      </c>
      <c r="E81" s="10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108" t="s">
        <v>157</v>
      </c>
      <c r="N81" s="108"/>
      <c r="O81" s="108"/>
      <c r="P81" s="108"/>
      <c r="Q81" s="10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107">
        <v>4607111035028</v>
      </c>
      <c r="E82" s="10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108" t="s">
        <v>160</v>
      </c>
      <c r="N82" s="108"/>
      <c r="O82" s="108"/>
      <c r="P82" s="108"/>
      <c r="Q82" s="10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107">
        <v>4607111033444</v>
      </c>
      <c r="E83" s="10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108" t="s">
        <v>163</v>
      </c>
      <c r="N83" s="108"/>
      <c r="O83" s="108"/>
      <c r="P83" s="108"/>
      <c r="Q83" s="108"/>
      <c r="R83" s="54"/>
      <c r="S83" s="54"/>
      <c r="T83" s="55" t="s">
        <v>64</v>
      </c>
      <c r="U83" s="56">
        <v>0</v>
      </c>
      <c r="V83" s="57">
        <f t="shared" si="2"/>
        <v>0</v>
      </c>
      <c r="W83" s="58">
        <f t="shared" si="3"/>
        <v>0</v>
      </c>
      <c r="X83" s="59"/>
      <c r="Y83" s="60"/>
    </row>
    <row r="84" spans="1:25" x14ac:dyDescent="0.2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10" t="s">
        <v>65</v>
      </c>
      <c r="N84" s="110"/>
      <c r="O84" s="110"/>
      <c r="P84" s="110"/>
      <c r="Q84" s="110"/>
      <c r="R84" s="110"/>
      <c r="S84" s="110"/>
      <c r="T84" s="61" t="s">
        <v>64</v>
      </c>
      <c r="U84" s="62">
        <f>IFERROR(SUM(U77:U83),"0")</f>
        <v>0</v>
      </c>
      <c r="V84" s="62">
        <f>IFERROR(SUM(V77:V83),"0")</f>
        <v>0</v>
      </c>
      <c r="W84" s="62">
        <f>IFERROR(IF(W77="",0,W77),"0")+IFERROR(IF(W78="",0,W78),"0")+IFERROR(IF(W79="",0,W79),"0")+IFERROR(IF(W80="",0,W80),"0")+IFERROR(IF(W81="",0,W81),"0")+IFERROR(IF(W82="",0,W82),"0")+IFERROR(IF(W83="",0,W83),"0")</f>
        <v>0</v>
      </c>
      <c r="X84" s="63"/>
      <c r="Y84" s="63"/>
    </row>
    <row r="85" spans="1:25" x14ac:dyDescent="0.2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10" t="s">
        <v>65</v>
      </c>
      <c r="N85" s="110"/>
      <c r="O85" s="110"/>
      <c r="P85" s="110"/>
      <c r="Q85" s="110"/>
      <c r="R85" s="110"/>
      <c r="S85" s="110"/>
      <c r="T85" s="61" t="s">
        <v>66</v>
      </c>
      <c r="U85" s="62">
        <f>IFERROR(SUMPRODUCT(U77:U83*H77:H83),"0")</f>
        <v>0</v>
      </c>
      <c r="V85" s="62">
        <f>IFERROR(SUMPRODUCT(V77:V83*H77:H83),"0")</f>
        <v>0</v>
      </c>
      <c r="W85" s="61"/>
      <c r="X85" s="63"/>
      <c r="Y85" s="63"/>
    </row>
    <row r="86" spans="1:25" ht="16.5" customHeight="1" x14ac:dyDescent="0.25">
      <c r="A86" s="105" t="s">
        <v>164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47"/>
      <c r="Y86" s="47"/>
    </row>
    <row r="87" spans="1:25" ht="14.25" customHeight="1" x14ac:dyDescent="0.25">
      <c r="A87" s="106" t="s">
        <v>164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107">
        <v>4607025784012</v>
      </c>
      <c r="E88" s="10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108" t="s">
        <v>167</v>
      </c>
      <c r="N88" s="108"/>
      <c r="O88" s="108"/>
      <c r="P88" s="108"/>
      <c r="Q88" s="10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107">
        <v>4607025784319</v>
      </c>
      <c r="E89" s="10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108" t="s">
        <v>170</v>
      </c>
      <c r="N89" s="108"/>
      <c r="O89" s="108"/>
      <c r="P89" s="108"/>
      <c r="Q89" s="10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107">
        <v>4607111035370</v>
      </c>
      <c r="E90" s="10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108" t="s">
        <v>173</v>
      </c>
      <c r="N90" s="108"/>
      <c r="O90" s="108"/>
      <c r="P90" s="108"/>
      <c r="Q90" s="10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10" t="s">
        <v>65</v>
      </c>
      <c r="N91" s="110"/>
      <c r="O91" s="110"/>
      <c r="P91" s="110"/>
      <c r="Q91" s="110"/>
      <c r="R91" s="110"/>
      <c r="S91" s="110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10" t="s">
        <v>65</v>
      </c>
      <c r="N92" s="110"/>
      <c r="O92" s="110"/>
      <c r="P92" s="110"/>
      <c r="Q92" s="110"/>
      <c r="R92" s="110"/>
      <c r="S92" s="110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105" t="s">
        <v>174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47"/>
      <c r="Y93" s="47"/>
    </row>
    <row r="94" spans="1:25" ht="14.25" customHeight="1" x14ac:dyDescent="0.25">
      <c r="A94" s="106" t="s">
        <v>59</v>
      </c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107">
        <v>4607111033970</v>
      </c>
      <c r="E95" s="10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108" t="s">
        <v>177</v>
      </c>
      <c r="N95" s="108"/>
      <c r="O95" s="108"/>
      <c r="P95" s="108"/>
      <c r="Q95" s="108"/>
      <c r="R95" s="54"/>
      <c r="S95" s="54"/>
      <c r="T95" s="55" t="s">
        <v>64</v>
      </c>
      <c r="U95" s="56">
        <v>0</v>
      </c>
      <c r="V95" s="57">
        <f>IFERROR(IF(U95="","",U95),"")</f>
        <v>0</v>
      </c>
      <c r="W95" s="58">
        <f>IFERROR(IF(U95="","",U95*0.0155),"")</f>
        <v>0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107">
        <v>4607111034144</v>
      </c>
      <c r="E96" s="10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108" t="s">
        <v>180</v>
      </c>
      <c r="N96" s="108"/>
      <c r="O96" s="108"/>
      <c r="P96" s="108"/>
      <c r="Q96" s="108"/>
      <c r="R96" s="54"/>
      <c r="S96" s="54"/>
      <c r="T96" s="55" t="s">
        <v>64</v>
      </c>
      <c r="U96" s="56">
        <v>0</v>
      </c>
      <c r="V96" s="57">
        <f>IFERROR(IF(U96="","",U96),"")</f>
        <v>0</v>
      </c>
      <c r="W96" s="58">
        <f>IFERROR(IF(U96="","",U96*0.0155),"")</f>
        <v>0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107">
        <v>4607111033987</v>
      </c>
      <c r="E97" s="10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108" t="s">
        <v>183</v>
      </c>
      <c r="N97" s="108"/>
      <c r="O97" s="108"/>
      <c r="P97" s="108"/>
      <c r="Q97" s="108"/>
      <c r="R97" s="54"/>
      <c r="S97" s="54"/>
      <c r="T97" s="55" t="s">
        <v>64</v>
      </c>
      <c r="U97" s="56">
        <v>0</v>
      </c>
      <c r="V97" s="57">
        <f>IFERROR(IF(U97="","",U97),"")</f>
        <v>0</v>
      </c>
      <c r="W97" s="58">
        <f>IFERROR(IF(U97="","",U97*0.0155),"")</f>
        <v>0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107">
        <v>4607111034151</v>
      </c>
      <c r="E98" s="10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108" t="s">
        <v>186</v>
      </c>
      <c r="N98" s="108"/>
      <c r="O98" s="108"/>
      <c r="P98" s="108"/>
      <c r="Q98" s="108"/>
      <c r="R98" s="54"/>
      <c r="S98" s="54"/>
      <c r="T98" s="55" t="s">
        <v>64</v>
      </c>
      <c r="U98" s="56">
        <v>0</v>
      </c>
      <c r="V98" s="57">
        <f>IFERROR(IF(U98="","",U98),"")</f>
        <v>0</v>
      </c>
      <c r="W98" s="58">
        <f>IFERROR(IF(U98="","",U98*0.0155),"")</f>
        <v>0</v>
      </c>
      <c r="X98" s="59"/>
      <c r="Y98" s="60"/>
    </row>
    <row r="99" spans="1:25" x14ac:dyDescent="0.2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10" t="s">
        <v>65</v>
      </c>
      <c r="N99" s="110"/>
      <c r="O99" s="110"/>
      <c r="P99" s="110"/>
      <c r="Q99" s="110"/>
      <c r="R99" s="110"/>
      <c r="S99" s="110"/>
      <c r="T99" s="61" t="s">
        <v>64</v>
      </c>
      <c r="U99" s="62">
        <f>IFERROR(SUM(U95:U98),"0")</f>
        <v>0</v>
      </c>
      <c r="V99" s="62">
        <f>IFERROR(SUM(V95:V98),"0")</f>
        <v>0</v>
      </c>
      <c r="W99" s="62">
        <f>IFERROR(IF(W95="",0,W95),"0")+IFERROR(IF(W96="",0,W96),"0")+IFERROR(IF(W97="",0,W97),"0")+IFERROR(IF(W98="",0,W98),"0")</f>
        <v>0</v>
      </c>
      <c r="X99" s="63"/>
      <c r="Y99" s="63"/>
    </row>
    <row r="100" spans="1:25" x14ac:dyDescent="0.2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10" t="s">
        <v>65</v>
      </c>
      <c r="N100" s="110"/>
      <c r="O100" s="110"/>
      <c r="P100" s="110"/>
      <c r="Q100" s="110"/>
      <c r="R100" s="110"/>
      <c r="S100" s="110"/>
      <c r="T100" s="61" t="s">
        <v>66</v>
      </c>
      <c r="U100" s="62">
        <f>IFERROR(SUMPRODUCT(U95:U98*H95:H98),"0")</f>
        <v>0</v>
      </c>
      <c r="V100" s="62">
        <f>IFERROR(SUMPRODUCT(V95:V98*H95:H98),"0")</f>
        <v>0</v>
      </c>
      <c r="W100" s="61"/>
      <c r="X100" s="63"/>
      <c r="Y100" s="63"/>
    </row>
    <row r="101" spans="1:25" ht="16.5" customHeight="1" x14ac:dyDescent="0.25">
      <c r="A101" s="105" t="s">
        <v>187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47"/>
      <c r="Y101" s="47"/>
    </row>
    <row r="102" spans="1:25" ht="14.25" customHeight="1" x14ac:dyDescent="0.25">
      <c r="A102" s="106" t="s">
        <v>130</v>
      </c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107">
        <v>4607111034014</v>
      </c>
      <c r="E103" s="10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108" t="s">
        <v>190</v>
      </c>
      <c r="N103" s="108"/>
      <c r="O103" s="108"/>
      <c r="P103" s="108"/>
      <c r="Q103" s="108"/>
      <c r="R103" s="54"/>
      <c r="S103" s="54"/>
      <c r="T103" s="55" t="s">
        <v>64</v>
      </c>
      <c r="U103" s="56">
        <v>123</v>
      </c>
      <c r="V103" s="57">
        <f>IFERROR(IF(U103="","",U103),"")</f>
        <v>123</v>
      </c>
      <c r="W103" s="58">
        <f>IFERROR(IF(U103="","",U103*0.01788),"")</f>
        <v>2.1992400000000001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107">
        <v>4607111033994</v>
      </c>
      <c r="E104" s="10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108" t="s">
        <v>193</v>
      </c>
      <c r="N104" s="108"/>
      <c r="O104" s="108"/>
      <c r="P104" s="108"/>
      <c r="Q104" s="108"/>
      <c r="R104" s="54"/>
      <c r="S104" s="54"/>
      <c r="T104" s="55" t="s">
        <v>64</v>
      </c>
      <c r="U104" s="56">
        <v>102</v>
      </c>
      <c r="V104" s="57">
        <f>IFERROR(IF(U104="","",U104),"")</f>
        <v>102</v>
      </c>
      <c r="W104" s="58">
        <f>IFERROR(IF(U104="","",U104*0.01788),"")</f>
        <v>1.82376</v>
      </c>
      <c r="X104" s="59"/>
      <c r="Y104" s="60"/>
    </row>
    <row r="105" spans="1:25" x14ac:dyDescent="0.2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10" t="s">
        <v>65</v>
      </c>
      <c r="N105" s="110"/>
      <c r="O105" s="110"/>
      <c r="P105" s="110"/>
      <c r="Q105" s="110"/>
      <c r="R105" s="110"/>
      <c r="S105" s="110"/>
      <c r="T105" s="61" t="s">
        <v>64</v>
      </c>
      <c r="U105" s="62">
        <f>IFERROR(SUM(U103:U104),"0")</f>
        <v>225</v>
      </c>
      <c r="V105" s="62">
        <f>IFERROR(SUM(V103:V104),"0")</f>
        <v>225</v>
      </c>
      <c r="W105" s="62">
        <f>IFERROR(IF(W103="",0,W103),"0")+IFERROR(IF(W104="",0,W104),"0")</f>
        <v>4.0229999999999997</v>
      </c>
      <c r="X105" s="63"/>
      <c r="Y105" s="63"/>
    </row>
    <row r="106" spans="1:25" x14ac:dyDescent="0.2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10" t="s">
        <v>65</v>
      </c>
      <c r="N106" s="110"/>
      <c r="O106" s="110"/>
      <c r="P106" s="110"/>
      <c r="Q106" s="110"/>
      <c r="R106" s="110"/>
      <c r="S106" s="110"/>
      <c r="T106" s="61" t="s">
        <v>66</v>
      </c>
      <c r="U106" s="62">
        <f>IFERROR(SUMPRODUCT(U103:U104*H103:H104),"0")</f>
        <v>675</v>
      </c>
      <c r="V106" s="62">
        <f>IFERROR(SUMPRODUCT(V103:V104*H103:H104),"0")</f>
        <v>675</v>
      </c>
      <c r="W106" s="61"/>
      <c r="X106" s="63"/>
      <c r="Y106" s="63"/>
    </row>
    <row r="107" spans="1:25" ht="16.5" customHeight="1" x14ac:dyDescent="0.25">
      <c r="A107" s="105" t="s">
        <v>194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47"/>
      <c r="Y107" s="47"/>
    </row>
    <row r="108" spans="1:25" ht="14.25" customHeight="1" x14ac:dyDescent="0.25">
      <c r="A108" s="106" t="s">
        <v>130</v>
      </c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107">
        <v>4607111034199</v>
      </c>
      <c r="E109" s="10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108" t="s">
        <v>197</v>
      </c>
      <c r="N109" s="108"/>
      <c r="O109" s="108"/>
      <c r="P109" s="108"/>
      <c r="Q109" s="108"/>
      <c r="R109" s="54"/>
      <c r="S109" s="54"/>
      <c r="T109" s="55" t="s">
        <v>64</v>
      </c>
      <c r="U109" s="56">
        <v>82</v>
      </c>
      <c r="V109" s="57">
        <f>IFERROR(IF(U109="","",U109),"")</f>
        <v>82</v>
      </c>
      <c r="W109" s="58">
        <f>IFERROR(IF(U109="","",U109*0.01788),"")</f>
        <v>1.4661599999999999</v>
      </c>
      <c r="X109" s="59"/>
      <c r="Y109" s="60"/>
    </row>
    <row r="110" spans="1:25" x14ac:dyDescent="0.2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10" t="s">
        <v>65</v>
      </c>
      <c r="N110" s="110"/>
      <c r="O110" s="110"/>
      <c r="P110" s="110"/>
      <c r="Q110" s="110"/>
      <c r="R110" s="110"/>
      <c r="S110" s="110"/>
      <c r="T110" s="61" t="s">
        <v>64</v>
      </c>
      <c r="U110" s="62">
        <f>IFERROR(SUM(U109:U109),"0")</f>
        <v>82</v>
      </c>
      <c r="V110" s="62">
        <f>IFERROR(SUM(V109:V109),"0")</f>
        <v>82</v>
      </c>
      <c r="W110" s="62">
        <f>IFERROR(IF(W109="",0,W109),"0")</f>
        <v>1.4661599999999999</v>
      </c>
      <c r="X110" s="63"/>
      <c r="Y110" s="63"/>
    </row>
    <row r="111" spans="1:25" x14ac:dyDescent="0.2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10" t="s">
        <v>65</v>
      </c>
      <c r="N111" s="110"/>
      <c r="O111" s="110"/>
      <c r="P111" s="110"/>
      <c r="Q111" s="110"/>
      <c r="R111" s="110"/>
      <c r="S111" s="110"/>
      <c r="T111" s="61" t="s">
        <v>66</v>
      </c>
      <c r="U111" s="62">
        <f>IFERROR(SUMPRODUCT(U109:U109*H109:H109),"0")</f>
        <v>246</v>
      </c>
      <c r="V111" s="62">
        <f>IFERROR(SUMPRODUCT(V109:V109*H109:H109),"0")</f>
        <v>246</v>
      </c>
      <c r="W111" s="61"/>
      <c r="X111" s="63"/>
      <c r="Y111" s="63"/>
    </row>
    <row r="112" spans="1:25" ht="16.5" customHeight="1" x14ac:dyDescent="0.25">
      <c r="A112" s="105" t="s">
        <v>198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47"/>
      <c r="Y112" s="47"/>
    </row>
    <row r="113" spans="1:25" ht="14.25" customHeight="1" x14ac:dyDescent="0.25">
      <c r="A113" s="106" t="s">
        <v>130</v>
      </c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107">
        <v>4607111034670</v>
      </c>
      <c r="E114" s="10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108" t="s">
        <v>201</v>
      </c>
      <c r="N114" s="108"/>
      <c r="O114" s="108"/>
      <c r="P114" s="108"/>
      <c r="Q114" s="10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107">
        <v>4607111034687</v>
      </c>
      <c r="E115" s="10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108" t="s">
        <v>205</v>
      </c>
      <c r="N115" s="108"/>
      <c r="O115" s="108"/>
      <c r="P115" s="108"/>
      <c r="Q115" s="10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107">
        <v>4607111034380</v>
      </c>
      <c r="E116" s="10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108" t="s">
        <v>208</v>
      </c>
      <c r="N116" s="108"/>
      <c r="O116" s="108"/>
      <c r="P116" s="108"/>
      <c r="Q116" s="10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107">
        <v>4607111034397</v>
      </c>
      <c r="E117" s="10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108" t="s">
        <v>211</v>
      </c>
      <c r="N117" s="108"/>
      <c r="O117" s="108"/>
      <c r="P117" s="108"/>
      <c r="Q117" s="10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10" t="s">
        <v>65</v>
      </c>
      <c r="N118" s="110"/>
      <c r="O118" s="110"/>
      <c r="P118" s="110"/>
      <c r="Q118" s="110"/>
      <c r="R118" s="110"/>
      <c r="S118" s="110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10" t="s">
        <v>65</v>
      </c>
      <c r="N119" s="110"/>
      <c r="O119" s="110"/>
      <c r="P119" s="110"/>
      <c r="Q119" s="110"/>
      <c r="R119" s="110"/>
      <c r="S119" s="110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105" t="s">
        <v>212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47"/>
      <c r="Y120" s="47"/>
    </row>
    <row r="121" spans="1:25" ht="14.25" customHeight="1" x14ac:dyDescent="0.25">
      <c r="A121" s="106" t="s">
        <v>130</v>
      </c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107">
        <v>4607111035806</v>
      </c>
      <c r="E122" s="10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108" t="s">
        <v>215</v>
      </c>
      <c r="N122" s="108"/>
      <c r="O122" s="108"/>
      <c r="P122" s="108"/>
      <c r="Q122" s="10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10" t="s">
        <v>65</v>
      </c>
      <c r="N123" s="110"/>
      <c r="O123" s="110"/>
      <c r="P123" s="110"/>
      <c r="Q123" s="110"/>
      <c r="R123" s="110"/>
      <c r="S123" s="110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10" t="s">
        <v>65</v>
      </c>
      <c r="N124" s="110"/>
      <c r="O124" s="110"/>
      <c r="P124" s="110"/>
      <c r="Q124" s="110"/>
      <c r="R124" s="110"/>
      <c r="S124" s="110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105" t="s">
        <v>216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47"/>
      <c r="Y125" s="47"/>
    </row>
    <row r="126" spans="1:25" ht="14.25" customHeight="1" x14ac:dyDescent="0.25">
      <c r="A126" s="106" t="s">
        <v>217</v>
      </c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107">
        <v>4607111035639</v>
      </c>
      <c r="E127" s="10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108" t="s">
        <v>220</v>
      </c>
      <c r="N127" s="108"/>
      <c r="O127" s="108"/>
      <c r="P127" s="108"/>
      <c r="Q127" s="10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107">
        <v>4607111035646</v>
      </c>
      <c r="E128" s="10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108" t="s">
        <v>223</v>
      </c>
      <c r="N128" s="108"/>
      <c r="O128" s="108"/>
      <c r="P128" s="108"/>
      <c r="Q128" s="10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10" t="s">
        <v>65</v>
      </c>
      <c r="N129" s="110"/>
      <c r="O129" s="110"/>
      <c r="P129" s="110"/>
      <c r="Q129" s="110"/>
      <c r="R129" s="110"/>
      <c r="S129" s="110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10" t="s">
        <v>65</v>
      </c>
      <c r="N130" s="110"/>
      <c r="O130" s="110"/>
      <c r="P130" s="110"/>
      <c r="Q130" s="110"/>
      <c r="R130" s="110"/>
      <c r="S130" s="110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105" t="s">
        <v>224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47"/>
      <c r="Y131" s="47"/>
    </row>
    <row r="132" spans="1:25" ht="14.25" customHeight="1" x14ac:dyDescent="0.25">
      <c r="A132" s="106" t="s">
        <v>130</v>
      </c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107">
        <v>4607111036124</v>
      </c>
      <c r="E133" s="10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108" t="s">
        <v>227</v>
      </c>
      <c r="N133" s="108"/>
      <c r="O133" s="108"/>
      <c r="P133" s="108"/>
      <c r="Q133" s="10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10" t="s">
        <v>65</v>
      </c>
      <c r="N134" s="110"/>
      <c r="O134" s="110"/>
      <c r="P134" s="110"/>
      <c r="Q134" s="110"/>
      <c r="R134" s="110"/>
      <c r="S134" s="110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10" t="s">
        <v>65</v>
      </c>
      <c r="N135" s="110"/>
      <c r="O135" s="110"/>
      <c r="P135" s="110"/>
      <c r="Q135" s="110"/>
      <c r="R135" s="110"/>
      <c r="S135" s="110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104" t="s">
        <v>228</v>
      </c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46"/>
      <c r="Y136" s="46"/>
    </row>
    <row r="137" spans="1:25" ht="16.5" customHeight="1" x14ac:dyDescent="0.25">
      <c r="A137" s="105" t="s">
        <v>229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47"/>
      <c r="Y137" s="47"/>
    </row>
    <row r="138" spans="1:25" ht="14.25" customHeight="1" x14ac:dyDescent="0.25">
      <c r="A138" s="106" t="s">
        <v>135</v>
      </c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107">
        <v>4607111037930</v>
      </c>
      <c r="E139" s="10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108" t="s">
        <v>232</v>
      </c>
      <c r="N139" s="108"/>
      <c r="O139" s="108"/>
      <c r="P139" s="108"/>
      <c r="Q139" s="108"/>
      <c r="R139" s="54"/>
      <c r="S139" s="54"/>
      <c r="T139" s="55" t="s">
        <v>64</v>
      </c>
      <c r="U139" s="56">
        <v>100</v>
      </c>
      <c r="V139" s="57">
        <f>IFERROR(IF(U139="","",U139),"")</f>
        <v>100</v>
      </c>
      <c r="W139" s="58">
        <f>IFERROR(IF(U139="","",U139*0.00502),"")</f>
        <v>0.502</v>
      </c>
      <c r="X139" s="59"/>
      <c r="Y139" s="60" t="s">
        <v>233</v>
      </c>
    </row>
    <row r="140" spans="1:25" x14ac:dyDescent="0.2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10" t="s">
        <v>65</v>
      </c>
      <c r="N140" s="110"/>
      <c r="O140" s="110"/>
      <c r="P140" s="110"/>
      <c r="Q140" s="110"/>
      <c r="R140" s="110"/>
      <c r="S140" s="110"/>
      <c r="T140" s="61" t="s">
        <v>64</v>
      </c>
      <c r="U140" s="62">
        <f>IFERROR(SUM(U139:U139),"0")</f>
        <v>100</v>
      </c>
      <c r="V140" s="62">
        <f>IFERROR(SUM(V139:V139),"0")</f>
        <v>100</v>
      </c>
      <c r="W140" s="62">
        <f>IFERROR(IF(W139="",0,W139),"0")</f>
        <v>0.502</v>
      </c>
      <c r="X140" s="63"/>
      <c r="Y140" s="63"/>
    </row>
    <row r="141" spans="1:25" x14ac:dyDescent="0.2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10" t="s">
        <v>65</v>
      </c>
      <c r="N141" s="110"/>
      <c r="O141" s="110"/>
      <c r="P141" s="110"/>
      <c r="Q141" s="110"/>
      <c r="R141" s="110"/>
      <c r="S141" s="110"/>
      <c r="T141" s="61" t="s">
        <v>66</v>
      </c>
      <c r="U141" s="62">
        <f>IFERROR(SUMPRODUCT(U139:U139*H139:H139),"0")</f>
        <v>180</v>
      </c>
      <c r="V141" s="62">
        <f>IFERROR(SUMPRODUCT(V139:V139*H139:H139),"0")</f>
        <v>180</v>
      </c>
      <c r="W141" s="61"/>
      <c r="X141" s="63"/>
      <c r="Y141" s="63"/>
    </row>
    <row r="142" spans="1:25" ht="14.25" customHeight="1" x14ac:dyDescent="0.25">
      <c r="A142" s="106" t="s">
        <v>69</v>
      </c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107">
        <v>4607111036872</v>
      </c>
      <c r="E143" s="10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108" t="s">
        <v>236</v>
      </c>
      <c r="N143" s="108"/>
      <c r="O143" s="108"/>
      <c r="P143" s="108"/>
      <c r="Q143" s="108"/>
      <c r="R143" s="54"/>
      <c r="S143" s="54"/>
      <c r="T143" s="55" t="s">
        <v>64</v>
      </c>
      <c r="U143" s="56">
        <v>0</v>
      </c>
      <c r="V143" s="57">
        <f>IFERROR(IF(U143="","",U143),"")</f>
        <v>0</v>
      </c>
      <c r="W143" s="58">
        <f>IFERROR(IF(U143="","",U143*0.0155),"")</f>
        <v>0</v>
      </c>
      <c r="X143" s="59"/>
      <c r="Y143" s="60"/>
    </row>
    <row r="144" spans="1:25" x14ac:dyDescent="0.2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10" t="s">
        <v>65</v>
      </c>
      <c r="N144" s="110"/>
      <c r="O144" s="110"/>
      <c r="P144" s="110"/>
      <c r="Q144" s="110"/>
      <c r="R144" s="110"/>
      <c r="S144" s="110"/>
      <c r="T144" s="61" t="s">
        <v>64</v>
      </c>
      <c r="U144" s="62">
        <f>IFERROR(SUM(U143:U143),"0")</f>
        <v>0</v>
      </c>
      <c r="V144" s="62">
        <f>IFERROR(SUM(V143:V143),"0")</f>
        <v>0</v>
      </c>
      <c r="W144" s="62">
        <f>IFERROR(IF(W143="",0,W143),"0")</f>
        <v>0</v>
      </c>
      <c r="X144" s="63"/>
      <c r="Y144" s="63"/>
    </row>
    <row r="145" spans="1:25" x14ac:dyDescent="0.2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10" t="s">
        <v>65</v>
      </c>
      <c r="N145" s="110"/>
      <c r="O145" s="110"/>
      <c r="P145" s="110"/>
      <c r="Q145" s="110"/>
      <c r="R145" s="110"/>
      <c r="S145" s="110"/>
      <c r="T145" s="61" t="s">
        <v>66</v>
      </c>
      <c r="U145" s="62">
        <f>IFERROR(SUMPRODUCT(U143:U143*H143:H143),"0")</f>
        <v>0</v>
      </c>
      <c r="V145" s="62">
        <f>IFERROR(SUMPRODUCT(V143:V143*H143:H143),"0")</f>
        <v>0</v>
      </c>
      <c r="W145" s="61"/>
      <c r="X145" s="63"/>
      <c r="Y145" s="63"/>
    </row>
    <row r="146" spans="1:25" ht="14.25" customHeight="1" x14ac:dyDescent="0.25">
      <c r="A146" s="106" t="s">
        <v>164</v>
      </c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107">
        <v>4607111038029</v>
      </c>
      <c r="E147" s="10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108" t="s">
        <v>239</v>
      </c>
      <c r="N147" s="108"/>
      <c r="O147" s="108"/>
      <c r="P147" s="108"/>
      <c r="Q147" s="108"/>
      <c r="R147" s="54"/>
      <c r="S147" s="54"/>
      <c r="T147" s="55" t="s">
        <v>64</v>
      </c>
      <c r="U147" s="56">
        <v>70</v>
      </c>
      <c r="V147" s="57">
        <f>IFERROR(IF(U147="","",U147),"")</f>
        <v>70</v>
      </c>
      <c r="W147" s="58">
        <f>IFERROR(IF(U147="","",U147*0.00936),"")</f>
        <v>0.6552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107">
        <v>4607111036438</v>
      </c>
      <c r="E148" s="10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108" t="s">
        <v>242</v>
      </c>
      <c r="N148" s="108"/>
      <c r="O148" s="108"/>
      <c r="P148" s="108"/>
      <c r="Q148" s="108"/>
      <c r="R148" s="54"/>
      <c r="S148" s="54"/>
      <c r="T148" s="55" t="s">
        <v>64</v>
      </c>
      <c r="U148" s="56">
        <v>190</v>
      </c>
      <c r="V148" s="57">
        <f>IFERROR(IF(U148="","",U148),"")</f>
        <v>190</v>
      </c>
      <c r="W148" s="58">
        <f>IFERROR(IF(U148="","",U148*0.00936),"")</f>
        <v>1.7784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107">
        <v>4607111036636</v>
      </c>
      <c r="E149" s="10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108" t="s">
        <v>245</v>
      </c>
      <c r="N149" s="108"/>
      <c r="O149" s="108"/>
      <c r="P149" s="108"/>
      <c r="Q149" s="10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107">
        <v>4607111035714</v>
      </c>
      <c r="E150" s="10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108" t="s">
        <v>248</v>
      </c>
      <c r="N150" s="108"/>
      <c r="O150" s="108"/>
      <c r="P150" s="108"/>
      <c r="Q150" s="108"/>
      <c r="R150" s="54"/>
      <c r="S150" s="54"/>
      <c r="T150" s="55" t="s">
        <v>64</v>
      </c>
      <c r="U150" s="56">
        <v>126</v>
      </c>
      <c r="V150" s="57">
        <f>IFERROR(IF(U150="","",U150),"")</f>
        <v>126</v>
      </c>
      <c r="W150" s="58">
        <f>IFERROR(IF(U150="","",U150*0.0155),"")</f>
        <v>1.9530000000000001</v>
      </c>
      <c r="X150" s="59"/>
      <c r="Y150" s="60"/>
    </row>
    <row r="151" spans="1:25" x14ac:dyDescent="0.2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10" t="s">
        <v>65</v>
      </c>
      <c r="N151" s="110"/>
      <c r="O151" s="110"/>
      <c r="P151" s="110"/>
      <c r="Q151" s="110"/>
      <c r="R151" s="110"/>
      <c r="S151" s="110"/>
      <c r="T151" s="61" t="s">
        <v>64</v>
      </c>
      <c r="U151" s="62">
        <f>IFERROR(SUM(U147:U150),"0")</f>
        <v>386</v>
      </c>
      <c r="V151" s="62">
        <f>IFERROR(SUM(V147:V150),"0")</f>
        <v>386</v>
      </c>
      <c r="W151" s="62">
        <f>IFERROR(IF(W147="",0,W147),"0")+IFERROR(IF(W148="",0,W148),"0")+IFERROR(IF(W149="",0,W149),"0")+IFERROR(IF(W150="",0,W150),"0")</f>
        <v>4.3866000000000005</v>
      </c>
      <c r="X151" s="63"/>
      <c r="Y151" s="63"/>
    </row>
    <row r="152" spans="1:25" x14ac:dyDescent="0.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10" t="s">
        <v>65</v>
      </c>
      <c r="N152" s="110"/>
      <c r="O152" s="110"/>
      <c r="P152" s="110"/>
      <c r="Q152" s="110"/>
      <c r="R152" s="110"/>
      <c r="S152" s="110"/>
      <c r="T152" s="61" t="s">
        <v>66</v>
      </c>
      <c r="U152" s="62">
        <f>IFERROR(SUMPRODUCT(U147:U150*H147:H150),"0")</f>
        <v>1299.8</v>
      </c>
      <c r="V152" s="62">
        <f>IFERROR(SUMPRODUCT(V147:V150*H147:H150),"0")</f>
        <v>1299.8</v>
      </c>
      <c r="W152" s="61"/>
      <c r="X152" s="63"/>
      <c r="Y152" s="63"/>
    </row>
    <row r="153" spans="1:25" ht="14.25" customHeight="1" x14ac:dyDescent="0.25">
      <c r="A153" s="106" t="s">
        <v>130</v>
      </c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107">
        <v>4607111037923</v>
      </c>
      <c r="E154" s="10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108" t="s">
        <v>251</v>
      </c>
      <c r="N154" s="108"/>
      <c r="O154" s="108"/>
      <c r="P154" s="108"/>
      <c r="Q154" s="108"/>
      <c r="R154" s="54"/>
      <c r="S154" s="54"/>
      <c r="T154" s="55" t="s">
        <v>64</v>
      </c>
      <c r="U154" s="56">
        <v>150</v>
      </c>
      <c r="V154" s="57">
        <f t="shared" ref="V154:V163" si="4">IFERROR(IF(U154="","",U154),"")</f>
        <v>150</v>
      </c>
      <c r="W154" s="58">
        <f>IFERROR(IF(U154="","",U154*0.00936),"")</f>
        <v>1.4040000000000001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107">
        <v>4607111037862</v>
      </c>
      <c r="E155" s="10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108" t="s">
        <v>254</v>
      </c>
      <c r="N155" s="108"/>
      <c r="O155" s="108"/>
      <c r="P155" s="108"/>
      <c r="Q155" s="108"/>
      <c r="R155" s="54"/>
      <c r="S155" s="54"/>
      <c r="T155" s="55" t="s">
        <v>64</v>
      </c>
      <c r="U155" s="56">
        <v>250</v>
      </c>
      <c r="V155" s="57">
        <f t="shared" si="4"/>
        <v>250</v>
      </c>
      <c r="W155" s="58">
        <f>IFERROR(IF(U155="","",U155*0.00502),"")</f>
        <v>1.2550000000000001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107">
        <v>4607111037305</v>
      </c>
      <c r="E156" s="10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108" t="s">
        <v>257</v>
      </c>
      <c r="N156" s="108"/>
      <c r="O156" s="108"/>
      <c r="P156" s="108"/>
      <c r="Q156" s="108"/>
      <c r="R156" s="54"/>
      <c r="S156" s="54"/>
      <c r="T156" s="55" t="s">
        <v>64</v>
      </c>
      <c r="U156" s="56">
        <v>70</v>
      </c>
      <c r="V156" s="57">
        <f t="shared" si="4"/>
        <v>70</v>
      </c>
      <c r="W156" s="58">
        <f t="shared" ref="W156:W161" si="5">IFERROR(IF(U156="","",U156*0.00936),"")</f>
        <v>0.6552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107">
        <v>4607111037275</v>
      </c>
      <c r="E157" s="10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108" t="s">
        <v>260</v>
      </c>
      <c r="N157" s="108"/>
      <c r="O157" s="108"/>
      <c r="P157" s="108"/>
      <c r="Q157" s="108"/>
      <c r="R157" s="54"/>
      <c r="S157" s="54"/>
      <c r="T157" s="55" t="s">
        <v>64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107">
        <v>4607111037220</v>
      </c>
      <c r="E158" s="10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108" t="s">
        <v>263</v>
      </c>
      <c r="N158" s="108"/>
      <c r="O158" s="108"/>
      <c r="P158" s="108"/>
      <c r="Q158" s="10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107">
        <v>4607111037206</v>
      </c>
      <c r="E159" s="10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108" t="s">
        <v>266</v>
      </c>
      <c r="N159" s="108"/>
      <c r="O159" s="108"/>
      <c r="P159" s="108"/>
      <c r="Q159" s="10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107">
        <v>4607111037244</v>
      </c>
      <c r="E160" s="10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108" t="s">
        <v>269</v>
      </c>
      <c r="N160" s="108"/>
      <c r="O160" s="108"/>
      <c r="P160" s="108"/>
      <c r="Q160" s="10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107">
        <v>4607111036797</v>
      </c>
      <c r="E161" s="10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108" t="s">
        <v>272</v>
      </c>
      <c r="N161" s="108"/>
      <c r="O161" s="108"/>
      <c r="P161" s="108"/>
      <c r="Q161" s="108"/>
      <c r="R161" s="54"/>
      <c r="S161" s="54"/>
      <c r="T161" s="55" t="s">
        <v>64</v>
      </c>
      <c r="U161" s="56">
        <v>0</v>
      </c>
      <c r="V161" s="57">
        <f t="shared" si="4"/>
        <v>0</v>
      </c>
      <c r="W161" s="58">
        <f t="shared" si="5"/>
        <v>0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107">
        <v>4607111035707</v>
      </c>
      <c r="E162" s="10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108" t="s">
        <v>275</v>
      </c>
      <c r="N162" s="108"/>
      <c r="O162" s="108"/>
      <c r="P162" s="108"/>
      <c r="Q162" s="108"/>
      <c r="R162" s="54"/>
      <c r="S162" s="54"/>
      <c r="T162" s="55" t="s">
        <v>64</v>
      </c>
      <c r="U162" s="56">
        <v>0</v>
      </c>
      <c r="V162" s="57">
        <f t="shared" si="4"/>
        <v>0</v>
      </c>
      <c r="W162" s="58">
        <f>IFERROR(IF(U162="","",U162*0.0155),"")</f>
        <v>0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107">
        <v>4607111036841</v>
      </c>
      <c r="E163" s="10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108" t="s">
        <v>278</v>
      </c>
      <c r="N163" s="108"/>
      <c r="O163" s="108"/>
      <c r="P163" s="108"/>
      <c r="Q163" s="10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10" t="s">
        <v>65</v>
      </c>
      <c r="N164" s="110"/>
      <c r="O164" s="110"/>
      <c r="P164" s="110"/>
      <c r="Q164" s="110"/>
      <c r="R164" s="110"/>
      <c r="S164" s="110"/>
      <c r="T164" s="61" t="s">
        <v>64</v>
      </c>
      <c r="U164" s="62">
        <f>IFERROR(SUM(U154:U163),"0")</f>
        <v>470</v>
      </c>
      <c r="V164" s="62">
        <f>IFERROR(SUM(V154:V163),"0")</f>
        <v>470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3.3142000000000005</v>
      </c>
      <c r="X164" s="63"/>
      <c r="Y164" s="63"/>
    </row>
    <row r="165" spans="1:25" x14ac:dyDescent="0.2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10" t="s">
        <v>65</v>
      </c>
      <c r="N165" s="110"/>
      <c r="O165" s="110"/>
      <c r="P165" s="110"/>
      <c r="Q165" s="110"/>
      <c r="R165" s="110"/>
      <c r="S165" s="110"/>
      <c r="T165" s="61" t="s">
        <v>66</v>
      </c>
      <c r="U165" s="62">
        <f>IFERROR(SUMPRODUCT(U154:U163*H154:H163),"0")</f>
        <v>1215</v>
      </c>
      <c r="V165" s="62">
        <f>IFERROR(SUMPRODUCT(V154:V163*H154:H163),"0")</f>
        <v>1215</v>
      </c>
      <c r="W165" s="61"/>
      <c r="X165" s="63"/>
      <c r="Y165" s="63"/>
    </row>
    <row r="166" spans="1:25" ht="16.5" customHeight="1" x14ac:dyDescent="0.25">
      <c r="A166" s="105" t="s">
        <v>279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47"/>
      <c r="Y166" s="47"/>
    </row>
    <row r="167" spans="1:25" ht="14.25" customHeight="1" x14ac:dyDescent="0.25">
      <c r="A167" s="106" t="s">
        <v>217</v>
      </c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107">
        <v>4607111037701</v>
      </c>
      <c r="E168" s="10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108" t="s">
        <v>282</v>
      </c>
      <c r="N168" s="108"/>
      <c r="O168" s="108"/>
      <c r="P168" s="108"/>
      <c r="Q168" s="10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10" t="s">
        <v>65</v>
      </c>
      <c r="N169" s="110"/>
      <c r="O169" s="110"/>
      <c r="P169" s="110"/>
      <c r="Q169" s="110"/>
      <c r="R169" s="110"/>
      <c r="S169" s="110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10" t="s">
        <v>65</v>
      </c>
      <c r="N170" s="110"/>
      <c r="O170" s="110"/>
      <c r="P170" s="110"/>
      <c r="Q170" s="110"/>
      <c r="R170" s="110"/>
      <c r="S170" s="110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105" t="s">
        <v>283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47"/>
      <c r="Y171" s="47"/>
    </row>
    <row r="172" spans="1:25" ht="14.25" customHeight="1" x14ac:dyDescent="0.25">
      <c r="A172" s="106" t="s">
        <v>59</v>
      </c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107">
        <v>4607111036384</v>
      </c>
      <c r="E173" s="10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108" t="s">
        <v>286</v>
      </c>
      <c r="N173" s="108"/>
      <c r="O173" s="108"/>
      <c r="P173" s="108"/>
      <c r="Q173" s="10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107">
        <v>4607111036193</v>
      </c>
      <c r="E174" s="10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108" t="s">
        <v>289</v>
      </c>
      <c r="N174" s="108"/>
      <c r="O174" s="108"/>
      <c r="P174" s="108"/>
      <c r="Q174" s="10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107">
        <v>4607111036216</v>
      </c>
      <c r="E175" s="10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108" t="s">
        <v>292</v>
      </c>
      <c r="N175" s="108"/>
      <c r="O175" s="108"/>
      <c r="P175" s="108"/>
      <c r="Q175" s="108"/>
      <c r="R175" s="54"/>
      <c r="S175" s="54"/>
      <c r="T175" s="55" t="s">
        <v>64</v>
      </c>
      <c r="U175" s="56">
        <v>255</v>
      </c>
      <c r="V175" s="57">
        <f>IFERROR(IF(U175="","",U175),"")</f>
        <v>255</v>
      </c>
      <c r="W175" s="58">
        <f>IFERROR(IF(U175="","",U175*0.00866),"")</f>
        <v>2.2082999999999999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107">
        <v>4607111036278</v>
      </c>
      <c r="E176" s="10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108" t="s">
        <v>295</v>
      </c>
      <c r="N176" s="108"/>
      <c r="O176" s="108"/>
      <c r="P176" s="108"/>
      <c r="Q176" s="10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10" t="s">
        <v>65</v>
      </c>
      <c r="N177" s="110"/>
      <c r="O177" s="110"/>
      <c r="P177" s="110"/>
      <c r="Q177" s="110"/>
      <c r="R177" s="110"/>
      <c r="S177" s="110"/>
      <c r="T177" s="61" t="s">
        <v>64</v>
      </c>
      <c r="U177" s="62">
        <f>IFERROR(SUM(U173:U176),"0")</f>
        <v>255</v>
      </c>
      <c r="V177" s="62">
        <f>IFERROR(SUM(V173:V176),"0")</f>
        <v>255</v>
      </c>
      <c r="W177" s="62">
        <f>IFERROR(IF(W173="",0,W173),"0")+IFERROR(IF(W174="",0,W174),"0")+IFERROR(IF(W175="",0,W175),"0")+IFERROR(IF(W176="",0,W176),"0")</f>
        <v>2.2082999999999999</v>
      </c>
      <c r="X177" s="63"/>
      <c r="Y177" s="63"/>
    </row>
    <row r="178" spans="1:25" x14ac:dyDescent="0.2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10" t="s">
        <v>65</v>
      </c>
      <c r="N178" s="110"/>
      <c r="O178" s="110"/>
      <c r="P178" s="110"/>
      <c r="Q178" s="110"/>
      <c r="R178" s="110"/>
      <c r="S178" s="110"/>
      <c r="T178" s="61" t="s">
        <v>66</v>
      </c>
      <c r="U178" s="62">
        <f>IFERROR(SUMPRODUCT(U173:U176*H173:H176),"0")</f>
        <v>1275</v>
      </c>
      <c r="V178" s="62">
        <f>IFERROR(SUMPRODUCT(V173:V176*H173:H176),"0")</f>
        <v>1275</v>
      </c>
      <c r="W178" s="61"/>
      <c r="X178" s="63"/>
      <c r="Y178" s="63"/>
    </row>
    <row r="179" spans="1:25" ht="14.25" customHeight="1" x14ac:dyDescent="0.25">
      <c r="A179" s="106" t="s">
        <v>296</v>
      </c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107">
        <v>4607111036827</v>
      </c>
      <c r="E180" s="10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108" t="s">
        <v>299</v>
      </c>
      <c r="N180" s="108"/>
      <c r="O180" s="108"/>
      <c r="P180" s="108"/>
      <c r="Q180" s="10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107">
        <v>4607111036834</v>
      </c>
      <c r="E181" s="10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108" t="s">
        <v>302</v>
      </c>
      <c r="N181" s="108"/>
      <c r="O181" s="108"/>
      <c r="P181" s="108"/>
      <c r="Q181" s="10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10" t="s">
        <v>65</v>
      </c>
      <c r="N182" s="110"/>
      <c r="O182" s="110"/>
      <c r="P182" s="110"/>
      <c r="Q182" s="110"/>
      <c r="R182" s="110"/>
      <c r="S182" s="110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10" t="s">
        <v>65</v>
      </c>
      <c r="N183" s="110"/>
      <c r="O183" s="110"/>
      <c r="P183" s="110"/>
      <c r="Q183" s="110"/>
      <c r="R183" s="110"/>
      <c r="S183" s="110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104" t="s">
        <v>303</v>
      </c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46"/>
      <c r="Y184" s="46"/>
    </row>
    <row r="185" spans="1:25" ht="16.5" customHeight="1" x14ac:dyDescent="0.25">
      <c r="A185" s="105" t="s">
        <v>304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47"/>
      <c r="Y185" s="47"/>
    </row>
    <row r="186" spans="1:25" ht="14.25" customHeight="1" x14ac:dyDescent="0.25">
      <c r="A186" s="106" t="s">
        <v>69</v>
      </c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107">
        <v>4607111035721</v>
      </c>
      <c r="E187" s="10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108" t="s">
        <v>307</v>
      </c>
      <c r="N187" s="108"/>
      <c r="O187" s="108"/>
      <c r="P187" s="108"/>
      <c r="Q187" s="108"/>
      <c r="R187" s="54"/>
      <c r="S187" s="54"/>
      <c r="T187" s="55" t="s">
        <v>64</v>
      </c>
      <c r="U187" s="56">
        <v>0</v>
      </c>
      <c r="V187" s="57">
        <f>IFERROR(IF(U187="","",U187),"")</f>
        <v>0</v>
      </c>
      <c r="W187" s="58">
        <f>IFERROR(IF(U187="","",U187*0.01788),"")</f>
        <v>0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107">
        <v>4607111035691</v>
      </c>
      <c r="E188" s="10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108" t="s">
        <v>310</v>
      </c>
      <c r="N188" s="108"/>
      <c r="O188" s="108"/>
      <c r="P188" s="108"/>
      <c r="Q188" s="108"/>
      <c r="R188" s="54"/>
      <c r="S188" s="54"/>
      <c r="T188" s="55" t="s">
        <v>64</v>
      </c>
      <c r="U188" s="56">
        <v>0</v>
      </c>
      <c r="V188" s="57">
        <f>IFERROR(IF(U188="","",U188),"")</f>
        <v>0</v>
      </c>
      <c r="W188" s="58">
        <f>IFERROR(IF(U188="","",U188*0.01788),"")</f>
        <v>0</v>
      </c>
      <c r="X188" s="59"/>
      <c r="Y188" s="60"/>
    </row>
    <row r="189" spans="1:25" x14ac:dyDescent="0.2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10" t="s">
        <v>65</v>
      </c>
      <c r="N189" s="110"/>
      <c r="O189" s="110"/>
      <c r="P189" s="110"/>
      <c r="Q189" s="110"/>
      <c r="R189" s="110"/>
      <c r="S189" s="110"/>
      <c r="T189" s="61" t="s">
        <v>64</v>
      </c>
      <c r="U189" s="62">
        <f>IFERROR(SUM(U187:U188),"0")</f>
        <v>0</v>
      </c>
      <c r="V189" s="62">
        <f>IFERROR(SUM(V187:V188),"0")</f>
        <v>0</v>
      </c>
      <c r="W189" s="62">
        <f>IFERROR(IF(W187="",0,W187),"0")+IFERROR(IF(W188="",0,W188),"0")</f>
        <v>0</v>
      </c>
      <c r="X189" s="63"/>
      <c r="Y189" s="63"/>
    </row>
    <row r="190" spans="1:25" x14ac:dyDescent="0.2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10" t="s">
        <v>65</v>
      </c>
      <c r="N190" s="110"/>
      <c r="O190" s="110"/>
      <c r="P190" s="110"/>
      <c r="Q190" s="110"/>
      <c r="R190" s="110"/>
      <c r="S190" s="110"/>
      <c r="T190" s="61" t="s">
        <v>66</v>
      </c>
      <c r="U190" s="62">
        <f>IFERROR(SUMPRODUCT(U187:U188*H187:H188),"0")</f>
        <v>0</v>
      </c>
      <c r="V190" s="62">
        <f>IFERROR(SUMPRODUCT(V187:V188*H187:H188),"0")</f>
        <v>0</v>
      </c>
      <c r="W190" s="61"/>
      <c r="X190" s="63"/>
      <c r="Y190" s="63"/>
    </row>
    <row r="191" spans="1:25" ht="16.5" customHeight="1" x14ac:dyDescent="0.25">
      <c r="A191" s="105" t="s">
        <v>311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47"/>
      <c r="Y191" s="47"/>
    </row>
    <row r="192" spans="1:25" ht="14.25" customHeight="1" x14ac:dyDescent="0.25">
      <c r="A192" s="106" t="s">
        <v>311</v>
      </c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107">
        <v>4607111035783</v>
      </c>
      <c r="E193" s="10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108" t="s">
        <v>314</v>
      </c>
      <c r="N193" s="108"/>
      <c r="O193" s="108"/>
      <c r="P193" s="108"/>
      <c r="Q193" s="10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10" t="s">
        <v>65</v>
      </c>
      <c r="N194" s="110"/>
      <c r="O194" s="110"/>
      <c r="P194" s="110"/>
      <c r="Q194" s="110"/>
      <c r="R194" s="110"/>
      <c r="S194" s="110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10" t="s">
        <v>65</v>
      </c>
      <c r="N195" s="110"/>
      <c r="O195" s="110"/>
      <c r="P195" s="110"/>
      <c r="Q195" s="110"/>
      <c r="R195" s="110"/>
      <c r="S195" s="110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105" t="s">
        <v>303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47"/>
      <c r="Y196" s="47"/>
    </row>
    <row r="197" spans="1:25" ht="14.25" customHeight="1" x14ac:dyDescent="0.25">
      <c r="A197" s="106" t="s">
        <v>315</v>
      </c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107">
        <v>4680115881204</v>
      </c>
      <c r="E198" s="10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108" t="s">
        <v>319</v>
      </c>
      <c r="N198" s="108"/>
      <c r="O198" s="108"/>
      <c r="P198" s="108"/>
      <c r="Q198" s="10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10" t="s">
        <v>65</v>
      </c>
      <c r="N199" s="110"/>
      <c r="O199" s="110"/>
      <c r="P199" s="110"/>
      <c r="Q199" s="110"/>
      <c r="R199" s="110"/>
      <c r="S199" s="110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10" t="s">
        <v>65</v>
      </c>
      <c r="N200" s="110"/>
      <c r="O200" s="110"/>
      <c r="P200" s="110"/>
      <c r="Q200" s="110"/>
      <c r="R200" s="110"/>
      <c r="S200" s="110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104" t="s">
        <v>320</v>
      </c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46"/>
      <c r="Y201" s="46"/>
    </row>
    <row r="202" spans="1:25" ht="16.5" customHeight="1" x14ac:dyDescent="0.25">
      <c r="A202" s="105" t="s">
        <v>321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47"/>
      <c r="Y202" s="47"/>
    </row>
    <row r="203" spans="1:25" ht="14.25" customHeight="1" x14ac:dyDescent="0.25">
      <c r="A203" s="106" t="s">
        <v>59</v>
      </c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107">
        <v>4607111037022</v>
      </c>
      <c r="E204" s="10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108" t="s">
        <v>324</v>
      </c>
      <c r="N204" s="108"/>
      <c r="O204" s="108"/>
      <c r="P204" s="108"/>
      <c r="Q204" s="10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107">
        <v>4607111037022</v>
      </c>
      <c r="E205" s="10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108" t="s">
        <v>324</v>
      </c>
      <c r="N205" s="108"/>
      <c r="O205" s="108"/>
      <c r="P205" s="108"/>
      <c r="Q205" s="10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10" t="s">
        <v>65</v>
      </c>
      <c r="N206" s="110"/>
      <c r="O206" s="110"/>
      <c r="P206" s="110"/>
      <c r="Q206" s="110"/>
      <c r="R206" s="110"/>
      <c r="S206" s="110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10" t="s">
        <v>65</v>
      </c>
      <c r="N207" s="110"/>
      <c r="O207" s="110"/>
      <c r="P207" s="110"/>
      <c r="Q207" s="110"/>
      <c r="R207" s="110"/>
      <c r="S207" s="110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105" t="s">
        <v>327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47"/>
      <c r="Y208" s="47"/>
    </row>
    <row r="209" spans="1:25" ht="14.25" customHeight="1" x14ac:dyDescent="0.25">
      <c r="A209" s="106" t="s">
        <v>59</v>
      </c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107">
        <v>4607111035882</v>
      </c>
      <c r="E210" s="10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108" t="s">
        <v>330</v>
      </c>
      <c r="N210" s="108"/>
      <c r="O210" s="108"/>
      <c r="P210" s="108"/>
      <c r="Q210" s="10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107">
        <v>4607111035905</v>
      </c>
      <c r="E211" s="10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108" t="s">
        <v>333</v>
      </c>
      <c r="N211" s="108"/>
      <c r="O211" s="108"/>
      <c r="P211" s="108"/>
      <c r="Q211" s="10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107">
        <v>4607111035912</v>
      </c>
      <c r="E212" s="10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108" t="s">
        <v>336</v>
      </c>
      <c r="N212" s="108"/>
      <c r="O212" s="108"/>
      <c r="P212" s="108"/>
      <c r="Q212" s="10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107">
        <v>4607111035929</v>
      </c>
      <c r="E213" s="10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108" t="s">
        <v>339</v>
      </c>
      <c r="N213" s="108"/>
      <c r="O213" s="108"/>
      <c r="P213" s="108"/>
      <c r="Q213" s="108"/>
      <c r="R213" s="54"/>
      <c r="S213" s="54"/>
      <c r="T213" s="55" t="s">
        <v>64</v>
      </c>
      <c r="U213" s="56">
        <v>0</v>
      </c>
      <c r="V213" s="57">
        <f>IFERROR(IF(U213="","",U213),"")</f>
        <v>0</v>
      </c>
      <c r="W213" s="58">
        <f>IFERROR(IF(U213="","",U213*0.0155),"")</f>
        <v>0</v>
      </c>
      <c r="X213" s="59"/>
      <c r="Y213" s="60"/>
    </row>
    <row r="214" spans="1:25" x14ac:dyDescent="0.2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10" t="s">
        <v>65</v>
      </c>
      <c r="N214" s="110"/>
      <c r="O214" s="110"/>
      <c r="P214" s="110"/>
      <c r="Q214" s="110"/>
      <c r="R214" s="110"/>
      <c r="S214" s="110"/>
      <c r="T214" s="61" t="s">
        <v>64</v>
      </c>
      <c r="U214" s="62">
        <f>IFERROR(SUM(U210:U213),"0")</f>
        <v>0</v>
      </c>
      <c r="V214" s="62">
        <f>IFERROR(SUM(V210:V213),"0")</f>
        <v>0</v>
      </c>
      <c r="W214" s="62">
        <f>IFERROR(IF(W210="",0,W210),"0")+IFERROR(IF(W211="",0,W211),"0")+IFERROR(IF(W212="",0,W212),"0")+IFERROR(IF(W213="",0,W213),"0")</f>
        <v>0</v>
      </c>
      <c r="X214" s="63"/>
      <c r="Y214" s="63"/>
    </row>
    <row r="215" spans="1:25" x14ac:dyDescent="0.2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10" t="s">
        <v>65</v>
      </c>
      <c r="N215" s="110"/>
      <c r="O215" s="110"/>
      <c r="P215" s="110"/>
      <c r="Q215" s="110"/>
      <c r="R215" s="110"/>
      <c r="S215" s="110"/>
      <c r="T215" s="61" t="s">
        <v>66</v>
      </c>
      <c r="U215" s="62">
        <f>IFERROR(SUMPRODUCT(U210:U213*H210:H213),"0")</f>
        <v>0</v>
      </c>
      <c r="V215" s="62">
        <f>IFERROR(SUMPRODUCT(V210:V213*H210:H213),"0")</f>
        <v>0</v>
      </c>
      <c r="W215" s="61"/>
      <c r="X215" s="63"/>
      <c r="Y215" s="63"/>
    </row>
    <row r="216" spans="1:25" ht="16.5" customHeight="1" x14ac:dyDescent="0.25">
      <c r="A216" s="105" t="s">
        <v>340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47"/>
      <c r="Y216" s="47"/>
    </row>
    <row r="217" spans="1:25" ht="14.25" customHeight="1" x14ac:dyDescent="0.25">
      <c r="A217" s="106" t="s">
        <v>315</v>
      </c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107">
        <v>4680115881334</v>
      </c>
      <c r="E218" s="10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108" t="s">
        <v>343</v>
      </c>
      <c r="N218" s="108"/>
      <c r="O218" s="108"/>
      <c r="P218" s="108"/>
      <c r="Q218" s="10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10" t="s">
        <v>65</v>
      </c>
      <c r="N219" s="110"/>
      <c r="O219" s="110"/>
      <c r="P219" s="110"/>
      <c r="Q219" s="110"/>
      <c r="R219" s="110"/>
      <c r="S219" s="110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10" t="s">
        <v>65</v>
      </c>
      <c r="N220" s="110"/>
      <c r="O220" s="110"/>
      <c r="P220" s="110"/>
      <c r="Q220" s="110"/>
      <c r="R220" s="110"/>
      <c r="S220" s="110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105" t="s">
        <v>344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47"/>
      <c r="Y221" s="47"/>
    </row>
    <row r="222" spans="1:25" ht="14.25" customHeight="1" x14ac:dyDescent="0.25">
      <c r="A222" s="106" t="s">
        <v>59</v>
      </c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107">
        <v>4607111035332</v>
      </c>
      <c r="E223" s="10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108" t="s">
        <v>347</v>
      </c>
      <c r="N223" s="108"/>
      <c r="O223" s="108"/>
      <c r="P223" s="108"/>
      <c r="Q223" s="10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107">
        <v>4607111035080</v>
      </c>
      <c r="E224" s="10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108" t="s">
        <v>350</v>
      </c>
      <c r="N224" s="108"/>
      <c r="O224" s="108"/>
      <c r="P224" s="108"/>
      <c r="Q224" s="10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10" t="s">
        <v>65</v>
      </c>
      <c r="N225" s="110"/>
      <c r="O225" s="110"/>
      <c r="P225" s="110"/>
      <c r="Q225" s="110"/>
      <c r="R225" s="110"/>
      <c r="S225" s="110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10" t="s">
        <v>65</v>
      </c>
      <c r="N226" s="110"/>
      <c r="O226" s="110"/>
      <c r="P226" s="110"/>
      <c r="Q226" s="110"/>
      <c r="R226" s="110"/>
      <c r="S226" s="110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104" t="s">
        <v>351</v>
      </c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46"/>
      <c r="Y227" s="46"/>
    </row>
    <row r="228" spans="1:25" ht="16.5" customHeight="1" x14ac:dyDescent="0.25">
      <c r="A228" s="105" t="s">
        <v>352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47"/>
      <c r="Y228" s="47"/>
    </row>
    <row r="229" spans="1:25" ht="14.25" customHeight="1" x14ac:dyDescent="0.25">
      <c r="A229" s="106" t="s">
        <v>59</v>
      </c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107">
        <v>4607111036162</v>
      </c>
      <c r="E230" s="10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108" t="s">
        <v>355</v>
      </c>
      <c r="N230" s="108"/>
      <c r="O230" s="108"/>
      <c r="P230" s="108"/>
      <c r="Q230" s="10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10" t="s">
        <v>65</v>
      </c>
      <c r="N231" s="110"/>
      <c r="O231" s="110"/>
      <c r="P231" s="110"/>
      <c r="Q231" s="110"/>
      <c r="R231" s="110"/>
      <c r="S231" s="110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10" t="s">
        <v>65</v>
      </c>
      <c r="N232" s="110"/>
      <c r="O232" s="110"/>
      <c r="P232" s="110"/>
      <c r="Q232" s="110"/>
      <c r="R232" s="110"/>
      <c r="S232" s="110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104" t="s">
        <v>356</v>
      </c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46"/>
      <c r="Y233" s="46"/>
    </row>
    <row r="234" spans="1:25" ht="16.5" customHeight="1" x14ac:dyDescent="0.25">
      <c r="A234" s="105" t="s">
        <v>357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47"/>
      <c r="Y234" s="47"/>
    </row>
    <row r="235" spans="1:25" ht="14.25" customHeight="1" x14ac:dyDescent="0.25">
      <c r="A235" s="106" t="s">
        <v>59</v>
      </c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107">
        <v>4607111035899</v>
      </c>
      <c r="E236" s="10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108" t="s">
        <v>360</v>
      </c>
      <c r="N236" s="108"/>
      <c r="O236" s="108"/>
      <c r="P236" s="108"/>
      <c r="Q236" s="108"/>
      <c r="R236" s="54"/>
      <c r="S236" s="54"/>
      <c r="T236" s="55" t="s">
        <v>64</v>
      </c>
      <c r="U236" s="56">
        <v>0</v>
      </c>
      <c r="V236" s="57">
        <f>IFERROR(IF(U236="","",U236),"")</f>
        <v>0</v>
      </c>
      <c r="W236" s="58">
        <f>IFERROR(IF(U236="","",U236*0.0155),"")</f>
        <v>0</v>
      </c>
      <c r="X236" s="59"/>
      <c r="Y236" s="60"/>
    </row>
    <row r="237" spans="1:25" x14ac:dyDescent="0.2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10" t="s">
        <v>65</v>
      </c>
      <c r="N237" s="110"/>
      <c r="O237" s="110"/>
      <c r="P237" s="110"/>
      <c r="Q237" s="110"/>
      <c r="R237" s="110"/>
      <c r="S237" s="110"/>
      <c r="T237" s="61" t="s">
        <v>64</v>
      </c>
      <c r="U237" s="62">
        <f>IFERROR(SUM(U236:U236),"0")</f>
        <v>0</v>
      </c>
      <c r="V237" s="62">
        <f>IFERROR(SUM(V236:V236),"0")</f>
        <v>0</v>
      </c>
      <c r="W237" s="62">
        <f>IFERROR(IF(W236="",0,W236),"0")</f>
        <v>0</v>
      </c>
      <c r="X237" s="63"/>
      <c r="Y237" s="63"/>
    </row>
    <row r="238" spans="1:25" x14ac:dyDescent="0.2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10" t="s">
        <v>65</v>
      </c>
      <c r="N238" s="110"/>
      <c r="O238" s="110"/>
      <c r="P238" s="110"/>
      <c r="Q238" s="110"/>
      <c r="R238" s="110"/>
      <c r="S238" s="110"/>
      <c r="T238" s="61" t="s">
        <v>66</v>
      </c>
      <c r="U238" s="62">
        <f>IFERROR(SUMPRODUCT(U236:U236*H236:H236),"0")</f>
        <v>0</v>
      </c>
      <c r="V238" s="62">
        <f>IFERROR(SUMPRODUCT(V236:V236*H236:H236),"0")</f>
        <v>0</v>
      </c>
      <c r="W238" s="61"/>
      <c r="X238" s="63"/>
      <c r="Y238" s="63"/>
    </row>
    <row r="239" spans="1:25" ht="16.5" customHeight="1" x14ac:dyDescent="0.25">
      <c r="A239" s="105" t="s">
        <v>361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47"/>
      <c r="Y239" s="47"/>
    </row>
    <row r="240" spans="1:25" ht="14.25" customHeight="1" x14ac:dyDescent="0.25">
      <c r="A240" s="106" t="s">
        <v>59</v>
      </c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107">
        <v>4607111036711</v>
      </c>
      <c r="E241" s="10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108" t="s">
        <v>364</v>
      </c>
      <c r="N241" s="108"/>
      <c r="O241" s="108"/>
      <c r="P241" s="108"/>
      <c r="Q241" s="10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10" t="s">
        <v>65</v>
      </c>
      <c r="N242" s="110"/>
      <c r="O242" s="110"/>
      <c r="P242" s="110"/>
      <c r="Q242" s="110"/>
      <c r="R242" s="110"/>
      <c r="S242" s="110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10" t="s">
        <v>65</v>
      </c>
      <c r="N243" s="110"/>
      <c r="O243" s="110"/>
      <c r="P243" s="110"/>
      <c r="Q243" s="110"/>
      <c r="R243" s="110"/>
      <c r="S243" s="110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2" t="s">
        <v>365</v>
      </c>
      <c r="N244" s="112"/>
      <c r="O244" s="112"/>
      <c r="P244" s="112"/>
      <c r="Q244" s="112"/>
      <c r="R244" s="112"/>
      <c r="S244" s="112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5111.3</v>
      </c>
      <c r="V244" s="62">
        <f>IFERROR(V24+V33+V41+V47+V57+V63+V68+V74+V85+V92+V100+V106+V111+V119+V124+V130+V135+V141+V145+V152+V165+V170+V178+V183+V190+V195+V200+V207+V215+V220+V226+V232+V238+V243,"0")</f>
        <v>5111.3</v>
      </c>
      <c r="W244" s="61"/>
      <c r="X244" s="63"/>
      <c r="Y244" s="63"/>
    </row>
    <row r="245" spans="1:31" x14ac:dyDescent="0.2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2" t="s">
        <v>366</v>
      </c>
      <c r="N245" s="112"/>
      <c r="O245" s="112"/>
      <c r="P245" s="112"/>
      <c r="Q245" s="112"/>
      <c r="R245" s="112"/>
      <c r="S245" s="112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5618.1437999999998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5618.1437999999998</v>
      </c>
      <c r="W245" s="61"/>
      <c r="X245" s="63"/>
      <c r="Y245" s="63"/>
    </row>
    <row r="246" spans="1:31" x14ac:dyDescent="0.2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2" t="s">
        <v>367</v>
      </c>
      <c r="N246" s="112"/>
      <c r="O246" s="112"/>
      <c r="P246" s="112"/>
      <c r="Q246" s="112"/>
      <c r="R246" s="112"/>
      <c r="S246" s="112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15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15</v>
      </c>
      <c r="W246" s="61"/>
      <c r="X246" s="63"/>
      <c r="Y246" s="63"/>
    </row>
    <row r="247" spans="1:31" x14ac:dyDescent="0.2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2" t="s">
        <v>369</v>
      </c>
      <c r="N247" s="112"/>
      <c r="O247" s="112"/>
      <c r="P247" s="112"/>
      <c r="Q247" s="112"/>
      <c r="R247" s="112"/>
      <c r="S247" s="112"/>
      <c r="T247" s="61" t="s">
        <v>66</v>
      </c>
      <c r="U247" s="62">
        <f>GrossWeightTotal+PalletQtyTotal*25</f>
        <v>5993.1437999999998</v>
      </c>
      <c r="V247" s="62">
        <f>GrossWeightTotalR+PalletQtyTotalR*25</f>
        <v>5993.1437999999998</v>
      </c>
      <c r="W247" s="61"/>
      <c r="X247" s="63"/>
      <c r="Y247" s="63"/>
    </row>
    <row r="248" spans="1:31" x14ac:dyDescent="0.2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 t="s">
        <v>370</v>
      </c>
      <c r="N248" s="112"/>
      <c r="O248" s="112"/>
      <c r="P248" s="112"/>
      <c r="Q248" s="112"/>
      <c r="R248" s="112"/>
      <c r="S248" s="112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1665</v>
      </c>
      <c r="V248" s="62">
        <f>IFERROR(V23+V32+V40+V46+V56+V62+V67+V73+V84+V91+V99+V105+V110+V118+V123+V129+V134+V140+V144+V151+V164+V169+V177+V182+V189+V194+V199+V206+V214+V219+V225+V231+V237+V242,"0")</f>
        <v>1665</v>
      </c>
      <c r="W248" s="61"/>
      <c r="X248" s="63"/>
      <c r="Y248" s="63"/>
    </row>
    <row r="249" spans="1:31" ht="14.25" x14ac:dyDescent="0.2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2" t="s">
        <v>371</v>
      </c>
      <c r="N249" s="112"/>
      <c r="O249" s="112"/>
      <c r="P249" s="112"/>
      <c r="Q249" s="112"/>
      <c r="R249" s="112"/>
      <c r="S249" s="112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17.27618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113" t="s">
        <v>67</v>
      </c>
      <c r="D251" s="113" t="s">
        <v>67</v>
      </c>
      <c r="E251" s="113" t="s">
        <v>67</v>
      </c>
      <c r="F251" s="113" t="s">
        <v>67</v>
      </c>
      <c r="G251" s="113" t="s">
        <v>67</v>
      </c>
      <c r="H251" s="113" t="s">
        <v>67</v>
      </c>
      <c r="I251" s="113" t="s">
        <v>67</v>
      </c>
      <c r="J251" s="113" t="s">
        <v>67</v>
      </c>
      <c r="K251" s="113" t="s">
        <v>67</v>
      </c>
      <c r="L251" s="113" t="s">
        <v>67</v>
      </c>
      <c r="M251" s="113" t="s">
        <v>67</v>
      </c>
      <c r="N251" s="113" t="s">
        <v>67</v>
      </c>
      <c r="O251" s="113" t="s">
        <v>67</v>
      </c>
      <c r="P251" s="113" t="s">
        <v>67</v>
      </c>
      <c r="Q251" s="113" t="s">
        <v>67</v>
      </c>
      <c r="R251" s="113" t="s">
        <v>67</v>
      </c>
      <c r="S251" s="113" t="s">
        <v>228</v>
      </c>
      <c r="T251" s="113" t="s">
        <v>228</v>
      </c>
      <c r="U251" s="113" t="s">
        <v>228</v>
      </c>
      <c r="V251" s="113" t="s">
        <v>303</v>
      </c>
      <c r="W251" s="113" t="s">
        <v>303</v>
      </c>
      <c r="X251" s="113" t="s">
        <v>303</v>
      </c>
      <c r="Y251" s="113" t="s">
        <v>320</v>
      </c>
      <c r="Z251" s="113" t="s">
        <v>320</v>
      </c>
      <c r="AA251" s="113" t="s">
        <v>320</v>
      </c>
      <c r="AB251" s="113" t="s">
        <v>320</v>
      </c>
      <c r="AC251" s="67" t="s">
        <v>351</v>
      </c>
      <c r="AD251" s="113" t="s">
        <v>356</v>
      </c>
      <c r="AE251" s="113" t="s">
        <v>356</v>
      </c>
    </row>
    <row r="252" spans="1:31" ht="14.25" customHeight="1" x14ac:dyDescent="0.2">
      <c r="A252" s="114" t="s">
        <v>374</v>
      </c>
      <c r="B252" s="113" t="s">
        <v>58</v>
      </c>
      <c r="C252" s="113" t="s">
        <v>68</v>
      </c>
      <c r="D252" s="113" t="s">
        <v>82</v>
      </c>
      <c r="E252" s="113" t="s">
        <v>95</v>
      </c>
      <c r="F252" s="113" t="s">
        <v>103</v>
      </c>
      <c r="G252" s="113" t="s">
        <v>122</v>
      </c>
      <c r="H252" s="113" t="s">
        <v>129</v>
      </c>
      <c r="I252" s="113" t="s">
        <v>134</v>
      </c>
      <c r="J252" s="113" t="s">
        <v>142</v>
      </c>
      <c r="K252" s="113" t="s">
        <v>164</v>
      </c>
      <c r="L252" s="113" t="s">
        <v>174</v>
      </c>
      <c r="M252" s="113" t="s">
        <v>187</v>
      </c>
      <c r="N252" s="113" t="s">
        <v>194</v>
      </c>
      <c r="O252" s="113" t="s">
        <v>198</v>
      </c>
      <c r="P252" s="113" t="s">
        <v>212</v>
      </c>
      <c r="Q252" s="113" t="s">
        <v>216</v>
      </c>
      <c r="R252" s="113" t="s">
        <v>224</v>
      </c>
      <c r="S252" s="113" t="s">
        <v>229</v>
      </c>
      <c r="T252" s="113" t="s">
        <v>279</v>
      </c>
      <c r="U252" s="113" t="s">
        <v>283</v>
      </c>
      <c r="V252" s="113" t="s">
        <v>304</v>
      </c>
      <c r="W252" s="113" t="s">
        <v>311</v>
      </c>
      <c r="X252" s="113" t="s">
        <v>303</v>
      </c>
      <c r="Y252" s="113" t="s">
        <v>321</v>
      </c>
      <c r="Z252" s="113" t="s">
        <v>327</v>
      </c>
      <c r="AA252" s="113" t="s">
        <v>340</v>
      </c>
      <c r="AB252" s="113" t="s">
        <v>344</v>
      </c>
      <c r="AC252" s="113" t="s">
        <v>352</v>
      </c>
      <c r="AD252" s="113" t="s">
        <v>357</v>
      </c>
      <c r="AE252" s="113" t="s">
        <v>361</v>
      </c>
    </row>
    <row r="253" spans="1:31" x14ac:dyDescent="0.2">
      <c r="A253" s="114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220.5</v>
      </c>
      <c r="D254" s="68">
        <f>IFERROR(U36*H36,"0")+IFERROR(U37*H37,"0")+IFERROR(U38*H38,"0")+IFERROR(U39*H39,"0")</f>
        <v>0</v>
      </c>
      <c r="E254" s="68">
        <f>IFERROR(U44*H44,"0")+IFERROR(U45*H45,"0")</f>
        <v>0</v>
      </c>
      <c r="F254" s="68">
        <f>IFERROR(U50*H50,"0")+IFERROR(U51*H51,"0")+IFERROR(U52*H52,"0")+IFERROR(U53*H53,"0")+IFERROR(U54*H54,"0")+IFERROR(U55*H55,"0")</f>
        <v>0</v>
      </c>
      <c r="G254" s="68">
        <f>IFERROR(U60*H60,"0")+IFERROR(U61*H61,"0")</f>
        <v>0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0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0</v>
      </c>
      <c r="M254" s="68">
        <f>IFERROR(U103*H103,"0")+IFERROR(U104*H104,"0")</f>
        <v>675</v>
      </c>
      <c r="N254" s="68">
        <f>IFERROR(U109*H109,"0")</f>
        <v>246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2694.8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1275</v>
      </c>
      <c r="V254" s="68">
        <f>IFERROR(U187*H187,"0")+IFERROR(U188*H188,"0")</f>
        <v>0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0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 xr:uid="{00000000-0009-0000-0000-000000000000}"/>
  <mergeCells count="450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 xr:uid="{00000000-0002-0000-0000-000000000000}">
      <formula1>0</formula1>
      <formula2>0</formula2>
    </dataValidation>
    <dataValidation type="list" allowBlank="1" showInputMessage="1" showErrorMessage="1" sqref="U16:Y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S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S11:T11" xr:uid="{00000000-0002-0000-0000-000005000000}">
      <formula1>"Основной заказ,Дозаказ,Замена"</formula1>
      <formula2>0</formula2>
    </dataValidation>
    <dataValidation type="list" allowBlank="1" showInputMessage="1" showErrorMessage="1" sqref="D6:K6" xr:uid="{00000000-0002-0000-0000-000006000000}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  <formula2>0</formula2>
    </dataValidation>
    <dataValidation type="list" allowBlank="1" showInputMessage="1" showErrorMessage="1" sqref="D8:K8" xr:uid="{00000000-0002-0000-0000-000008000000}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 xr:uid="{00000000-0002-0000-0000-00000E000000}">
      <formula1>0</formula1>
      <formula2>0</formula2>
    </dataValidation>
    <dataValidation type="list" allowBlank="1" showInputMessage="1" showErrorMessage="1" sqref="S12" xr:uid="{00000000-0002-0000-0000-00000F000000}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2023-07-14T11:36:04Z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