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заказа'!$B$18:$W$424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3"/>
  <sheetViews>
    <sheetView showGridLines="0" tabSelected="1" zoomScaleNormal="100" zoomScaleSheetLayoutView="100" workbookViewId="0">
      <selection activeCell="D6" sqref="D6:K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1">
      <c r="A1" s="48" t="n"/>
      <c r="B1" s="48" t="n"/>
      <c r="C1" s="48" t="n"/>
      <c r="D1" s="590" t="inlineStr">
        <is>
          <t xml:space="preserve">  БЛАНК ЗАКАЗА </t>
        </is>
      </c>
      <c r="G1" s="14" t="inlineStr">
        <is>
          <t>КИ</t>
        </is>
      </c>
      <c r="H1" s="590" t="inlineStr">
        <is>
          <t>на отгрузку продукции с ООО Трейд-Сервис с</t>
        </is>
      </c>
      <c r="O1" s="591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1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1">
      <c r="A5" s="572" t="inlineStr">
        <is>
          <t xml:space="preserve">Ваш контактный телефон и имя: </t>
        </is>
      </c>
      <c r="B5" s="600" t="n"/>
      <c r="C5" s="601" t="n"/>
      <c r="D5" s="594" t="n"/>
      <c r="E5" s="602" t="n"/>
      <c r="F5" s="595" t="inlineStr">
        <is>
          <t>Комментарий к заказу:</t>
        </is>
      </c>
      <c r="G5" s="601" t="n"/>
      <c r="H5" s="594" t="n"/>
      <c r="I5" s="603" t="n"/>
      <c r="J5" s="603" t="n"/>
      <c r="K5" s="602" t="n"/>
      <c r="M5" s="29" t="inlineStr">
        <is>
          <t>Дата загрузки</t>
        </is>
      </c>
      <c r="N5" s="604" t="n">
        <v>45123</v>
      </c>
      <c r="O5" s="605" t="n"/>
      <c r="Q5" s="597" t="inlineStr">
        <is>
          <t>Способ доставки (доставка/самовывоз)</t>
        </is>
      </c>
      <c r="R5" s="606" t="n"/>
      <c r="S5" s="607" t="inlineStr">
        <is>
          <t>Самовывоз</t>
        </is>
      </c>
      <c r="T5" s="605" t="n"/>
      <c r="Y5" s="60" t="n"/>
      <c r="Z5" s="60" t="n"/>
      <c r="AA5" s="60" t="n"/>
    </row>
    <row r="6" ht="24" customFormat="1" customHeight="1" s="571">
      <c r="A6" s="572" t="inlineStr">
        <is>
          <t>Адрес доставки:</t>
        </is>
      </c>
      <c r="B6" s="600" t="n"/>
      <c r="C6" s="601" t="n"/>
      <c r="D6" s="573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5" t="n"/>
      <c r="M6" s="29" t="inlineStr">
        <is>
          <t>День недели</t>
        </is>
      </c>
      <c r="N6" s="574">
        <f>IF(N5=0," ",CHOOSE(WEEKDAY(N5,2),"Понедельник","Вторник","Среда","Четверг","Пятница","Суббота","Воскресенье"))</f>
        <v/>
      </c>
      <c r="O6" s="609" t="n"/>
      <c r="Q6" s="576" t="inlineStr">
        <is>
          <t>Наименование клиента</t>
        </is>
      </c>
      <c r="R6" s="606" t="n"/>
      <c r="S6" s="610" t="inlineStr">
        <is>
          <t>ОБЩЕСТВО С ОГРАНИЧЕННОЙ ОТВЕТСТВЕННОСТЬЮ "ЛОГИСТИЧЕСКИЙ ПАРТНЕР"</t>
        </is>
      </c>
      <c r="T6" s="611" t="n"/>
      <c r="Y6" s="60" t="n"/>
      <c r="Z6" s="60" t="n"/>
      <c r="AA6" s="60" t="n"/>
    </row>
    <row r="7" hidden="1" ht="21.75" customFormat="1" customHeight="1" s="571">
      <c r="A7" s="65" t="n"/>
      <c r="B7" s="65" t="n"/>
      <c r="C7" s="65" t="n"/>
      <c r="D7" s="612">
        <f>IFERROR(VLOOKUP(DeliveryAddress,Table,3,0),1)</f>
        <v/>
      </c>
      <c r="E7" s="613" t="n"/>
      <c r="F7" s="613" t="n"/>
      <c r="G7" s="613" t="n"/>
      <c r="H7" s="613" t="n"/>
      <c r="I7" s="613" t="n"/>
      <c r="J7" s="613" t="n"/>
      <c r="K7" s="614" t="n"/>
      <c r="M7" s="29" t="n"/>
      <c r="N7" s="49" t="n"/>
      <c r="O7" s="49" t="n"/>
      <c r="Q7" s="1" t="n"/>
      <c r="R7" s="606" t="n"/>
      <c r="S7" s="615" t="n"/>
      <c r="T7" s="616" t="n"/>
      <c r="Y7" s="60" t="n"/>
      <c r="Z7" s="60" t="n"/>
      <c r="AA7" s="60" t="n"/>
    </row>
    <row r="8" ht="25.5" customFormat="1" customHeight="1" s="571">
      <c r="A8" s="586" t="inlineStr">
        <is>
          <t>Адрес сдачи груза:</t>
        </is>
      </c>
      <c r="B8" s="617" t="n"/>
      <c r="C8" s="618" t="n"/>
      <c r="D8" s="587" t="n"/>
      <c r="E8" s="619" t="n"/>
      <c r="F8" s="619" t="n"/>
      <c r="G8" s="619" t="n"/>
      <c r="H8" s="619" t="n"/>
      <c r="I8" s="619" t="n"/>
      <c r="J8" s="619" t="n"/>
      <c r="K8" s="620" t="n"/>
      <c r="M8" s="29" t="inlineStr">
        <is>
          <t>Время загрузки</t>
        </is>
      </c>
      <c r="N8" s="567" t="n">
        <v>0.3333333333333333</v>
      </c>
      <c r="O8" s="605" t="n"/>
      <c r="Q8" s="1" t="n"/>
      <c r="R8" s="606" t="n"/>
      <c r="S8" s="615" t="n"/>
      <c r="T8" s="616" t="n"/>
      <c r="Y8" s="60" t="n"/>
      <c r="Z8" s="60" t="n"/>
      <c r="AA8" s="60" t="n"/>
    </row>
    <row r="9" ht="39.95" customFormat="1" customHeight="1" s="571">
      <c r="A9" s="5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64" t="inlineStr"/>
      <c r="E9" s="3" t="n"/>
      <c r="F9" s="5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04" t="n"/>
      <c r="O9" s="605" t="n"/>
      <c r="Q9" s="1" t="n"/>
      <c r="R9" s="606" t="n"/>
      <c r="S9" s="621" t="n"/>
      <c r="T9" s="62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1">
      <c r="A10" s="5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64" t="n"/>
      <c r="E10" s="3" t="n"/>
      <c r="F10" s="5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6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7" t="n"/>
      <c r="O10" s="605" t="n"/>
      <c r="R10" s="29" t="inlineStr">
        <is>
          <t>КОД Аксапты Клиента</t>
        </is>
      </c>
      <c r="S10" s="623" t="inlineStr">
        <is>
          <t>590704</t>
        </is>
      </c>
      <c r="T10" s="61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7" t="n"/>
      <c r="O11" s="605" t="n"/>
      <c r="R11" s="29" t="inlineStr">
        <is>
          <t>Тип заказа</t>
        </is>
      </c>
      <c r="S11" s="555" t="inlineStr">
        <is>
          <t>Основной заказ</t>
        </is>
      </c>
      <c r="T11" s="62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1">
      <c r="A12" s="554" t="inlineStr">
        <is>
          <t>Телефоны для заказов: 8(919)002-63-01  E-mail: kolbasa@abiproduct.ru  Телефон сотрудников склада: 8 (910) 775-52-91</t>
        </is>
      </c>
      <c r="B12" s="600" t="n"/>
      <c r="C12" s="600" t="n"/>
      <c r="D12" s="600" t="n"/>
      <c r="E12" s="600" t="n"/>
      <c r="F12" s="600" t="n"/>
      <c r="G12" s="600" t="n"/>
      <c r="H12" s="600" t="n"/>
      <c r="I12" s="600" t="n"/>
      <c r="J12" s="600" t="n"/>
      <c r="K12" s="601" t="n"/>
      <c r="M12" s="29" t="inlineStr">
        <is>
          <t>Время доставки 3 машины</t>
        </is>
      </c>
      <c r="N12" s="570" t="n"/>
      <c r="O12" s="614" t="n"/>
      <c r="P12" s="28" t="n"/>
      <c r="R12" s="29" t="inlineStr"/>
      <c r="S12" s="571" t="n"/>
      <c r="T12" s="1" t="n"/>
      <c r="Y12" s="60" t="n"/>
      <c r="Z12" s="60" t="n"/>
      <c r="AA12" s="60" t="n"/>
    </row>
    <row r="13" ht="23.25" customFormat="1" customHeight="1" s="571">
      <c r="A13" s="554" t="inlineStr">
        <is>
          <t>График приема заказов: Заказы принимаются за ДВА дня до отгрузки Пн-Пт: с 9:00 до 14:00, Суб., Вс. - до 12:00</t>
        </is>
      </c>
      <c r="B13" s="600" t="n"/>
      <c r="C13" s="600" t="n"/>
      <c r="D13" s="600" t="n"/>
      <c r="E13" s="600" t="n"/>
      <c r="F13" s="600" t="n"/>
      <c r="G13" s="600" t="n"/>
      <c r="H13" s="600" t="n"/>
      <c r="I13" s="600" t="n"/>
      <c r="J13" s="600" t="n"/>
      <c r="K13" s="601" t="n"/>
      <c r="L13" s="31" t="n"/>
      <c r="M13" s="31" t="inlineStr">
        <is>
          <t>Время доставки 4 машины</t>
        </is>
      </c>
      <c r="N13" s="555" t="n"/>
      <c r="O13" s="62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1">
      <c r="A14" s="554" t="inlineStr">
        <is>
          <t>Телефон менеджера по логистике: 8 (919) 012-30-55 - по вопросам доставки продукции</t>
        </is>
      </c>
      <c r="B14" s="600" t="n"/>
      <c r="C14" s="600" t="n"/>
      <c r="D14" s="600" t="n"/>
      <c r="E14" s="600" t="n"/>
      <c r="F14" s="600" t="n"/>
      <c r="G14" s="600" t="n"/>
      <c r="H14" s="600" t="n"/>
      <c r="I14" s="600" t="n"/>
      <c r="J14" s="600" t="n"/>
      <c r="K14" s="60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1">
      <c r="A15" s="556" t="inlineStr">
        <is>
          <t>Телефон по работе с претензиями/жалобами (WhatSapp): 8 (980) 757-69-93       E-mail: Claims@abiproduct.ru</t>
        </is>
      </c>
      <c r="B15" s="600" t="n"/>
      <c r="C15" s="600" t="n"/>
      <c r="D15" s="600" t="n"/>
      <c r="E15" s="600" t="n"/>
      <c r="F15" s="600" t="n"/>
      <c r="G15" s="600" t="n"/>
      <c r="H15" s="600" t="n"/>
      <c r="I15" s="600" t="n"/>
      <c r="J15" s="600" t="n"/>
      <c r="K15" s="601" t="n"/>
      <c r="M15" s="558" t="inlineStr">
        <is>
          <t>Кликните на продукт, чтобы просмотреть изображение</t>
        </is>
      </c>
      <c r="U15" s="571" t="n"/>
      <c r="V15" s="571" t="n"/>
      <c r="W15" s="571" t="n"/>
      <c r="X15" s="57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25" t="n"/>
      <c r="N16" s="625" t="n"/>
      <c r="O16" s="625" t="n"/>
      <c r="P16" s="625" t="n"/>
      <c r="Q16" s="62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43" t="inlineStr">
        <is>
          <t>Код единицы продаж</t>
        </is>
      </c>
      <c r="B17" s="543" t="inlineStr">
        <is>
          <t>Код продукта</t>
        </is>
      </c>
      <c r="C17" s="560" t="inlineStr">
        <is>
          <t>Номер варианта</t>
        </is>
      </c>
      <c r="D17" s="543" t="inlineStr">
        <is>
          <t xml:space="preserve">Штрих-код </t>
        </is>
      </c>
      <c r="E17" s="626" t="n"/>
      <c r="F17" s="543" t="inlineStr">
        <is>
          <t>Вес нетто штуки, кг</t>
        </is>
      </c>
      <c r="G17" s="543" t="inlineStr">
        <is>
          <t>Кол-во штук в коробе, шт</t>
        </is>
      </c>
      <c r="H17" s="543" t="inlineStr">
        <is>
          <t>Вес нетто короба, кг</t>
        </is>
      </c>
      <c r="I17" s="543" t="inlineStr">
        <is>
          <t>Вес брутто короба, кг</t>
        </is>
      </c>
      <c r="J17" s="543" t="inlineStr">
        <is>
          <t>Кол-во кор. на паллте, шт</t>
        </is>
      </c>
      <c r="K17" s="543" t="inlineStr">
        <is>
          <t>Завод</t>
        </is>
      </c>
      <c r="L17" s="543" t="inlineStr">
        <is>
          <t>Срок годности, сут.</t>
        </is>
      </c>
      <c r="M17" s="543" t="inlineStr">
        <is>
          <t>Наименование</t>
        </is>
      </c>
      <c r="N17" s="627" t="n"/>
      <c r="O17" s="627" t="n"/>
      <c r="P17" s="627" t="n"/>
      <c r="Q17" s="626" t="n"/>
      <c r="R17" s="559" t="inlineStr">
        <is>
          <t>Доступно к отгрузке</t>
        </is>
      </c>
      <c r="S17" s="601" t="n"/>
      <c r="T17" s="543" t="inlineStr">
        <is>
          <t>Ед. изм.</t>
        </is>
      </c>
      <c r="U17" s="543" t="inlineStr">
        <is>
          <t>Заказ</t>
        </is>
      </c>
      <c r="V17" s="544" t="inlineStr">
        <is>
          <t>Заказ с округлением до короба</t>
        </is>
      </c>
      <c r="W17" s="543" t="inlineStr">
        <is>
          <t>Объём заказа, м3</t>
        </is>
      </c>
      <c r="X17" s="546" t="inlineStr">
        <is>
          <t>Примечание по продуктку</t>
        </is>
      </c>
      <c r="Y17" s="546" t="inlineStr">
        <is>
          <t>Признак "НОВИНКА"</t>
        </is>
      </c>
      <c r="Z17" s="546" t="inlineStr">
        <is>
          <t>Для формул</t>
        </is>
      </c>
      <c r="AA17" s="628" t="n"/>
      <c r="AB17" s="629" t="n"/>
      <c r="AC17" s="553" t="inlineStr">
        <is>
          <t>Вид продукции</t>
        </is>
      </c>
    </row>
    <row r="18" ht="14.25" customHeight="1">
      <c r="A18" s="630" t="n"/>
      <c r="B18" s="630" t="n"/>
      <c r="C18" s="630" t="n"/>
      <c r="D18" s="631" t="n"/>
      <c r="E18" s="632" t="n"/>
      <c r="F18" s="630" t="n"/>
      <c r="G18" s="630" t="n"/>
      <c r="H18" s="630" t="n"/>
      <c r="I18" s="630" t="n"/>
      <c r="J18" s="630" t="n"/>
      <c r="K18" s="630" t="n"/>
      <c r="L18" s="630" t="n"/>
      <c r="M18" s="631" t="n"/>
      <c r="N18" s="633" t="n"/>
      <c r="O18" s="633" t="n"/>
      <c r="P18" s="633" t="n"/>
      <c r="Q18" s="632" t="n"/>
      <c r="R18" s="559" t="inlineStr">
        <is>
          <t>начиная с</t>
        </is>
      </c>
      <c r="S18" s="559" t="inlineStr">
        <is>
          <t>до</t>
        </is>
      </c>
      <c r="T18" s="630" t="n"/>
      <c r="U18" s="630" t="n"/>
      <c r="V18" s="634" t="n"/>
      <c r="W18" s="630" t="n"/>
      <c r="X18" s="635" t="n"/>
      <c r="Y18" s="635" t="n"/>
      <c r="Z18" s="636" t="n"/>
      <c r="AA18" s="637" t="n"/>
      <c r="AB18" s="638" t="n"/>
      <c r="AC18" s="639" t="n"/>
    </row>
    <row r="19" ht="27.75" customHeight="1">
      <c r="A19" s="323" t="inlineStr">
        <is>
          <t>Ядрена копоть</t>
        </is>
      </c>
      <c r="B19" s="640" t="n"/>
      <c r="C19" s="640" t="n"/>
      <c r="D19" s="640" t="n"/>
      <c r="E19" s="640" t="n"/>
      <c r="F19" s="640" t="n"/>
      <c r="G19" s="640" t="n"/>
      <c r="H19" s="640" t="n"/>
      <c r="I19" s="640" t="n"/>
      <c r="J19" s="640" t="n"/>
      <c r="K19" s="640" t="n"/>
      <c r="L19" s="640" t="n"/>
      <c r="M19" s="640" t="n"/>
      <c r="N19" s="640" t="n"/>
      <c r="O19" s="640" t="n"/>
      <c r="P19" s="640" t="n"/>
      <c r="Q19" s="640" t="n"/>
      <c r="R19" s="640" t="n"/>
      <c r="S19" s="640" t="n"/>
      <c r="T19" s="640" t="n"/>
      <c r="U19" s="640" t="n"/>
      <c r="V19" s="640" t="n"/>
      <c r="W19" s="640" t="n"/>
      <c r="X19" s="55" t="n"/>
      <c r="Y19" s="55" t="n"/>
    </row>
    <row r="20" ht="16.5" customHeight="1">
      <c r="A20" s="32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4" t="n"/>
      <c r="Y20" s="324" t="n"/>
    </row>
    <row r="21" ht="14.25" customHeight="1">
      <c r="A21" s="318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8" t="n"/>
      <c r="Y21" s="3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08" t="n">
        <v>4607091389258</v>
      </c>
      <c r="E22" s="609" t="n"/>
      <c r="F22" s="641" t="n">
        <v>0.3</v>
      </c>
      <c r="G22" s="38" t="n">
        <v>6</v>
      </c>
      <c r="H22" s="641" t="n">
        <v>1.8</v>
      </c>
      <c r="I22" s="641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2" t="inlineStr">
        <is>
          <t>В/к колбасы Колбаски Бюргерсы Ядрена копоть 0,3 Ядрена копоть</t>
        </is>
      </c>
      <c r="N22" s="643" t="n"/>
      <c r="O22" s="643" t="n"/>
      <c r="P22" s="643" t="n"/>
      <c r="Q22" s="609" t="n"/>
      <c r="R22" s="40" t="inlineStr"/>
      <c r="S22" s="40" t="inlineStr"/>
      <c r="T22" s="41" t="inlineStr">
        <is>
          <t>кг</t>
        </is>
      </c>
      <c r="U22" s="644" t="n">
        <v>0</v>
      </c>
      <c r="V22" s="64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1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46" t="n"/>
      <c r="M23" s="647" t="inlineStr">
        <is>
          <t>Итого</t>
        </is>
      </c>
      <c r="N23" s="617" t="n"/>
      <c r="O23" s="617" t="n"/>
      <c r="P23" s="617" t="n"/>
      <c r="Q23" s="617" t="n"/>
      <c r="R23" s="617" t="n"/>
      <c r="S23" s="618" t="n"/>
      <c r="T23" s="43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46" t="n"/>
      <c r="M24" s="647" t="inlineStr">
        <is>
          <t>Итого</t>
        </is>
      </c>
      <c r="N24" s="617" t="n"/>
      <c r="O24" s="617" t="n"/>
      <c r="P24" s="617" t="n"/>
      <c r="Q24" s="617" t="n"/>
      <c r="R24" s="617" t="n"/>
      <c r="S24" s="618" t="n"/>
      <c r="T24" s="43" t="inlineStr">
        <is>
          <t>кг</t>
        </is>
      </c>
      <c r="U24" s="648">
        <f>IFERROR(SUM(U22:U22),"0")</f>
        <v/>
      </c>
      <c r="V24" s="648">
        <f>IFERROR(SUM(V22:V22),"0")</f>
        <v/>
      </c>
      <c r="W24" s="43" t="n"/>
      <c r="X24" s="649" t="n"/>
      <c r="Y24" s="649" t="n"/>
    </row>
    <row r="25" ht="14.25" customHeight="1">
      <c r="A25" s="318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8" t="n"/>
      <c r="Y25" s="3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08" t="n">
        <v>4607091383881</v>
      </c>
      <c r="E26" s="609" t="n"/>
      <c r="F26" s="641" t="n">
        <v>0.33</v>
      </c>
      <c r="G26" s="38" t="n">
        <v>6</v>
      </c>
      <c r="H26" s="641" t="n">
        <v>1.98</v>
      </c>
      <c r="I26" s="64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43" t="n"/>
      <c r="O26" s="643" t="n"/>
      <c r="P26" s="643" t="n"/>
      <c r="Q26" s="609" t="n"/>
      <c r="R26" s="40" t="inlineStr"/>
      <c r="S26" s="40" t="inlineStr"/>
      <c r="T26" s="41" t="inlineStr">
        <is>
          <t>кг</t>
        </is>
      </c>
      <c r="U26" s="644" t="n">
        <v>0</v>
      </c>
      <c r="V26" s="64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08" t="n">
        <v>4607091388237</v>
      </c>
      <c r="E27" s="609" t="n"/>
      <c r="F27" s="641" t="n">
        <v>0.42</v>
      </c>
      <c r="G27" s="38" t="n">
        <v>6</v>
      </c>
      <c r="H27" s="641" t="n">
        <v>2.52</v>
      </c>
      <c r="I27" s="64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43" t="n"/>
      <c r="O27" s="643" t="n"/>
      <c r="P27" s="643" t="n"/>
      <c r="Q27" s="609" t="n"/>
      <c r="R27" s="40" t="inlineStr"/>
      <c r="S27" s="40" t="inlineStr"/>
      <c r="T27" s="41" t="inlineStr">
        <is>
          <t>кг</t>
        </is>
      </c>
      <c r="U27" s="644" t="n">
        <v>0</v>
      </c>
      <c r="V27" s="64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08" t="n">
        <v>4607091383935</v>
      </c>
      <c r="E28" s="609" t="n"/>
      <c r="F28" s="641" t="n">
        <v>0.33</v>
      </c>
      <c r="G28" s="38" t="n">
        <v>6</v>
      </c>
      <c r="H28" s="641" t="n">
        <v>1.98</v>
      </c>
      <c r="I28" s="64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43" t="n"/>
      <c r="O28" s="643" t="n"/>
      <c r="P28" s="643" t="n"/>
      <c r="Q28" s="609" t="n"/>
      <c r="R28" s="40" t="inlineStr"/>
      <c r="S28" s="40" t="inlineStr"/>
      <c r="T28" s="41" t="inlineStr">
        <is>
          <t>кг</t>
        </is>
      </c>
      <c r="U28" s="644" t="n">
        <v>0</v>
      </c>
      <c r="V28" s="64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08" t="n">
        <v>4680115881853</v>
      </c>
      <c r="E29" s="609" t="n"/>
      <c r="F29" s="641" t="n">
        <v>0.33</v>
      </c>
      <c r="G29" s="38" t="n">
        <v>6</v>
      </c>
      <c r="H29" s="641" t="n">
        <v>1.98</v>
      </c>
      <c r="I29" s="64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53" t="inlineStr">
        <is>
          <t>Сосиски С соусом Барбекю Ядрена копоть Фикс.вес 0,33 ц/о мгс Ядрена копоть</t>
        </is>
      </c>
      <c r="N29" s="643" t="n"/>
      <c r="O29" s="643" t="n"/>
      <c r="P29" s="643" t="n"/>
      <c r="Q29" s="609" t="n"/>
      <c r="R29" s="40" t="inlineStr"/>
      <c r="S29" s="40" t="inlineStr"/>
      <c r="T29" s="41" t="inlineStr">
        <is>
          <t>кг</t>
        </is>
      </c>
      <c r="U29" s="644" t="n">
        <v>0</v>
      </c>
      <c r="V29" s="64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08" t="n">
        <v>4607091383911</v>
      </c>
      <c r="E30" s="609" t="n"/>
      <c r="F30" s="641" t="n">
        <v>0.33</v>
      </c>
      <c r="G30" s="38" t="n">
        <v>6</v>
      </c>
      <c r="H30" s="641" t="n">
        <v>1.98</v>
      </c>
      <c r="I30" s="64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5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43" t="n"/>
      <c r="O30" s="643" t="n"/>
      <c r="P30" s="643" t="n"/>
      <c r="Q30" s="609" t="n"/>
      <c r="R30" s="40" t="inlineStr"/>
      <c r="S30" s="40" t="inlineStr"/>
      <c r="T30" s="41" t="inlineStr">
        <is>
          <t>кг</t>
        </is>
      </c>
      <c r="U30" s="644" t="n">
        <v>0</v>
      </c>
      <c r="V30" s="64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08" t="n">
        <v>4607091388244</v>
      </c>
      <c r="E31" s="609" t="n"/>
      <c r="F31" s="641" t="n">
        <v>0.42</v>
      </c>
      <c r="G31" s="38" t="n">
        <v>6</v>
      </c>
      <c r="H31" s="641" t="n">
        <v>2.52</v>
      </c>
      <c r="I31" s="64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5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43" t="n"/>
      <c r="O31" s="643" t="n"/>
      <c r="P31" s="643" t="n"/>
      <c r="Q31" s="609" t="n"/>
      <c r="R31" s="40" t="inlineStr"/>
      <c r="S31" s="40" t="inlineStr"/>
      <c r="T31" s="41" t="inlineStr">
        <is>
          <t>кг</t>
        </is>
      </c>
      <c r="U31" s="644" t="n">
        <v>0</v>
      </c>
      <c r="V31" s="64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1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46" t="n"/>
      <c r="M32" s="647" t="inlineStr">
        <is>
          <t>Итого</t>
        </is>
      </c>
      <c r="N32" s="617" t="n"/>
      <c r="O32" s="617" t="n"/>
      <c r="P32" s="617" t="n"/>
      <c r="Q32" s="617" t="n"/>
      <c r="R32" s="617" t="n"/>
      <c r="S32" s="618" t="n"/>
      <c r="T32" s="43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46" t="n"/>
      <c r="M33" s="647" t="inlineStr">
        <is>
          <t>Итого</t>
        </is>
      </c>
      <c r="N33" s="617" t="n"/>
      <c r="O33" s="617" t="n"/>
      <c r="P33" s="617" t="n"/>
      <c r="Q33" s="617" t="n"/>
      <c r="R33" s="617" t="n"/>
      <c r="S33" s="618" t="n"/>
      <c r="T33" s="43" t="inlineStr">
        <is>
          <t>кг</t>
        </is>
      </c>
      <c r="U33" s="648">
        <f>IFERROR(SUM(U26:U31),"0")</f>
        <v/>
      </c>
      <c r="V33" s="648">
        <f>IFERROR(SUM(V26:V31),"0")</f>
        <v/>
      </c>
      <c r="W33" s="43" t="n"/>
      <c r="X33" s="649" t="n"/>
      <c r="Y33" s="649" t="n"/>
    </row>
    <row r="34" ht="14.25" customHeight="1">
      <c r="A34" s="318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8" t="n"/>
      <c r="Y34" s="31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08" t="n">
        <v>4607091388503</v>
      </c>
      <c r="E35" s="609" t="n"/>
      <c r="F35" s="641" t="n">
        <v>0.05</v>
      </c>
      <c r="G35" s="38" t="n">
        <v>12</v>
      </c>
      <c r="H35" s="641" t="n">
        <v>0.6</v>
      </c>
      <c r="I35" s="64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5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43" t="n"/>
      <c r="O35" s="643" t="n"/>
      <c r="P35" s="643" t="n"/>
      <c r="Q35" s="609" t="n"/>
      <c r="R35" s="40" t="inlineStr"/>
      <c r="S35" s="40" t="inlineStr"/>
      <c r="T35" s="41" t="inlineStr">
        <is>
          <t>кг</t>
        </is>
      </c>
      <c r="U35" s="644" t="n">
        <v>0</v>
      </c>
      <c r="V35" s="64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08" t="n">
        <v>4680115880139</v>
      </c>
      <c r="E36" s="609" t="n"/>
      <c r="F36" s="641" t="n">
        <v>0.025</v>
      </c>
      <c r="G36" s="38" t="n">
        <v>10</v>
      </c>
      <c r="H36" s="641" t="n">
        <v>0.25</v>
      </c>
      <c r="I36" s="64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43" t="n"/>
      <c r="O36" s="643" t="n"/>
      <c r="P36" s="643" t="n"/>
      <c r="Q36" s="609" t="n"/>
      <c r="R36" s="40" t="inlineStr"/>
      <c r="S36" s="40" t="inlineStr"/>
      <c r="T36" s="41" t="inlineStr">
        <is>
          <t>кг</t>
        </is>
      </c>
      <c r="U36" s="644" t="n">
        <v>0</v>
      </c>
      <c r="V36" s="64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1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46" t="n"/>
      <c r="M37" s="647" t="inlineStr">
        <is>
          <t>Итого</t>
        </is>
      </c>
      <c r="N37" s="617" t="n"/>
      <c r="O37" s="617" t="n"/>
      <c r="P37" s="617" t="n"/>
      <c r="Q37" s="617" t="n"/>
      <c r="R37" s="617" t="n"/>
      <c r="S37" s="618" t="n"/>
      <c r="T37" s="43" t="inlineStr">
        <is>
          <t>кор</t>
        </is>
      </c>
      <c r="U37" s="648">
        <f>IFERROR(U35/H35,"0")+IFERROR(U36/H36,"0")</f>
        <v/>
      </c>
      <c r="V37" s="648">
        <f>IFERROR(V35/H35,"0")+IFERROR(V36/H36,"0")</f>
        <v/>
      </c>
      <c r="W37" s="648">
        <f>IFERROR(IF(W35="",0,W35),"0")+IFERROR(IF(W36="",0,W36),"0")</f>
        <v/>
      </c>
      <c r="X37" s="649" t="n"/>
      <c r="Y37" s="64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46" t="n"/>
      <c r="M38" s="647" t="inlineStr">
        <is>
          <t>Итого</t>
        </is>
      </c>
      <c r="N38" s="617" t="n"/>
      <c r="O38" s="617" t="n"/>
      <c r="P38" s="617" t="n"/>
      <c r="Q38" s="617" t="n"/>
      <c r="R38" s="617" t="n"/>
      <c r="S38" s="618" t="n"/>
      <c r="T38" s="43" t="inlineStr">
        <is>
          <t>кг</t>
        </is>
      </c>
      <c r="U38" s="648">
        <f>IFERROR(SUM(U35:U36),"0")</f>
        <v/>
      </c>
      <c r="V38" s="648">
        <f>IFERROR(SUM(V35:V36),"0")</f>
        <v/>
      </c>
      <c r="W38" s="43" t="n"/>
      <c r="X38" s="649" t="n"/>
      <c r="Y38" s="649" t="n"/>
    </row>
    <row r="39" ht="14.25" customHeight="1">
      <c r="A39" s="318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8" t="n"/>
      <c r="Y39" s="3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08" t="n">
        <v>4607091388282</v>
      </c>
      <c r="E40" s="609" t="n"/>
      <c r="F40" s="641" t="n">
        <v>0.3</v>
      </c>
      <c r="G40" s="38" t="n">
        <v>6</v>
      </c>
      <c r="H40" s="641" t="n">
        <v>1.8</v>
      </c>
      <c r="I40" s="64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43" t="n"/>
      <c r="O40" s="643" t="n"/>
      <c r="P40" s="643" t="n"/>
      <c r="Q40" s="609" t="n"/>
      <c r="R40" s="40" t="inlineStr"/>
      <c r="S40" s="40" t="inlineStr"/>
      <c r="T40" s="41" t="inlineStr">
        <is>
          <t>кг</t>
        </is>
      </c>
      <c r="U40" s="644" t="n">
        <v>0</v>
      </c>
      <c r="V40" s="64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1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46" t="n"/>
      <c r="M41" s="647" t="inlineStr">
        <is>
          <t>Итого</t>
        </is>
      </c>
      <c r="N41" s="617" t="n"/>
      <c r="O41" s="617" t="n"/>
      <c r="P41" s="617" t="n"/>
      <c r="Q41" s="617" t="n"/>
      <c r="R41" s="617" t="n"/>
      <c r="S41" s="618" t="n"/>
      <c r="T41" s="43" t="inlineStr">
        <is>
          <t>кор</t>
        </is>
      </c>
      <c r="U41" s="648">
        <f>IFERROR(U40/H40,"0")</f>
        <v/>
      </c>
      <c r="V41" s="648">
        <f>IFERROR(V40/H40,"0")</f>
        <v/>
      </c>
      <c r="W41" s="648">
        <f>IFERROR(IF(W40="",0,W40),"0")</f>
        <v/>
      </c>
      <c r="X41" s="649" t="n"/>
      <c r="Y41" s="64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46" t="n"/>
      <c r="M42" s="647" t="inlineStr">
        <is>
          <t>Итого</t>
        </is>
      </c>
      <c r="N42" s="617" t="n"/>
      <c r="O42" s="617" t="n"/>
      <c r="P42" s="617" t="n"/>
      <c r="Q42" s="617" t="n"/>
      <c r="R42" s="617" t="n"/>
      <c r="S42" s="618" t="n"/>
      <c r="T42" s="43" t="inlineStr">
        <is>
          <t>кг</t>
        </is>
      </c>
      <c r="U42" s="648">
        <f>IFERROR(SUM(U40:U40),"0")</f>
        <v/>
      </c>
      <c r="V42" s="648">
        <f>IFERROR(SUM(V40:V40),"0")</f>
        <v/>
      </c>
      <c r="W42" s="43" t="n"/>
      <c r="X42" s="649" t="n"/>
      <c r="Y42" s="649" t="n"/>
    </row>
    <row r="43" ht="14.25" customHeight="1">
      <c r="A43" s="318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8" t="n"/>
      <c r="Y43" s="3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08" t="n">
        <v>4607091389111</v>
      </c>
      <c r="E44" s="609" t="n"/>
      <c r="F44" s="641" t="n">
        <v>0.025</v>
      </c>
      <c r="G44" s="38" t="n">
        <v>10</v>
      </c>
      <c r="H44" s="641" t="n">
        <v>0.25</v>
      </c>
      <c r="I44" s="64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9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43" t="n"/>
      <c r="O44" s="643" t="n"/>
      <c r="P44" s="643" t="n"/>
      <c r="Q44" s="609" t="n"/>
      <c r="R44" s="40" t="inlineStr"/>
      <c r="S44" s="40" t="inlineStr"/>
      <c r="T44" s="41" t="inlineStr">
        <is>
          <t>кг</t>
        </is>
      </c>
      <c r="U44" s="644" t="n">
        <v>0</v>
      </c>
      <c r="V44" s="64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1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46" t="n"/>
      <c r="M45" s="647" t="inlineStr">
        <is>
          <t>Итого</t>
        </is>
      </c>
      <c r="N45" s="617" t="n"/>
      <c r="O45" s="617" t="n"/>
      <c r="P45" s="617" t="n"/>
      <c r="Q45" s="617" t="n"/>
      <c r="R45" s="617" t="n"/>
      <c r="S45" s="618" t="n"/>
      <c r="T45" s="43" t="inlineStr">
        <is>
          <t>кор</t>
        </is>
      </c>
      <c r="U45" s="648">
        <f>IFERROR(U44/H44,"0")</f>
        <v/>
      </c>
      <c r="V45" s="648">
        <f>IFERROR(V44/H44,"0")</f>
        <v/>
      </c>
      <c r="W45" s="648">
        <f>IFERROR(IF(W44="",0,W44),"0")</f>
        <v/>
      </c>
      <c r="X45" s="649" t="n"/>
      <c r="Y45" s="64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46" t="n"/>
      <c r="M46" s="647" t="inlineStr">
        <is>
          <t>Итого</t>
        </is>
      </c>
      <c r="N46" s="617" t="n"/>
      <c r="O46" s="617" t="n"/>
      <c r="P46" s="617" t="n"/>
      <c r="Q46" s="617" t="n"/>
      <c r="R46" s="617" t="n"/>
      <c r="S46" s="618" t="n"/>
      <c r="T46" s="43" t="inlineStr">
        <is>
          <t>кг</t>
        </is>
      </c>
      <c r="U46" s="648">
        <f>IFERROR(SUM(U44:U44),"0")</f>
        <v/>
      </c>
      <c r="V46" s="648">
        <f>IFERROR(SUM(V44:V44),"0")</f>
        <v/>
      </c>
      <c r="W46" s="43" t="n"/>
      <c r="X46" s="649" t="n"/>
      <c r="Y46" s="649" t="n"/>
    </row>
    <row r="47" ht="27.75" customHeight="1">
      <c r="A47" s="323" t="inlineStr">
        <is>
          <t>Вязанка</t>
        </is>
      </c>
      <c r="B47" s="640" t="n"/>
      <c r="C47" s="640" t="n"/>
      <c r="D47" s="640" t="n"/>
      <c r="E47" s="640" t="n"/>
      <c r="F47" s="640" t="n"/>
      <c r="G47" s="640" t="n"/>
      <c r="H47" s="640" t="n"/>
      <c r="I47" s="640" t="n"/>
      <c r="J47" s="640" t="n"/>
      <c r="K47" s="640" t="n"/>
      <c r="L47" s="640" t="n"/>
      <c r="M47" s="640" t="n"/>
      <c r="N47" s="640" t="n"/>
      <c r="O47" s="640" t="n"/>
      <c r="P47" s="640" t="n"/>
      <c r="Q47" s="640" t="n"/>
      <c r="R47" s="640" t="n"/>
      <c r="S47" s="640" t="n"/>
      <c r="T47" s="640" t="n"/>
      <c r="U47" s="640" t="n"/>
      <c r="V47" s="640" t="n"/>
      <c r="W47" s="640" t="n"/>
      <c r="X47" s="55" t="n"/>
      <c r="Y47" s="55" t="n"/>
    </row>
    <row r="48" ht="16.5" customHeight="1">
      <c r="A48" s="32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4" t="n"/>
      <c r="Y48" s="324" t="n"/>
    </row>
    <row r="49" ht="14.25" customHeight="1">
      <c r="A49" s="318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8" t="n"/>
      <c r="Y49" s="3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08" t="n">
        <v>4680115881440</v>
      </c>
      <c r="E50" s="609" t="n"/>
      <c r="F50" s="641" t="n">
        <v>1.35</v>
      </c>
      <c r="G50" s="38" t="n">
        <v>8</v>
      </c>
      <c r="H50" s="641" t="n">
        <v>10.8</v>
      </c>
      <c r="I50" s="64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0">
        <f>HYPERLINK("https://abi.ru/products/Охлажденные/Вязанка/Столичная/Ветчины/P003234/","Ветчины «Филейская» Весовые Вектор ТМ «Вязанка»")</f>
        <v/>
      </c>
      <c r="N50" s="643" t="n"/>
      <c r="O50" s="643" t="n"/>
      <c r="P50" s="643" t="n"/>
      <c r="Q50" s="609" t="n"/>
      <c r="R50" s="40" t="inlineStr"/>
      <c r="S50" s="40" t="inlineStr"/>
      <c r="T50" s="41" t="inlineStr">
        <is>
          <t>кг</t>
        </is>
      </c>
      <c r="U50" s="644" t="n">
        <v>0</v>
      </c>
      <c r="V50" s="64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08" t="n">
        <v>4680115881433</v>
      </c>
      <c r="E51" s="609" t="n"/>
      <c r="F51" s="641" t="n">
        <v>0.45</v>
      </c>
      <c r="G51" s="38" t="n">
        <v>6</v>
      </c>
      <c r="H51" s="641" t="n">
        <v>2.7</v>
      </c>
      <c r="I51" s="64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1">
        <f>HYPERLINK("https://abi.ru/products/Охлажденные/Вязанка/Столичная/Ветчины/P003226/","Ветчины «Филейская» Фикс.вес 0,45 Вектор ТМ «Вязанка»")</f>
        <v/>
      </c>
      <c r="N51" s="643" t="n"/>
      <c r="O51" s="643" t="n"/>
      <c r="P51" s="643" t="n"/>
      <c r="Q51" s="609" t="n"/>
      <c r="R51" s="40" t="inlineStr"/>
      <c r="S51" s="40" t="inlineStr"/>
      <c r="T51" s="41" t="inlineStr">
        <is>
          <t>кг</t>
        </is>
      </c>
      <c r="U51" s="644" t="n">
        <v>0</v>
      </c>
      <c r="V51" s="64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7" t="inlineStr">
        <is>
          <t>КИ</t>
        </is>
      </c>
    </row>
    <row r="52">
      <c r="A52" s="31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46" t="n"/>
      <c r="M52" s="647" t="inlineStr">
        <is>
          <t>Итого</t>
        </is>
      </c>
      <c r="N52" s="617" t="n"/>
      <c r="O52" s="617" t="n"/>
      <c r="P52" s="617" t="n"/>
      <c r="Q52" s="617" t="n"/>
      <c r="R52" s="617" t="n"/>
      <c r="S52" s="618" t="n"/>
      <c r="T52" s="43" t="inlineStr">
        <is>
          <t>кор</t>
        </is>
      </c>
      <c r="U52" s="648">
        <f>IFERROR(U50/H50,"0")+IFERROR(U51/H51,"0")</f>
        <v/>
      </c>
      <c r="V52" s="648">
        <f>IFERROR(V50/H50,"0")+IFERROR(V51/H51,"0")</f>
        <v/>
      </c>
      <c r="W52" s="648">
        <f>IFERROR(IF(W50="",0,W50),"0")+IFERROR(IF(W51="",0,W51),"0")</f>
        <v/>
      </c>
      <c r="X52" s="649" t="n"/>
      <c r="Y52" s="64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46" t="n"/>
      <c r="M53" s="647" t="inlineStr">
        <is>
          <t>Итого</t>
        </is>
      </c>
      <c r="N53" s="617" t="n"/>
      <c r="O53" s="617" t="n"/>
      <c r="P53" s="617" t="n"/>
      <c r="Q53" s="617" t="n"/>
      <c r="R53" s="617" t="n"/>
      <c r="S53" s="618" t="n"/>
      <c r="T53" s="43" t="inlineStr">
        <is>
          <t>кг</t>
        </is>
      </c>
      <c r="U53" s="648">
        <f>IFERROR(SUM(U50:U51),"0")</f>
        <v/>
      </c>
      <c r="V53" s="648">
        <f>IFERROR(SUM(V50:V51),"0")</f>
        <v/>
      </c>
      <c r="W53" s="43" t="n"/>
      <c r="X53" s="649" t="n"/>
      <c r="Y53" s="649" t="n"/>
    </row>
    <row r="54" ht="16.5" customHeight="1">
      <c r="A54" s="324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4" t="n"/>
      <c r="Y54" s="324" t="n"/>
    </row>
    <row r="55" ht="14.25" customHeight="1">
      <c r="A55" s="318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8" t="n"/>
      <c r="Y55" s="3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08" t="n">
        <v>4680115881426</v>
      </c>
      <c r="E56" s="609" t="n"/>
      <c r="F56" s="641" t="n">
        <v>1.35</v>
      </c>
      <c r="G56" s="38" t="n">
        <v>8</v>
      </c>
      <c r="H56" s="641" t="n">
        <v>10.8</v>
      </c>
      <c r="I56" s="64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43" t="n"/>
      <c r="O56" s="643" t="n"/>
      <c r="P56" s="643" t="n"/>
      <c r="Q56" s="609" t="n"/>
      <c r="R56" s="40" t="inlineStr"/>
      <c r="S56" s="40" t="inlineStr"/>
      <c r="T56" s="41" t="inlineStr">
        <is>
          <t>кг</t>
        </is>
      </c>
      <c r="U56" s="644" t="n">
        <v>0</v>
      </c>
      <c r="V56" s="64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08" t="n">
        <v>4680115881419</v>
      </c>
      <c r="E57" s="609" t="n"/>
      <c r="F57" s="641" t="n">
        <v>0.45</v>
      </c>
      <c r="G57" s="38" t="n">
        <v>10</v>
      </c>
      <c r="H57" s="641" t="n">
        <v>4.5</v>
      </c>
      <c r="I57" s="64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43" t="n"/>
      <c r="O57" s="643" t="n"/>
      <c r="P57" s="643" t="n"/>
      <c r="Q57" s="609" t="n"/>
      <c r="R57" s="40" t="inlineStr"/>
      <c r="S57" s="40" t="inlineStr"/>
      <c r="T57" s="41" t="inlineStr">
        <is>
          <t>кг</t>
        </is>
      </c>
      <c r="U57" s="644" t="n">
        <v>0</v>
      </c>
      <c r="V57" s="64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08" t="n">
        <v>4680115881525</v>
      </c>
      <c r="E58" s="609" t="n"/>
      <c r="F58" s="641" t="n">
        <v>0.4</v>
      </c>
      <c r="G58" s="38" t="n">
        <v>10</v>
      </c>
      <c r="H58" s="641" t="n">
        <v>4</v>
      </c>
      <c r="I58" s="64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64" t="inlineStr">
        <is>
          <t>Колбаса вареная Филейская ТМ Вязанка ТС Классическая полиамид ф/в 0,4 кг</t>
        </is>
      </c>
      <c r="N58" s="643" t="n"/>
      <c r="O58" s="643" t="n"/>
      <c r="P58" s="643" t="n"/>
      <c r="Q58" s="609" t="n"/>
      <c r="R58" s="40" t="inlineStr"/>
      <c r="S58" s="40" t="inlineStr"/>
      <c r="T58" s="41" t="inlineStr">
        <is>
          <t>кг</t>
        </is>
      </c>
      <c r="U58" s="644" t="n">
        <v>0</v>
      </c>
      <c r="V58" s="64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90" t="inlineStr">
        <is>
          <t>КИ</t>
        </is>
      </c>
    </row>
    <row r="59">
      <c r="A59" s="31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46" t="n"/>
      <c r="M59" s="647" t="inlineStr">
        <is>
          <t>Итого</t>
        </is>
      </c>
      <c r="N59" s="617" t="n"/>
      <c r="O59" s="617" t="n"/>
      <c r="P59" s="617" t="n"/>
      <c r="Q59" s="617" t="n"/>
      <c r="R59" s="617" t="n"/>
      <c r="S59" s="618" t="n"/>
      <c r="T59" s="43" t="inlineStr">
        <is>
          <t>кор</t>
        </is>
      </c>
      <c r="U59" s="648">
        <f>IFERROR(U56/H56,"0")+IFERROR(U57/H57,"0")+IFERROR(U58/H58,"0")</f>
        <v/>
      </c>
      <c r="V59" s="648">
        <f>IFERROR(V56/H56,"0")+IFERROR(V57/H57,"0")+IFERROR(V58/H58,"0")</f>
        <v/>
      </c>
      <c r="W59" s="648">
        <f>IFERROR(IF(W56="",0,W56),"0")+IFERROR(IF(W57="",0,W57),"0")+IFERROR(IF(W58="",0,W58),"0")</f>
        <v/>
      </c>
      <c r="X59" s="649" t="n"/>
      <c r="Y59" s="64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46" t="n"/>
      <c r="M60" s="647" t="inlineStr">
        <is>
          <t>Итого</t>
        </is>
      </c>
      <c r="N60" s="617" t="n"/>
      <c r="O60" s="617" t="n"/>
      <c r="P60" s="617" t="n"/>
      <c r="Q60" s="617" t="n"/>
      <c r="R60" s="617" t="n"/>
      <c r="S60" s="618" t="n"/>
      <c r="T60" s="43" t="inlineStr">
        <is>
          <t>кг</t>
        </is>
      </c>
      <c r="U60" s="648">
        <f>IFERROR(SUM(U56:U58),"0")</f>
        <v/>
      </c>
      <c r="V60" s="648">
        <f>IFERROR(SUM(V56:V58),"0")</f>
        <v/>
      </c>
      <c r="W60" s="43" t="n"/>
      <c r="X60" s="649" t="n"/>
      <c r="Y60" s="649" t="n"/>
    </row>
    <row r="61" ht="16.5" customHeight="1">
      <c r="A61" s="32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4" t="n"/>
      <c r="Y61" s="324" t="n"/>
    </row>
    <row r="62" ht="14.25" customHeight="1">
      <c r="A62" s="318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8" t="n"/>
      <c r="Y62" s="318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08" t="n">
        <v>4607091382945</v>
      </c>
      <c r="E63" s="609" t="n"/>
      <c r="F63" s="641" t="n">
        <v>1.35</v>
      </c>
      <c r="G63" s="38" t="n">
        <v>8</v>
      </c>
      <c r="H63" s="641" t="n">
        <v>10.8</v>
      </c>
      <c r="I63" s="64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65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43" t="n"/>
      <c r="O63" s="643" t="n"/>
      <c r="P63" s="643" t="n"/>
      <c r="Q63" s="609" t="n"/>
      <c r="R63" s="40" t="inlineStr"/>
      <c r="S63" s="40" t="inlineStr"/>
      <c r="T63" s="41" t="inlineStr">
        <is>
          <t>кг</t>
        </is>
      </c>
      <c r="U63" s="644" t="n">
        <v>0</v>
      </c>
      <c r="V63" s="64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08" t="n">
        <v>4607091385670</v>
      </c>
      <c r="E64" s="609" t="n"/>
      <c r="F64" s="641" t="n">
        <v>1.35</v>
      </c>
      <c r="G64" s="38" t="n">
        <v>8</v>
      </c>
      <c r="H64" s="641" t="n">
        <v>10.8</v>
      </c>
      <c r="I64" s="64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6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43" t="n"/>
      <c r="O64" s="643" t="n"/>
      <c r="P64" s="643" t="n"/>
      <c r="Q64" s="609" t="n"/>
      <c r="R64" s="40" t="inlineStr"/>
      <c r="S64" s="40" t="inlineStr"/>
      <c r="T64" s="41" t="inlineStr">
        <is>
          <t>кг</t>
        </is>
      </c>
      <c r="U64" s="644" t="n">
        <v>0</v>
      </c>
      <c r="V64" s="64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08" t="n">
        <v>4680115881327</v>
      </c>
      <c r="E65" s="609" t="n"/>
      <c r="F65" s="641" t="n">
        <v>1.35</v>
      </c>
      <c r="G65" s="38" t="n">
        <v>8</v>
      </c>
      <c r="H65" s="641" t="n">
        <v>10.8</v>
      </c>
      <c r="I65" s="64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7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43" t="n"/>
      <c r="O65" s="643" t="n"/>
      <c r="P65" s="643" t="n"/>
      <c r="Q65" s="609" t="n"/>
      <c r="R65" s="40" t="inlineStr"/>
      <c r="S65" s="40" t="inlineStr"/>
      <c r="T65" s="41" t="inlineStr">
        <is>
          <t>кг</t>
        </is>
      </c>
      <c r="U65" s="644" t="n">
        <v>0</v>
      </c>
      <c r="V65" s="64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08" t="n">
        <v>4607091388312</v>
      </c>
      <c r="E66" s="609" t="n"/>
      <c r="F66" s="641" t="n">
        <v>1.35</v>
      </c>
      <c r="G66" s="38" t="n">
        <v>8</v>
      </c>
      <c r="H66" s="641" t="n">
        <v>10.8</v>
      </c>
      <c r="I66" s="64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8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43" t="n"/>
      <c r="O66" s="643" t="n"/>
      <c r="P66" s="643" t="n"/>
      <c r="Q66" s="609" t="n"/>
      <c r="R66" s="40" t="inlineStr"/>
      <c r="S66" s="40" t="inlineStr"/>
      <c r="T66" s="41" t="inlineStr">
        <is>
          <t>кг</t>
        </is>
      </c>
      <c r="U66" s="644" t="n">
        <v>0</v>
      </c>
      <c r="V66" s="64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08" t="n">
        <v>4680115882133</v>
      </c>
      <c r="E67" s="609" t="n"/>
      <c r="F67" s="641" t="n">
        <v>1.35</v>
      </c>
      <c r="G67" s="38" t="n">
        <v>8</v>
      </c>
      <c r="H67" s="641" t="n">
        <v>10.8</v>
      </c>
      <c r="I67" s="64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9" t="inlineStr">
        <is>
          <t>Вареные колбасы "Сливушка" Вес П/а ТМ "Вязанка"</t>
        </is>
      </c>
      <c r="N67" s="643" t="n"/>
      <c r="O67" s="643" t="n"/>
      <c r="P67" s="643" t="n"/>
      <c r="Q67" s="609" t="n"/>
      <c r="R67" s="40" t="inlineStr"/>
      <c r="S67" s="40" t="inlineStr"/>
      <c r="T67" s="41" t="inlineStr">
        <is>
          <t>кг</t>
        </is>
      </c>
      <c r="U67" s="644" t="n">
        <v>0</v>
      </c>
      <c r="V67" s="64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08" t="n">
        <v>4607091382952</v>
      </c>
      <c r="E68" s="609" t="n"/>
      <c r="F68" s="641" t="n">
        <v>0.5</v>
      </c>
      <c r="G68" s="38" t="n">
        <v>6</v>
      </c>
      <c r="H68" s="641" t="n">
        <v>3</v>
      </c>
      <c r="I68" s="64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43" t="n"/>
      <c r="O68" s="643" t="n"/>
      <c r="P68" s="643" t="n"/>
      <c r="Q68" s="609" t="n"/>
      <c r="R68" s="40" t="inlineStr"/>
      <c r="S68" s="40" t="inlineStr"/>
      <c r="T68" s="41" t="inlineStr">
        <is>
          <t>кг</t>
        </is>
      </c>
      <c r="U68" s="644" t="n">
        <v>0</v>
      </c>
      <c r="V68" s="64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08" t="n">
        <v>4607091385687</v>
      </c>
      <c r="E69" s="609" t="n"/>
      <c r="F69" s="641" t="n">
        <v>0.4</v>
      </c>
      <c r="G69" s="38" t="n">
        <v>10</v>
      </c>
      <c r="H69" s="641" t="n">
        <v>4</v>
      </c>
      <c r="I69" s="64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43" t="n"/>
      <c r="O69" s="643" t="n"/>
      <c r="P69" s="643" t="n"/>
      <c r="Q69" s="609" t="n"/>
      <c r="R69" s="40" t="inlineStr"/>
      <c r="S69" s="40" t="inlineStr"/>
      <c r="T69" s="41" t="inlineStr">
        <is>
          <t>кг</t>
        </is>
      </c>
      <c r="U69" s="644" t="n">
        <v>0</v>
      </c>
      <c r="V69" s="64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08" t="n">
        <v>4607091384604</v>
      </c>
      <c r="E70" s="609" t="n"/>
      <c r="F70" s="641" t="n">
        <v>0.4</v>
      </c>
      <c r="G70" s="38" t="n">
        <v>10</v>
      </c>
      <c r="H70" s="641" t="n">
        <v>4</v>
      </c>
      <c r="I70" s="64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43" t="n"/>
      <c r="O70" s="643" t="n"/>
      <c r="P70" s="643" t="n"/>
      <c r="Q70" s="609" t="n"/>
      <c r="R70" s="40" t="inlineStr"/>
      <c r="S70" s="40" t="inlineStr"/>
      <c r="T70" s="41" t="inlineStr">
        <is>
          <t>кг</t>
        </is>
      </c>
      <c r="U70" s="644" t="n">
        <v>0</v>
      </c>
      <c r="V70" s="64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08" t="n">
        <v>4680115880283</v>
      </c>
      <c r="E71" s="609" t="n"/>
      <c r="F71" s="641" t="n">
        <v>0.6</v>
      </c>
      <c r="G71" s="38" t="n">
        <v>8</v>
      </c>
      <c r="H71" s="641" t="n">
        <v>4.8</v>
      </c>
      <c r="I71" s="64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7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43" t="n"/>
      <c r="O71" s="643" t="n"/>
      <c r="P71" s="643" t="n"/>
      <c r="Q71" s="609" t="n"/>
      <c r="R71" s="40" t="inlineStr"/>
      <c r="S71" s="40" t="inlineStr"/>
      <c r="T71" s="41" t="inlineStr">
        <is>
          <t>кг</t>
        </is>
      </c>
      <c r="U71" s="644" t="n">
        <v>0</v>
      </c>
      <c r="V71" s="64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08" t="n">
        <v>4680115881518</v>
      </c>
      <c r="E72" s="609" t="n"/>
      <c r="F72" s="641" t="n">
        <v>0.4</v>
      </c>
      <c r="G72" s="38" t="n">
        <v>10</v>
      </c>
      <c r="H72" s="641" t="n">
        <v>4</v>
      </c>
      <c r="I72" s="64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43" t="n"/>
      <c r="O72" s="643" t="n"/>
      <c r="P72" s="643" t="n"/>
      <c r="Q72" s="609" t="n"/>
      <c r="R72" s="40" t="inlineStr"/>
      <c r="S72" s="40" t="inlineStr"/>
      <c r="T72" s="41" t="inlineStr">
        <is>
          <t>кг</t>
        </is>
      </c>
      <c r="U72" s="644" t="n">
        <v>0</v>
      </c>
      <c r="V72" s="64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308" t="n">
        <v>4607091381986</v>
      </c>
      <c r="E73" s="609" t="n"/>
      <c r="F73" s="641" t="n">
        <v>0.5</v>
      </c>
      <c r="G73" s="38" t="n">
        <v>10</v>
      </c>
      <c r="H73" s="641" t="n">
        <v>5</v>
      </c>
      <c r="I73" s="64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67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643" t="n"/>
      <c r="O73" s="643" t="n"/>
      <c r="P73" s="643" t="n"/>
      <c r="Q73" s="609" t="n"/>
      <c r="R73" s="40" t="inlineStr"/>
      <c r="S73" s="40" t="inlineStr"/>
      <c r="T73" s="41" t="inlineStr">
        <is>
          <t>кг</t>
        </is>
      </c>
      <c r="U73" s="644" t="n">
        <v>0</v>
      </c>
      <c r="V73" s="64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08" t="n">
        <v>4680115881303</v>
      </c>
      <c r="E74" s="609" t="n"/>
      <c r="F74" s="641" t="n">
        <v>0.45</v>
      </c>
      <c r="G74" s="38" t="n">
        <v>10</v>
      </c>
      <c r="H74" s="641" t="n">
        <v>4.5</v>
      </c>
      <c r="I74" s="64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6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43" t="n"/>
      <c r="O74" s="643" t="n"/>
      <c r="P74" s="643" t="n"/>
      <c r="Q74" s="609" t="n"/>
      <c r="R74" s="40" t="inlineStr"/>
      <c r="S74" s="40" t="inlineStr"/>
      <c r="T74" s="41" t="inlineStr">
        <is>
          <t>кг</t>
        </is>
      </c>
      <c r="U74" s="644" t="n">
        <v>0</v>
      </c>
      <c r="V74" s="64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08" t="n">
        <v>4607091388466</v>
      </c>
      <c r="E75" s="609" t="n"/>
      <c r="F75" s="641" t="n">
        <v>0.45</v>
      </c>
      <c r="G75" s="38" t="n">
        <v>6</v>
      </c>
      <c r="H75" s="641" t="n">
        <v>2.7</v>
      </c>
      <c r="I75" s="64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43" t="n"/>
      <c r="O75" s="643" t="n"/>
      <c r="P75" s="643" t="n"/>
      <c r="Q75" s="609" t="n"/>
      <c r="R75" s="40" t="inlineStr"/>
      <c r="S75" s="40" t="inlineStr"/>
      <c r="T75" s="41" t="inlineStr">
        <is>
          <t>кг</t>
        </is>
      </c>
      <c r="U75" s="644" t="n">
        <v>0</v>
      </c>
      <c r="V75" s="64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3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08" t="n">
        <v>4680115880269</v>
      </c>
      <c r="E76" s="609" t="n"/>
      <c r="F76" s="641" t="n">
        <v>0.375</v>
      </c>
      <c r="G76" s="38" t="n">
        <v>10</v>
      </c>
      <c r="H76" s="641" t="n">
        <v>3.75</v>
      </c>
      <c r="I76" s="64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43" t="n"/>
      <c r="O76" s="643" t="n"/>
      <c r="P76" s="643" t="n"/>
      <c r="Q76" s="609" t="n"/>
      <c r="R76" s="40" t="inlineStr"/>
      <c r="S76" s="40" t="inlineStr"/>
      <c r="T76" s="41" t="inlineStr">
        <is>
          <t>кг</t>
        </is>
      </c>
      <c r="U76" s="644" t="n">
        <v>0</v>
      </c>
      <c r="V76" s="64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4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08" t="n">
        <v>4680115880429</v>
      </c>
      <c r="E77" s="609" t="n"/>
      <c r="F77" s="641" t="n">
        <v>0.45</v>
      </c>
      <c r="G77" s="38" t="n">
        <v>10</v>
      </c>
      <c r="H77" s="641" t="n">
        <v>4.5</v>
      </c>
      <c r="I77" s="64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43" t="n"/>
      <c r="O77" s="643" t="n"/>
      <c r="P77" s="643" t="n"/>
      <c r="Q77" s="609" t="n"/>
      <c r="R77" s="40" t="inlineStr"/>
      <c r="S77" s="40" t="inlineStr"/>
      <c r="T77" s="41" t="inlineStr">
        <is>
          <t>кг</t>
        </is>
      </c>
      <c r="U77" s="644" t="n">
        <v>0</v>
      </c>
      <c r="V77" s="64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5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08" t="n">
        <v>4680115881457</v>
      </c>
      <c r="E78" s="609" t="n"/>
      <c r="F78" s="641" t="n">
        <v>0.75</v>
      </c>
      <c r="G78" s="38" t="n">
        <v>6</v>
      </c>
      <c r="H78" s="641" t="n">
        <v>4.5</v>
      </c>
      <c r="I78" s="64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43" t="n"/>
      <c r="O78" s="643" t="n"/>
      <c r="P78" s="643" t="n"/>
      <c r="Q78" s="609" t="n"/>
      <c r="R78" s="40" t="inlineStr"/>
      <c r="S78" s="40" t="inlineStr"/>
      <c r="T78" s="41" t="inlineStr">
        <is>
          <t>кг</t>
        </is>
      </c>
      <c r="U78" s="644" t="n">
        <v>0</v>
      </c>
      <c r="V78" s="64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6" t="inlineStr">
        <is>
          <t>КИ</t>
        </is>
      </c>
    </row>
    <row r="79">
      <c r="A79" s="31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46" t="n"/>
      <c r="M79" s="647" t="inlineStr">
        <is>
          <t>Итого</t>
        </is>
      </c>
      <c r="N79" s="617" t="n"/>
      <c r="O79" s="617" t="n"/>
      <c r="P79" s="617" t="n"/>
      <c r="Q79" s="617" t="n"/>
      <c r="R79" s="617" t="n"/>
      <c r="S79" s="618" t="n"/>
      <c r="T79" s="43" t="inlineStr">
        <is>
          <t>кор</t>
        </is>
      </c>
      <c r="U79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9" t="n"/>
      <c r="Y79" s="64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46" t="n"/>
      <c r="M80" s="647" t="inlineStr">
        <is>
          <t>Итого</t>
        </is>
      </c>
      <c r="N80" s="617" t="n"/>
      <c r="O80" s="617" t="n"/>
      <c r="P80" s="617" t="n"/>
      <c r="Q80" s="617" t="n"/>
      <c r="R80" s="617" t="n"/>
      <c r="S80" s="618" t="n"/>
      <c r="T80" s="43" t="inlineStr">
        <is>
          <t>кг</t>
        </is>
      </c>
      <c r="U80" s="648">
        <f>IFERROR(SUM(U63:U78),"0")</f>
        <v/>
      </c>
      <c r="V80" s="648">
        <f>IFERROR(SUM(V63:V78),"0")</f>
        <v/>
      </c>
      <c r="W80" s="43" t="n"/>
      <c r="X80" s="649" t="n"/>
      <c r="Y80" s="649" t="n"/>
    </row>
    <row r="81" ht="14.25" customHeight="1">
      <c r="A81" s="318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8" t="n"/>
      <c r="Y81" s="318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08" t="n">
        <v>4607091388442</v>
      </c>
      <c r="E82" s="609" t="n"/>
      <c r="F82" s="641" t="n">
        <v>1.35</v>
      </c>
      <c r="G82" s="38" t="n">
        <v>8</v>
      </c>
      <c r="H82" s="641" t="n">
        <v>10.8</v>
      </c>
      <c r="I82" s="64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43" t="n"/>
      <c r="O82" s="643" t="n"/>
      <c r="P82" s="643" t="n"/>
      <c r="Q82" s="609" t="n"/>
      <c r="R82" s="40" t="inlineStr"/>
      <c r="S82" s="40" t="inlineStr"/>
      <c r="T82" s="41" t="inlineStr">
        <is>
          <t>кг</t>
        </is>
      </c>
      <c r="U82" s="644" t="n">
        <v>0</v>
      </c>
      <c r="V82" s="64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08" t="n">
        <v>4607091384789</v>
      </c>
      <c r="E83" s="609" t="n"/>
      <c r="F83" s="641" t="n">
        <v>1</v>
      </c>
      <c r="G83" s="38" t="n">
        <v>6</v>
      </c>
      <c r="H83" s="641" t="n">
        <v>6</v>
      </c>
      <c r="I83" s="64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2" t="inlineStr">
        <is>
          <t>Ветчины Запекуша с сочным окороком Вязанка Весовые П/а Вязанка</t>
        </is>
      </c>
      <c r="N83" s="643" t="n"/>
      <c r="O83" s="643" t="n"/>
      <c r="P83" s="643" t="n"/>
      <c r="Q83" s="609" t="n"/>
      <c r="R83" s="40" t="inlineStr"/>
      <c r="S83" s="40" t="inlineStr"/>
      <c r="T83" s="41" t="inlineStr">
        <is>
          <t>кг</t>
        </is>
      </c>
      <c r="U83" s="644" t="n">
        <v>0</v>
      </c>
      <c r="V83" s="64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8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08" t="n">
        <v>4680115881488</v>
      </c>
      <c r="E84" s="609" t="n"/>
      <c r="F84" s="641" t="n">
        <v>1.35</v>
      </c>
      <c r="G84" s="38" t="n">
        <v>8</v>
      </c>
      <c r="H84" s="641" t="n">
        <v>10.8</v>
      </c>
      <c r="I84" s="64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83">
        <f>HYPERLINK("https://abi.ru/products/Охлажденные/Вязанка/Вязанка/Ветчины/P003236/","Ветчины Сливушка с индейкой Вязанка вес П/а Вязанка")</f>
        <v/>
      </c>
      <c r="N84" s="643" t="n"/>
      <c r="O84" s="643" t="n"/>
      <c r="P84" s="643" t="n"/>
      <c r="Q84" s="609" t="n"/>
      <c r="R84" s="40" t="inlineStr"/>
      <c r="S84" s="40" t="inlineStr"/>
      <c r="T84" s="41" t="inlineStr">
        <is>
          <t>кг</t>
        </is>
      </c>
      <c r="U84" s="644" t="n">
        <v>0</v>
      </c>
      <c r="V84" s="64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9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08" t="n">
        <v>4607091384765</v>
      </c>
      <c r="E85" s="609" t="n"/>
      <c r="F85" s="641" t="n">
        <v>0.42</v>
      </c>
      <c r="G85" s="38" t="n">
        <v>6</v>
      </c>
      <c r="H85" s="641" t="n">
        <v>2.52</v>
      </c>
      <c r="I85" s="64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84" t="inlineStr">
        <is>
          <t>Ветчины Запекуша с сочным окороком Вязанка Фикс.вес 0,42 п/а Вязанка</t>
        </is>
      </c>
      <c r="N85" s="643" t="n"/>
      <c r="O85" s="643" t="n"/>
      <c r="P85" s="643" t="n"/>
      <c r="Q85" s="609" t="n"/>
      <c r="R85" s="40" t="inlineStr"/>
      <c r="S85" s="40" t="inlineStr"/>
      <c r="T85" s="41" t="inlineStr">
        <is>
          <t>кг</t>
        </is>
      </c>
      <c r="U85" s="644" t="n">
        <v>0</v>
      </c>
      <c r="V85" s="64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10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08" t="n">
        <v>4680115880658</v>
      </c>
      <c r="E86" s="609" t="n"/>
      <c r="F86" s="641" t="n">
        <v>0.4</v>
      </c>
      <c r="G86" s="38" t="n">
        <v>6</v>
      </c>
      <c r="H86" s="641" t="n">
        <v>2.4</v>
      </c>
      <c r="I86" s="64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8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43" t="n"/>
      <c r="O86" s="643" t="n"/>
      <c r="P86" s="643" t="n"/>
      <c r="Q86" s="609" t="n"/>
      <c r="R86" s="40" t="inlineStr"/>
      <c r="S86" s="40" t="inlineStr"/>
      <c r="T86" s="41" t="inlineStr">
        <is>
          <t>кг</t>
        </is>
      </c>
      <c r="U86" s="644" t="n">
        <v>0</v>
      </c>
      <c r="V86" s="64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11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08" t="n">
        <v>4607091381962</v>
      </c>
      <c r="E87" s="609" t="n"/>
      <c r="F87" s="641" t="n">
        <v>0.5</v>
      </c>
      <c r="G87" s="38" t="n">
        <v>6</v>
      </c>
      <c r="H87" s="641" t="n">
        <v>3</v>
      </c>
      <c r="I87" s="64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86">
        <f>HYPERLINK("https://abi.ru/products/Охлажденные/Вязанка/Вязанка/Ветчины/P003164/","Ветчины Столичная Вязанка Фикс.вес 0,5 Вектор Вязанка")</f>
        <v/>
      </c>
      <c r="N87" s="643" t="n"/>
      <c r="O87" s="643" t="n"/>
      <c r="P87" s="643" t="n"/>
      <c r="Q87" s="609" t="n"/>
      <c r="R87" s="40" t="inlineStr"/>
      <c r="S87" s="40" t="inlineStr"/>
      <c r="T87" s="41" t="inlineStr">
        <is>
          <t>кг</t>
        </is>
      </c>
      <c r="U87" s="644" t="n">
        <v>0</v>
      </c>
      <c r="V87" s="64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12" t="inlineStr">
        <is>
          <t>КИ</t>
        </is>
      </c>
    </row>
    <row r="88">
      <c r="A88" s="31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46" t="n"/>
      <c r="M88" s="647" t="inlineStr">
        <is>
          <t>Итого</t>
        </is>
      </c>
      <c r="N88" s="617" t="n"/>
      <c r="O88" s="617" t="n"/>
      <c r="P88" s="617" t="n"/>
      <c r="Q88" s="617" t="n"/>
      <c r="R88" s="617" t="n"/>
      <c r="S88" s="618" t="n"/>
      <c r="T88" s="43" t="inlineStr">
        <is>
          <t>кор</t>
        </is>
      </c>
      <c r="U88" s="648">
        <f>IFERROR(U82/H82,"0")+IFERROR(U83/H83,"0")+IFERROR(U84/H84,"0")+IFERROR(U85/H85,"0")+IFERROR(U86/H86,"0")+IFERROR(U87/H87,"0")</f>
        <v/>
      </c>
      <c r="V88" s="648">
        <f>IFERROR(V82/H82,"0")+IFERROR(V83/H83,"0")+IFERROR(V84/H84,"0")+IFERROR(V85/H85,"0")+IFERROR(V86/H86,"0")+IFERROR(V87/H87,"0")</f>
        <v/>
      </c>
      <c r="W88" s="648">
        <f>IFERROR(IF(W82="",0,W82),"0")+IFERROR(IF(W83="",0,W83),"0")+IFERROR(IF(W84="",0,W84),"0")+IFERROR(IF(W85="",0,W85),"0")+IFERROR(IF(W86="",0,W86),"0")+IFERROR(IF(W87="",0,W87),"0")</f>
        <v/>
      </c>
      <c r="X88" s="649" t="n"/>
      <c r="Y88" s="64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46" t="n"/>
      <c r="M89" s="647" t="inlineStr">
        <is>
          <t>Итого</t>
        </is>
      </c>
      <c r="N89" s="617" t="n"/>
      <c r="O89" s="617" t="n"/>
      <c r="P89" s="617" t="n"/>
      <c r="Q89" s="617" t="n"/>
      <c r="R89" s="617" t="n"/>
      <c r="S89" s="618" t="n"/>
      <c r="T89" s="43" t="inlineStr">
        <is>
          <t>кг</t>
        </is>
      </c>
      <c r="U89" s="648">
        <f>IFERROR(SUM(U82:U87),"0")</f>
        <v/>
      </c>
      <c r="V89" s="648">
        <f>IFERROR(SUM(V82:V87),"0")</f>
        <v/>
      </c>
      <c r="W89" s="43" t="n"/>
      <c r="X89" s="649" t="n"/>
      <c r="Y89" s="649" t="n"/>
    </row>
    <row r="90" ht="14.25" customHeight="1">
      <c r="A90" s="318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8" t="n"/>
      <c r="Y90" s="318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08" t="n">
        <v>4607091387667</v>
      </c>
      <c r="E91" s="609" t="n"/>
      <c r="F91" s="641" t="n">
        <v>0.9</v>
      </c>
      <c r="G91" s="38" t="n">
        <v>10</v>
      </c>
      <c r="H91" s="641" t="n">
        <v>9</v>
      </c>
      <c r="I91" s="64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43" t="n"/>
      <c r="O91" s="643" t="n"/>
      <c r="P91" s="643" t="n"/>
      <c r="Q91" s="609" t="n"/>
      <c r="R91" s="40" t="inlineStr"/>
      <c r="S91" s="40" t="inlineStr"/>
      <c r="T91" s="41" t="inlineStr">
        <is>
          <t>кг</t>
        </is>
      </c>
      <c r="U91" s="644" t="n">
        <v>0</v>
      </c>
      <c r="V91" s="64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3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08" t="n">
        <v>4607091387636</v>
      </c>
      <c r="E92" s="609" t="n"/>
      <c r="F92" s="641" t="n">
        <v>0.7</v>
      </c>
      <c r="G92" s="38" t="n">
        <v>6</v>
      </c>
      <c r="H92" s="641" t="n">
        <v>4.2</v>
      </c>
      <c r="I92" s="64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43" t="n"/>
      <c r="O92" s="643" t="n"/>
      <c r="P92" s="643" t="n"/>
      <c r="Q92" s="609" t="n"/>
      <c r="R92" s="40" t="inlineStr"/>
      <c r="S92" s="40" t="inlineStr"/>
      <c r="T92" s="41" t="inlineStr">
        <is>
          <t>кг</t>
        </is>
      </c>
      <c r="U92" s="644" t="n">
        <v>0</v>
      </c>
      <c r="V92" s="64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08" t="n">
        <v>4607091384727</v>
      </c>
      <c r="E93" s="609" t="n"/>
      <c r="F93" s="641" t="n">
        <v>0.8</v>
      </c>
      <c r="G93" s="38" t="n">
        <v>6</v>
      </c>
      <c r="H93" s="641" t="n">
        <v>4.8</v>
      </c>
      <c r="I93" s="64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43" t="n"/>
      <c r="O93" s="643" t="n"/>
      <c r="P93" s="643" t="n"/>
      <c r="Q93" s="609" t="n"/>
      <c r="R93" s="40" t="inlineStr"/>
      <c r="S93" s="40" t="inlineStr"/>
      <c r="T93" s="41" t="inlineStr">
        <is>
          <t>кг</t>
        </is>
      </c>
      <c r="U93" s="644" t="n">
        <v>0</v>
      </c>
      <c r="V93" s="64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08" t="n">
        <v>4607091386745</v>
      </c>
      <c r="E94" s="609" t="n"/>
      <c r="F94" s="641" t="n">
        <v>0.8</v>
      </c>
      <c r="G94" s="38" t="n">
        <v>6</v>
      </c>
      <c r="H94" s="641" t="n">
        <v>4.8</v>
      </c>
      <c r="I94" s="64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43" t="n"/>
      <c r="O94" s="643" t="n"/>
      <c r="P94" s="643" t="n"/>
      <c r="Q94" s="609" t="n"/>
      <c r="R94" s="40" t="inlineStr"/>
      <c r="S94" s="40" t="inlineStr"/>
      <c r="T94" s="41" t="inlineStr">
        <is>
          <t>кг</t>
        </is>
      </c>
      <c r="U94" s="644" t="n">
        <v>0</v>
      </c>
      <c r="V94" s="64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6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08" t="n">
        <v>4607091382426</v>
      </c>
      <c r="E95" s="609" t="n"/>
      <c r="F95" s="641" t="n">
        <v>0.9</v>
      </c>
      <c r="G95" s="38" t="n">
        <v>10</v>
      </c>
      <c r="H95" s="641" t="n">
        <v>9</v>
      </c>
      <c r="I95" s="64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43" t="n"/>
      <c r="O95" s="643" t="n"/>
      <c r="P95" s="643" t="n"/>
      <c r="Q95" s="609" t="n"/>
      <c r="R95" s="40" t="inlineStr"/>
      <c r="S95" s="40" t="inlineStr"/>
      <c r="T95" s="41" t="inlineStr">
        <is>
          <t>кг</t>
        </is>
      </c>
      <c r="U95" s="644" t="n">
        <v>0</v>
      </c>
      <c r="V95" s="64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08" t="n">
        <v>4607091386547</v>
      </c>
      <c r="E96" s="609" t="n"/>
      <c r="F96" s="641" t="n">
        <v>0.35</v>
      </c>
      <c r="G96" s="38" t="n">
        <v>8</v>
      </c>
      <c r="H96" s="641" t="n">
        <v>2.8</v>
      </c>
      <c r="I96" s="64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43" t="n"/>
      <c r="O96" s="643" t="n"/>
      <c r="P96" s="643" t="n"/>
      <c r="Q96" s="609" t="n"/>
      <c r="R96" s="40" t="inlineStr"/>
      <c r="S96" s="40" t="inlineStr"/>
      <c r="T96" s="41" t="inlineStr">
        <is>
          <t>кг</t>
        </is>
      </c>
      <c r="U96" s="644" t="n">
        <v>0</v>
      </c>
      <c r="V96" s="64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08" t="n">
        <v>4607091384703</v>
      </c>
      <c r="E97" s="609" t="n"/>
      <c r="F97" s="641" t="n">
        <v>0.35</v>
      </c>
      <c r="G97" s="38" t="n">
        <v>6</v>
      </c>
      <c r="H97" s="641" t="n">
        <v>2.1</v>
      </c>
      <c r="I97" s="64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9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43" t="n"/>
      <c r="O97" s="643" t="n"/>
      <c r="P97" s="643" t="n"/>
      <c r="Q97" s="609" t="n"/>
      <c r="R97" s="40" t="inlineStr"/>
      <c r="S97" s="40" t="inlineStr"/>
      <c r="T97" s="41" t="inlineStr">
        <is>
          <t>кг</t>
        </is>
      </c>
      <c r="U97" s="644" t="n">
        <v>0</v>
      </c>
      <c r="V97" s="64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9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08" t="n">
        <v>4607091384734</v>
      </c>
      <c r="E98" s="609" t="n"/>
      <c r="F98" s="641" t="n">
        <v>0.35</v>
      </c>
      <c r="G98" s="38" t="n">
        <v>6</v>
      </c>
      <c r="H98" s="641" t="n">
        <v>2.1</v>
      </c>
      <c r="I98" s="64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43" t="n"/>
      <c r="O98" s="643" t="n"/>
      <c r="P98" s="643" t="n"/>
      <c r="Q98" s="609" t="n"/>
      <c r="R98" s="40" t="inlineStr"/>
      <c r="S98" s="40" t="inlineStr"/>
      <c r="T98" s="41" t="inlineStr">
        <is>
          <t>кг</t>
        </is>
      </c>
      <c r="U98" s="644" t="n">
        <v>0</v>
      </c>
      <c r="V98" s="64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20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08" t="n">
        <v>4607091382464</v>
      </c>
      <c r="E99" s="609" t="n"/>
      <c r="F99" s="641" t="n">
        <v>0.35</v>
      </c>
      <c r="G99" s="38" t="n">
        <v>8</v>
      </c>
      <c r="H99" s="641" t="n">
        <v>2.8</v>
      </c>
      <c r="I99" s="64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43" t="n"/>
      <c r="O99" s="643" t="n"/>
      <c r="P99" s="643" t="n"/>
      <c r="Q99" s="609" t="n"/>
      <c r="R99" s="40" t="inlineStr"/>
      <c r="S99" s="40" t="inlineStr"/>
      <c r="T99" s="41" t="inlineStr">
        <is>
          <t>кг</t>
        </is>
      </c>
      <c r="U99" s="644" t="n">
        <v>0</v>
      </c>
      <c r="V99" s="64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21" t="inlineStr">
        <is>
          <t>КИ</t>
        </is>
      </c>
    </row>
    <row r="100">
      <c r="A100" s="31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46" t="n"/>
      <c r="M100" s="647" t="inlineStr">
        <is>
          <t>Итого</t>
        </is>
      </c>
      <c r="N100" s="617" t="n"/>
      <c r="O100" s="617" t="n"/>
      <c r="P100" s="617" t="n"/>
      <c r="Q100" s="617" t="n"/>
      <c r="R100" s="617" t="n"/>
      <c r="S100" s="618" t="n"/>
      <c r="T100" s="43" t="inlineStr">
        <is>
          <t>кор</t>
        </is>
      </c>
      <c r="U100" s="648">
        <f>IFERROR(U91/H91,"0")+IFERROR(U92/H92,"0")+IFERROR(U93/H93,"0")+IFERROR(U94/H94,"0")+IFERROR(U95/H95,"0")+IFERROR(U96/H96,"0")+IFERROR(U97/H97,"0")+IFERROR(U98/H98,"0")+IFERROR(U99/H99,"0")</f>
        <v/>
      </c>
      <c r="V100" s="648">
        <f>IFERROR(V91/H91,"0")+IFERROR(V92/H92,"0")+IFERROR(V93/H93,"0")+IFERROR(V94/H94,"0")+IFERROR(V95/H95,"0")+IFERROR(V96/H96,"0")+IFERROR(V97/H97,"0")+IFERROR(V98/H98,"0")+IFERROR(V99/H99,"0")</f>
        <v/>
      </c>
      <c r="W100" s="64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9" t="n"/>
      <c r="Y100" s="64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46" t="n"/>
      <c r="M101" s="647" t="inlineStr">
        <is>
          <t>Итого</t>
        </is>
      </c>
      <c r="N101" s="617" t="n"/>
      <c r="O101" s="617" t="n"/>
      <c r="P101" s="617" t="n"/>
      <c r="Q101" s="617" t="n"/>
      <c r="R101" s="617" t="n"/>
      <c r="S101" s="618" t="n"/>
      <c r="T101" s="43" t="inlineStr">
        <is>
          <t>кг</t>
        </is>
      </c>
      <c r="U101" s="648">
        <f>IFERROR(SUM(U91:U99),"0")</f>
        <v/>
      </c>
      <c r="V101" s="648">
        <f>IFERROR(SUM(V91:V99),"0")</f>
        <v/>
      </c>
      <c r="W101" s="43" t="n"/>
      <c r="X101" s="649" t="n"/>
      <c r="Y101" s="649" t="n"/>
    </row>
    <row r="102" ht="14.25" customHeight="1">
      <c r="A102" s="318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8" t="n"/>
      <c r="Y102" s="31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08" t="n">
        <v>4607091386967</v>
      </c>
      <c r="E103" s="609" t="n"/>
      <c r="F103" s="641" t="n">
        <v>1.35</v>
      </c>
      <c r="G103" s="38" t="n">
        <v>6</v>
      </c>
      <c r="H103" s="641" t="n">
        <v>8.1</v>
      </c>
      <c r="I103" s="64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96" t="inlineStr">
        <is>
          <t>Сосиски Молокуши (Вязанка Молочные) Вязанка Весовые П/а мгс Вязанка</t>
        </is>
      </c>
      <c r="N103" s="643" t="n"/>
      <c r="O103" s="643" t="n"/>
      <c r="P103" s="643" t="n"/>
      <c r="Q103" s="609" t="n"/>
      <c r="R103" s="40" t="inlineStr"/>
      <c r="S103" s="40" t="inlineStr"/>
      <c r="T103" s="41" t="inlineStr">
        <is>
          <t>кг</t>
        </is>
      </c>
      <c r="U103" s="644" t="n">
        <v>0</v>
      </c>
      <c r="V103" s="64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22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08" t="n">
        <v>4607091385304</v>
      </c>
      <c r="E104" s="609" t="n"/>
      <c r="F104" s="641" t="n">
        <v>1.35</v>
      </c>
      <c r="G104" s="38" t="n">
        <v>6</v>
      </c>
      <c r="H104" s="641" t="n">
        <v>8.1</v>
      </c>
      <c r="I104" s="64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7">
        <f>HYPERLINK("https://abi.ru/products/Охлажденные/Вязанка/Вязанка/Сосиски/P003025/","Сосиски Рубленые Вязанка Весовые п/а мгс Вязанка")</f>
        <v/>
      </c>
      <c r="N104" s="643" t="n"/>
      <c r="O104" s="643" t="n"/>
      <c r="P104" s="643" t="n"/>
      <c r="Q104" s="609" t="n"/>
      <c r="R104" s="40" t="inlineStr"/>
      <c r="S104" s="40" t="inlineStr"/>
      <c r="T104" s="41" t="inlineStr">
        <is>
          <t>кг</t>
        </is>
      </c>
      <c r="U104" s="644" t="n">
        <v>0</v>
      </c>
      <c r="V104" s="64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3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08" t="n">
        <v>4607091386264</v>
      </c>
      <c r="E105" s="609" t="n"/>
      <c r="F105" s="641" t="n">
        <v>0.5</v>
      </c>
      <c r="G105" s="38" t="n">
        <v>6</v>
      </c>
      <c r="H105" s="641" t="n">
        <v>3</v>
      </c>
      <c r="I105" s="64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8">
        <f>HYPERLINK("https://abi.ru/products/Охлажденные/Вязанка/Вязанка/Сосиски/P002217/","Сосиски Венские Вязанка Фикс.вес 0,5 NDX мгс Вязанка")</f>
        <v/>
      </c>
      <c r="N105" s="643" t="n"/>
      <c r="O105" s="643" t="n"/>
      <c r="P105" s="643" t="n"/>
      <c r="Q105" s="609" t="n"/>
      <c r="R105" s="40" t="inlineStr"/>
      <c r="S105" s="40" t="inlineStr"/>
      <c r="T105" s="41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08" t="n">
        <v>4607091385731</v>
      </c>
      <c r="E106" s="609" t="n"/>
      <c r="F106" s="641" t="n">
        <v>0.45</v>
      </c>
      <c r="G106" s="38" t="n">
        <v>6</v>
      </c>
      <c r="H106" s="641" t="n">
        <v>2.7</v>
      </c>
      <c r="I106" s="64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9" t="inlineStr">
        <is>
          <t>Сосиски Молокуши (Вязанка Молочные) Вязанка Фикс.вес 0,45 П/а мгс Вязанка</t>
        </is>
      </c>
      <c r="N106" s="643" t="n"/>
      <c r="O106" s="643" t="n"/>
      <c r="P106" s="643" t="n"/>
      <c r="Q106" s="609" t="n"/>
      <c r="R106" s="40" t="inlineStr"/>
      <c r="S106" s="40" t="inlineStr"/>
      <c r="T106" s="41" t="inlineStr">
        <is>
          <t>кг</t>
        </is>
      </c>
      <c r="U106" s="644" t="n">
        <v>0</v>
      </c>
      <c r="V106" s="64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08" t="n">
        <v>4680115880214</v>
      </c>
      <c r="E107" s="609" t="n"/>
      <c r="F107" s="641" t="n">
        <v>0.45</v>
      </c>
      <c r="G107" s="38" t="n">
        <v>6</v>
      </c>
      <c r="H107" s="641" t="n">
        <v>2.7</v>
      </c>
      <c r="I107" s="64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0" t="inlineStr">
        <is>
          <t>Сосиски Молокуши миникушай Вязанка Ф/в 0,45 амилюкс мгс Вязанка</t>
        </is>
      </c>
      <c r="N107" s="643" t="n"/>
      <c r="O107" s="643" t="n"/>
      <c r="P107" s="643" t="n"/>
      <c r="Q107" s="609" t="n"/>
      <c r="R107" s="40" t="inlineStr"/>
      <c r="S107" s="40" t="inlineStr"/>
      <c r="T107" s="41" t="inlineStr">
        <is>
          <t>кг</t>
        </is>
      </c>
      <c r="U107" s="644" t="n">
        <v>0</v>
      </c>
      <c r="V107" s="64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6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08" t="n">
        <v>4680115880894</v>
      </c>
      <c r="E108" s="609" t="n"/>
      <c r="F108" s="641" t="n">
        <v>0.33</v>
      </c>
      <c r="G108" s="38" t="n">
        <v>6</v>
      </c>
      <c r="H108" s="641" t="n">
        <v>1.98</v>
      </c>
      <c r="I108" s="64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1" t="inlineStr">
        <is>
          <t>Сосиски Молокуши Миникушай Вязанка фикс.вес 0,33 п/а Вязанка</t>
        </is>
      </c>
      <c r="N108" s="643" t="n"/>
      <c r="O108" s="643" t="n"/>
      <c r="P108" s="643" t="n"/>
      <c r="Q108" s="609" t="n"/>
      <c r="R108" s="40" t="inlineStr"/>
      <c r="S108" s="40" t="inlineStr"/>
      <c r="T108" s="41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7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08" t="n">
        <v>4607091385427</v>
      </c>
      <c r="E109" s="609" t="n"/>
      <c r="F109" s="641" t="n">
        <v>0.5</v>
      </c>
      <c r="G109" s="38" t="n">
        <v>6</v>
      </c>
      <c r="H109" s="641" t="n">
        <v>3</v>
      </c>
      <c r="I109" s="64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2">
        <f>HYPERLINK("https://abi.ru/products/Охлажденные/Вязанка/Вязанка/Сосиски/P003030/","Сосиски Рубленые Вязанка Фикс.вес 0,5 п/а мгс Вязанка")</f>
        <v/>
      </c>
      <c r="N109" s="643" t="n"/>
      <c r="O109" s="643" t="n"/>
      <c r="P109" s="643" t="n"/>
      <c r="Q109" s="609" t="n"/>
      <c r="R109" s="40" t="inlineStr"/>
      <c r="S109" s="40" t="inlineStr"/>
      <c r="T109" s="41" t="inlineStr">
        <is>
          <t>кг</t>
        </is>
      </c>
      <c r="U109" s="644" t="n">
        <v>0</v>
      </c>
      <c r="V109" s="64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8" t="inlineStr">
        <is>
          <t>КИ</t>
        </is>
      </c>
    </row>
    <row r="110">
      <c r="A110" s="31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46" t="n"/>
      <c r="M110" s="647" t="inlineStr">
        <is>
          <t>Итого</t>
        </is>
      </c>
      <c r="N110" s="617" t="n"/>
      <c r="O110" s="617" t="n"/>
      <c r="P110" s="617" t="n"/>
      <c r="Q110" s="617" t="n"/>
      <c r="R110" s="617" t="n"/>
      <c r="S110" s="618" t="n"/>
      <c r="T110" s="43" t="inlineStr">
        <is>
          <t>кор</t>
        </is>
      </c>
      <c r="U110" s="648">
        <f>IFERROR(U103/H103,"0")+IFERROR(U104/H104,"0")+IFERROR(U105/H105,"0")+IFERROR(U106/H106,"0")+IFERROR(U107/H107,"0")+IFERROR(U108/H108,"0")+IFERROR(U109/H109,"0")</f>
        <v/>
      </c>
      <c r="V110" s="648">
        <f>IFERROR(V103/H103,"0")+IFERROR(V104/H104,"0")+IFERROR(V105/H105,"0")+IFERROR(V106/H106,"0")+IFERROR(V107/H107,"0")+IFERROR(V108/H108,"0")+IFERROR(V109/H109,"0")</f>
        <v/>
      </c>
      <c r="W110" s="64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9" t="n"/>
      <c r="Y110" s="64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46" t="n"/>
      <c r="M111" s="647" t="inlineStr">
        <is>
          <t>Итого</t>
        </is>
      </c>
      <c r="N111" s="617" t="n"/>
      <c r="O111" s="617" t="n"/>
      <c r="P111" s="617" t="n"/>
      <c r="Q111" s="617" t="n"/>
      <c r="R111" s="617" t="n"/>
      <c r="S111" s="618" t="n"/>
      <c r="T111" s="43" t="inlineStr">
        <is>
          <t>кг</t>
        </is>
      </c>
      <c r="U111" s="648">
        <f>IFERROR(SUM(U103:U109),"0")</f>
        <v/>
      </c>
      <c r="V111" s="648">
        <f>IFERROR(SUM(V103:V109),"0")</f>
        <v/>
      </c>
      <c r="W111" s="43" t="n"/>
      <c r="X111" s="649" t="n"/>
      <c r="Y111" s="649" t="n"/>
    </row>
    <row r="112" ht="14.25" customHeight="1">
      <c r="A112" s="318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8" t="n"/>
      <c r="Y112" s="318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08" t="n">
        <v>4607091383065</v>
      </c>
      <c r="E113" s="609" t="n"/>
      <c r="F113" s="641" t="n">
        <v>0.83</v>
      </c>
      <c r="G113" s="38" t="n">
        <v>4</v>
      </c>
      <c r="H113" s="641" t="n">
        <v>3.32</v>
      </c>
      <c r="I113" s="64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43" t="n"/>
      <c r="O113" s="643" t="n"/>
      <c r="P113" s="643" t="n"/>
      <c r="Q113" s="609" t="n"/>
      <c r="R113" s="40" t="inlineStr"/>
      <c r="S113" s="40" t="inlineStr"/>
      <c r="T113" s="41" t="inlineStr">
        <is>
          <t>кг</t>
        </is>
      </c>
      <c r="U113" s="644" t="n">
        <v>0</v>
      </c>
      <c r="V113" s="64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9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08" t="n">
        <v>4607091380699</v>
      </c>
      <c r="E114" s="609" t="n"/>
      <c r="F114" s="641" t="n">
        <v>1.3</v>
      </c>
      <c r="G114" s="38" t="n">
        <v>6</v>
      </c>
      <c r="H114" s="641" t="n">
        <v>7.8</v>
      </c>
      <c r="I114" s="64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04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43" t="n"/>
      <c r="O114" s="643" t="n"/>
      <c r="P114" s="643" t="n"/>
      <c r="Q114" s="609" t="n"/>
      <c r="R114" s="40" t="inlineStr"/>
      <c r="S114" s="40" t="inlineStr"/>
      <c r="T114" s="41" t="inlineStr">
        <is>
          <t>кг</t>
        </is>
      </c>
      <c r="U114" s="644" t="n">
        <v>0</v>
      </c>
      <c r="V114" s="64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30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08" t="n">
        <v>4680115880238</v>
      </c>
      <c r="E115" s="609" t="n"/>
      <c r="F115" s="641" t="n">
        <v>0.33</v>
      </c>
      <c r="G115" s="38" t="n">
        <v>6</v>
      </c>
      <c r="H115" s="641" t="n">
        <v>1.98</v>
      </c>
      <c r="I115" s="64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05" t="inlineStr">
        <is>
          <t>Сардельки Сливушки #минидельки ТМ Вязанка айпил мгс ф/в 0,33 кг</t>
        </is>
      </c>
      <c r="N115" s="643" t="n"/>
      <c r="O115" s="643" t="n"/>
      <c r="P115" s="643" t="n"/>
      <c r="Q115" s="609" t="n"/>
      <c r="R115" s="40" t="inlineStr"/>
      <c r="S115" s="40" t="inlineStr"/>
      <c r="T115" s="41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31" t="inlineStr">
        <is>
          <t>КИ</t>
        </is>
      </c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308" t="n">
        <v>4607091385922</v>
      </c>
      <c r="E116" s="609" t="n"/>
      <c r="F116" s="641" t="n">
        <v>0.47</v>
      </c>
      <c r="G116" s="38" t="n">
        <v>6</v>
      </c>
      <c r="H116" s="641" t="n">
        <v>2.82</v>
      </c>
      <c r="I116" s="64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706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6" s="643" t="n"/>
      <c r="O116" s="643" t="n"/>
      <c r="P116" s="643" t="n"/>
      <c r="Q116" s="609" t="n"/>
      <c r="R116" s="40" t="inlineStr"/>
      <c r="S116" s="40" t="inlineStr"/>
      <c r="T116" s="41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32" t="inlineStr">
        <is>
          <t>КИ</t>
        </is>
      </c>
    </row>
    <row r="117">
      <c r="A117" s="31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46" t="n"/>
      <c r="M117" s="647" t="inlineStr">
        <is>
          <t>Итого</t>
        </is>
      </c>
      <c r="N117" s="617" t="n"/>
      <c r="O117" s="617" t="n"/>
      <c r="P117" s="617" t="n"/>
      <c r="Q117" s="617" t="n"/>
      <c r="R117" s="617" t="n"/>
      <c r="S117" s="618" t="n"/>
      <c r="T117" s="43" t="inlineStr">
        <is>
          <t>кор</t>
        </is>
      </c>
      <c r="U117" s="648">
        <f>IFERROR(U113/H113,"0")+IFERROR(U114/H114,"0")+IFERROR(U115/H115,"0")+IFERROR(U116/H116,"0")</f>
        <v/>
      </c>
      <c r="V117" s="648">
        <f>IFERROR(V113/H113,"0")+IFERROR(V114/H114,"0")+IFERROR(V115/H115,"0")+IFERROR(V116/H116,"0")</f>
        <v/>
      </c>
      <c r="W117" s="648">
        <f>IFERROR(IF(W113="",0,W113),"0")+IFERROR(IF(W114="",0,W114),"0")+IFERROR(IF(W115="",0,W115),"0")+IFERROR(IF(W116="",0,W116),"0")</f>
        <v/>
      </c>
      <c r="X117" s="649" t="n"/>
      <c r="Y117" s="64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46" t="n"/>
      <c r="M118" s="647" t="inlineStr">
        <is>
          <t>Итого</t>
        </is>
      </c>
      <c r="N118" s="617" t="n"/>
      <c r="O118" s="617" t="n"/>
      <c r="P118" s="617" t="n"/>
      <c r="Q118" s="617" t="n"/>
      <c r="R118" s="617" t="n"/>
      <c r="S118" s="618" t="n"/>
      <c r="T118" s="43" t="inlineStr">
        <is>
          <t>кг</t>
        </is>
      </c>
      <c r="U118" s="648">
        <f>IFERROR(SUM(U113:U116),"0")</f>
        <v/>
      </c>
      <c r="V118" s="648">
        <f>IFERROR(SUM(V113:V116),"0")</f>
        <v/>
      </c>
      <c r="W118" s="43" t="n"/>
      <c r="X118" s="649" t="n"/>
      <c r="Y118" s="649" t="n"/>
    </row>
    <row r="119" ht="16.5" customHeight="1">
      <c r="A119" s="32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14.25" customHeight="1">
      <c r="A120" s="318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8" t="n"/>
      <c r="Y120" s="318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08" t="n">
        <v>4607091385168</v>
      </c>
      <c r="E121" s="609" t="n"/>
      <c r="F121" s="641" t="n">
        <v>1.35</v>
      </c>
      <c r="G121" s="38" t="n">
        <v>6</v>
      </c>
      <c r="H121" s="641" t="n">
        <v>8.1</v>
      </c>
      <c r="I121" s="64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43" t="n"/>
      <c r="O121" s="643" t="n"/>
      <c r="P121" s="643" t="n"/>
      <c r="Q121" s="609" t="n"/>
      <c r="R121" s="40" t="inlineStr"/>
      <c r="S121" s="40" t="inlineStr"/>
      <c r="T121" s="41" t="inlineStr">
        <is>
          <t>кг</t>
        </is>
      </c>
      <c r="U121" s="644" t="n">
        <v>0</v>
      </c>
      <c r="V121" s="64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3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08" t="n">
        <v>4607091383256</v>
      </c>
      <c r="E122" s="609" t="n"/>
      <c r="F122" s="641" t="n">
        <v>0.33</v>
      </c>
      <c r="G122" s="38" t="n">
        <v>6</v>
      </c>
      <c r="H122" s="641" t="n">
        <v>1.98</v>
      </c>
      <c r="I122" s="64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8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43" t="n"/>
      <c r="O122" s="643" t="n"/>
      <c r="P122" s="643" t="n"/>
      <c r="Q122" s="609" t="n"/>
      <c r="R122" s="40" t="inlineStr"/>
      <c r="S122" s="40" t="inlineStr"/>
      <c r="T122" s="41" t="inlineStr">
        <is>
          <t>кг</t>
        </is>
      </c>
      <c r="U122" s="644" t="n">
        <v>0</v>
      </c>
      <c r="V122" s="64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4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08" t="n">
        <v>4607091385748</v>
      </c>
      <c r="E123" s="609" t="n"/>
      <c r="F123" s="641" t="n">
        <v>0.45</v>
      </c>
      <c r="G123" s="38" t="n">
        <v>6</v>
      </c>
      <c r="H123" s="641" t="n">
        <v>2.7</v>
      </c>
      <c r="I123" s="64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9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43" t="n"/>
      <c r="O123" s="643" t="n"/>
      <c r="P123" s="643" t="n"/>
      <c r="Q123" s="609" t="n"/>
      <c r="R123" s="40" t="inlineStr"/>
      <c r="S123" s="40" t="inlineStr"/>
      <c r="T123" s="41" t="inlineStr">
        <is>
          <t>кг</t>
        </is>
      </c>
      <c r="U123" s="644" t="n">
        <v>0</v>
      </c>
      <c r="V123" s="64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5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08" t="n">
        <v>4607091384581</v>
      </c>
      <c r="E124" s="609" t="n"/>
      <c r="F124" s="641" t="n">
        <v>0.67</v>
      </c>
      <c r="G124" s="38" t="n">
        <v>4</v>
      </c>
      <c r="H124" s="641" t="n">
        <v>2.68</v>
      </c>
      <c r="I124" s="64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0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43" t="n"/>
      <c r="O124" s="643" t="n"/>
      <c r="P124" s="643" t="n"/>
      <c r="Q124" s="609" t="n"/>
      <c r="R124" s="40" t="inlineStr"/>
      <c r="S124" s="40" t="inlineStr"/>
      <c r="T124" s="41" t="inlineStr">
        <is>
          <t>кг</t>
        </is>
      </c>
      <c r="U124" s="644" t="n">
        <v>0</v>
      </c>
      <c r="V124" s="64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6" t="inlineStr">
        <is>
          <t>КИ</t>
        </is>
      </c>
    </row>
    <row r="125">
      <c r="A125" s="31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46" t="n"/>
      <c r="M125" s="647" t="inlineStr">
        <is>
          <t>Итого</t>
        </is>
      </c>
      <c r="N125" s="617" t="n"/>
      <c r="O125" s="617" t="n"/>
      <c r="P125" s="617" t="n"/>
      <c r="Q125" s="617" t="n"/>
      <c r="R125" s="617" t="n"/>
      <c r="S125" s="618" t="n"/>
      <c r="T125" s="43" t="inlineStr">
        <is>
          <t>кор</t>
        </is>
      </c>
      <c r="U125" s="648">
        <f>IFERROR(U121/H121,"0")+IFERROR(U122/H122,"0")+IFERROR(U123/H123,"0")+IFERROR(U124/H124,"0")</f>
        <v/>
      </c>
      <c r="V125" s="648">
        <f>IFERROR(V121/H121,"0")+IFERROR(V122/H122,"0")+IFERROR(V123/H123,"0")+IFERROR(V124/H124,"0")</f>
        <v/>
      </c>
      <c r="W125" s="648">
        <f>IFERROR(IF(W121="",0,W121),"0")+IFERROR(IF(W122="",0,W122),"0")+IFERROR(IF(W123="",0,W123),"0")+IFERROR(IF(W124="",0,W124),"0")</f>
        <v/>
      </c>
      <c r="X125" s="649" t="n"/>
      <c r="Y125" s="64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46" t="n"/>
      <c r="M126" s="647" t="inlineStr">
        <is>
          <t>Итого</t>
        </is>
      </c>
      <c r="N126" s="617" t="n"/>
      <c r="O126" s="617" t="n"/>
      <c r="P126" s="617" t="n"/>
      <c r="Q126" s="617" t="n"/>
      <c r="R126" s="617" t="n"/>
      <c r="S126" s="618" t="n"/>
      <c r="T126" s="43" t="inlineStr">
        <is>
          <t>кг</t>
        </is>
      </c>
      <c r="U126" s="648">
        <f>IFERROR(SUM(U121:U124),"0")</f>
        <v/>
      </c>
      <c r="V126" s="648">
        <f>IFERROR(SUM(V121:V124),"0")</f>
        <v/>
      </c>
      <c r="W126" s="43" t="n"/>
      <c r="X126" s="649" t="n"/>
      <c r="Y126" s="649" t="n"/>
    </row>
    <row r="127" ht="27.75" customHeight="1">
      <c r="A127" s="323" t="inlineStr">
        <is>
          <t>Стародворье</t>
        </is>
      </c>
      <c r="B127" s="640" t="n"/>
      <c r="C127" s="640" t="n"/>
      <c r="D127" s="640" t="n"/>
      <c r="E127" s="640" t="n"/>
      <c r="F127" s="640" t="n"/>
      <c r="G127" s="640" t="n"/>
      <c r="H127" s="640" t="n"/>
      <c r="I127" s="640" t="n"/>
      <c r="J127" s="640" t="n"/>
      <c r="K127" s="640" t="n"/>
      <c r="L127" s="640" t="n"/>
      <c r="M127" s="640" t="n"/>
      <c r="N127" s="640" t="n"/>
      <c r="O127" s="640" t="n"/>
      <c r="P127" s="640" t="n"/>
      <c r="Q127" s="640" t="n"/>
      <c r="R127" s="640" t="n"/>
      <c r="S127" s="640" t="n"/>
      <c r="T127" s="640" t="n"/>
      <c r="U127" s="640" t="n"/>
      <c r="V127" s="640" t="n"/>
      <c r="W127" s="640" t="n"/>
      <c r="X127" s="55" t="n"/>
      <c r="Y127" s="55" t="n"/>
    </row>
    <row r="128" ht="16.5" customHeight="1">
      <c r="A128" s="32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14.25" customHeight="1">
      <c r="A129" s="318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8" t="n"/>
      <c r="Y129" s="318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08" t="n">
        <v>4607091383423</v>
      </c>
      <c r="E130" s="609" t="n"/>
      <c r="F130" s="641" t="n">
        <v>1.35</v>
      </c>
      <c r="G130" s="38" t="n">
        <v>8</v>
      </c>
      <c r="H130" s="641" t="n">
        <v>10.8</v>
      </c>
      <c r="I130" s="64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43" t="n"/>
      <c r="O130" s="643" t="n"/>
      <c r="P130" s="643" t="n"/>
      <c r="Q130" s="609" t="n"/>
      <c r="R130" s="40" t="inlineStr"/>
      <c r="S130" s="40" t="inlineStr"/>
      <c r="T130" s="41" t="inlineStr">
        <is>
          <t>кг</t>
        </is>
      </c>
      <c r="U130" s="644" t="n">
        <v>0</v>
      </c>
      <c r="V130" s="64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7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08" t="n">
        <v>4607091381405</v>
      </c>
      <c r="E131" s="609" t="n"/>
      <c r="F131" s="641" t="n">
        <v>1.35</v>
      </c>
      <c r="G131" s="38" t="n">
        <v>8</v>
      </c>
      <c r="H131" s="641" t="n">
        <v>10.8</v>
      </c>
      <c r="I131" s="64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43" t="n"/>
      <c r="O131" s="643" t="n"/>
      <c r="P131" s="643" t="n"/>
      <c r="Q131" s="609" t="n"/>
      <c r="R131" s="40" t="inlineStr"/>
      <c r="S131" s="40" t="inlineStr"/>
      <c r="T131" s="41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8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08" t="n">
        <v>4607091386516</v>
      </c>
      <c r="E132" s="609" t="n"/>
      <c r="F132" s="641" t="n">
        <v>1.4</v>
      </c>
      <c r="G132" s="38" t="n">
        <v>8</v>
      </c>
      <c r="H132" s="641" t="n">
        <v>11.2</v>
      </c>
      <c r="I132" s="64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43" t="n"/>
      <c r="O132" s="643" t="n"/>
      <c r="P132" s="643" t="n"/>
      <c r="Q132" s="609" t="n"/>
      <c r="R132" s="40" t="inlineStr"/>
      <c r="S132" s="40" t="inlineStr"/>
      <c r="T132" s="41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9" t="inlineStr">
        <is>
          <t>КИ</t>
        </is>
      </c>
    </row>
    <row r="133">
      <c r="A133" s="31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46" t="n"/>
      <c r="M133" s="647" t="inlineStr">
        <is>
          <t>Итого</t>
        </is>
      </c>
      <c r="N133" s="617" t="n"/>
      <c r="O133" s="617" t="n"/>
      <c r="P133" s="617" t="n"/>
      <c r="Q133" s="617" t="n"/>
      <c r="R133" s="617" t="n"/>
      <c r="S133" s="618" t="n"/>
      <c r="T133" s="43" t="inlineStr">
        <is>
          <t>кор</t>
        </is>
      </c>
      <c r="U133" s="648">
        <f>IFERROR(U130/H130,"0")+IFERROR(U131/H131,"0")+IFERROR(U132/H132,"0")</f>
        <v/>
      </c>
      <c r="V133" s="648">
        <f>IFERROR(V130/H130,"0")+IFERROR(V131/H131,"0")+IFERROR(V132/H132,"0")</f>
        <v/>
      </c>
      <c r="W133" s="648">
        <f>IFERROR(IF(W130="",0,W130),"0")+IFERROR(IF(W131="",0,W131),"0")+IFERROR(IF(W132="",0,W132),"0")</f>
        <v/>
      </c>
      <c r="X133" s="649" t="n"/>
      <c r="Y133" s="64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46" t="n"/>
      <c r="M134" s="647" t="inlineStr">
        <is>
          <t>Итого</t>
        </is>
      </c>
      <c r="N134" s="617" t="n"/>
      <c r="O134" s="617" t="n"/>
      <c r="P134" s="617" t="n"/>
      <c r="Q134" s="617" t="n"/>
      <c r="R134" s="617" t="n"/>
      <c r="S134" s="618" t="n"/>
      <c r="T134" s="43" t="inlineStr">
        <is>
          <t>кг</t>
        </is>
      </c>
      <c r="U134" s="648">
        <f>IFERROR(SUM(U130:U132),"0")</f>
        <v/>
      </c>
      <c r="V134" s="648">
        <f>IFERROR(SUM(V130:V132),"0")</f>
        <v/>
      </c>
      <c r="W134" s="43" t="n"/>
      <c r="X134" s="649" t="n"/>
      <c r="Y134" s="649" t="n"/>
    </row>
    <row r="135" ht="16.5" customHeight="1">
      <c r="A135" s="324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14.25" customHeight="1">
      <c r="A136" s="318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8" t="n"/>
      <c r="Y136" s="318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08" t="n">
        <v>4680115881402</v>
      </c>
      <c r="E137" s="609" t="n"/>
      <c r="F137" s="641" t="n">
        <v>1.35</v>
      </c>
      <c r="G137" s="38" t="n">
        <v>8</v>
      </c>
      <c r="H137" s="641" t="n">
        <v>10.8</v>
      </c>
      <c r="I137" s="64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14" t="inlineStr">
        <is>
          <t>Вареные колбасы "Сочинка" Весовой п/а ТМ "Стародворье"</t>
        </is>
      </c>
      <c r="N137" s="643" t="n"/>
      <c r="O137" s="643" t="n"/>
      <c r="P137" s="643" t="n"/>
      <c r="Q137" s="609" t="n"/>
      <c r="R137" s="40" t="inlineStr"/>
      <c r="S137" s="40" t="inlineStr"/>
      <c r="T137" s="41" t="inlineStr">
        <is>
          <t>кг</t>
        </is>
      </c>
      <c r="U137" s="644" t="n">
        <v>0</v>
      </c>
      <c r="V137" s="64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40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08" t="n">
        <v>4607091387445</v>
      </c>
      <c r="E138" s="609" t="n"/>
      <c r="F138" s="641" t="n">
        <v>0.9</v>
      </c>
      <c r="G138" s="38" t="n">
        <v>10</v>
      </c>
      <c r="H138" s="641" t="n">
        <v>9</v>
      </c>
      <c r="I138" s="64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43" t="n"/>
      <c r="O138" s="643" t="n"/>
      <c r="P138" s="643" t="n"/>
      <c r="Q138" s="609" t="n"/>
      <c r="R138" s="40" t="inlineStr"/>
      <c r="S138" s="40" t="inlineStr"/>
      <c r="T138" s="41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08" t="n">
        <v>4607091386004</v>
      </c>
      <c r="E139" s="609" t="n"/>
      <c r="F139" s="641" t="n">
        <v>1.35</v>
      </c>
      <c r="G139" s="38" t="n">
        <v>8</v>
      </c>
      <c r="H139" s="641" t="n">
        <v>10.8</v>
      </c>
      <c r="I139" s="64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43" t="n"/>
      <c r="O139" s="643" t="n"/>
      <c r="P139" s="643" t="n"/>
      <c r="Q139" s="609" t="n"/>
      <c r="R139" s="40" t="inlineStr"/>
      <c r="S139" s="40" t="inlineStr"/>
      <c r="T139" s="41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08" t="n">
        <v>4607091386004</v>
      </c>
      <c r="E140" s="609" t="n"/>
      <c r="F140" s="641" t="n">
        <v>1.35</v>
      </c>
      <c r="G140" s="38" t="n">
        <v>8</v>
      </c>
      <c r="H140" s="641" t="n">
        <v>10.8</v>
      </c>
      <c r="I140" s="64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43" t="n"/>
      <c r="O140" s="643" t="n"/>
      <c r="P140" s="643" t="n"/>
      <c r="Q140" s="609" t="n"/>
      <c r="R140" s="40" t="inlineStr"/>
      <c r="S140" s="40" t="inlineStr"/>
      <c r="T140" s="41" t="inlineStr">
        <is>
          <t>кг</t>
        </is>
      </c>
      <c r="U140" s="644" t="n">
        <v>0</v>
      </c>
      <c r="V140" s="64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08" t="n">
        <v>4607091386073</v>
      </c>
      <c r="E141" s="609" t="n"/>
      <c r="F141" s="641" t="n">
        <v>0.9</v>
      </c>
      <c r="G141" s="38" t="n">
        <v>10</v>
      </c>
      <c r="H141" s="641" t="n">
        <v>9</v>
      </c>
      <c r="I141" s="64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43" t="n"/>
      <c r="O141" s="643" t="n"/>
      <c r="P141" s="643" t="n"/>
      <c r="Q141" s="609" t="n"/>
      <c r="R141" s="40" t="inlineStr"/>
      <c r="S141" s="40" t="inlineStr"/>
      <c r="T141" s="41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08" t="n">
        <v>4607091387322</v>
      </c>
      <c r="E142" s="609" t="n"/>
      <c r="F142" s="641" t="n">
        <v>1.35</v>
      </c>
      <c r="G142" s="38" t="n">
        <v>8</v>
      </c>
      <c r="H142" s="641" t="n">
        <v>10.8</v>
      </c>
      <c r="I142" s="64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43" t="n"/>
      <c r="O142" s="643" t="n"/>
      <c r="P142" s="643" t="n"/>
      <c r="Q142" s="609" t="n"/>
      <c r="R142" s="40" t="inlineStr"/>
      <c r="S142" s="40" t="inlineStr"/>
      <c r="T142" s="41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08" t="n">
        <v>4607091387322</v>
      </c>
      <c r="E143" s="609" t="n"/>
      <c r="F143" s="641" t="n">
        <v>1.35</v>
      </c>
      <c r="G143" s="38" t="n">
        <v>8</v>
      </c>
      <c r="H143" s="641" t="n">
        <v>10.8</v>
      </c>
      <c r="I143" s="64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43" t="n"/>
      <c r="O143" s="643" t="n"/>
      <c r="P143" s="643" t="n"/>
      <c r="Q143" s="609" t="n"/>
      <c r="R143" s="40" t="inlineStr"/>
      <c r="S143" s="40" t="inlineStr"/>
      <c r="T143" s="41" t="inlineStr">
        <is>
          <t>кг</t>
        </is>
      </c>
      <c r="U143" s="644" t="n">
        <v>0</v>
      </c>
      <c r="V143" s="64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08" t="n">
        <v>4607091387377</v>
      </c>
      <c r="E144" s="609" t="n"/>
      <c r="F144" s="641" t="n">
        <v>1.35</v>
      </c>
      <c r="G144" s="38" t="n">
        <v>8</v>
      </c>
      <c r="H144" s="641" t="n">
        <v>10.8</v>
      </c>
      <c r="I144" s="64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43" t="n"/>
      <c r="O144" s="643" t="n"/>
      <c r="P144" s="643" t="n"/>
      <c r="Q144" s="609" t="n"/>
      <c r="R144" s="40" t="inlineStr"/>
      <c r="S144" s="40" t="inlineStr"/>
      <c r="T144" s="41" t="inlineStr">
        <is>
          <t>кг</t>
        </is>
      </c>
      <c r="U144" s="644" t="n">
        <v>0</v>
      </c>
      <c r="V144" s="64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08" t="n">
        <v>4607091387353</v>
      </c>
      <c r="E145" s="609" t="n"/>
      <c r="F145" s="641" t="n">
        <v>1.35</v>
      </c>
      <c r="G145" s="38" t="n">
        <v>8</v>
      </c>
      <c r="H145" s="641" t="n">
        <v>10.8</v>
      </c>
      <c r="I145" s="64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43" t="n"/>
      <c r="O145" s="643" t="n"/>
      <c r="P145" s="643" t="n"/>
      <c r="Q145" s="609" t="n"/>
      <c r="R145" s="40" t="inlineStr"/>
      <c r="S145" s="40" t="inlineStr"/>
      <c r="T145" s="41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08" t="n">
        <v>4607091386011</v>
      </c>
      <c r="E146" s="609" t="n"/>
      <c r="F146" s="641" t="n">
        <v>0.5</v>
      </c>
      <c r="G146" s="38" t="n">
        <v>10</v>
      </c>
      <c r="H146" s="641" t="n">
        <v>5</v>
      </c>
      <c r="I146" s="64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43" t="n"/>
      <c r="O146" s="643" t="n"/>
      <c r="P146" s="643" t="n"/>
      <c r="Q146" s="609" t="n"/>
      <c r="R146" s="40" t="inlineStr"/>
      <c r="S146" s="40" t="inlineStr"/>
      <c r="T146" s="41" t="inlineStr">
        <is>
          <t>кг</t>
        </is>
      </c>
      <c r="U146" s="644" t="n">
        <v>0</v>
      </c>
      <c r="V146" s="64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08" t="n">
        <v>4607091387308</v>
      </c>
      <c r="E147" s="609" t="n"/>
      <c r="F147" s="641" t="n">
        <v>0.5</v>
      </c>
      <c r="G147" s="38" t="n">
        <v>10</v>
      </c>
      <c r="H147" s="641" t="n">
        <v>5</v>
      </c>
      <c r="I147" s="64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43" t="n"/>
      <c r="O147" s="643" t="n"/>
      <c r="P147" s="643" t="n"/>
      <c r="Q147" s="609" t="n"/>
      <c r="R147" s="40" t="inlineStr"/>
      <c r="S147" s="40" t="inlineStr"/>
      <c r="T147" s="41" t="inlineStr">
        <is>
          <t>кг</t>
        </is>
      </c>
      <c r="U147" s="644" t="n">
        <v>0</v>
      </c>
      <c r="V147" s="64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08" t="n">
        <v>4607091387339</v>
      </c>
      <c r="E148" s="609" t="n"/>
      <c r="F148" s="641" t="n">
        <v>0.5</v>
      </c>
      <c r="G148" s="38" t="n">
        <v>10</v>
      </c>
      <c r="H148" s="641" t="n">
        <v>5</v>
      </c>
      <c r="I148" s="64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43" t="n"/>
      <c r="O148" s="643" t="n"/>
      <c r="P148" s="643" t="n"/>
      <c r="Q148" s="609" t="n"/>
      <c r="R148" s="40" t="inlineStr"/>
      <c r="S148" s="40" t="inlineStr"/>
      <c r="T148" s="41" t="inlineStr">
        <is>
          <t>кг</t>
        </is>
      </c>
      <c r="U148" s="644" t="n">
        <v>0</v>
      </c>
      <c r="V148" s="64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08" t="n">
        <v>4680115881938</v>
      </c>
      <c r="E149" s="609" t="n"/>
      <c r="F149" s="641" t="n">
        <v>0.4</v>
      </c>
      <c r="G149" s="38" t="n">
        <v>10</v>
      </c>
      <c r="H149" s="641" t="n">
        <v>4</v>
      </c>
      <c r="I149" s="64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26" t="inlineStr">
        <is>
          <t>Вареные колбасы пастеризованная "Стародворская без шпика" Фикс.вес 0,4 п/а ТМ " Стародворье"</t>
        </is>
      </c>
      <c r="N149" s="643" t="n"/>
      <c r="O149" s="643" t="n"/>
      <c r="P149" s="643" t="n"/>
      <c r="Q149" s="609" t="n"/>
      <c r="R149" s="40" t="inlineStr"/>
      <c r="S149" s="40" t="inlineStr"/>
      <c r="T149" s="41" t="inlineStr">
        <is>
          <t>кг</t>
        </is>
      </c>
      <c r="U149" s="644" t="n">
        <v>0</v>
      </c>
      <c r="V149" s="64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52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08" t="n">
        <v>4680115881396</v>
      </c>
      <c r="E150" s="609" t="n"/>
      <c r="F150" s="641" t="n">
        <v>0.45</v>
      </c>
      <c r="G150" s="38" t="n">
        <v>6</v>
      </c>
      <c r="H150" s="641" t="n">
        <v>2.7</v>
      </c>
      <c r="I150" s="64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7" t="inlineStr">
        <is>
          <t>Вареные колбасы Сочинка с сочным окороком ТМ Стародворье ф/в 0,45 кг</t>
        </is>
      </c>
      <c r="N150" s="643" t="n"/>
      <c r="O150" s="643" t="n"/>
      <c r="P150" s="643" t="n"/>
      <c r="Q150" s="609" t="n"/>
      <c r="R150" s="40" t="inlineStr"/>
      <c r="S150" s="40" t="inlineStr"/>
      <c r="T150" s="41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3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08" t="n">
        <v>4607091387346</v>
      </c>
      <c r="E151" s="609" t="n"/>
      <c r="F151" s="641" t="n">
        <v>0.4</v>
      </c>
      <c r="G151" s="38" t="n">
        <v>10</v>
      </c>
      <c r="H151" s="641" t="n">
        <v>4</v>
      </c>
      <c r="I151" s="64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43" t="n"/>
      <c r="O151" s="643" t="n"/>
      <c r="P151" s="643" t="n"/>
      <c r="Q151" s="609" t="n"/>
      <c r="R151" s="40" t="inlineStr"/>
      <c r="S151" s="40" t="inlineStr"/>
      <c r="T151" s="41" t="inlineStr">
        <is>
          <t>кг</t>
        </is>
      </c>
      <c r="U151" s="644" t="n">
        <v>0</v>
      </c>
      <c r="V151" s="64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4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08" t="n">
        <v>4607091389807</v>
      </c>
      <c r="E152" s="609" t="n"/>
      <c r="F152" s="641" t="n">
        <v>0.4</v>
      </c>
      <c r="G152" s="38" t="n">
        <v>10</v>
      </c>
      <c r="H152" s="641" t="n">
        <v>4</v>
      </c>
      <c r="I152" s="64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43" t="n"/>
      <c r="O152" s="643" t="n"/>
      <c r="P152" s="643" t="n"/>
      <c r="Q152" s="609" t="n"/>
      <c r="R152" s="40" t="inlineStr"/>
      <c r="S152" s="40" t="inlineStr"/>
      <c r="T152" s="41" t="inlineStr">
        <is>
          <t>кг</t>
        </is>
      </c>
      <c r="U152" s="644" t="n">
        <v>0</v>
      </c>
      <c r="V152" s="64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5" t="inlineStr">
        <is>
          <t>КИ</t>
        </is>
      </c>
    </row>
    <row r="153">
      <c r="A153" s="31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46" t="n"/>
      <c r="M153" s="647" t="inlineStr">
        <is>
          <t>Итого</t>
        </is>
      </c>
      <c r="N153" s="617" t="n"/>
      <c r="O153" s="617" t="n"/>
      <c r="P153" s="617" t="n"/>
      <c r="Q153" s="617" t="n"/>
      <c r="R153" s="617" t="n"/>
      <c r="S153" s="618" t="n"/>
      <c r="T153" s="43" t="inlineStr">
        <is>
          <t>кор</t>
        </is>
      </c>
      <c r="U153" s="64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9" t="n"/>
      <c r="Y153" s="64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46" t="n"/>
      <c r="M154" s="647" t="inlineStr">
        <is>
          <t>Итого</t>
        </is>
      </c>
      <c r="N154" s="617" t="n"/>
      <c r="O154" s="617" t="n"/>
      <c r="P154" s="617" t="n"/>
      <c r="Q154" s="617" t="n"/>
      <c r="R154" s="617" t="n"/>
      <c r="S154" s="618" t="n"/>
      <c r="T154" s="43" t="inlineStr">
        <is>
          <t>кг</t>
        </is>
      </c>
      <c r="U154" s="648">
        <f>IFERROR(SUM(U137:U152),"0")</f>
        <v/>
      </c>
      <c r="V154" s="648">
        <f>IFERROR(SUM(V137:V152),"0")</f>
        <v/>
      </c>
      <c r="W154" s="43" t="n"/>
      <c r="X154" s="649" t="n"/>
      <c r="Y154" s="649" t="n"/>
    </row>
    <row r="155" ht="14.25" customHeight="1">
      <c r="A155" s="318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8" t="n"/>
      <c r="Y155" s="318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08" t="n">
        <v>4680115881914</v>
      </c>
      <c r="E156" s="609" t="n"/>
      <c r="F156" s="641" t="n">
        <v>0.4</v>
      </c>
      <c r="G156" s="38" t="n">
        <v>10</v>
      </c>
      <c r="H156" s="641" t="n">
        <v>4</v>
      </c>
      <c r="I156" s="64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30" t="inlineStr">
        <is>
          <t>Ветчины пастеризованная "Нежная с филе" Фикс.вес 0,4 п/а ТМ "Особый рецепт"</t>
        </is>
      </c>
      <c r="N156" s="643" t="n"/>
      <c r="O156" s="643" t="n"/>
      <c r="P156" s="643" t="n"/>
      <c r="Q156" s="609" t="n"/>
      <c r="R156" s="40" t="inlineStr"/>
      <c r="S156" s="40" t="inlineStr"/>
      <c r="T156" s="41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6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08" t="n">
        <v>4680115880764</v>
      </c>
      <c r="E157" s="609" t="n"/>
      <c r="F157" s="641" t="n">
        <v>0.35</v>
      </c>
      <c r="G157" s="38" t="n">
        <v>6</v>
      </c>
      <c r="H157" s="641" t="n">
        <v>2.1</v>
      </c>
      <c r="I157" s="64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31" t="inlineStr">
        <is>
          <t>Ветчина Сочинка с сочным окороком ТМ Стародворье полиамид ф/в 0,35 кг</t>
        </is>
      </c>
      <c r="N157" s="643" t="n"/>
      <c r="O157" s="643" t="n"/>
      <c r="P157" s="643" t="n"/>
      <c r="Q157" s="609" t="n"/>
      <c r="R157" s="40" t="inlineStr"/>
      <c r="S157" s="40" t="inlineStr"/>
      <c r="T157" s="41" t="inlineStr">
        <is>
          <t>кг</t>
        </is>
      </c>
      <c r="U157" s="644" t="n">
        <v>0</v>
      </c>
      <c r="V157" s="64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7" t="inlineStr">
        <is>
          <t>КИ</t>
        </is>
      </c>
    </row>
    <row r="158">
      <c r="A158" s="31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46" t="n"/>
      <c r="M158" s="647" t="inlineStr">
        <is>
          <t>Итого</t>
        </is>
      </c>
      <c r="N158" s="617" t="n"/>
      <c r="O158" s="617" t="n"/>
      <c r="P158" s="617" t="n"/>
      <c r="Q158" s="617" t="n"/>
      <c r="R158" s="617" t="n"/>
      <c r="S158" s="618" t="n"/>
      <c r="T158" s="43" t="inlineStr">
        <is>
          <t>кор</t>
        </is>
      </c>
      <c r="U158" s="648">
        <f>IFERROR(U156/H156,"0")+IFERROR(U157/H157,"0")</f>
        <v/>
      </c>
      <c r="V158" s="648">
        <f>IFERROR(V156/H156,"0")+IFERROR(V157/H157,"0")</f>
        <v/>
      </c>
      <c r="W158" s="648">
        <f>IFERROR(IF(W156="",0,W156),"0")+IFERROR(IF(W157="",0,W157),"0")</f>
        <v/>
      </c>
      <c r="X158" s="649" t="n"/>
      <c r="Y158" s="64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46" t="n"/>
      <c r="M159" s="647" t="inlineStr">
        <is>
          <t>Итого</t>
        </is>
      </c>
      <c r="N159" s="617" t="n"/>
      <c r="O159" s="617" t="n"/>
      <c r="P159" s="617" t="n"/>
      <c r="Q159" s="617" t="n"/>
      <c r="R159" s="617" t="n"/>
      <c r="S159" s="618" t="n"/>
      <c r="T159" s="43" t="inlineStr">
        <is>
          <t>кг</t>
        </is>
      </c>
      <c r="U159" s="648">
        <f>IFERROR(SUM(U156:U157),"0")</f>
        <v/>
      </c>
      <c r="V159" s="648">
        <f>IFERROR(SUM(V156:V157),"0")</f>
        <v/>
      </c>
      <c r="W159" s="43" t="n"/>
      <c r="X159" s="649" t="n"/>
      <c r="Y159" s="649" t="n"/>
    </row>
    <row r="160" ht="14.25" customHeight="1">
      <c r="A160" s="318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8" t="n"/>
      <c r="Y160" s="318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08" t="n">
        <v>4607091387193</v>
      </c>
      <c r="E161" s="609" t="n"/>
      <c r="F161" s="641" t="n">
        <v>0.7</v>
      </c>
      <c r="G161" s="38" t="n">
        <v>6</v>
      </c>
      <c r="H161" s="641" t="n">
        <v>4.2</v>
      </c>
      <c r="I161" s="64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43" t="n"/>
      <c r="O161" s="643" t="n"/>
      <c r="P161" s="643" t="n"/>
      <c r="Q161" s="609" t="n"/>
      <c r="R161" s="40" t="inlineStr"/>
      <c r="S161" s="40" t="inlineStr"/>
      <c r="T161" s="41" t="inlineStr">
        <is>
          <t>кг</t>
        </is>
      </c>
      <c r="U161" s="644" t="n">
        <v>0</v>
      </c>
      <c r="V161" s="64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08" t="n">
        <v>4607091387230</v>
      </c>
      <c r="E162" s="609" t="n"/>
      <c r="F162" s="641" t="n">
        <v>0.7</v>
      </c>
      <c r="G162" s="38" t="n">
        <v>6</v>
      </c>
      <c r="H162" s="641" t="n">
        <v>4.2</v>
      </c>
      <c r="I162" s="64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43" t="n"/>
      <c r="O162" s="643" t="n"/>
      <c r="P162" s="643" t="n"/>
      <c r="Q162" s="609" t="n"/>
      <c r="R162" s="40" t="inlineStr"/>
      <c r="S162" s="40" t="inlineStr"/>
      <c r="T162" s="41" t="inlineStr">
        <is>
          <t>кг</t>
        </is>
      </c>
      <c r="U162" s="644" t="n">
        <v>0</v>
      </c>
      <c r="V162" s="64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08" t="n">
        <v>4680115880993</v>
      </c>
      <c r="E163" s="609" t="n"/>
      <c r="F163" s="641" t="n">
        <v>0.7</v>
      </c>
      <c r="G163" s="38" t="n">
        <v>6</v>
      </c>
      <c r="H163" s="641" t="n">
        <v>4.2</v>
      </c>
      <c r="I163" s="64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3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43" t="n"/>
      <c r="O163" s="643" t="n"/>
      <c r="P163" s="643" t="n"/>
      <c r="Q163" s="609" t="n"/>
      <c r="R163" s="40" t="inlineStr"/>
      <c r="S163" s="40" t="inlineStr"/>
      <c r="T163" s="41" t="inlineStr">
        <is>
          <t>кг</t>
        </is>
      </c>
      <c r="U163" s="644" t="n">
        <v>0</v>
      </c>
      <c r="V163" s="64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08" t="n">
        <v>4680115881761</v>
      </c>
      <c r="E164" s="609" t="n"/>
      <c r="F164" s="641" t="n">
        <v>0.7</v>
      </c>
      <c r="G164" s="38" t="n">
        <v>6</v>
      </c>
      <c r="H164" s="641" t="n">
        <v>4.2</v>
      </c>
      <c r="I164" s="64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35" t="inlineStr">
        <is>
          <t>Копченые колбасы Салями Мясорубская с рубленым шпиком Бордо Весовой фиброуз Стародворье</t>
        </is>
      </c>
      <c r="N164" s="643" t="n"/>
      <c r="O164" s="643" t="n"/>
      <c r="P164" s="643" t="n"/>
      <c r="Q164" s="609" t="n"/>
      <c r="R164" s="40" t="inlineStr"/>
      <c r="S164" s="40" t="inlineStr"/>
      <c r="T164" s="41" t="inlineStr">
        <is>
          <t>кг</t>
        </is>
      </c>
      <c r="U164" s="644" t="n">
        <v>0</v>
      </c>
      <c r="V164" s="64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08" t="n">
        <v>4680115881563</v>
      </c>
      <c r="E165" s="609" t="n"/>
      <c r="F165" s="641" t="n">
        <v>0.7</v>
      </c>
      <c r="G165" s="38" t="n">
        <v>6</v>
      </c>
      <c r="H165" s="641" t="n">
        <v>4.2</v>
      </c>
      <c r="I165" s="64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3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43" t="n"/>
      <c r="O165" s="643" t="n"/>
      <c r="P165" s="643" t="n"/>
      <c r="Q165" s="609" t="n"/>
      <c r="R165" s="40" t="inlineStr"/>
      <c r="S165" s="40" t="inlineStr"/>
      <c r="T165" s="41" t="inlineStr">
        <is>
          <t>кг</t>
        </is>
      </c>
      <c r="U165" s="644" t="n">
        <v>0</v>
      </c>
      <c r="V165" s="64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08" t="n">
        <v>4680115882683</v>
      </c>
      <c r="E166" s="609" t="n"/>
      <c r="F166" s="641" t="n">
        <v>0.9</v>
      </c>
      <c r="G166" s="38" t="n">
        <v>6</v>
      </c>
      <c r="H166" s="641" t="n">
        <v>5.4</v>
      </c>
      <c r="I166" s="641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7" t="inlineStr">
        <is>
          <t>В/к колбасы "Сочинка по-европейски с сочной грудинкой" Весовой фиброуз ТМ "Стародворье"</t>
        </is>
      </c>
      <c r="N166" s="643" t="n"/>
      <c r="O166" s="643" t="n"/>
      <c r="P166" s="643" t="n"/>
      <c r="Q166" s="609" t="n"/>
      <c r="R166" s="40" t="inlineStr"/>
      <c r="S166" s="40" t="inlineStr"/>
      <c r="T166" s="41" t="inlineStr">
        <is>
          <t>кг</t>
        </is>
      </c>
      <c r="U166" s="644" t="n">
        <v>0</v>
      </c>
      <c r="V166" s="645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08" t="n">
        <v>4680115882690</v>
      </c>
      <c r="E167" s="609" t="n"/>
      <c r="F167" s="641" t="n">
        <v>0.9</v>
      </c>
      <c r="G167" s="38" t="n">
        <v>6</v>
      </c>
      <c r="H167" s="641" t="n">
        <v>5.4</v>
      </c>
      <c r="I167" s="641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8" t="inlineStr">
        <is>
          <t>В/к колбасы "Сочинка по-фински с сочным окороком" Весовой фиброуз ТМ "Стародворье"</t>
        </is>
      </c>
      <c r="N167" s="643" t="n"/>
      <c r="O167" s="643" t="n"/>
      <c r="P167" s="643" t="n"/>
      <c r="Q167" s="609" t="n"/>
      <c r="R167" s="40" t="inlineStr"/>
      <c r="S167" s="40" t="inlineStr"/>
      <c r="T167" s="41" t="inlineStr">
        <is>
          <t>кг</t>
        </is>
      </c>
      <c r="U167" s="644" t="n">
        <v>0</v>
      </c>
      <c r="V167" s="645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08" t="n">
        <v>4680115882669</v>
      </c>
      <c r="E168" s="609" t="n"/>
      <c r="F168" s="641" t="n">
        <v>0.9</v>
      </c>
      <c r="G168" s="38" t="n">
        <v>6</v>
      </c>
      <c r="H168" s="641" t="n">
        <v>5.4</v>
      </c>
      <c r="I168" s="641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9" t="inlineStr">
        <is>
          <t>П/к колбасы "Сочинка зернистая с сочной грудинкой" Весовой фиброуз ТМ "Стародворье"</t>
        </is>
      </c>
      <c r="N168" s="643" t="n"/>
      <c r="O168" s="643" t="n"/>
      <c r="P168" s="643" t="n"/>
      <c r="Q168" s="609" t="n"/>
      <c r="R168" s="40" t="inlineStr"/>
      <c r="S168" s="40" t="inlineStr"/>
      <c r="T168" s="41" t="inlineStr">
        <is>
          <t>кг</t>
        </is>
      </c>
      <c r="U168" s="644" t="n">
        <v>0</v>
      </c>
      <c r="V168" s="645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08" t="n">
        <v>4680115882676</v>
      </c>
      <c r="E169" s="609" t="n"/>
      <c r="F169" s="641" t="n">
        <v>0.9</v>
      </c>
      <c r="G169" s="38" t="n">
        <v>6</v>
      </c>
      <c r="H169" s="641" t="n">
        <v>5.4</v>
      </c>
      <c r="I169" s="641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0" t="inlineStr">
        <is>
          <t>П/к колбасы "Сочинка рубленая с сочным окороком" Весовой фиброуз ТМ "Стародворье"</t>
        </is>
      </c>
      <c r="N169" s="643" t="n"/>
      <c r="O169" s="643" t="n"/>
      <c r="P169" s="643" t="n"/>
      <c r="Q169" s="609" t="n"/>
      <c r="R169" s="40" t="inlineStr"/>
      <c r="S169" s="40" t="inlineStr"/>
      <c r="T169" s="41" t="inlineStr">
        <is>
          <t>кг</t>
        </is>
      </c>
      <c r="U169" s="644" t="n">
        <v>0</v>
      </c>
      <c r="V169" s="645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08" t="n">
        <v>4607091387285</v>
      </c>
      <c r="E170" s="609" t="n"/>
      <c r="F170" s="641" t="n">
        <v>0.35</v>
      </c>
      <c r="G170" s="38" t="n">
        <v>6</v>
      </c>
      <c r="H170" s="641" t="n">
        <v>2.1</v>
      </c>
      <c r="I170" s="64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4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43" t="n"/>
      <c r="O170" s="643" t="n"/>
      <c r="P170" s="643" t="n"/>
      <c r="Q170" s="609" t="n"/>
      <c r="R170" s="40" t="inlineStr"/>
      <c r="S170" s="40" t="inlineStr"/>
      <c r="T170" s="41" t="inlineStr">
        <is>
          <t>кг</t>
        </is>
      </c>
      <c r="U170" s="644" t="n">
        <v>0</v>
      </c>
      <c r="V170" s="64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08" t="n">
        <v>4680115880986</v>
      </c>
      <c r="E171" s="609" t="n"/>
      <c r="F171" s="641" t="n">
        <v>0.35</v>
      </c>
      <c r="G171" s="38" t="n">
        <v>6</v>
      </c>
      <c r="H171" s="641" t="n">
        <v>2.1</v>
      </c>
      <c r="I171" s="64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43" t="n"/>
      <c r="O171" s="643" t="n"/>
      <c r="P171" s="643" t="n"/>
      <c r="Q171" s="609" t="n"/>
      <c r="R171" s="40" t="inlineStr"/>
      <c r="S171" s="40" t="inlineStr"/>
      <c r="T171" s="41" t="inlineStr">
        <is>
          <t>кг</t>
        </is>
      </c>
      <c r="U171" s="644" t="n">
        <v>0</v>
      </c>
      <c r="V171" s="64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08" t="n">
        <v>4680115880207</v>
      </c>
      <c r="E172" s="609" t="n"/>
      <c r="F172" s="641" t="n">
        <v>0.4</v>
      </c>
      <c r="G172" s="38" t="n">
        <v>6</v>
      </c>
      <c r="H172" s="641" t="n">
        <v>2.4</v>
      </c>
      <c r="I172" s="64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4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43" t="n"/>
      <c r="O172" s="643" t="n"/>
      <c r="P172" s="643" t="n"/>
      <c r="Q172" s="609" t="n"/>
      <c r="R172" s="40" t="inlineStr"/>
      <c r="S172" s="40" t="inlineStr"/>
      <c r="T172" s="41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9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08" t="n">
        <v>4680115881785</v>
      </c>
      <c r="E173" s="609" t="n"/>
      <c r="F173" s="641" t="n">
        <v>0.35</v>
      </c>
      <c r="G173" s="38" t="n">
        <v>6</v>
      </c>
      <c r="H173" s="641" t="n">
        <v>2.1</v>
      </c>
      <c r="I173" s="64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44" t="inlineStr">
        <is>
          <t>Копченые колбасы Салями Мясорубская с рубленым шпиком срез Бордо ф/в 0,35 фиброуз Стародворье</t>
        </is>
      </c>
      <c r="N173" s="643" t="n"/>
      <c r="O173" s="643" t="n"/>
      <c r="P173" s="643" t="n"/>
      <c r="Q173" s="609" t="n"/>
      <c r="R173" s="40" t="inlineStr"/>
      <c r="S173" s="40" t="inlineStr"/>
      <c r="T173" s="41" t="inlineStr">
        <is>
          <t>кг</t>
        </is>
      </c>
      <c r="U173" s="644" t="n">
        <v>0</v>
      </c>
      <c r="V173" s="64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70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08" t="n">
        <v>4680115881679</v>
      </c>
      <c r="E174" s="609" t="n"/>
      <c r="F174" s="641" t="n">
        <v>0.35</v>
      </c>
      <c r="G174" s="38" t="n">
        <v>6</v>
      </c>
      <c r="H174" s="641" t="n">
        <v>2.1</v>
      </c>
      <c r="I174" s="64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4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43" t="n"/>
      <c r="O174" s="643" t="n"/>
      <c r="P174" s="643" t="n"/>
      <c r="Q174" s="609" t="n"/>
      <c r="R174" s="40" t="inlineStr"/>
      <c r="S174" s="40" t="inlineStr"/>
      <c r="T174" s="41" t="inlineStr">
        <is>
          <t>кг</t>
        </is>
      </c>
      <c r="U174" s="644" t="n">
        <v>0</v>
      </c>
      <c r="V174" s="64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71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08" t="n">
        <v>4680115880191</v>
      </c>
      <c r="E175" s="609" t="n"/>
      <c r="F175" s="641" t="n">
        <v>0.4</v>
      </c>
      <c r="G175" s="38" t="n">
        <v>6</v>
      </c>
      <c r="H175" s="641" t="n">
        <v>2.4</v>
      </c>
      <c r="I175" s="64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4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43" t="n"/>
      <c r="O175" s="643" t="n"/>
      <c r="P175" s="643" t="n"/>
      <c r="Q175" s="609" t="n"/>
      <c r="R175" s="40" t="inlineStr"/>
      <c r="S175" s="40" t="inlineStr"/>
      <c r="T175" s="41" t="inlineStr">
        <is>
          <t>кг</t>
        </is>
      </c>
      <c r="U175" s="644" t="n">
        <v>0</v>
      </c>
      <c r="V175" s="64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72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08" t="n">
        <v>4607091389845</v>
      </c>
      <c r="E176" s="609" t="n"/>
      <c r="F176" s="641" t="n">
        <v>0.35</v>
      </c>
      <c r="G176" s="38" t="n">
        <v>6</v>
      </c>
      <c r="H176" s="641" t="n">
        <v>2.1</v>
      </c>
      <c r="I176" s="64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43" t="n"/>
      <c r="O176" s="643" t="n"/>
      <c r="P176" s="643" t="n"/>
      <c r="Q176" s="609" t="n"/>
      <c r="R176" s="40" t="inlineStr"/>
      <c r="S176" s="40" t="inlineStr"/>
      <c r="T176" s="41" t="inlineStr">
        <is>
          <t>кг</t>
        </is>
      </c>
      <c r="U176" s="644" t="n">
        <v>0</v>
      </c>
      <c r="V176" s="64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3" t="inlineStr">
        <is>
          <t>КИ</t>
        </is>
      </c>
    </row>
    <row r="177">
      <c r="A177" s="31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46" t="n"/>
      <c r="M177" s="647" t="inlineStr">
        <is>
          <t>Итого</t>
        </is>
      </c>
      <c r="N177" s="617" t="n"/>
      <c r="O177" s="617" t="n"/>
      <c r="P177" s="617" t="n"/>
      <c r="Q177" s="617" t="n"/>
      <c r="R177" s="617" t="n"/>
      <c r="S177" s="618" t="n"/>
      <c r="T177" s="43" t="inlineStr">
        <is>
          <t>кор</t>
        </is>
      </c>
      <c r="U177" s="64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9" t="n"/>
      <c r="Y177" s="64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46" t="n"/>
      <c r="M178" s="647" t="inlineStr">
        <is>
          <t>Итого</t>
        </is>
      </c>
      <c r="N178" s="617" t="n"/>
      <c r="O178" s="617" t="n"/>
      <c r="P178" s="617" t="n"/>
      <c r="Q178" s="617" t="n"/>
      <c r="R178" s="617" t="n"/>
      <c r="S178" s="618" t="n"/>
      <c r="T178" s="43" t="inlineStr">
        <is>
          <t>кг</t>
        </is>
      </c>
      <c r="U178" s="648">
        <f>IFERROR(SUM(U161:U176),"0")</f>
        <v/>
      </c>
      <c r="V178" s="648">
        <f>IFERROR(SUM(V161:V176),"0")</f>
        <v/>
      </c>
      <c r="W178" s="43" t="n"/>
      <c r="X178" s="649" t="n"/>
      <c r="Y178" s="649" t="n"/>
    </row>
    <row r="179" ht="14.25" customHeight="1">
      <c r="A179" s="318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8" t="n"/>
      <c r="Y179" s="31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08" t="n">
        <v>4680115881556</v>
      </c>
      <c r="E180" s="609" t="n"/>
      <c r="F180" s="641" t="n">
        <v>1</v>
      </c>
      <c r="G180" s="38" t="n">
        <v>4</v>
      </c>
      <c r="H180" s="641" t="n">
        <v>4</v>
      </c>
      <c r="I180" s="64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8" t="inlineStr">
        <is>
          <t>Сосиски Сочинки по-баварски ТМ Стародворье полиамид мгс вес СК3</t>
        </is>
      </c>
      <c r="N180" s="643" t="n"/>
      <c r="O180" s="643" t="n"/>
      <c r="P180" s="643" t="n"/>
      <c r="Q180" s="609" t="n"/>
      <c r="R180" s="40" t="inlineStr"/>
      <c r="S180" s="40" t="inlineStr"/>
      <c r="T180" s="41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4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08" t="n">
        <v>4607091387766</v>
      </c>
      <c r="E181" s="609" t="n"/>
      <c r="F181" s="641" t="n">
        <v>1.35</v>
      </c>
      <c r="G181" s="38" t="n">
        <v>6</v>
      </c>
      <c r="H181" s="641" t="n">
        <v>8.1</v>
      </c>
      <c r="I181" s="64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9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43" t="n"/>
      <c r="O181" s="643" t="n"/>
      <c r="P181" s="643" t="n"/>
      <c r="Q181" s="609" t="n"/>
      <c r="R181" s="40" t="inlineStr"/>
      <c r="S181" s="40" t="inlineStr"/>
      <c r="T181" s="41" t="inlineStr">
        <is>
          <t>кг</t>
        </is>
      </c>
      <c r="U181" s="644" t="n">
        <v>0</v>
      </c>
      <c r="V181" s="64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08" t="n">
        <v>4607091387957</v>
      </c>
      <c r="E182" s="609" t="n"/>
      <c r="F182" s="641" t="n">
        <v>1.3</v>
      </c>
      <c r="G182" s="38" t="n">
        <v>6</v>
      </c>
      <c r="H182" s="641" t="n">
        <v>7.8</v>
      </c>
      <c r="I182" s="64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5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43" t="n"/>
      <c r="O182" s="643" t="n"/>
      <c r="P182" s="643" t="n"/>
      <c r="Q182" s="609" t="n"/>
      <c r="R182" s="40" t="inlineStr"/>
      <c r="S182" s="40" t="inlineStr"/>
      <c r="T182" s="41" t="inlineStr">
        <is>
          <t>кг</t>
        </is>
      </c>
      <c r="U182" s="644" t="n">
        <v>0</v>
      </c>
      <c r="V182" s="64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6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08" t="n">
        <v>4607091387964</v>
      </c>
      <c r="E183" s="609" t="n"/>
      <c r="F183" s="641" t="n">
        <v>1.35</v>
      </c>
      <c r="G183" s="38" t="n">
        <v>6</v>
      </c>
      <c r="H183" s="641" t="n">
        <v>8.1</v>
      </c>
      <c r="I183" s="64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43" t="n"/>
      <c r="O183" s="643" t="n"/>
      <c r="P183" s="643" t="n"/>
      <c r="Q183" s="609" t="n"/>
      <c r="R183" s="40" t="inlineStr"/>
      <c r="S183" s="40" t="inlineStr"/>
      <c r="T183" s="41" t="inlineStr">
        <is>
          <t>кг</t>
        </is>
      </c>
      <c r="U183" s="644" t="n">
        <v>0</v>
      </c>
      <c r="V183" s="64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08" t="n">
        <v>4680115880573</v>
      </c>
      <c r="E184" s="609" t="n"/>
      <c r="F184" s="641" t="n">
        <v>1.3</v>
      </c>
      <c r="G184" s="38" t="n">
        <v>6</v>
      </c>
      <c r="H184" s="641" t="n">
        <v>7.8</v>
      </c>
      <c r="I184" s="64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52" t="inlineStr">
        <is>
          <t>Сосиски "Сочинки" Весовой п/а ТМ "Стародворье"</t>
        </is>
      </c>
      <c r="N184" s="643" t="n"/>
      <c r="O184" s="643" t="n"/>
      <c r="P184" s="643" t="n"/>
      <c r="Q184" s="609" t="n"/>
      <c r="R184" s="40" t="inlineStr"/>
      <c r="S184" s="40" t="inlineStr"/>
      <c r="T184" s="41" t="inlineStr">
        <is>
          <t>кг</t>
        </is>
      </c>
      <c r="U184" s="644" t="n">
        <v>0</v>
      </c>
      <c r="V184" s="64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08" t="n">
        <v>4680115881594</v>
      </c>
      <c r="E185" s="609" t="n"/>
      <c r="F185" s="641" t="n">
        <v>1.35</v>
      </c>
      <c r="G185" s="38" t="n">
        <v>6</v>
      </c>
      <c r="H185" s="641" t="n">
        <v>8.1</v>
      </c>
      <c r="I185" s="64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53" t="inlineStr">
        <is>
          <t>Сосиски "Сочинки Молочные" Весовой п/а мгс ТМ "Стародворье"</t>
        </is>
      </c>
      <c r="N185" s="643" t="n"/>
      <c r="O185" s="643" t="n"/>
      <c r="P185" s="643" t="n"/>
      <c r="Q185" s="609" t="n"/>
      <c r="R185" s="40" t="inlineStr"/>
      <c r="S185" s="40" t="inlineStr"/>
      <c r="T185" s="41" t="inlineStr">
        <is>
          <t>кг</t>
        </is>
      </c>
      <c r="U185" s="644" t="n">
        <v>0</v>
      </c>
      <c r="V185" s="64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08" t="n">
        <v>4680115881587</v>
      </c>
      <c r="E186" s="609" t="n"/>
      <c r="F186" s="641" t="n">
        <v>1</v>
      </c>
      <c r="G186" s="38" t="n">
        <v>4</v>
      </c>
      <c r="H186" s="641" t="n">
        <v>4</v>
      </c>
      <c r="I186" s="64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54" t="inlineStr">
        <is>
          <t>Сосиски Сочинки по-баварски с сыром Бордо Весовой п/а Стародворье</t>
        </is>
      </c>
      <c r="N186" s="643" t="n"/>
      <c r="O186" s="643" t="n"/>
      <c r="P186" s="643" t="n"/>
      <c r="Q186" s="609" t="n"/>
      <c r="R186" s="40" t="inlineStr"/>
      <c r="S186" s="40" t="inlineStr"/>
      <c r="T186" s="41" t="inlineStr">
        <is>
          <t>кг</t>
        </is>
      </c>
      <c r="U186" s="644" t="n">
        <v>0</v>
      </c>
      <c r="V186" s="64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80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08" t="n">
        <v>4680115880962</v>
      </c>
      <c r="E187" s="609" t="n"/>
      <c r="F187" s="641" t="n">
        <v>1.3</v>
      </c>
      <c r="G187" s="38" t="n">
        <v>6</v>
      </c>
      <c r="H187" s="641" t="n">
        <v>7.8</v>
      </c>
      <c r="I187" s="64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55" t="inlineStr">
        <is>
          <t>Сосиски Сочинки с сыром Бордо Весовой п/а Стародворье</t>
        </is>
      </c>
      <c r="N187" s="643" t="n"/>
      <c r="O187" s="643" t="n"/>
      <c r="P187" s="643" t="n"/>
      <c r="Q187" s="609" t="n"/>
      <c r="R187" s="40" t="inlineStr"/>
      <c r="S187" s="40" t="inlineStr"/>
      <c r="T187" s="41" t="inlineStr">
        <is>
          <t>кг</t>
        </is>
      </c>
      <c r="U187" s="644" t="n">
        <v>0</v>
      </c>
      <c r="V187" s="64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08" t="n">
        <v>4680115881617</v>
      </c>
      <c r="E188" s="609" t="n"/>
      <c r="F188" s="641" t="n">
        <v>1.35</v>
      </c>
      <c r="G188" s="38" t="n">
        <v>6</v>
      </c>
      <c r="H188" s="641" t="n">
        <v>8.1</v>
      </c>
      <c r="I188" s="64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56" t="inlineStr">
        <is>
          <t>Сосиски "Сочинки Сливочные" Весовые ТМ "Стародворье" 1,35 кг</t>
        </is>
      </c>
      <c r="N188" s="643" t="n"/>
      <c r="O188" s="643" t="n"/>
      <c r="P188" s="643" t="n"/>
      <c r="Q188" s="609" t="n"/>
      <c r="R188" s="40" t="inlineStr"/>
      <c r="S188" s="40" t="inlineStr"/>
      <c r="T188" s="41" t="inlineStr">
        <is>
          <t>кг</t>
        </is>
      </c>
      <c r="U188" s="644" t="n">
        <v>0</v>
      </c>
      <c r="V188" s="64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82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08" t="n">
        <v>4680115881228</v>
      </c>
      <c r="E189" s="609" t="n"/>
      <c r="F189" s="641" t="n">
        <v>0.4</v>
      </c>
      <c r="G189" s="38" t="n">
        <v>6</v>
      </c>
      <c r="H189" s="641" t="n">
        <v>2.4</v>
      </c>
      <c r="I189" s="64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43" t="n"/>
      <c r="O189" s="643" t="n"/>
      <c r="P189" s="643" t="n"/>
      <c r="Q189" s="609" t="n"/>
      <c r="R189" s="40" t="inlineStr"/>
      <c r="S189" s="40" t="inlineStr"/>
      <c r="T189" s="41" t="inlineStr">
        <is>
          <t>кг</t>
        </is>
      </c>
      <c r="U189" s="644" t="n">
        <v>0</v>
      </c>
      <c r="V189" s="64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08" t="n">
        <v>4680115881037</v>
      </c>
      <c r="E190" s="609" t="n"/>
      <c r="F190" s="641" t="n">
        <v>0.84</v>
      </c>
      <c r="G190" s="38" t="n">
        <v>4</v>
      </c>
      <c r="H190" s="641" t="n">
        <v>3.36</v>
      </c>
      <c r="I190" s="64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8" t="inlineStr">
        <is>
          <t>Сосиски Сочинки по-баварски с сыром ТМ Стародворье полиамид мгс ф/в 0,84 кг СК3</t>
        </is>
      </c>
      <c r="N190" s="643" t="n"/>
      <c r="O190" s="643" t="n"/>
      <c r="P190" s="643" t="n"/>
      <c r="Q190" s="609" t="n"/>
      <c r="R190" s="40" t="inlineStr"/>
      <c r="S190" s="40" t="inlineStr"/>
      <c r="T190" s="41" t="inlineStr">
        <is>
          <t>кг</t>
        </is>
      </c>
      <c r="U190" s="644" t="n">
        <v>0</v>
      </c>
      <c r="V190" s="64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08" t="n">
        <v>4680115881211</v>
      </c>
      <c r="E191" s="609" t="n"/>
      <c r="F191" s="641" t="n">
        <v>0.4</v>
      </c>
      <c r="G191" s="38" t="n">
        <v>6</v>
      </c>
      <c r="H191" s="641" t="n">
        <v>2.4</v>
      </c>
      <c r="I191" s="64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9" t="inlineStr">
        <is>
          <t>Сосиски Сочинки по-баварски Бавария Фикс.вес 0,4 П/а мгс Стародворье</t>
        </is>
      </c>
      <c r="N191" s="643" t="n"/>
      <c r="O191" s="643" t="n"/>
      <c r="P191" s="643" t="n"/>
      <c r="Q191" s="609" t="n"/>
      <c r="R191" s="40" t="inlineStr"/>
      <c r="S191" s="40" t="inlineStr"/>
      <c r="T191" s="41" t="inlineStr">
        <is>
          <t>кг</t>
        </is>
      </c>
      <c r="U191" s="644" t="n">
        <v>0</v>
      </c>
      <c r="V191" s="64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08" t="n">
        <v>4680115881020</v>
      </c>
      <c r="E192" s="609" t="n"/>
      <c r="F192" s="641" t="n">
        <v>0.84</v>
      </c>
      <c r="G192" s="38" t="n">
        <v>4</v>
      </c>
      <c r="H192" s="641" t="n">
        <v>3.36</v>
      </c>
      <c r="I192" s="64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60" t="inlineStr">
        <is>
          <t>Сосиски Сочинки по-баварски Бавария Фикс.вес 0,84 П/а мгс Стародворье</t>
        </is>
      </c>
      <c r="N192" s="643" t="n"/>
      <c r="O192" s="643" t="n"/>
      <c r="P192" s="643" t="n"/>
      <c r="Q192" s="609" t="n"/>
      <c r="R192" s="40" t="inlineStr"/>
      <c r="S192" s="40" t="inlineStr"/>
      <c r="T192" s="41" t="inlineStr">
        <is>
          <t>кг</t>
        </is>
      </c>
      <c r="U192" s="644" t="n">
        <v>0</v>
      </c>
      <c r="V192" s="64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6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08" t="n">
        <v>4607091381672</v>
      </c>
      <c r="E193" s="609" t="n"/>
      <c r="F193" s="641" t="n">
        <v>0.6</v>
      </c>
      <c r="G193" s="38" t="n">
        <v>6</v>
      </c>
      <c r="H193" s="641" t="n">
        <v>3.6</v>
      </c>
      <c r="I193" s="64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43" t="n"/>
      <c r="O193" s="643" t="n"/>
      <c r="P193" s="643" t="n"/>
      <c r="Q193" s="609" t="n"/>
      <c r="R193" s="40" t="inlineStr"/>
      <c r="S193" s="40" t="inlineStr"/>
      <c r="T193" s="41" t="inlineStr">
        <is>
          <t>кг</t>
        </is>
      </c>
      <c r="U193" s="644" t="n">
        <v>0</v>
      </c>
      <c r="V193" s="64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08" t="n">
        <v>4607091387537</v>
      </c>
      <c r="E194" s="609" t="n"/>
      <c r="F194" s="641" t="n">
        <v>0.45</v>
      </c>
      <c r="G194" s="38" t="n">
        <v>6</v>
      </c>
      <c r="H194" s="641" t="n">
        <v>2.7</v>
      </c>
      <c r="I194" s="64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43" t="n"/>
      <c r="O194" s="643" t="n"/>
      <c r="P194" s="643" t="n"/>
      <c r="Q194" s="609" t="n"/>
      <c r="R194" s="40" t="inlineStr"/>
      <c r="S194" s="40" t="inlineStr"/>
      <c r="T194" s="41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08" t="n">
        <v>4607091387513</v>
      </c>
      <c r="E195" s="609" t="n"/>
      <c r="F195" s="641" t="n">
        <v>0.45</v>
      </c>
      <c r="G195" s="38" t="n">
        <v>6</v>
      </c>
      <c r="H195" s="641" t="n">
        <v>2.7</v>
      </c>
      <c r="I195" s="64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43" t="n"/>
      <c r="O195" s="643" t="n"/>
      <c r="P195" s="643" t="n"/>
      <c r="Q195" s="609" t="n"/>
      <c r="R195" s="40" t="inlineStr"/>
      <c r="S195" s="40" t="inlineStr"/>
      <c r="T195" s="41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08" t="n">
        <v>4680115882195</v>
      </c>
      <c r="E196" s="609" t="n"/>
      <c r="F196" s="641" t="n">
        <v>0.4</v>
      </c>
      <c r="G196" s="38" t="n">
        <v>6</v>
      </c>
      <c r="H196" s="641" t="n">
        <v>2.4</v>
      </c>
      <c r="I196" s="64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64" t="inlineStr">
        <is>
          <t>Сосиски "Сочинки Молочные" Фикс.вес 0,4 п/а мгс ТМ "Стародворье"</t>
        </is>
      </c>
      <c r="N196" s="643" t="n"/>
      <c r="O196" s="643" t="n"/>
      <c r="P196" s="643" t="n"/>
      <c r="Q196" s="609" t="n"/>
      <c r="R196" s="40" t="inlineStr"/>
      <c r="S196" s="40" t="inlineStr"/>
      <c r="T196" s="41" t="inlineStr">
        <is>
          <t>кг</t>
        </is>
      </c>
      <c r="U196" s="644" t="n">
        <v>0</v>
      </c>
      <c r="V196" s="64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08" t="n">
        <v>4680115880092</v>
      </c>
      <c r="E197" s="609" t="n"/>
      <c r="F197" s="641" t="n">
        <v>0.4</v>
      </c>
      <c r="G197" s="38" t="n">
        <v>6</v>
      </c>
      <c r="H197" s="641" t="n">
        <v>2.4</v>
      </c>
      <c r="I197" s="64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65" t="inlineStr">
        <is>
          <t>Сосиски "Сочинки с сочной грудинкой" Фикс.вес 0,4 П/а мгс ТМ "Стародворье"</t>
        </is>
      </c>
      <c r="N197" s="643" t="n"/>
      <c r="O197" s="643" t="n"/>
      <c r="P197" s="643" t="n"/>
      <c r="Q197" s="609" t="n"/>
      <c r="R197" s="40" t="inlineStr"/>
      <c r="S197" s="40" t="inlineStr"/>
      <c r="T197" s="41" t="inlineStr">
        <is>
          <t>кг</t>
        </is>
      </c>
      <c r="U197" s="644" t="n">
        <v>0</v>
      </c>
      <c r="V197" s="64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91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08" t="n">
        <v>4680115880221</v>
      </c>
      <c r="E198" s="609" t="n"/>
      <c r="F198" s="641" t="n">
        <v>0.4</v>
      </c>
      <c r="G198" s="38" t="n">
        <v>6</v>
      </c>
      <c r="H198" s="641" t="n">
        <v>2.4</v>
      </c>
      <c r="I198" s="64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66" t="inlineStr">
        <is>
          <t>Сосиски Сочинки с сочным окороком Бордо Фикс.вес 0,4 П/а мгс Стародворье</t>
        </is>
      </c>
      <c r="N198" s="643" t="n"/>
      <c r="O198" s="643" t="n"/>
      <c r="P198" s="643" t="n"/>
      <c r="Q198" s="609" t="n"/>
      <c r="R198" s="40" t="inlineStr"/>
      <c r="S198" s="40" t="inlineStr"/>
      <c r="T198" s="41" t="inlineStr">
        <is>
          <t>кг</t>
        </is>
      </c>
      <c r="U198" s="644" t="n">
        <v>0</v>
      </c>
      <c r="V198" s="64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92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08" t="n">
        <v>4680115880504</v>
      </c>
      <c r="E199" s="609" t="n"/>
      <c r="F199" s="641" t="n">
        <v>0.4</v>
      </c>
      <c r="G199" s="38" t="n">
        <v>6</v>
      </c>
      <c r="H199" s="641" t="n">
        <v>2.4</v>
      </c>
      <c r="I199" s="64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7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43" t="n"/>
      <c r="O199" s="643" t="n"/>
      <c r="P199" s="643" t="n"/>
      <c r="Q199" s="609" t="n"/>
      <c r="R199" s="40" t="inlineStr"/>
      <c r="S199" s="40" t="inlineStr"/>
      <c r="T199" s="41" t="inlineStr">
        <is>
          <t>кг</t>
        </is>
      </c>
      <c r="U199" s="644" t="n">
        <v>0</v>
      </c>
      <c r="V199" s="64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3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08" t="n">
        <v>4680115882164</v>
      </c>
      <c r="E200" s="609" t="n"/>
      <c r="F200" s="641" t="n">
        <v>0.4</v>
      </c>
      <c r="G200" s="38" t="n">
        <v>6</v>
      </c>
      <c r="H200" s="641" t="n">
        <v>2.4</v>
      </c>
      <c r="I200" s="64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8" t="inlineStr">
        <is>
          <t>Сосиски "Сочинки Сливочные" Фикс.вес 0,4 п/а мгс ТМ "Стародворье"</t>
        </is>
      </c>
      <c r="N200" s="643" t="n"/>
      <c r="O200" s="643" t="n"/>
      <c r="P200" s="643" t="n"/>
      <c r="Q200" s="609" t="n"/>
      <c r="R200" s="40" t="inlineStr"/>
      <c r="S200" s="40" t="inlineStr"/>
      <c r="T200" s="41" t="inlineStr">
        <is>
          <t>кг</t>
        </is>
      </c>
      <c r="U200" s="644" t="n">
        <v>0</v>
      </c>
      <c r="V200" s="64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4" t="inlineStr">
        <is>
          <t>КИ</t>
        </is>
      </c>
    </row>
    <row r="201">
      <c r="A201" s="31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46" t="n"/>
      <c r="M201" s="647" t="inlineStr">
        <is>
          <t>Итого</t>
        </is>
      </c>
      <c r="N201" s="617" t="n"/>
      <c r="O201" s="617" t="n"/>
      <c r="P201" s="617" t="n"/>
      <c r="Q201" s="617" t="n"/>
      <c r="R201" s="617" t="n"/>
      <c r="S201" s="618" t="n"/>
      <c r="T201" s="43" t="inlineStr">
        <is>
          <t>кор</t>
        </is>
      </c>
      <c r="U201" s="64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9" t="n"/>
      <c r="Y201" s="64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46" t="n"/>
      <c r="M202" s="647" t="inlineStr">
        <is>
          <t>Итого</t>
        </is>
      </c>
      <c r="N202" s="617" t="n"/>
      <c r="O202" s="617" t="n"/>
      <c r="P202" s="617" t="n"/>
      <c r="Q202" s="617" t="n"/>
      <c r="R202" s="617" t="n"/>
      <c r="S202" s="618" t="n"/>
      <c r="T202" s="43" t="inlineStr">
        <is>
          <t>кг</t>
        </is>
      </c>
      <c r="U202" s="648">
        <f>IFERROR(SUM(U180:U200),"0")</f>
        <v/>
      </c>
      <c r="V202" s="648">
        <f>IFERROR(SUM(V180:V200),"0")</f>
        <v/>
      </c>
      <c r="W202" s="43" t="n"/>
      <c r="X202" s="649" t="n"/>
      <c r="Y202" s="649" t="n"/>
    </row>
    <row r="203" ht="14.25" customHeight="1">
      <c r="A203" s="318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8" t="n"/>
      <c r="Y203" s="318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08" t="n">
        <v>4607091380880</v>
      </c>
      <c r="E204" s="609" t="n"/>
      <c r="F204" s="641" t="n">
        <v>1.4</v>
      </c>
      <c r="G204" s="38" t="n">
        <v>6</v>
      </c>
      <c r="H204" s="641" t="n">
        <v>8.4</v>
      </c>
      <c r="I204" s="64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9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43" t="n"/>
      <c r="O204" s="643" t="n"/>
      <c r="P204" s="643" t="n"/>
      <c r="Q204" s="609" t="n"/>
      <c r="R204" s="40" t="inlineStr"/>
      <c r="S204" s="40" t="inlineStr"/>
      <c r="T204" s="41" t="inlineStr">
        <is>
          <t>кг</t>
        </is>
      </c>
      <c r="U204" s="644" t="n">
        <v>0</v>
      </c>
      <c r="V204" s="64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08" t="n">
        <v>4607091384482</v>
      </c>
      <c r="E205" s="609" t="n"/>
      <c r="F205" s="641" t="n">
        <v>1.3</v>
      </c>
      <c r="G205" s="38" t="n">
        <v>6</v>
      </c>
      <c r="H205" s="641" t="n">
        <v>7.8</v>
      </c>
      <c r="I205" s="64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43" t="n"/>
      <c r="O205" s="643" t="n"/>
      <c r="P205" s="643" t="n"/>
      <c r="Q205" s="609" t="n"/>
      <c r="R205" s="40" t="inlineStr"/>
      <c r="S205" s="40" t="inlineStr"/>
      <c r="T205" s="41" t="inlineStr">
        <is>
          <t>кг</t>
        </is>
      </c>
      <c r="U205" s="644" t="n">
        <v>0</v>
      </c>
      <c r="V205" s="64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6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08" t="n">
        <v>4607091380897</v>
      </c>
      <c r="E206" s="609" t="n"/>
      <c r="F206" s="641" t="n">
        <v>1.4</v>
      </c>
      <c r="G206" s="38" t="n">
        <v>6</v>
      </c>
      <c r="H206" s="641" t="n">
        <v>8.4</v>
      </c>
      <c r="I206" s="64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71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43" t="n"/>
      <c r="O206" s="643" t="n"/>
      <c r="P206" s="643" t="n"/>
      <c r="Q206" s="609" t="n"/>
      <c r="R206" s="40" t="inlineStr"/>
      <c r="S206" s="40" t="inlineStr"/>
      <c r="T206" s="41" t="inlineStr">
        <is>
          <t>кг</t>
        </is>
      </c>
      <c r="U206" s="644" t="n">
        <v>0</v>
      </c>
      <c r="V206" s="64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7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08" t="n">
        <v>4680115880801</v>
      </c>
      <c r="E207" s="609" t="n"/>
      <c r="F207" s="641" t="n">
        <v>0.4</v>
      </c>
      <c r="G207" s="38" t="n">
        <v>6</v>
      </c>
      <c r="H207" s="641" t="n">
        <v>2.4</v>
      </c>
      <c r="I207" s="64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72" t="inlineStr">
        <is>
          <t>Сардельки Сочинки с сочным окороком ТМ Стародворье полиамид мгс ф/в 0,4 кг СК3</t>
        </is>
      </c>
      <c r="N207" s="643" t="n"/>
      <c r="O207" s="643" t="n"/>
      <c r="P207" s="643" t="n"/>
      <c r="Q207" s="609" t="n"/>
      <c r="R207" s="40" t="inlineStr"/>
      <c r="S207" s="40" t="inlineStr"/>
      <c r="T207" s="41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8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08" t="n">
        <v>4680115880818</v>
      </c>
      <c r="E208" s="609" t="n"/>
      <c r="F208" s="641" t="n">
        <v>0.4</v>
      </c>
      <c r="G208" s="38" t="n">
        <v>6</v>
      </c>
      <c r="H208" s="641" t="n">
        <v>2.4</v>
      </c>
      <c r="I208" s="64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73" t="inlineStr">
        <is>
          <t>Сардельки Сочинки с сыром Бордо Фикс.вес 0,4 п/а Стародворье</t>
        </is>
      </c>
      <c r="N208" s="643" t="n"/>
      <c r="O208" s="643" t="n"/>
      <c r="P208" s="643" t="n"/>
      <c r="Q208" s="609" t="n"/>
      <c r="R208" s="40" t="inlineStr"/>
      <c r="S208" s="40" t="inlineStr"/>
      <c r="T208" s="41" t="inlineStr">
        <is>
          <t>кг</t>
        </is>
      </c>
      <c r="U208" s="644" t="n">
        <v>0</v>
      </c>
      <c r="V208" s="64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9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08" t="n">
        <v>4680115880368</v>
      </c>
      <c r="E209" s="609" t="n"/>
      <c r="F209" s="641" t="n">
        <v>1</v>
      </c>
      <c r="G209" s="38" t="n">
        <v>4</v>
      </c>
      <c r="H209" s="641" t="n">
        <v>4</v>
      </c>
      <c r="I209" s="64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74" t="inlineStr">
        <is>
          <t>Сардельки Царедворские Бордо ф/в 1 кг п/а Стародворье</t>
        </is>
      </c>
      <c r="N209" s="643" t="n"/>
      <c r="O209" s="643" t="n"/>
      <c r="P209" s="643" t="n"/>
      <c r="Q209" s="609" t="n"/>
      <c r="R209" s="40" t="inlineStr"/>
      <c r="S209" s="40" t="inlineStr"/>
      <c r="T209" s="41" t="inlineStr">
        <is>
          <t>кг</t>
        </is>
      </c>
      <c r="U209" s="644" t="n">
        <v>0</v>
      </c>
      <c r="V209" s="64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200" t="inlineStr">
        <is>
          <t>КИ</t>
        </is>
      </c>
    </row>
    <row r="210">
      <c r="A210" s="31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46" t="n"/>
      <c r="M210" s="647" t="inlineStr">
        <is>
          <t>Итого</t>
        </is>
      </c>
      <c r="N210" s="617" t="n"/>
      <c r="O210" s="617" t="n"/>
      <c r="P210" s="617" t="n"/>
      <c r="Q210" s="617" t="n"/>
      <c r="R210" s="617" t="n"/>
      <c r="S210" s="618" t="n"/>
      <c r="T210" s="43" t="inlineStr">
        <is>
          <t>кор</t>
        </is>
      </c>
      <c r="U210" s="648">
        <f>IFERROR(U204/H204,"0")+IFERROR(U205/H205,"0")+IFERROR(U206/H206,"0")+IFERROR(U207/H207,"0")+IFERROR(U208/H208,"0")+IFERROR(U209/H209,"0")</f>
        <v/>
      </c>
      <c r="V210" s="648">
        <f>IFERROR(V204/H204,"0")+IFERROR(V205/H205,"0")+IFERROR(V206/H206,"0")+IFERROR(V207/H207,"0")+IFERROR(V208/H208,"0")+IFERROR(V209/H209,"0")</f>
        <v/>
      </c>
      <c r="W210" s="648">
        <f>IFERROR(IF(W204="",0,W204),"0")+IFERROR(IF(W205="",0,W205),"0")+IFERROR(IF(W206="",0,W206),"0")+IFERROR(IF(W207="",0,W207),"0")+IFERROR(IF(W208="",0,W208),"0")+IFERROR(IF(W209="",0,W209),"0")</f>
        <v/>
      </c>
      <c r="X210" s="649" t="n"/>
      <c r="Y210" s="64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46" t="n"/>
      <c r="M211" s="647" t="inlineStr">
        <is>
          <t>Итого</t>
        </is>
      </c>
      <c r="N211" s="617" t="n"/>
      <c r="O211" s="617" t="n"/>
      <c r="P211" s="617" t="n"/>
      <c r="Q211" s="617" t="n"/>
      <c r="R211" s="617" t="n"/>
      <c r="S211" s="618" t="n"/>
      <c r="T211" s="43" t="inlineStr">
        <is>
          <t>кг</t>
        </is>
      </c>
      <c r="U211" s="648">
        <f>IFERROR(SUM(U204:U209),"0")</f>
        <v/>
      </c>
      <c r="V211" s="648">
        <f>IFERROR(SUM(V204:V209),"0")</f>
        <v/>
      </c>
      <c r="W211" s="43" t="n"/>
      <c r="X211" s="649" t="n"/>
      <c r="Y211" s="649" t="n"/>
    </row>
    <row r="212" ht="14.25" customHeight="1">
      <c r="A212" s="318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8" t="n"/>
      <c r="Y212" s="318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08" t="n">
        <v>4607091388374</v>
      </c>
      <c r="E213" s="609" t="n"/>
      <c r="F213" s="641" t="n">
        <v>0.38</v>
      </c>
      <c r="G213" s="38" t="n">
        <v>8</v>
      </c>
      <c r="H213" s="641" t="n">
        <v>3.04</v>
      </c>
      <c r="I213" s="64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75" t="inlineStr">
        <is>
          <t>С/к колбасы Княжеская Бордо Весовые б/о терм/п Стародворье</t>
        </is>
      </c>
      <c r="N213" s="643" t="n"/>
      <c r="O213" s="643" t="n"/>
      <c r="P213" s="643" t="n"/>
      <c r="Q213" s="609" t="n"/>
      <c r="R213" s="40" t="inlineStr"/>
      <c r="S213" s="40" t="inlineStr"/>
      <c r="T213" s="41" t="inlineStr">
        <is>
          <t>кг</t>
        </is>
      </c>
      <c r="U213" s="644" t="n">
        <v>0</v>
      </c>
      <c r="V213" s="64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08" t="n">
        <v>4607091388381</v>
      </c>
      <c r="E214" s="609" t="n"/>
      <c r="F214" s="641" t="n">
        <v>0.38</v>
      </c>
      <c r="G214" s="38" t="n">
        <v>8</v>
      </c>
      <c r="H214" s="641" t="n">
        <v>3.04</v>
      </c>
      <c r="I214" s="64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76" t="inlineStr">
        <is>
          <t>С/к колбасы Салями Охотничья Бордо Весовые б/о терм/п 180 Стародворье</t>
        </is>
      </c>
      <c r="N214" s="643" t="n"/>
      <c r="O214" s="643" t="n"/>
      <c r="P214" s="643" t="n"/>
      <c r="Q214" s="609" t="n"/>
      <c r="R214" s="40" t="inlineStr"/>
      <c r="S214" s="40" t="inlineStr"/>
      <c r="T214" s="41" t="inlineStr">
        <is>
          <t>кг</t>
        </is>
      </c>
      <c r="U214" s="644" t="n">
        <v>0</v>
      </c>
      <c r="V214" s="64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202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08" t="n">
        <v>4607091388404</v>
      </c>
      <c r="E215" s="609" t="n"/>
      <c r="F215" s="641" t="n">
        <v>0.17</v>
      </c>
      <c r="G215" s="38" t="n">
        <v>15</v>
      </c>
      <c r="H215" s="641" t="n">
        <v>2.55</v>
      </c>
      <c r="I215" s="64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43" t="n"/>
      <c r="O215" s="643" t="n"/>
      <c r="P215" s="643" t="n"/>
      <c r="Q215" s="609" t="n"/>
      <c r="R215" s="40" t="inlineStr"/>
      <c r="S215" s="40" t="inlineStr"/>
      <c r="T215" s="41" t="inlineStr">
        <is>
          <t>кг</t>
        </is>
      </c>
      <c r="U215" s="644" t="n">
        <v>0</v>
      </c>
      <c r="V215" s="64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3" t="inlineStr">
        <is>
          <t>КИ</t>
        </is>
      </c>
    </row>
    <row r="216">
      <c r="A216" s="31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46" t="n"/>
      <c r="M216" s="647" t="inlineStr">
        <is>
          <t>Итого</t>
        </is>
      </c>
      <c r="N216" s="617" t="n"/>
      <c r="O216" s="617" t="n"/>
      <c r="P216" s="617" t="n"/>
      <c r="Q216" s="617" t="n"/>
      <c r="R216" s="617" t="n"/>
      <c r="S216" s="618" t="n"/>
      <c r="T216" s="43" t="inlineStr">
        <is>
          <t>кор</t>
        </is>
      </c>
      <c r="U216" s="648">
        <f>IFERROR(U213/H213,"0")+IFERROR(U214/H214,"0")+IFERROR(U215/H215,"0")</f>
        <v/>
      </c>
      <c r="V216" s="648">
        <f>IFERROR(V213/H213,"0")+IFERROR(V214/H214,"0")+IFERROR(V215/H215,"0")</f>
        <v/>
      </c>
      <c r="W216" s="648">
        <f>IFERROR(IF(W213="",0,W213),"0")+IFERROR(IF(W214="",0,W214),"0")+IFERROR(IF(W215="",0,W215),"0")</f>
        <v/>
      </c>
      <c r="X216" s="649" t="n"/>
      <c r="Y216" s="64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46" t="n"/>
      <c r="M217" s="647" t="inlineStr">
        <is>
          <t>Итого</t>
        </is>
      </c>
      <c r="N217" s="617" t="n"/>
      <c r="O217" s="617" t="n"/>
      <c r="P217" s="617" t="n"/>
      <c r="Q217" s="617" t="n"/>
      <c r="R217" s="617" t="n"/>
      <c r="S217" s="618" t="n"/>
      <c r="T217" s="43" t="inlineStr">
        <is>
          <t>кг</t>
        </is>
      </c>
      <c r="U217" s="648">
        <f>IFERROR(SUM(U213:U215),"0")</f>
        <v/>
      </c>
      <c r="V217" s="648">
        <f>IFERROR(SUM(V213:V215),"0")</f>
        <v/>
      </c>
      <c r="W217" s="43" t="n"/>
      <c r="X217" s="649" t="n"/>
      <c r="Y217" s="649" t="n"/>
    </row>
    <row r="218" ht="14.25" customHeight="1">
      <c r="A218" s="318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8" t="n"/>
      <c r="Y218" s="318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08" t="n">
        <v>4680115880122</v>
      </c>
      <c r="E219" s="609" t="n"/>
      <c r="F219" s="641" t="n">
        <v>0.1</v>
      </c>
      <c r="G219" s="38" t="n">
        <v>20</v>
      </c>
      <c r="H219" s="641" t="n">
        <v>2</v>
      </c>
      <c r="I219" s="64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8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43" t="n"/>
      <c r="O219" s="643" t="n"/>
      <c r="P219" s="643" t="n"/>
      <c r="Q219" s="609" t="n"/>
      <c r="R219" s="40" t="inlineStr"/>
      <c r="S219" s="40" t="inlineStr"/>
      <c r="T219" s="41" t="inlineStr">
        <is>
          <t>кг</t>
        </is>
      </c>
      <c r="U219" s="644" t="n">
        <v>0</v>
      </c>
      <c r="V219" s="64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4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08" t="n">
        <v>4680115881808</v>
      </c>
      <c r="E220" s="609" t="n"/>
      <c r="F220" s="641" t="n">
        <v>0.1</v>
      </c>
      <c r="G220" s="38" t="n">
        <v>20</v>
      </c>
      <c r="H220" s="641" t="n">
        <v>2</v>
      </c>
      <c r="I220" s="64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9" t="inlineStr">
        <is>
          <t>Паштеты "Любительский ГОСТ" Фикс.вес 0,1 ТМ "Стародворье"</t>
        </is>
      </c>
      <c r="N220" s="643" t="n"/>
      <c r="O220" s="643" t="n"/>
      <c r="P220" s="643" t="n"/>
      <c r="Q220" s="609" t="n"/>
      <c r="R220" s="40" t="inlineStr"/>
      <c r="S220" s="40" t="inlineStr"/>
      <c r="T220" s="41" t="inlineStr">
        <is>
          <t>кг</t>
        </is>
      </c>
      <c r="U220" s="644" t="n">
        <v>0</v>
      </c>
      <c r="V220" s="64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5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08" t="n">
        <v>4680115881822</v>
      </c>
      <c r="E221" s="609" t="n"/>
      <c r="F221" s="641" t="n">
        <v>0.1</v>
      </c>
      <c r="G221" s="38" t="n">
        <v>20</v>
      </c>
      <c r="H221" s="641" t="n">
        <v>2</v>
      </c>
      <c r="I221" s="64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80" t="inlineStr">
        <is>
          <t>Паштеты "Печеночный с морковью ГОСТ" Фикс.вес 0,1 ТМ "Стародворье"</t>
        </is>
      </c>
      <c r="N221" s="643" t="n"/>
      <c r="O221" s="643" t="n"/>
      <c r="P221" s="643" t="n"/>
      <c r="Q221" s="609" t="n"/>
      <c r="R221" s="40" t="inlineStr"/>
      <c r="S221" s="40" t="inlineStr"/>
      <c r="T221" s="41" t="inlineStr">
        <is>
          <t>кг</t>
        </is>
      </c>
      <c r="U221" s="644" t="n">
        <v>0</v>
      </c>
      <c r="V221" s="64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6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08" t="n">
        <v>4680115880016</v>
      </c>
      <c r="E222" s="609" t="n"/>
      <c r="F222" s="641" t="n">
        <v>0.1</v>
      </c>
      <c r="G222" s="38" t="n">
        <v>20</v>
      </c>
      <c r="H222" s="641" t="n">
        <v>2</v>
      </c>
      <c r="I222" s="64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43" t="n"/>
      <c r="O222" s="643" t="n"/>
      <c r="P222" s="643" t="n"/>
      <c r="Q222" s="609" t="n"/>
      <c r="R222" s="40" t="inlineStr"/>
      <c r="S222" s="40" t="inlineStr"/>
      <c r="T222" s="41" t="inlineStr">
        <is>
          <t>кг</t>
        </is>
      </c>
      <c r="U222" s="644" t="n">
        <v>0</v>
      </c>
      <c r="V222" s="64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7" t="inlineStr">
        <is>
          <t>КИ</t>
        </is>
      </c>
    </row>
    <row r="223">
      <c r="A223" s="31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46" t="n"/>
      <c r="M223" s="647" t="inlineStr">
        <is>
          <t>Итого</t>
        </is>
      </c>
      <c r="N223" s="617" t="n"/>
      <c r="O223" s="617" t="n"/>
      <c r="P223" s="617" t="n"/>
      <c r="Q223" s="617" t="n"/>
      <c r="R223" s="617" t="n"/>
      <c r="S223" s="618" t="n"/>
      <c r="T223" s="43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46" t="n"/>
      <c r="M224" s="647" t="inlineStr">
        <is>
          <t>Итого</t>
        </is>
      </c>
      <c r="N224" s="617" t="n"/>
      <c r="O224" s="617" t="n"/>
      <c r="P224" s="617" t="n"/>
      <c r="Q224" s="617" t="n"/>
      <c r="R224" s="617" t="n"/>
      <c r="S224" s="618" t="n"/>
      <c r="T224" s="43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43" t="n"/>
      <c r="X224" s="649" t="n"/>
      <c r="Y224" s="649" t="n"/>
    </row>
    <row r="225" ht="16.5" customHeight="1">
      <c r="A225" s="324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4" t="n"/>
      <c r="Y225" s="324" t="n"/>
    </row>
    <row r="226" ht="14.25" customHeight="1">
      <c r="A226" s="318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8" t="n"/>
      <c r="Y226" s="318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08" t="n">
        <v>4607091387421</v>
      </c>
      <c r="E227" s="609" t="n"/>
      <c r="F227" s="641" t="n">
        <v>1.35</v>
      </c>
      <c r="G227" s="38" t="n">
        <v>8</v>
      </c>
      <c r="H227" s="641" t="n">
        <v>10.8</v>
      </c>
      <c r="I227" s="64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8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43" t="n"/>
      <c r="O227" s="643" t="n"/>
      <c r="P227" s="643" t="n"/>
      <c r="Q227" s="609" t="n"/>
      <c r="R227" s="40" t="inlineStr"/>
      <c r="S227" s="40" t="inlineStr"/>
      <c r="T227" s="41" t="inlineStr">
        <is>
          <t>кг</t>
        </is>
      </c>
      <c r="U227" s="644" t="n">
        <v>0</v>
      </c>
      <c r="V227" s="64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08" t="n">
        <v>4607091387421</v>
      </c>
      <c r="E228" s="609" t="n"/>
      <c r="F228" s="641" t="n">
        <v>1.35</v>
      </c>
      <c r="G228" s="38" t="n">
        <v>8</v>
      </c>
      <c r="H228" s="641" t="n">
        <v>10.8</v>
      </c>
      <c r="I228" s="64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43" t="n"/>
      <c r="O228" s="643" t="n"/>
      <c r="P228" s="643" t="n"/>
      <c r="Q228" s="609" t="n"/>
      <c r="R228" s="40" t="inlineStr"/>
      <c r="S228" s="40" t="inlineStr"/>
      <c r="T228" s="41" t="inlineStr">
        <is>
          <t>кг</t>
        </is>
      </c>
      <c r="U228" s="644" t="n">
        <v>0</v>
      </c>
      <c r="V228" s="64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08" t="n">
        <v>4607091387452</v>
      </c>
      <c r="E229" s="609" t="n"/>
      <c r="F229" s="641" t="n">
        <v>1.35</v>
      </c>
      <c r="G229" s="38" t="n">
        <v>8</v>
      </c>
      <c r="H229" s="641" t="n">
        <v>10.8</v>
      </c>
      <c r="I229" s="64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43" t="n"/>
      <c r="O229" s="643" t="n"/>
      <c r="P229" s="643" t="n"/>
      <c r="Q229" s="609" t="n"/>
      <c r="R229" s="40" t="inlineStr"/>
      <c r="S229" s="40" t="inlineStr"/>
      <c r="T229" s="41" t="inlineStr">
        <is>
          <t>кг</t>
        </is>
      </c>
      <c r="U229" s="644" t="n">
        <v>0</v>
      </c>
      <c r="V229" s="64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10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08" t="n">
        <v>4607091387452</v>
      </c>
      <c r="E230" s="609" t="n"/>
      <c r="F230" s="641" t="n">
        <v>1.35</v>
      </c>
      <c r="G230" s="38" t="n">
        <v>8</v>
      </c>
      <c r="H230" s="641" t="n">
        <v>10.8</v>
      </c>
      <c r="I230" s="64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43" t="n"/>
      <c r="O230" s="643" t="n"/>
      <c r="P230" s="643" t="n"/>
      <c r="Q230" s="609" t="n"/>
      <c r="R230" s="40" t="inlineStr"/>
      <c r="S230" s="40" t="inlineStr"/>
      <c r="T230" s="41" t="inlineStr">
        <is>
          <t>кг</t>
        </is>
      </c>
      <c r="U230" s="644" t="n">
        <v>0</v>
      </c>
      <c r="V230" s="64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11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08" t="n">
        <v>4607091385984</v>
      </c>
      <c r="E231" s="609" t="n"/>
      <c r="F231" s="641" t="n">
        <v>1.35</v>
      </c>
      <c r="G231" s="38" t="n">
        <v>8</v>
      </c>
      <c r="H231" s="641" t="n">
        <v>10.8</v>
      </c>
      <c r="I231" s="64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43" t="n"/>
      <c r="O231" s="643" t="n"/>
      <c r="P231" s="643" t="n"/>
      <c r="Q231" s="609" t="n"/>
      <c r="R231" s="40" t="inlineStr"/>
      <c r="S231" s="40" t="inlineStr"/>
      <c r="T231" s="41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12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08" t="n">
        <v>4607091387438</v>
      </c>
      <c r="E232" s="609" t="n"/>
      <c r="F232" s="641" t="n">
        <v>0.5</v>
      </c>
      <c r="G232" s="38" t="n">
        <v>10</v>
      </c>
      <c r="H232" s="641" t="n">
        <v>5</v>
      </c>
      <c r="I232" s="64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43" t="n"/>
      <c r="O232" s="643" t="n"/>
      <c r="P232" s="643" t="n"/>
      <c r="Q232" s="609" t="n"/>
      <c r="R232" s="40" t="inlineStr"/>
      <c r="S232" s="40" t="inlineStr"/>
      <c r="T232" s="41" t="inlineStr">
        <is>
          <t>кг</t>
        </is>
      </c>
      <c r="U232" s="644" t="n">
        <v>0</v>
      </c>
      <c r="V232" s="64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3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08" t="n">
        <v>4607091387469</v>
      </c>
      <c r="E233" s="609" t="n"/>
      <c r="F233" s="641" t="n">
        <v>0.5</v>
      </c>
      <c r="G233" s="38" t="n">
        <v>10</v>
      </c>
      <c r="H233" s="641" t="n">
        <v>5</v>
      </c>
      <c r="I233" s="64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43" t="n"/>
      <c r="O233" s="643" t="n"/>
      <c r="P233" s="643" t="n"/>
      <c r="Q233" s="609" t="n"/>
      <c r="R233" s="40" t="inlineStr"/>
      <c r="S233" s="40" t="inlineStr"/>
      <c r="T233" s="41" t="inlineStr">
        <is>
          <t>кг</t>
        </is>
      </c>
      <c r="U233" s="644" t="n">
        <v>0</v>
      </c>
      <c r="V233" s="64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4" t="inlineStr">
        <is>
          <t>КИ</t>
        </is>
      </c>
    </row>
    <row r="234">
      <c r="A234" s="31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46" t="n"/>
      <c r="M234" s="647" t="inlineStr">
        <is>
          <t>Итого</t>
        </is>
      </c>
      <c r="N234" s="617" t="n"/>
      <c r="O234" s="617" t="n"/>
      <c r="P234" s="617" t="n"/>
      <c r="Q234" s="617" t="n"/>
      <c r="R234" s="617" t="n"/>
      <c r="S234" s="618" t="n"/>
      <c r="T234" s="43" t="inlineStr">
        <is>
          <t>кор</t>
        </is>
      </c>
      <c r="U234" s="648">
        <f>IFERROR(U227/H227,"0")+IFERROR(U228/H228,"0")+IFERROR(U229/H229,"0")+IFERROR(U230/H230,"0")+IFERROR(U231/H231,"0")+IFERROR(U232/H232,"0")+IFERROR(U233/H233,"0")</f>
        <v/>
      </c>
      <c r="V234" s="648">
        <f>IFERROR(V227/H227,"0")+IFERROR(V228/H228,"0")+IFERROR(V229/H229,"0")+IFERROR(V230/H230,"0")+IFERROR(V231/H231,"0")+IFERROR(V232/H232,"0")+IFERROR(V233/H233,"0")</f>
        <v/>
      </c>
      <c r="W234" s="64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9" t="n"/>
      <c r="Y234" s="64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46" t="n"/>
      <c r="M235" s="647" t="inlineStr">
        <is>
          <t>Итого</t>
        </is>
      </c>
      <c r="N235" s="617" t="n"/>
      <c r="O235" s="617" t="n"/>
      <c r="P235" s="617" t="n"/>
      <c r="Q235" s="617" t="n"/>
      <c r="R235" s="617" t="n"/>
      <c r="S235" s="618" t="n"/>
      <c r="T235" s="43" t="inlineStr">
        <is>
          <t>кг</t>
        </is>
      </c>
      <c r="U235" s="648">
        <f>IFERROR(SUM(U227:U233),"0")</f>
        <v/>
      </c>
      <c r="V235" s="648">
        <f>IFERROR(SUM(V227:V233),"0")</f>
        <v/>
      </c>
      <c r="W235" s="43" t="n"/>
      <c r="X235" s="649" t="n"/>
      <c r="Y235" s="649" t="n"/>
    </row>
    <row r="236" ht="14.25" customHeight="1">
      <c r="A236" s="318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8" t="n"/>
      <c r="Y236" s="318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08" t="n">
        <v>4607091387292</v>
      </c>
      <c r="E237" s="609" t="n"/>
      <c r="F237" s="641" t="n">
        <v>0.63</v>
      </c>
      <c r="G237" s="38" t="n">
        <v>6</v>
      </c>
      <c r="H237" s="641" t="n">
        <v>3.78</v>
      </c>
      <c r="I237" s="64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43" t="n"/>
      <c r="O237" s="643" t="n"/>
      <c r="P237" s="643" t="n"/>
      <c r="Q237" s="609" t="n"/>
      <c r="R237" s="40" t="inlineStr"/>
      <c r="S237" s="40" t="inlineStr"/>
      <c r="T237" s="41" t="inlineStr">
        <is>
          <t>кг</t>
        </is>
      </c>
      <c r="U237" s="644" t="n">
        <v>0</v>
      </c>
      <c r="V237" s="64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08" t="n">
        <v>4607091387315</v>
      </c>
      <c r="E238" s="609" t="n"/>
      <c r="F238" s="641" t="n">
        <v>0.7</v>
      </c>
      <c r="G238" s="38" t="n">
        <v>4</v>
      </c>
      <c r="H238" s="641" t="n">
        <v>2.8</v>
      </c>
      <c r="I238" s="64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43" t="n"/>
      <c r="O238" s="643" t="n"/>
      <c r="P238" s="643" t="n"/>
      <c r="Q238" s="609" t="n"/>
      <c r="R238" s="40" t="inlineStr"/>
      <c r="S238" s="40" t="inlineStr"/>
      <c r="T238" s="41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6" t="inlineStr">
        <is>
          <t>КИ</t>
        </is>
      </c>
    </row>
    <row r="239">
      <c r="A239" s="31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46" t="n"/>
      <c r="M239" s="647" t="inlineStr">
        <is>
          <t>Итого</t>
        </is>
      </c>
      <c r="N239" s="617" t="n"/>
      <c r="O239" s="617" t="n"/>
      <c r="P239" s="617" t="n"/>
      <c r="Q239" s="617" t="n"/>
      <c r="R239" s="617" t="n"/>
      <c r="S239" s="618" t="n"/>
      <c r="T239" s="43" t="inlineStr">
        <is>
          <t>кор</t>
        </is>
      </c>
      <c r="U239" s="648">
        <f>IFERROR(U237/H237,"0")+IFERROR(U238/H238,"0")</f>
        <v/>
      </c>
      <c r="V239" s="648">
        <f>IFERROR(V237/H237,"0")+IFERROR(V238/H238,"0")</f>
        <v/>
      </c>
      <c r="W239" s="648">
        <f>IFERROR(IF(W237="",0,W237),"0")+IFERROR(IF(W238="",0,W238),"0")</f>
        <v/>
      </c>
      <c r="X239" s="649" t="n"/>
      <c r="Y239" s="64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46" t="n"/>
      <c r="M240" s="647" t="inlineStr">
        <is>
          <t>Итого</t>
        </is>
      </c>
      <c r="N240" s="617" t="n"/>
      <c r="O240" s="617" t="n"/>
      <c r="P240" s="617" t="n"/>
      <c r="Q240" s="617" t="n"/>
      <c r="R240" s="617" t="n"/>
      <c r="S240" s="618" t="n"/>
      <c r="T240" s="43" t="inlineStr">
        <is>
          <t>кг</t>
        </is>
      </c>
      <c r="U240" s="648">
        <f>IFERROR(SUM(U237:U238),"0")</f>
        <v/>
      </c>
      <c r="V240" s="648">
        <f>IFERROR(SUM(V237:V238),"0")</f>
        <v/>
      </c>
      <c r="W240" s="43" t="n"/>
      <c r="X240" s="649" t="n"/>
      <c r="Y240" s="649" t="n"/>
    </row>
    <row r="241" ht="16.5" customHeight="1">
      <c r="A241" s="324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4.25" customHeight="1">
      <c r="A242" s="318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8" t="n"/>
      <c r="Y242" s="318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08" t="n">
        <v>4607091383232</v>
      </c>
      <c r="E243" s="609" t="n"/>
      <c r="F243" s="641" t="n">
        <v>0.28</v>
      </c>
      <c r="G243" s="38" t="n">
        <v>6</v>
      </c>
      <c r="H243" s="641" t="n">
        <v>1.68</v>
      </c>
      <c r="I243" s="64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43" t="n"/>
      <c r="O243" s="643" t="n"/>
      <c r="P243" s="643" t="n"/>
      <c r="Q243" s="609" t="n"/>
      <c r="R243" s="40" t="inlineStr"/>
      <c r="S243" s="40" t="inlineStr"/>
      <c r="T243" s="41" t="inlineStr">
        <is>
          <t>кг</t>
        </is>
      </c>
      <c r="U243" s="644" t="n">
        <v>0</v>
      </c>
      <c r="V243" s="64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7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08" t="n">
        <v>4607091383836</v>
      </c>
      <c r="E244" s="609" t="n"/>
      <c r="F244" s="641" t="n">
        <v>0.3</v>
      </c>
      <c r="G244" s="38" t="n">
        <v>6</v>
      </c>
      <c r="H244" s="641" t="n">
        <v>1.8</v>
      </c>
      <c r="I244" s="64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9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43" t="n"/>
      <c r="O244" s="643" t="n"/>
      <c r="P244" s="643" t="n"/>
      <c r="Q244" s="609" t="n"/>
      <c r="R244" s="40" t="inlineStr"/>
      <c r="S244" s="40" t="inlineStr"/>
      <c r="T244" s="41" t="inlineStr">
        <is>
          <t>кг</t>
        </is>
      </c>
      <c r="U244" s="644" t="n">
        <v>0</v>
      </c>
      <c r="V244" s="64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8" t="inlineStr">
        <is>
          <t>КИ</t>
        </is>
      </c>
    </row>
    <row r="245">
      <c r="A245" s="31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46" t="n"/>
      <c r="M245" s="647" t="inlineStr">
        <is>
          <t>Итого</t>
        </is>
      </c>
      <c r="N245" s="617" t="n"/>
      <c r="O245" s="617" t="n"/>
      <c r="P245" s="617" t="n"/>
      <c r="Q245" s="617" t="n"/>
      <c r="R245" s="617" t="n"/>
      <c r="S245" s="618" t="n"/>
      <c r="T245" s="43" t="inlineStr">
        <is>
          <t>кор</t>
        </is>
      </c>
      <c r="U245" s="648">
        <f>IFERROR(U243/H243,"0")+IFERROR(U244/H244,"0")</f>
        <v/>
      </c>
      <c r="V245" s="648">
        <f>IFERROR(V243/H243,"0")+IFERROR(V244/H244,"0")</f>
        <v/>
      </c>
      <c r="W245" s="648">
        <f>IFERROR(IF(W243="",0,W243),"0")+IFERROR(IF(W244="",0,W244),"0")</f>
        <v/>
      </c>
      <c r="X245" s="649" t="n"/>
      <c r="Y245" s="64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46" t="n"/>
      <c r="M246" s="647" t="inlineStr">
        <is>
          <t>Итого</t>
        </is>
      </c>
      <c r="N246" s="617" t="n"/>
      <c r="O246" s="617" t="n"/>
      <c r="P246" s="617" t="n"/>
      <c r="Q246" s="617" t="n"/>
      <c r="R246" s="617" t="n"/>
      <c r="S246" s="618" t="n"/>
      <c r="T246" s="43" t="inlineStr">
        <is>
          <t>кг</t>
        </is>
      </c>
      <c r="U246" s="648">
        <f>IFERROR(SUM(U243:U244),"0")</f>
        <v/>
      </c>
      <c r="V246" s="648">
        <f>IFERROR(SUM(V243:V244),"0")</f>
        <v/>
      </c>
      <c r="W246" s="43" t="n"/>
      <c r="X246" s="649" t="n"/>
      <c r="Y246" s="649" t="n"/>
    </row>
    <row r="247" ht="14.25" customHeight="1">
      <c r="A247" s="318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8" t="n"/>
      <c r="Y247" s="318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08" t="n">
        <v>4607091387919</v>
      </c>
      <c r="E248" s="609" t="n"/>
      <c r="F248" s="641" t="n">
        <v>1.35</v>
      </c>
      <c r="G248" s="38" t="n">
        <v>6</v>
      </c>
      <c r="H248" s="641" t="n">
        <v>8.1</v>
      </c>
      <c r="I248" s="64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43" t="n"/>
      <c r="O248" s="643" t="n"/>
      <c r="P248" s="643" t="n"/>
      <c r="Q248" s="609" t="n"/>
      <c r="R248" s="40" t="inlineStr"/>
      <c r="S248" s="40" t="inlineStr"/>
      <c r="T248" s="41" t="inlineStr">
        <is>
          <t>кг</t>
        </is>
      </c>
      <c r="U248" s="644" t="n">
        <v>0</v>
      </c>
      <c r="V248" s="64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08" t="n">
        <v>4607091383942</v>
      </c>
      <c r="E249" s="609" t="n"/>
      <c r="F249" s="641" t="n">
        <v>0.42</v>
      </c>
      <c r="G249" s="38" t="n">
        <v>6</v>
      </c>
      <c r="H249" s="641" t="n">
        <v>2.52</v>
      </c>
      <c r="I249" s="64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9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43" t="n"/>
      <c r="O249" s="643" t="n"/>
      <c r="P249" s="643" t="n"/>
      <c r="Q249" s="609" t="n"/>
      <c r="R249" s="40" t="inlineStr"/>
      <c r="S249" s="40" t="inlineStr"/>
      <c r="T249" s="41" t="inlineStr">
        <is>
          <t>кг</t>
        </is>
      </c>
      <c r="U249" s="644" t="n">
        <v>0</v>
      </c>
      <c r="V249" s="64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08" t="n">
        <v>4607091383959</v>
      </c>
      <c r="E250" s="609" t="n"/>
      <c r="F250" s="641" t="n">
        <v>0.42</v>
      </c>
      <c r="G250" s="38" t="n">
        <v>6</v>
      </c>
      <c r="H250" s="641" t="n">
        <v>2.52</v>
      </c>
      <c r="I250" s="64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9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43" t="n"/>
      <c r="O250" s="643" t="n"/>
      <c r="P250" s="643" t="n"/>
      <c r="Q250" s="609" t="n"/>
      <c r="R250" s="40" t="inlineStr"/>
      <c r="S250" s="40" t="inlineStr"/>
      <c r="T250" s="41" t="inlineStr">
        <is>
          <t>кг</t>
        </is>
      </c>
      <c r="U250" s="644" t="n">
        <v>0</v>
      </c>
      <c r="V250" s="64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21" t="inlineStr">
        <is>
          <t>КИ</t>
        </is>
      </c>
    </row>
    <row r="251">
      <c r="A251" s="31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46" t="n"/>
      <c r="M251" s="647" t="inlineStr">
        <is>
          <t>Итого</t>
        </is>
      </c>
      <c r="N251" s="617" t="n"/>
      <c r="O251" s="617" t="n"/>
      <c r="P251" s="617" t="n"/>
      <c r="Q251" s="617" t="n"/>
      <c r="R251" s="617" t="n"/>
      <c r="S251" s="618" t="n"/>
      <c r="T251" s="43" t="inlineStr">
        <is>
          <t>кор</t>
        </is>
      </c>
      <c r="U251" s="648">
        <f>IFERROR(U248/H248,"0")+IFERROR(U249/H249,"0")+IFERROR(U250/H250,"0")</f>
        <v/>
      </c>
      <c r="V251" s="648">
        <f>IFERROR(V248/H248,"0")+IFERROR(V249/H249,"0")+IFERROR(V250/H250,"0")</f>
        <v/>
      </c>
      <c r="W251" s="648">
        <f>IFERROR(IF(W248="",0,W248),"0")+IFERROR(IF(W249="",0,W249),"0")+IFERROR(IF(W250="",0,W250),"0")</f>
        <v/>
      </c>
      <c r="X251" s="649" t="n"/>
      <c r="Y251" s="64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46" t="n"/>
      <c r="M252" s="647" t="inlineStr">
        <is>
          <t>Итого</t>
        </is>
      </c>
      <c r="N252" s="617" t="n"/>
      <c r="O252" s="617" t="n"/>
      <c r="P252" s="617" t="n"/>
      <c r="Q252" s="617" t="n"/>
      <c r="R252" s="617" t="n"/>
      <c r="S252" s="618" t="n"/>
      <c r="T252" s="43" t="inlineStr">
        <is>
          <t>кг</t>
        </is>
      </c>
      <c r="U252" s="648">
        <f>IFERROR(SUM(U248:U250),"0")</f>
        <v/>
      </c>
      <c r="V252" s="648">
        <f>IFERROR(SUM(V248:V250),"0")</f>
        <v/>
      </c>
      <c r="W252" s="43" t="n"/>
      <c r="X252" s="649" t="n"/>
      <c r="Y252" s="649" t="n"/>
    </row>
    <row r="253" ht="14.25" customHeight="1">
      <c r="A253" s="318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8" t="n"/>
      <c r="Y253" s="318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08" t="n">
        <v>4607091388831</v>
      </c>
      <c r="E254" s="609" t="n"/>
      <c r="F254" s="641" t="n">
        <v>0.38</v>
      </c>
      <c r="G254" s="38" t="n">
        <v>6</v>
      </c>
      <c r="H254" s="641" t="n">
        <v>2.28</v>
      </c>
      <c r="I254" s="64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43" t="n"/>
      <c r="O254" s="643" t="n"/>
      <c r="P254" s="643" t="n"/>
      <c r="Q254" s="609" t="n"/>
      <c r="R254" s="40" t="inlineStr"/>
      <c r="S254" s="40" t="inlineStr"/>
      <c r="T254" s="41" t="inlineStr">
        <is>
          <t>кг</t>
        </is>
      </c>
      <c r="U254" s="644" t="n">
        <v>0</v>
      </c>
      <c r="V254" s="64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1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46" t="n"/>
      <c r="M255" s="647" t="inlineStr">
        <is>
          <t>Итого</t>
        </is>
      </c>
      <c r="N255" s="617" t="n"/>
      <c r="O255" s="617" t="n"/>
      <c r="P255" s="617" t="n"/>
      <c r="Q255" s="617" t="n"/>
      <c r="R255" s="617" t="n"/>
      <c r="S255" s="618" t="n"/>
      <c r="T255" s="43" t="inlineStr">
        <is>
          <t>кор</t>
        </is>
      </c>
      <c r="U255" s="648">
        <f>IFERROR(U254/H254,"0")</f>
        <v/>
      </c>
      <c r="V255" s="648">
        <f>IFERROR(V254/H254,"0")</f>
        <v/>
      </c>
      <c r="W255" s="648">
        <f>IFERROR(IF(W254="",0,W254),"0")</f>
        <v/>
      </c>
      <c r="X255" s="649" t="n"/>
      <c r="Y255" s="64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46" t="n"/>
      <c r="M256" s="647" t="inlineStr">
        <is>
          <t>Итого</t>
        </is>
      </c>
      <c r="N256" s="617" t="n"/>
      <c r="O256" s="617" t="n"/>
      <c r="P256" s="617" t="n"/>
      <c r="Q256" s="617" t="n"/>
      <c r="R256" s="617" t="n"/>
      <c r="S256" s="618" t="n"/>
      <c r="T256" s="43" t="inlineStr">
        <is>
          <t>кг</t>
        </is>
      </c>
      <c r="U256" s="648">
        <f>IFERROR(SUM(U254:U254),"0")</f>
        <v/>
      </c>
      <c r="V256" s="648">
        <f>IFERROR(SUM(V254:V254),"0")</f>
        <v/>
      </c>
      <c r="W256" s="43" t="n"/>
      <c r="X256" s="649" t="n"/>
      <c r="Y256" s="649" t="n"/>
    </row>
    <row r="257" ht="14.25" customHeight="1">
      <c r="A257" s="318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8" t="n"/>
      <c r="Y257" s="318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08" t="n">
        <v>4607091383102</v>
      </c>
      <c r="E258" s="609" t="n"/>
      <c r="F258" s="641" t="n">
        <v>0.17</v>
      </c>
      <c r="G258" s="38" t="n">
        <v>15</v>
      </c>
      <c r="H258" s="641" t="n">
        <v>2.55</v>
      </c>
      <c r="I258" s="64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43" t="n"/>
      <c r="O258" s="643" t="n"/>
      <c r="P258" s="643" t="n"/>
      <c r="Q258" s="609" t="n"/>
      <c r="R258" s="40" t="inlineStr"/>
      <c r="S258" s="40" t="inlineStr"/>
      <c r="T258" s="41" t="inlineStr">
        <is>
          <t>кг</t>
        </is>
      </c>
      <c r="U258" s="644" t="n">
        <v>0</v>
      </c>
      <c r="V258" s="64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1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46" t="n"/>
      <c r="M259" s="647" t="inlineStr">
        <is>
          <t>Итого</t>
        </is>
      </c>
      <c r="N259" s="617" t="n"/>
      <c r="O259" s="617" t="n"/>
      <c r="P259" s="617" t="n"/>
      <c r="Q259" s="617" t="n"/>
      <c r="R259" s="617" t="n"/>
      <c r="S259" s="618" t="n"/>
      <c r="T259" s="43" t="inlineStr">
        <is>
          <t>кор</t>
        </is>
      </c>
      <c r="U259" s="648">
        <f>IFERROR(U258/H258,"0")</f>
        <v/>
      </c>
      <c r="V259" s="648">
        <f>IFERROR(V258/H258,"0")</f>
        <v/>
      </c>
      <c r="W259" s="648">
        <f>IFERROR(IF(W258="",0,W258),"0")</f>
        <v/>
      </c>
      <c r="X259" s="649" t="n"/>
      <c r="Y259" s="64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46" t="n"/>
      <c r="M260" s="647" t="inlineStr">
        <is>
          <t>Итого</t>
        </is>
      </c>
      <c r="N260" s="617" t="n"/>
      <c r="O260" s="617" t="n"/>
      <c r="P260" s="617" t="n"/>
      <c r="Q260" s="617" t="n"/>
      <c r="R260" s="617" t="n"/>
      <c r="S260" s="618" t="n"/>
      <c r="T260" s="43" t="inlineStr">
        <is>
          <t>кг</t>
        </is>
      </c>
      <c r="U260" s="648">
        <f>IFERROR(SUM(U258:U258),"0")</f>
        <v/>
      </c>
      <c r="V260" s="648">
        <f>IFERROR(SUM(V258:V258),"0")</f>
        <v/>
      </c>
      <c r="W260" s="43" t="n"/>
      <c r="X260" s="649" t="n"/>
      <c r="Y260" s="649" t="n"/>
    </row>
    <row r="261" ht="14.25" customHeight="1">
      <c r="A261" s="318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18" t="n"/>
      <c r="Y261" s="318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308" t="n">
        <v>4607091389142</v>
      </c>
      <c r="E262" s="609" t="n"/>
      <c r="F262" s="641" t="n">
        <v>0.15</v>
      </c>
      <c r="G262" s="38" t="n">
        <v>10</v>
      </c>
      <c r="H262" s="641" t="n">
        <v>1.5</v>
      </c>
      <c r="I262" s="64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798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643" t="n"/>
      <c r="O262" s="643" t="n"/>
      <c r="P262" s="643" t="n"/>
      <c r="Q262" s="609" t="n"/>
      <c r="R262" s="40" t="inlineStr"/>
      <c r="S262" s="40" t="inlineStr"/>
      <c r="T262" s="41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  <c r="AC262" s="224" t="inlineStr">
        <is>
          <t>КИ</t>
        </is>
      </c>
    </row>
    <row r="263">
      <c r="A263" s="31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46" t="n"/>
      <c r="M263" s="647" t="inlineStr">
        <is>
          <t>Итого</t>
        </is>
      </c>
      <c r="N263" s="617" t="n"/>
      <c r="O263" s="617" t="n"/>
      <c r="P263" s="617" t="n"/>
      <c r="Q263" s="617" t="n"/>
      <c r="R263" s="617" t="n"/>
      <c r="S263" s="618" t="n"/>
      <c r="T263" s="43" t="inlineStr">
        <is>
          <t>кор</t>
        </is>
      </c>
      <c r="U263" s="648">
        <f>IFERROR(U262/H262,"0")</f>
        <v/>
      </c>
      <c r="V263" s="648">
        <f>IFERROR(V262/H262,"0")</f>
        <v/>
      </c>
      <c r="W263" s="648">
        <f>IFERROR(IF(W262="",0,W262),"0")</f>
        <v/>
      </c>
      <c r="X263" s="649" t="n"/>
      <c r="Y263" s="64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46" t="n"/>
      <c r="M264" s="647" t="inlineStr">
        <is>
          <t>Итого</t>
        </is>
      </c>
      <c r="N264" s="617" t="n"/>
      <c r="O264" s="617" t="n"/>
      <c r="P264" s="617" t="n"/>
      <c r="Q264" s="617" t="n"/>
      <c r="R264" s="617" t="n"/>
      <c r="S264" s="618" t="n"/>
      <c r="T264" s="43" t="inlineStr">
        <is>
          <t>кг</t>
        </is>
      </c>
      <c r="U264" s="648">
        <f>IFERROR(SUM(U262:U262),"0")</f>
        <v/>
      </c>
      <c r="V264" s="648">
        <f>IFERROR(SUM(V262:V262),"0")</f>
        <v/>
      </c>
      <c r="W264" s="43" t="n"/>
      <c r="X264" s="649" t="n"/>
      <c r="Y264" s="649" t="n"/>
    </row>
    <row r="265" ht="27.75" customHeight="1">
      <c r="A265" s="323" t="inlineStr">
        <is>
          <t>Особый рецепт</t>
        </is>
      </c>
      <c r="B265" s="640" t="n"/>
      <c r="C265" s="640" t="n"/>
      <c r="D265" s="640" t="n"/>
      <c r="E265" s="640" t="n"/>
      <c r="F265" s="640" t="n"/>
      <c r="G265" s="640" t="n"/>
      <c r="H265" s="640" t="n"/>
      <c r="I265" s="640" t="n"/>
      <c r="J265" s="640" t="n"/>
      <c r="K265" s="640" t="n"/>
      <c r="L265" s="640" t="n"/>
      <c r="M265" s="640" t="n"/>
      <c r="N265" s="640" t="n"/>
      <c r="O265" s="640" t="n"/>
      <c r="P265" s="640" t="n"/>
      <c r="Q265" s="640" t="n"/>
      <c r="R265" s="640" t="n"/>
      <c r="S265" s="640" t="n"/>
      <c r="T265" s="640" t="n"/>
      <c r="U265" s="640" t="n"/>
      <c r="V265" s="640" t="n"/>
      <c r="W265" s="640" t="n"/>
      <c r="X265" s="55" t="n"/>
      <c r="Y265" s="55" t="n"/>
    </row>
    <row r="266" ht="16.5" customHeight="1">
      <c r="A266" s="324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4" t="n"/>
      <c r="Y266" s="324" t="n"/>
    </row>
    <row r="267" ht="14.25" customHeight="1">
      <c r="A267" s="318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18" t="n"/>
      <c r="Y267" s="318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308" t="n">
        <v>4607091383997</v>
      </c>
      <c r="E268" s="609" t="n"/>
      <c r="F268" s="641" t="n">
        <v>2.5</v>
      </c>
      <c r="G268" s="38" t="n">
        <v>6</v>
      </c>
      <c r="H268" s="641" t="n">
        <v>15</v>
      </c>
      <c r="I268" s="64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7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643" t="n"/>
      <c r="O268" s="643" t="n"/>
      <c r="P268" s="643" t="n"/>
      <c r="Q268" s="609" t="n"/>
      <c r="R268" s="40" t="inlineStr"/>
      <c r="S268" s="40" t="inlineStr"/>
      <c r="T268" s="41" t="inlineStr">
        <is>
          <t>кг</t>
        </is>
      </c>
      <c r="U268" s="644" t="n">
        <v>0</v>
      </c>
      <c r="V268" s="64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308" t="n">
        <v>4607091383997</v>
      </c>
      <c r="E269" s="609" t="n"/>
      <c r="F269" s="641" t="n">
        <v>2.5</v>
      </c>
      <c r="G269" s="38" t="n">
        <v>6</v>
      </c>
      <c r="H269" s="641" t="n">
        <v>15</v>
      </c>
      <c r="I269" s="64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0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643" t="n"/>
      <c r="O269" s="643" t="n"/>
      <c r="P269" s="643" t="n"/>
      <c r="Q269" s="609" t="n"/>
      <c r="R269" s="40" t="inlineStr"/>
      <c r="S269" s="40" t="inlineStr"/>
      <c r="T269" s="41" t="inlineStr">
        <is>
          <t>кг</t>
        </is>
      </c>
      <c r="U269" s="644" t="n">
        <v>0</v>
      </c>
      <c r="V269" s="64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08" t="n">
        <v>4607091384130</v>
      </c>
      <c r="E270" s="609" t="n"/>
      <c r="F270" s="641" t="n">
        <v>2.5</v>
      </c>
      <c r="G270" s="38" t="n">
        <v>6</v>
      </c>
      <c r="H270" s="641" t="n">
        <v>15</v>
      </c>
      <c r="I270" s="64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0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43" t="n"/>
      <c r="O270" s="643" t="n"/>
      <c r="P270" s="643" t="n"/>
      <c r="Q270" s="609" t="n"/>
      <c r="R270" s="40" t="inlineStr"/>
      <c r="S270" s="40" t="inlineStr"/>
      <c r="T270" s="41" t="inlineStr">
        <is>
          <t>кг</t>
        </is>
      </c>
      <c r="U270" s="644" t="n">
        <v>0</v>
      </c>
      <c r="V270" s="64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08" t="n">
        <v>4607091384130</v>
      </c>
      <c r="E271" s="609" t="n"/>
      <c r="F271" s="641" t="n">
        <v>2.5</v>
      </c>
      <c r="G271" s="38" t="n">
        <v>6</v>
      </c>
      <c r="H271" s="641" t="n">
        <v>15</v>
      </c>
      <c r="I271" s="64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0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43" t="n"/>
      <c r="O271" s="643" t="n"/>
      <c r="P271" s="643" t="n"/>
      <c r="Q271" s="609" t="n"/>
      <c r="R271" s="40" t="inlineStr"/>
      <c r="S271" s="40" t="inlineStr"/>
      <c r="T271" s="41" t="inlineStr">
        <is>
          <t>кг</t>
        </is>
      </c>
      <c r="U271" s="644" t="n">
        <v>0</v>
      </c>
      <c r="V271" s="64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08" t="n">
        <v>4607091384147</v>
      </c>
      <c r="E272" s="609" t="n"/>
      <c r="F272" s="641" t="n">
        <v>2.5</v>
      </c>
      <c r="G272" s="38" t="n">
        <v>6</v>
      </c>
      <c r="H272" s="641" t="n">
        <v>15</v>
      </c>
      <c r="I272" s="64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0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43" t="n"/>
      <c r="O272" s="643" t="n"/>
      <c r="P272" s="643" t="n"/>
      <c r="Q272" s="609" t="n"/>
      <c r="R272" s="40" t="inlineStr"/>
      <c r="S272" s="40" t="inlineStr"/>
      <c r="T272" s="41" t="inlineStr">
        <is>
          <t>кг</t>
        </is>
      </c>
      <c r="U272" s="644" t="n">
        <v>0</v>
      </c>
      <c r="V272" s="64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08" t="n">
        <v>4607091384147</v>
      </c>
      <c r="E273" s="609" t="n"/>
      <c r="F273" s="641" t="n">
        <v>2.5</v>
      </c>
      <c r="G273" s="38" t="n">
        <v>6</v>
      </c>
      <c r="H273" s="641" t="n">
        <v>15</v>
      </c>
      <c r="I273" s="64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04" t="inlineStr">
        <is>
          <t>Вареные колбасы Особая Особая Весовые П/а Особый рецепт</t>
        </is>
      </c>
      <c r="N273" s="643" t="n"/>
      <c r="O273" s="643" t="n"/>
      <c r="P273" s="643" t="n"/>
      <c r="Q273" s="609" t="n"/>
      <c r="R273" s="40" t="inlineStr"/>
      <c r="S273" s="40" t="inlineStr"/>
      <c r="T273" s="41" t="inlineStr">
        <is>
          <t>кг</t>
        </is>
      </c>
      <c r="U273" s="644" t="n">
        <v>0</v>
      </c>
      <c r="V273" s="64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08" t="n">
        <v>4607091384154</v>
      </c>
      <c r="E274" s="609" t="n"/>
      <c r="F274" s="641" t="n">
        <v>0.5</v>
      </c>
      <c r="G274" s="38" t="n">
        <v>10</v>
      </c>
      <c r="H274" s="641" t="n">
        <v>5</v>
      </c>
      <c r="I274" s="64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0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43" t="n"/>
      <c r="O274" s="643" t="n"/>
      <c r="P274" s="643" t="n"/>
      <c r="Q274" s="609" t="n"/>
      <c r="R274" s="40" t="inlineStr"/>
      <c r="S274" s="40" t="inlineStr"/>
      <c r="T274" s="41" t="inlineStr">
        <is>
          <t>кг</t>
        </is>
      </c>
      <c r="U274" s="644" t="n">
        <v>0</v>
      </c>
      <c r="V274" s="64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08" t="n">
        <v>4607091384161</v>
      </c>
      <c r="E275" s="609" t="n"/>
      <c r="F275" s="641" t="n">
        <v>0.5</v>
      </c>
      <c r="G275" s="38" t="n">
        <v>10</v>
      </c>
      <c r="H275" s="641" t="n">
        <v>5</v>
      </c>
      <c r="I275" s="64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0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43" t="n"/>
      <c r="O275" s="643" t="n"/>
      <c r="P275" s="643" t="n"/>
      <c r="Q275" s="609" t="n"/>
      <c r="R275" s="40" t="inlineStr"/>
      <c r="S275" s="40" t="inlineStr"/>
      <c r="T275" s="41" t="inlineStr">
        <is>
          <t>кг</t>
        </is>
      </c>
      <c r="U275" s="644" t="n">
        <v>0</v>
      </c>
      <c r="V275" s="64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17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46" t="n"/>
      <c r="M276" s="647" t="inlineStr">
        <is>
          <t>Итого</t>
        </is>
      </c>
      <c r="N276" s="617" t="n"/>
      <c r="O276" s="617" t="n"/>
      <c r="P276" s="617" t="n"/>
      <c r="Q276" s="617" t="n"/>
      <c r="R276" s="617" t="n"/>
      <c r="S276" s="618" t="n"/>
      <c r="T276" s="43" t="inlineStr">
        <is>
          <t>кор</t>
        </is>
      </c>
      <c r="U276" s="648">
        <f>IFERROR(U268/H268,"0")+IFERROR(U269/H269,"0")+IFERROR(U270/H270,"0")+IFERROR(U271/H271,"0")+IFERROR(U272/H272,"0")+IFERROR(U273/H273,"0")+IFERROR(U274/H274,"0")+IFERROR(U275/H275,"0")</f>
        <v/>
      </c>
      <c r="V276" s="648">
        <f>IFERROR(V268/H268,"0")+IFERROR(V269/H269,"0")+IFERROR(V270/H270,"0")+IFERROR(V271/H271,"0")+IFERROR(V272/H272,"0")+IFERROR(V273/H273,"0")+IFERROR(V274/H274,"0")+IFERROR(V275/H275,"0")</f>
        <v/>
      </c>
      <c r="W276" s="64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9" t="n"/>
      <c r="Y276" s="64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46" t="n"/>
      <c r="M277" s="647" t="inlineStr">
        <is>
          <t>Итого</t>
        </is>
      </c>
      <c r="N277" s="617" t="n"/>
      <c r="O277" s="617" t="n"/>
      <c r="P277" s="617" t="n"/>
      <c r="Q277" s="617" t="n"/>
      <c r="R277" s="617" t="n"/>
      <c r="S277" s="618" t="n"/>
      <c r="T277" s="43" t="inlineStr">
        <is>
          <t>кг</t>
        </is>
      </c>
      <c r="U277" s="648">
        <f>IFERROR(SUM(U268:U275),"0")</f>
        <v/>
      </c>
      <c r="V277" s="648">
        <f>IFERROR(SUM(V268:V275),"0")</f>
        <v/>
      </c>
      <c r="W277" s="43" t="n"/>
      <c r="X277" s="649" t="n"/>
      <c r="Y277" s="649" t="n"/>
    </row>
    <row r="278" ht="14.25" customHeight="1">
      <c r="A278" s="318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8" t="n"/>
      <c r="Y278" s="318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08" t="n">
        <v>4607091383980</v>
      </c>
      <c r="E279" s="609" t="n"/>
      <c r="F279" s="641" t="n">
        <v>2.5</v>
      </c>
      <c r="G279" s="38" t="n">
        <v>6</v>
      </c>
      <c r="H279" s="641" t="n">
        <v>15</v>
      </c>
      <c r="I279" s="64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43" t="n"/>
      <c r="O279" s="643" t="n"/>
      <c r="P279" s="643" t="n"/>
      <c r="Q279" s="609" t="n"/>
      <c r="R279" s="40" t="inlineStr"/>
      <c r="S279" s="40" t="inlineStr"/>
      <c r="T279" s="41" t="inlineStr">
        <is>
          <t>кг</t>
        </is>
      </c>
      <c r="U279" s="644" t="n">
        <v>4000</v>
      </c>
      <c r="V279" s="64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08" t="n">
        <v>4607091384178</v>
      </c>
      <c r="E280" s="609" t="n"/>
      <c r="F280" s="641" t="n">
        <v>0.4</v>
      </c>
      <c r="G280" s="38" t="n">
        <v>10</v>
      </c>
      <c r="H280" s="641" t="n">
        <v>4</v>
      </c>
      <c r="I280" s="64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43" t="n"/>
      <c r="O280" s="643" t="n"/>
      <c r="P280" s="643" t="n"/>
      <c r="Q280" s="609" t="n"/>
      <c r="R280" s="40" t="inlineStr"/>
      <c r="S280" s="40" t="inlineStr"/>
      <c r="T280" s="41" t="inlineStr">
        <is>
          <t>кг</t>
        </is>
      </c>
      <c r="U280" s="644" t="n">
        <v>0</v>
      </c>
      <c r="V280" s="64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1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46" t="n"/>
      <c r="M281" s="647" t="inlineStr">
        <is>
          <t>Итого</t>
        </is>
      </c>
      <c r="N281" s="617" t="n"/>
      <c r="O281" s="617" t="n"/>
      <c r="P281" s="617" t="n"/>
      <c r="Q281" s="617" t="n"/>
      <c r="R281" s="617" t="n"/>
      <c r="S281" s="618" t="n"/>
      <c r="T281" s="43" t="inlineStr">
        <is>
          <t>кор</t>
        </is>
      </c>
      <c r="U281" s="648">
        <f>IFERROR(U279/H279,"0")+IFERROR(U280/H280,"0")</f>
        <v/>
      </c>
      <c r="V281" s="648">
        <f>IFERROR(V279/H279,"0")+IFERROR(V280/H280,"0")</f>
        <v/>
      </c>
      <c r="W281" s="648">
        <f>IFERROR(IF(W279="",0,W279),"0")+IFERROR(IF(W280="",0,W280),"0")</f>
        <v/>
      </c>
      <c r="X281" s="649" t="n"/>
      <c r="Y281" s="64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46" t="n"/>
      <c r="M282" s="647" t="inlineStr">
        <is>
          <t>Итого</t>
        </is>
      </c>
      <c r="N282" s="617" t="n"/>
      <c r="O282" s="617" t="n"/>
      <c r="P282" s="617" t="n"/>
      <c r="Q282" s="617" t="n"/>
      <c r="R282" s="617" t="n"/>
      <c r="S282" s="618" t="n"/>
      <c r="T282" s="43" t="inlineStr">
        <is>
          <t>кг</t>
        </is>
      </c>
      <c r="U282" s="648">
        <f>IFERROR(SUM(U279:U280),"0")</f>
        <v/>
      </c>
      <c r="V282" s="648">
        <f>IFERROR(SUM(V279:V280),"0")</f>
        <v/>
      </c>
      <c r="W282" s="43" t="n"/>
      <c r="X282" s="649" t="n"/>
      <c r="Y282" s="649" t="n"/>
    </row>
    <row r="283" ht="14.25" customHeight="1">
      <c r="A283" s="318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8" t="n"/>
      <c r="Y283" s="318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308" t="n">
        <v>4607091384833</v>
      </c>
      <c r="E284" s="609" t="n"/>
      <c r="F284" s="641" t="n">
        <v>0.73</v>
      </c>
      <c r="G284" s="38" t="n">
        <v>6</v>
      </c>
      <c r="H284" s="641" t="n">
        <v>4.38</v>
      </c>
      <c r="I284" s="64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09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643" t="n"/>
      <c r="O284" s="643" t="n"/>
      <c r="P284" s="643" t="n"/>
      <c r="Q284" s="609" t="n"/>
      <c r="R284" s="40" t="inlineStr"/>
      <c r="S284" s="40" t="inlineStr"/>
      <c r="T284" s="41" t="inlineStr">
        <is>
          <t>кг</t>
        </is>
      </c>
      <c r="U284" s="644" t="n">
        <v>0</v>
      </c>
      <c r="V284" s="64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08" t="n">
        <v>4607091384857</v>
      </c>
      <c r="E285" s="609" t="n"/>
      <c r="F285" s="641" t="n">
        <v>0.73</v>
      </c>
      <c r="G285" s="38" t="n">
        <v>6</v>
      </c>
      <c r="H285" s="641" t="n">
        <v>4.38</v>
      </c>
      <c r="I285" s="64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1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43" t="n"/>
      <c r="O285" s="643" t="n"/>
      <c r="P285" s="643" t="n"/>
      <c r="Q285" s="609" t="n"/>
      <c r="R285" s="40" t="inlineStr"/>
      <c r="S285" s="40" t="inlineStr"/>
      <c r="T285" s="41" t="inlineStr">
        <is>
          <t>кг</t>
        </is>
      </c>
      <c r="U285" s="644" t="n">
        <v>0</v>
      </c>
      <c r="V285" s="64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17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46" t="n"/>
      <c r="M286" s="647" t="inlineStr">
        <is>
          <t>Итого</t>
        </is>
      </c>
      <c r="N286" s="617" t="n"/>
      <c r="O286" s="617" t="n"/>
      <c r="P286" s="617" t="n"/>
      <c r="Q286" s="617" t="n"/>
      <c r="R286" s="617" t="n"/>
      <c r="S286" s="618" t="n"/>
      <c r="T286" s="43" t="inlineStr">
        <is>
          <t>кор</t>
        </is>
      </c>
      <c r="U286" s="648">
        <f>IFERROR(U284/H284,"0")+IFERROR(U285/H285,"0")</f>
        <v/>
      </c>
      <c r="V286" s="648">
        <f>IFERROR(V284/H284,"0")+IFERROR(V285/H285,"0")</f>
        <v/>
      </c>
      <c r="W286" s="648">
        <f>IFERROR(IF(W284="",0,W284),"0")+IFERROR(IF(W285="",0,W285),"0")</f>
        <v/>
      </c>
      <c r="X286" s="649" t="n"/>
      <c r="Y286" s="64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46" t="n"/>
      <c r="M287" s="647" t="inlineStr">
        <is>
          <t>Итого</t>
        </is>
      </c>
      <c r="N287" s="617" t="n"/>
      <c r="O287" s="617" t="n"/>
      <c r="P287" s="617" t="n"/>
      <c r="Q287" s="617" t="n"/>
      <c r="R287" s="617" t="n"/>
      <c r="S287" s="618" t="n"/>
      <c r="T287" s="43" t="inlineStr">
        <is>
          <t>кг</t>
        </is>
      </c>
      <c r="U287" s="648">
        <f>IFERROR(SUM(U284:U285),"0")</f>
        <v/>
      </c>
      <c r="V287" s="648">
        <f>IFERROR(SUM(V284:V285),"0")</f>
        <v/>
      </c>
      <c r="W287" s="43" t="n"/>
      <c r="X287" s="649" t="n"/>
      <c r="Y287" s="649" t="n"/>
    </row>
    <row r="288" ht="14.25" customHeight="1">
      <c r="A288" s="318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8" t="n"/>
      <c r="Y288" s="318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08" t="n">
        <v>4607091384260</v>
      </c>
      <c r="E289" s="609" t="n"/>
      <c r="F289" s="641" t="n">
        <v>1.3</v>
      </c>
      <c r="G289" s="38" t="n">
        <v>6</v>
      </c>
      <c r="H289" s="641" t="n">
        <v>7.8</v>
      </c>
      <c r="I289" s="64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43" t="n"/>
      <c r="O289" s="643" t="n"/>
      <c r="P289" s="643" t="n"/>
      <c r="Q289" s="609" t="n"/>
      <c r="R289" s="40" t="inlineStr"/>
      <c r="S289" s="40" t="inlineStr"/>
      <c r="T289" s="41" t="inlineStr">
        <is>
          <t>кг</t>
        </is>
      </c>
      <c r="U289" s="644" t="n">
        <v>0</v>
      </c>
      <c r="V289" s="64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17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46" t="n"/>
      <c r="M290" s="647" t="inlineStr">
        <is>
          <t>Итого</t>
        </is>
      </c>
      <c r="N290" s="617" t="n"/>
      <c r="O290" s="617" t="n"/>
      <c r="P290" s="617" t="n"/>
      <c r="Q290" s="617" t="n"/>
      <c r="R290" s="617" t="n"/>
      <c r="S290" s="618" t="n"/>
      <c r="T290" s="43" t="inlineStr">
        <is>
          <t>кор</t>
        </is>
      </c>
      <c r="U290" s="648">
        <f>IFERROR(U289/H289,"0")</f>
        <v/>
      </c>
      <c r="V290" s="648">
        <f>IFERROR(V289/H289,"0")</f>
        <v/>
      </c>
      <c r="W290" s="648">
        <f>IFERROR(IF(W289="",0,W289),"0")</f>
        <v/>
      </c>
      <c r="X290" s="649" t="n"/>
      <c r="Y290" s="64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46" t="n"/>
      <c r="M291" s="647" t="inlineStr">
        <is>
          <t>Итого</t>
        </is>
      </c>
      <c r="N291" s="617" t="n"/>
      <c r="O291" s="617" t="n"/>
      <c r="P291" s="617" t="n"/>
      <c r="Q291" s="617" t="n"/>
      <c r="R291" s="617" t="n"/>
      <c r="S291" s="618" t="n"/>
      <c r="T291" s="43" t="inlineStr">
        <is>
          <t>кг</t>
        </is>
      </c>
      <c r="U291" s="648">
        <f>IFERROR(SUM(U289:U289),"0")</f>
        <v/>
      </c>
      <c r="V291" s="648">
        <f>IFERROR(SUM(V289:V289),"0")</f>
        <v/>
      </c>
      <c r="W291" s="43" t="n"/>
      <c r="X291" s="649" t="n"/>
      <c r="Y291" s="649" t="n"/>
    </row>
    <row r="292" ht="14.25" customHeight="1">
      <c r="A292" s="318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8" t="n"/>
      <c r="Y292" s="318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08" t="n">
        <v>4607091384673</v>
      </c>
      <c r="E293" s="609" t="n"/>
      <c r="F293" s="641" t="n">
        <v>1.3</v>
      </c>
      <c r="G293" s="38" t="n">
        <v>6</v>
      </c>
      <c r="H293" s="641" t="n">
        <v>7.8</v>
      </c>
      <c r="I293" s="64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43" t="n"/>
      <c r="O293" s="643" t="n"/>
      <c r="P293" s="643" t="n"/>
      <c r="Q293" s="609" t="n"/>
      <c r="R293" s="40" t="inlineStr"/>
      <c r="S293" s="40" t="inlineStr"/>
      <c r="T293" s="41" t="inlineStr">
        <is>
          <t>кг</t>
        </is>
      </c>
      <c r="U293" s="644" t="n">
        <v>0</v>
      </c>
      <c r="V293" s="64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1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46" t="n"/>
      <c r="M294" s="647" t="inlineStr">
        <is>
          <t>Итого</t>
        </is>
      </c>
      <c r="N294" s="617" t="n"/>
      <c r="O294" s="617" t="n"/>
      <c r="P294" s="617" t="n"/>
      <c r="Q294" s="617" t="n"/>
      <c r="R294" s="617" t="n"/>
      <c r="S294" s="618" t="n"/>
      <c r="T294" s="43" t="inlineStr">
        <is>
          <t>кор</t>
        </is>
      </c>
      <c r="U294" s="648">
        <f>IFERROR(U293/H293,"0")</f>
        <v/>
      </c>
      <c r="V294" s="648">
        <f>IFERROR(V293/H293,"0")</f>
        <v/>
      </c>
      <c r="W294" s="648">
        <f>IFERROR(IF(W293="",0,W293),"0")</f>
        <v/>
      </c>
      <c r="X294" s="649" t="n"/>
      <c r="Y294" s="64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46" t="n"/>
      <c r="M295" s="647" t="inlineStr">
        <is>
          <t>Итого</t>
        </is>
      </c>
      <c r="N295" s="617" t="n"/>
      <c r="O295" s="617" t="n"/>
      <c r="P295" s="617" t="n"/>
      <c r="Q295" s="617" t="n"/>
      <c r="R295" s="617" t="n"/>
      <c r="S295" s="618" t="n"/>
      <c r="T295" s="43" t="inlineStr">
        <is>
          <t>кг</t>
        </is>
      </c>
      <c r="U295" s="648">
        <f>IFERROR(SUM(U293:U293),"0")</f>
        <v/>
      </c>
      <c r="V295" s="648">
        <f>IFERROR(SUM(V293:V293),"0")</f>
        <v/>
      </c>
      <c r="W295" s="43" t="n"/>
      <c r="X295" s="649" t="n"/>
      <c r="Y295" s="649" t="n"/>
    </row>
    <row r="296" ht="16.5" customHeight="1">
      <c r="A296" s="324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4" t="n"/>
      <c r="Y296" s="324" t="n"/>
    </row>
    <row r="297" ht="14.25" customHeight="1">
      <c r="A297" s="318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8" t="n"/>
      <c r="Y297" s="318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08" t="n">
        <v>4607091384185</v>
      </c>
      <c r="E298" s="609" t="n"/>
      <c r="F298" s="641" t="n">
        <v>0.8</v>
      </c>
      <c r="G298" s="38" t="n">
        <v>15</v>
      </c>
      <c r="H298" s="641" t="n">
        <v>12</v>
      </c>
      <c r="I298" s="64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1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43" t="n"/>
      <c r="O298" s="643" t="n"/>
      <c r="P298" s="643" t="n"/>
      <c r="Q298" s="609" t="n"/>
      <c r="R298" s="40" t="inlineStr"/>
      <c r="S298" s="40" t="inlineStr"/>
      <c r="T298" s="41" t="inlineStr">
        <is>
          <t>кг</t>
        </is>
      </c>
      <c r="U298" s="644" t="n">
        <v>0</v>
      </c>
      <c r="V298" s="64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08" t="n">
        <v>4607091384192</v>
      </c>
      <c r="E299" s="609" t="n"/>
      <c r="F299" s="641" t="n">
        <v>1.8</v>
      </c>
      <c r="G299" s="38" t="n">
        <v>6</v>
      </c>
      <c r="H299" s="641" t="n">
        <v>10.8</v>
      </c>
      <c r="I299" s="64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1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43" t="n"/>
      <c r="O299" s="643" t="n"/>
      <c r="P299" s="643" t="n"/>
      <c r="Q299" s="609" t="n"/>
      <c r="R299" s="40" t="inlineStr"/>
      <c r="S299" s="40" t="inlineStr"/>
      <c r="T299" s="41" t="inlineStr">
        <is>
          <t>кг</t>
        </is>
      </c>
      <c r="U299" s="644" t="n">
        <v>0</v>
      </c>
      <c r="V299" s="64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08" t="n">
        <v>4680115881907</v>
      </c>
      <c r="E300" s="609" t="n"/>
      <c r="F300" s="641" t="n">
        <v>1.8</v>
      </c>
      <c r="G300" s="38" t="n">
        <v>6</v>
      </c>
      <c r="H300" s="641" t="n">
        <v>10.8</v>
      </c>
      <c r="I300" s="64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15" t="inlineStr">
        <is>
          <t>Вареные колбасы "Молочная оригинальная" Вес П/а ТМ "Особый рецепт" большой батон</t>
        </is>
      </c>
      <c r="N300" s="643" t="n"/>
      <c r="O300" s="643" t="n"/>
      <c r="P300" s="643" t="n"/>
      <c r="Q300" s="609" t="n"/>
      <c r="R300" s="40" t="inlineStr"/>
      <c r="S300" s="40" t="inlineStr"/>
      <c r="T300" s="41" t="inlineStr">
        <is>
          <t>кг</t>
        </is>
      </c>
      <c r="U300" s="644" t="n">
        <v>0</v>
      </c>
      <c r="V300" s="64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08" t="n">
        <v>4607091384680</v>
      </c>
      <c r="E301" s="609" t="n"/>
      <c r="F301" s="641" t="n">
        <v>0.4</v>
      </c>
      <c r="G301" s="38" t="n">
        <v>10</v>
      </c>
      <c r="H301" s="641" t="n">
        <v>4</v>
      </c>
      <c r="I301" s="64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43" t="n"/>
      <c r="O301" s="643" t="n"/>
      <c r="P301" s="643" t="n"/>
      <c r="Q301" s="609" t="n"/>
      <c r="R301" s="40" t="inlineStr"/>
      <c r="S301" s="40" t="inlineStr"/>
      <c r="T301" s="41" t="inlineStr">
        <is>
          <t>кг</t>
        </is>
      </c>
      <c r="U301" s="644" t="n">
        <v>0</v>
      </c>
      <c r="V301" s="64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1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46" t="n"/>
      <c r="M302" s="647" t="inlineStr">
        <is>
          <t>Итого</t>
        </is>
      </c>
      <c r="N302" s="617" t="n"/>
      <c r="O302" s="617" t="n"/>
      <c r="P302" s="617" t="n"/>
      <c r="Q302" s="617" t="n"/>
      <c r="R302" s="617" t="n"/>
      <c r="S302" s="618" t="n"/>
      <c r="T302" s="43" t="inlineStr">
        <is>
          <t>кор</t>
        </is>
      </c>
      <c r="U302" s="648">
        <f>IFERROR(U298/H298,"0")+IFERROR(U299/H299,"0")+IFERROR(U300/H300,"0")+IFERROR(U301/H301,"0")</f>
        <v/>
      </c>
      <c r="V302" s="648">
        <f>IFERROR(V298/H298,"0")+IFERROR(V299/H299,"0")+IFERROR(V300/H300,"0")+IFERROR(V301/H301,"0")</f>
        <v/>
      </c>
      <c r="W302" s="648">
        <f>IFERROR(IF(W298="",0,W298),"0")+IFERROR(IF(W299="",0,W299),"0")+IFERROR(IF(W300="",0,W300),"0")+IFERROR(IF(W301="",0,W301),"0")</f>
        <v/>
      </c>
      <c r="X302" s="649" t="n"/>
      <c r="Y302" s="64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46" t="n"/>
      <c r="M303" s="647" t="inlineStr">
        <is>
          <t>Итого</t>
        </is>
      </c>
      <c r="N303" s="617" t="n"/>
      <c r="O303" s="617" t="n"/>
      <c r="P303" s="617" t="n"/>
      <c r="Q303" s="617" t="n"/>
      <c r="R303" s="617" t="n"/>
      <c r="S303" s="618" t="n"/>
      <c r="T303" s="43" t="inlineStr">
        <is>
          <t>кг</t>
        </is>
      </c>
      <c r="U303" s="648">
        <f>IFERROR(SUM(U298:U301),"0")</f>
        <v/>
      </c>
      <c r="V303" s="648">
        <f>IFERROR(SUM(V298:V301),"0")</f>
        <v/>
      </c>
      <c r="W303" s="43" t="n"/>
      <c r="X303" s="649" t="n"/>
      <c r="Y303" s="649" t="n"/>
    </row>
    <row r="304" ht="14.25" customHeight="1">
      <c r="A304" s="318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8" t="n"/>
      <c r="Y304" s="318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08" t="n">
        <v>4607091384802</v>
      </c>
      <c r="E305" s="609" t="n"/>
      <c r="F305" s="641" t="n">
        <v>0.73</v>
      </c>
      <c r="G305" s="38" t="n">
        <v>6</v>
      </c>
      <c r="H305" s="641" t="n">
        <v>4.38</v>
      </c>
      <c r="I305" s="64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43" t="n"/>
      <c r="O305" s="643" t="n"/>
      <c r="P305" s="643" t="n"/>
      <c r="Q305" s="609" t="n"/>
      <c r="R305" s="40" t="inlineStr"/>
      <c r="S305" s="40" t="inlineStr"/>
      <c r="T305" s="41" t="inlineStr">
        <is>
          <t>кг</t>
        </is>
      </c>
      <c r="U305" s="644" t="n">
        <v>0</v>
      </c>
      <c r="V305" s="64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08" t="n">
        <v>4607091384826</v>
      </c>
      <c r="E306" s="609" t="n"/>
      <c r="F306" s="641" t="n">
        <v>0.35</v>
      </c>
      <c r="G306" s="38" t="n">
        <v>8</v>
      </c>
      <c r="H306" s="641" t="n">
        <v>2.8</v>
      </c>
      <c r="I306" s="64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43" t="n"/>
      <c r="O306" s="643" t="n"/>
      <c r="P306" s="643" t="n"/>
      <c r="Q306" s="609" t="n"/>
      <c r="R306" s="40" t="inlineStr"/>
      <c r="S306" s="40" t="inlineStr"/>
      <c r="T306" s="41" t="inlineStr">
        <is>
          <t>кг</t>
        </is>
      </c>
      <c r="U306" s="644" t="n">
        <v>0</v>
      </c>
      <c r="V306" s="64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1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46" t="n"/>
      <c r="M307" s="647" t="inlineStr">
        <is>
          <t>Итого</t>
        </is>
      </c>
      <c r="N307" s="617" t="n"/>
      <c r="O307" s="617" t="n"/>
      <c r="P307" s="617" t="n"/>
      <c r="Q307" s="617" t="n"/>
      <c r="R307" s="617" t="n"/>
      <c r="S307" s="618" t="n"/>
      <c r="T307" s="43" t="inlineStr">
        <is>
          <t>кор</t>
        </is>
      </c>
      <c r="U307" s="648">
        <f>IFERROR(U305/H305,"0")+IFERROR(U306/H306,"0")</f>
        <v/>
      </c>
      <c r="V307" s="648">
        <f>IFERROR(V305/H305,"0")+IFERROR(V306/H306,"0")</f>
        <v/>
      </c>
      <c r="W307" s="648">
        <f>IFERROR(IF(W305="",0,W305),"0")+IFERROR(IF(W306="",0,W306),"0")</f>
        <v/>
      </c>
      <c r="X307" s="649" t="n"/>
      <c r="Y307" s="64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46" t="n"/>
      <c r="M308" s="647" t="inlineStr">
        <is>
          <t>Итого</t>
        </is>
      </c>
      <c r="N308" s="617" t="n"/>
      <c r="O308" s="617" t="n"/>
      <c r="P308" s="617" t="n"/>
      <c r="Q308" s="617" t="n"/>
      <c r="R308" s="617" t="n"/>
      <c r="S308" s="618" t="n"/>
      <c r="T308" s="43" t="inlineStr">
        <is>
          <t>кг</t>
        </is>
      </c>
      <c r="U308" s="648">
        <f>IFERROR(SUM(U305:U306),"0")</f>
        <v/>
      </c>
      <c r="V308" s="648">
        <f>IFERROR(SUM(V305:V306),"0")</f>
        <v/>
      </c>
      <c r="W308" s="43" t="n"/>
      <c r="X308" s="649" t="n"/>
      <c r="Y308" s="649" t="n"/>
    </row>
    <row r="309" ht="14.25" customHeight="1">
      <c r="A309" s="318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8" t="n"/>
      <c r="Y309" s="318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08" t="n">
        <v>4680115881976</v>
      </c>
      <c r="E310" s="609" t="n"/>
      <c r="F310" s="641" t="n">
        <v>1.3</v>
      </c>
      <c r="G310" s="38" t="n">
        <v>6</v>
      </c>
      <c r="H310" s="641" t="n">
        <v>7.8</v>
      </c>
      <c r="I310" s="64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19" t="inlineStr">
        <is>
          <t>Сосиски "Сочные без свинины" Весовые ТМ "Особый рецепт" 1,3 кг</t>
        </is>
      </c>
      <c r="N310" s="643" t="n"/>
      <c r="O310" s="643" t="n"/>
      <c r="P310" s="643" t="n"/>
      <c r="Q310" s="609" t="n"/>
      <c r="R310" s="40" t="inlineStr"/>
      <c r="S310" s="40" t="inlineStr"/>
      <c r="T310" s="41" t="inlineStr">
        <is>
          <t>кг</t>
        </is>
      </c>
      <c r="U310" s="644" t="n">
        <v>0</v>
      </c>
      <c r="V310" s="64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08" t="n">
        <v>4680115881969</v>
      </c>
      <c r="E311" s="609" t="n"/>
      <c r="F311" s="641" t="n">
        <v>0.4</v>
      </c>
      <c r="G311" s="38" t="n">
        <v>6</v>
      </c>
      <c r="H311" s="641" t="n">
        <v>2.4</v>
      </c>
      <c r="I311" s="64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20" t="inlineStr">
        <is>
          <t>Сосиски "Сочные без свинины" ф/в 0,4 кг ТМ "Особый рецепт"</t>
        </is>
      </c>
      <c r="N311" s="643" t="n"/>
      <c r="O311" s="643" t="n"/>
      <c r="P311" s="643" t="n"/>
      <c r="Q311" s="609" t="n"/>
      <c r="R311" s="40" t="inlineStr"/>
      <c r="S311" s="40" t="inlineStr"/>
      <c r="T311" s="41" t="inlineStr">
        <is>
          <t>кг</t>
        </is>
      </c>
      <c r="U311" s="644" t="n">
        <v>0</v>
      </c>
      <c r="V311" s="64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  <c r="AC311" s="246" t="inlineStr">
        <is>
          <t>КИ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308" t="n">
        <v>4607091384246</v>
      </c>
      <c r="E312" s="609" t="n"/>
      <c r="F312" s="641" t="n">
        <v>1.3</v>
      </c>
      <c r="G312" s="38" t="n">
        <v>6</v>
      </c>
      <c r="H312" s="641" t="n">
        <v>7.8</v>
      </c>
      <c r="I312" s="64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82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643" t="n"/>
      <c r="O312" s="643" t="n"/>
      <c r="P312" s="643" t="n"/>
      <c r="Q312" s="609" t="n"/>
      <c r="R312" s="40" t="inlineStr"/>
      <c r="S312" s="40" t="inlineStr"/>
      <c r="T312" s="41" t="inlineStr">
        <is>
          <t>кг</t>
        </is>
      </c>
      <c r="U312" s="644" t="n">
        <v>0</v>
      </c>
      <c r="V312" s="64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308" t="n">
        <v>4607091384253</v>
      </c>
      <c r="E313" s="609" t="n"/>
      <c r="F313" s="641" t="n">
        <v>0.4</v>
      </c>
      <c r="G313" s="38" t="n">
        <v>6</v>
      </c>
      <c r="H313" s="641" t="n">
        <v>2.4</v>
      </c>
      <c r="I313" s="64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8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643" t="n"/>
      <c r="O313" s="643" t="n"/>
      <c r="P313" s="643" t="n"/>
      <c r="Q313" s="609" t="n"/>
      <c r="R313" s="40" t="inlineStr"/>
      <c r="S313" s="40" t="inlineStr"/>
      <c r="T313" s="41" t="inlineStr">
        <is>
          <t>кг</t>
        </is>
      </c>
      <c r="U313" s="644" t="n">
        <v>0</v>
      </c>
      <c r="V313" s="64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17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46" t="n"/>
      <c r="M314" s="647" t="inlineStr">
        <is>
          <t>Итого</t>
        </is>
      </c>
      <c r="N314" s="617" t="n"/>
      <c r="O314" s="617" t="n"/>
      <c r="P314" s="617" t="n"/>
      <c r="Q314" s="617" t="n"/>
      <c r="R314" s="617" t="n"/>
      <c r="S314" s="618" t="n"/>
      <c r="T314" s="43" t="inlineStr">
        <is>
          <t>кор</t>
        </is>
      </c>
      <c r="U314" s="648">
        <f>IFERROR(U310/H310,"0")+IFERROR(U311/H311,"0")+IFERROR(U312/H312,"0")+IFERROR(U313/H313,"0")</f>
        <v/>
      </c>
      <c r="V314" s="648">
        <f>IFERROR(V310/H310,"0")+IFERROR(V311/H311,"0")+IFERROR(V312/H312,"0")+IFERROR(V313/H313,"0")</f>
        <v/>
      </c>
      <c r="W314" s="648">
        <f>IFERROR(IF(W310="",0,W310),"0")+IFERROR(IF(W311="",0,W311),"0")+IFERROR(IF(W312="",0,W312),"0")+IFERROR(IF(W313="",0,W313),"0")</f>
        <v/>
      </c>
      <c r="X314" s="649" t="n"/>
      <c r="Y314" s="64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46" t="n"/>
      <c r="M315" s="647" t="inlineStr">
        <is>
          <t>Итого</t>
        </is>
      </c>
      <c r="N315" s="617" t="n"/>
      <c r="O315" s="617" t="n"/>
      <c r="P315" s="617" t="n"/>
      <c r="Q315" s="617" t="n"/>
      <c r="R315" s="617" t="n"/>
      <c r="S315" s="618" t="n"/>
      <c r="T315" s="43" t="inlineStr">
        <is>
          <t>кг</t>
        </is>
      </c>
      <c r="U315" s="648">
        <f>IFERROR(SUM(U310:U313),"0")</f>
        <v/>
      </c>
      <c r="V315" s="648">
        <f>IFERROR(SUM(V310:V313),"0")</f>
        <v/>
      </c>
      <c r="W315" s="43" t="n"/>
      <c r="X315" s="649" t="n"/>
      <c r="Y315" s="649" t="n"/>
    </row>
    <row r="316" ht="14.25" customHeight="1">
      <c r="A316" s="318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08" t="n">
        <v>4607091389357</v>
      </c>
      <c r="E317" s="609" t="n"/>
      <c r="F317" s="641" t="n">
        <v>1.3</v>
      </c>
      <c r="G317" s="38" t="n">
        <v>6</v>
      </c>
      <c r="H317" s="641" t="n">
        <v>7.8</v>
      </c>
      <c r="I317" s="64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23" t="inlineStr">
        <is>
          <t>Сардельки Левантские Особая Без свинины Весовые NDX мгс Особый рецепт</t>
        </is>
      </c>
      <c r="N317" s="643" t="n"/>
      <c r="O317" s="643" t="n"/>
      <c r="P317" s="643" t="n"/>
      <c r="Q317" s="609" t="n"/>
      <c r="R317" s="40" t="inlineStr"/>
      <c r="S317" s="40" t="inlineStr"/>
      <c r="T317" s="41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17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46" t="n"/>
      <c r="M318" s="647" t="inlineStr">
        <is>
          <t>Итого</t>
        </is>
      </c>
      <c r="N318" s="617" t="n"/>
      <c r="O318" s="617" t="n"/>
      <c r="P318" s="617" t="n"/>
      <c r="Q318" s="617" t="n"/>
      <c r="R318" s="617" t="n"/>
      <c r="S318" s="618" t="n"/>
      <c r="T318" s="43" t="inlineStr">
        <is>
          <t>кор</t>
        </is>
      </c>
      <c r="U318" s="648">
        <f>IFERROR(U317/H317,"0")</f>
        <v/>
      </c>
      <c r="V318" s="648">
        <f>IFERROR(V317/H317,"0")</f>
        <v/>
      </c>
      <c r="W318" s="648">
        <f>IFERROR(IF(W317="",0,W317),"0")</f>
        <v/>
      </c>
      <c r="X318" s="649" t="n"/>
      <c r="Y318" s="64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46" t="n"/>
      <c r="M319" s="647" t="inlineStr">
        <is>
          <t>Итого</t>
        </is>
      </c>
      <c r="N319" s="617" t="n"/>
      <c r="O319" s="617" t="n"/>
      <c r="P319" s="617" t="n"/>
      <c r="Q319" s="617" t="n"/>
      <c r="R319" s="617" t="n"/>
      <c r="S319" s="618" t="n"/>
      <c r="T319" s="43" t="inlineStr">
        <is>
          <t>кг</t>
        </is>
      </c>
      <c r="U319" s="648">
        <f>IFERROR(SUM(U317:U317),"0")</f>
        <v/>
      </c>
      <c r="V319" s="648">
        <f>IFERROR(SUM(V317:V317),"0")</f>
        <v/>
      </c>
      <c r="W319" s="43" t="n"/>
      <c r="X319" s="649" t="n"/>
      <c r="Y319" s="649" t="n"/>
    </row>
    <row r="320" ht="27.75" customHeight="1">
      <c r="A320" s="323" t="inlineStr">
        <is>
          <t>Баварушка</t>
        </is>
      </c>
      <c r="B320" s="640" t="n"/>
      <c r="C320" s="640" t="n"/>
      <c r="D320" s="640" t="n"/>
      <c r="E320" s="640" t="n"/>
      <c r="F320" s="640" t="n"/>
      <c r="G320" s="640" t="n"/>
      <c r="H320" s="640" t="n"/>
      <c r="I320" s="640" t="n"/>
      <c r="J320" s="640" t="n"/>
      <c r="K320" s="640" t="n"/>
      <c r="L320" s="640" t="n"/>
      <c r="M320" s="640" t="n"/>
      <c r="N320" s="640" t="n"/>
      <c r="O320" s="640" t="n"/>
      <c r="P320" s="640" t="n"/>
      <c r="Q320" s="640" t="n"/>
      <c r="R320" s="640" t="n"/>
      <c r="S320" s="640" t="n"/>
      <c r="T320" s="640" t="n"/>
      <c r="U320" s="640" t="n"/>
      <c r="V320" s="640" t="n"/>
      <c r="W320" s="640" t="n"/>
      <c r="X320" s="55" t="n"/>
      <c r="Y320" s="55" t="n"/>
    </row>
    <row r="321" ht="16.5" customHeight="1">
      <c r="A321" s="324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14.25" customHeight="1">
      <c r="A322" s="318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8" t="n"/>
      <c r="Y322" s="318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08" t="n">
        <v>4607091389708</v>
      </c>
      <c r="E323" s="609" t="n"/>
      <c r="F323" s="641" t="n">
        <v>0.45</v>
      </c>
      <c r="G323" s="38" t="n">
        <v>6</v>
      </c>
      <c r="H323" s="641" t="n">
        <v>2.7</v>
      </c>
      <c r="I323" s="64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43" t="n"/>
      <c r="O323" s="643" t="n"/>
      <c r="P323" s="643" t="n"/>
      <c r="Q323" s="609" t="n"/>
      <c r="R323" s="40" t="inlineStr"/>
      <c r="S323" s="40" t="inlineStr"/>
      <c r="T323" s="41" t="inlineStr">
        <is>
          <t>кг</t>
        </is>
      </c>
      <c r="U323" s="644" t="n">
        <v>0</v>
      </c>
      <c r="V323" s="64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08" t="n">
        <v>4607091389692</v>
      </c>
      <c r="E324" s="609" t="n"/>
      <c r="F324" s="641" t="n">
        <v>0.45</v>
      </c>
      <c r="G324" s="38" t="n">
        <v>6</v>
      </c>
      <c r="H324" s="641" t="n">
        <v>2.7</v>
      </c>
      <c r="I324" s="64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25" t="inlineStr">
        <is>
          <t>Вареные колбасы Филейбургская Филейбургская Фикс.Вес 0,45 П/а Баварушка</t>
        </is>
      </c>
      <c r="N324" s="643" t="n"/>
      <c r="O324" s="643" t="n"/>
      <c r="P324" s="643" t="n"/>
      <c r="Q324" s="609" t="n"/>
      <c r="R324" s="40" t="inlineStr"/>
      <c r="S324" s="40" t="inlineStr"/>
      <c r="T324" s="41" t="inlineStr">
        <is>
          <t>кг</t>
        </is>
      </c>
      <c r="U324" s="644" t="n">
        <v>0</v>
      </c>
      <c r="V324" s="64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17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46" t="n"/>
      <c r="M325" s="647" t="inlineStr">
        <is>
          <t>Итого</t>
        </is>
      </c>
      <c r="N325" s="617" t="n"/>
      <c r="O325" s="617" t="n"/>
      <c r="P325" s="617" t="n"/>
      <c r="Q325" s="617" t="n"/>
      <c r="R325" s="617" t="n"/>
      <c r="S325" s="618" t="n"/>
      <c r="T325" s="43" t="inlineStr">
        <is>
          <t>кор</t>
        </is>
      </c>
      <c r="U325" s="648">
        <f>IFERROR(U323/H323,"0")+IFERROR(U324/H324,"0")</f>
        <v/>
      </c>
      <c r="V325" s="648">
        <f>IFERROR(V323/H323,"0")+IFERROR(V324/H324,"0")</f>
        <v/>
      </c>
      <c r="W325" s="648">
        <f>IFERROR(IF(W323="",0,W323),"0")+IFERROR(IF(W324="",0,W324),"0")</f>
        <v/>
      </c>
      <c r="X325" s="649" t="n"/>
      <c r="Y325" s="64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46" t="n"/>
      <c r="M326" s="647" t="inlineStr">
        <is>
          <t>Итого</t>
        </is>
      </c>
      <c r="N326" s="617" t="n"/>
      <c r="O326" s="617" t="n"/>
      <c r="P326" s="617" t="n"/>
      <c r="Q326" s="617" t="n"/>
      <c r="R326" s="617" t="n"/>
      <c r="S326" s="618" t="n"/>
      <c r="T326" s="43" t="inlineStr">
        <is>
          <t>кг</t>
        </is>
      </c>
      <c r="U326" s="648">
        <f>IFERROR(SUM(U323:U324),"0")</f>
        <v/>
      </c>
      <c r="V326" s="648">
        <f>IFERROR(SUM(V323:V324),"0")</f>
        <v/>
      </c>
      <c r="W326" s="43" t="n"/>
      <c r="X326" s="649" t="n"/>
      <c r="Y326" s="649" t="n"/>
    </row>
    <row r="327" ht="14.25" customHeight="1">
      <c r="A327" s="318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18" t="n"/>
      <c r="Y327" s="318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308" t="n">
        <v>4607091389753</v>
      </c>
      <c r="E328" s="609" t="n"/>
      <c r="F328" s="641" t="n">
        <v>0.7</v>
      </c>
      <c r="G328" s="38" t="n">
        <v>6</v>
      </c>
      <c r="H328" s="641" t="n">
        <v>4.2</v>
      </c>
      <c r="I328" s="64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8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643" t="n"/>
      <c r="O328" s="643" t="n"/>
      <c r="P328" s="643" t="n"/>
      <c r="Q328" s="609" t="n"/>
      <c r="R328" s="40" t="inlineStr"/>
      <c r="S328" s="40" t="inlineStr"/>
      <c r="T328" s="41" t="inlineStr">
        <is>
          <t>кг</t>
        </is>
      </c>
      <c r="U328" s="644" t="n">
        <v>0</v>
      </c>
      <c r="V328" s="64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308" t="n">
        <v>4607091389760</v>
      </c>
      <c r="E329" s="609" t="n"/>
      <c r="F329" s="641" t="n">
        <v>0.7</v>
      </c>
      <c r="G329" s="38" t="n">
        <v>6</v>
      </c>
      <c r="H329" s="641" t="n">
        <v>4.2</v>
      </c>
      <c r="I329" s="64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643" t="n"/>
      <c r="O329" s="643" t="n"/>
      <c r="P329" s="643" t="n"/>
      <c r="Q329" s="609" t="n"/>
      <c r="R329" s="40" t="inlineStr"/>
      <c r="S329" s="40" t="inlineStr"/>
      <c r="T329" s="41" t="inlineStr">
        <is>
          <t>кг</t>
        </is>
      </c>
      <c r="U329" s="644" t="n">
        <v>0</v>
      </c>
      <c r="V329" s="64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308" t="n">
        <v>4607091389746</v>
      </c>
      <c r="E330" s="609" t="n"/>
      <c r="F330" s="641" t="n">
        <v>0.7</v>
      </c>
      <c r="G330" s="38" t="n">
        <v>6</v>
      </c>
      <c r="H330" s="641" t="n">
        <v>4.2</v>
      </c>
      <c r="I330" s="64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643" t="n"/>
      <c r="O330" s="643" t="n"/>
      <c r="P330" s="643" t="n"/>
      <c r="Q330" s="609" t="n"/>
      <c r="R330" s="40" t="inlineStr"/>
      <c r="S330" s="40" t="inlineStr"/>
      <c r="T330" s="41" t="inlineStr">
        <is>
          <t>кг</t>
        </is>
      </c>
      <c r="U330" s="644" t="n">
        <v>0</v>
      </c>
      <c r="V330" s="64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308" t="n">
        <v>4607091384338</v>
      </c>
      <c r="E331" s="609" t="n"/>
      <c r="F331" s="641" t="n">
        <v>0.35</v>
      </c>
      <c r="G331" s="38" t="n">
        <v>6</v>
      </c>
      <c r="H331" s="641" t="n">
        <v>2.1</v>
      </c>
      <c r="I331" s="64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82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643" t="n"/>
      <c r="O331" s="643" t="n"/>
      <c r="P331" s="643" t="n"/>
      <c r="Q331" s="609" t="n"/>
      <c r="R331" s="40" t="inlineStr"/>
      <c r="S331" s="40" t="inlineStr"/>
      <c r="T331" s="41" t="inlineStr">
        <is>
          <t>кг</t>
        </is>
      </c>
      <c r="U331" s="644" t="n">
        <v>0</v>
      </c>
      <c r="V331" s="64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  <c r="AC331" s="255" t="inlineStr">
        <is>
          <t>КИ</t>
        </is>
      </c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308" t="n">
        <v>4607091389524</v>
      </c>
      <c r="E332" s="609" t="n"/>
      <c r="F332" s="641" t="n">
        <v>0.35</v>
      </c>
      <c r="G332" s="38" t="n">
        <v>6</v>
      </c>
      <c r="H332" s="641" t="n">
        <v>2.1</v>
      </c>
      <c r="I332" s="64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8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643" t="n"/>
      <c r="O332" s="643" t="n"/>
      <c r="P332" s="643" t="n"/>
      <c r="Q332" s="609" t="n"/>
      <c r="R332" s="40" t="inlineStr"/>
      <c r="S332" s="40" t="inlineStr"/>
      <c r="T332" s="41" t="inlineStr">
        <is>
          <t>кг</t>
        </is>
      </c>
      <c r="U332" s="644" t="n">
        <v>0</v>
      </c>
      <c r="V332" s="64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308" t="n">
        <v>4607091384345</v>
      </c>
      <c r="E333" s="609" t="n"/>
      <c r="F333" s="641" t="n">
        <v>0.35</v>
      </c>
      <c r="G333" s="38" t="n">
        <v>6</v>
      </c>
      <c r="H333" s="641" t="n">
        <v>2.1</v>
      </c>
      <c r="I333" s="64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643" t="n"/>
      <c r="O333" s="643" t="n"/>
      <c r="P333" s="643" t="n"/>
      <c r="Q333" s="609" t="n"/>
      <c r="R333" s="40" t="inlineStr"/>
      <c r="S333" s="40" t="inlineStr"/>
      <c r="T333" s="41" t="inlineStr">
        <is>
          <t>кг</t>
        </is>
      </c>
      <c r="U333" s="644" t="n">
        <v>0</v>
      </c>
      <c r="V333" s="64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308" t="n">
        <v>4607091389531</v>
      </c>
      <c r="E334" s="609" t="n"/>
      <c r="F334" s="641" t="n">
        <v>0.35</v>
      </c>
      <c r="G334" s="38" t="n">
        <v>6</v>
      </c>
      <c r="H334" s="641" t="n">
        <v>2.1</v>
      </c>
      <c r="I334" s="64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643" t="n"/>
      <c r="O334" s="643" t="n"/>
      <c r="P334" s="643" t="n"/>
      <c r="Q334" s="609" t="n"/>
      <c r="R334" s="40" t="inlineStr"/>
      <c r="S334" s="40" t="inlineStr"/>
      <c r="T334" s="41" t="inlineStr">
        <is>
          <t>кг</t>
        </is>
      </c>
      <c r="U334" s="644" t="n">
        <v>0</v>
      </c>
      <c r="V334" s="64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>
      <c r="A335" s="31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46" t="n"/>
      <c r="M335" s="647" t="inlineStr">
        <is>
          <t>Итого</t>
        </is>
      </c>
      <c r="N335" s="617" t="n"/>
      <c r="O335" s="617" t="n"/>
      <c r="P335" s="617" t="n"/>
      <c r="Q335" s="617" t="n"/>
      <c r="R335" s="617" t="n"/>
      <c r="S335" s="618" t="n"/>
      <c r="T335" s="43" t="inlineStr">
        <is>
          <t>кор</t>
        </is>
      </c>
      <c r="U335" s="648">
        <f>IFERROR(U328/H328,"0")+IFERROR(U329/H329,"0")+IFERROR(U330/H330,"0")+IFERROR(U331/H331,"0")+IFERROR(U332/H332,"0")+IFERROR(U333/H333,"0")+IFERROR(U334/H334,"0")</f>
        <v/>
      </c>
      <c r="V335" s="648">
        <f>IFERROR(V328/H328,"0")+IFERROR(V329/H329,"0")+IFERROR(V330/H330,"0")+IFERROR(V331/H331,"0")+IFERROR(V332/H332,"0")+IFERROR(V333/H333,"0")+IFERROR(V334/H334,"0")</f>
        <v/>
      </c>
      <c r="W335" s="64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649" t="n"/>
      <c r="Y335" s="64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46" t="n"/>
      <c r="M336" s="647" t="inlineStr">
        <is>
          <t>Итого</t>
        </is>
      </c>
      <c r="N336" s="617" t="n"/>
      <c r="O336" s="617" t="n"/>
      <c r="P336" s="617" t="n"/>
      <c r="Q336" s="617" t="n"/>
      <c r="R336" s="617" t="n"/>
      <c r="S336" s="618" t="n"/>
      <c r="T336" s="43" t="inlineStr">
        <is>
          <t>кг</t>
        </is>
      </c>
      <c r="U336" s="648">
        <f>IFERROR(SUM(U328:U334),"0")</f>
        <v/>
      </c>
      <c r="V336" s="648">
        <f>IFERROR(SUM(V328:V334),"0")</f>
        <v/>
      </c>
      <c r="W336" s="43" t="n"/>
      <c r="X336" s="649" t="n"/>
      <c r="Y336" s="649" t="n"/>
    </row>
    <row r="337" ht="14.25" customHeight="1">
      <c r="A337" s="318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18" t="n"/>
      <c r="Y337" s="318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308" t="n">
        <v>4607091389685</v>
      </c>
      <c r="E338" s="609" t="n"/>
      <c r="F338" s="641" t="n">
        <v>1.3</v>
      </c>
      <c r="G338" s="38" t="n">
        <v>6</v>
      </c>
      <c r="H338" s="641" t="n">
        <v>7.8</v>
      </c>
      <c r="I338" s="64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83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643" t="n"/>
      <c r="O338" s="643" t="n"/>
      <c r="P338" s="643" t="n"/>
      <c r="Q338" s="609" t="n"/>
      <c r="R338" s="40" t="inlineStr"/>
      <c r="S338" s="40" t="inlineStr"/>
      <c r="T338" s="41" t="inlineStr">
        <is>
          <t>кг</t>
        </is>
      </c>
      <c r="U338" s="644" t="n">
        <v>0</v>
      </c>
      <c r="V338" s="64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  <c r="AC338" s="259" t="inlineStr">
        <is>
          <t>КИ</t>
        </is>
      </c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308" t="n">
        <v>4607091389654</v>
      </c>
      <c r="E339" s="609" t="n"/>
      <c r="F339" s="641" t="n">
        <v>0.33</v>
      </c>
      <c r="G339" s="38" t="n">
        <v>6</v>
      </c>
      <c r="H339" s="641" t="n">
        <v>1.98</v>
      </c>
      <c r="I339" s="64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834" t="inlineStr">
        <is>
          <t>Сосиски Баварушки (с грудкой ГОСТ 31962-2013) Филейбургская Фикс.вес 0,33 П/а мгс Баварушка</t>
        </is>
      </c>
      <c r="N339" s="643" t="n"/>
      <c r="O339" s="643" t="n"/>
      <c r="P339" s="643" t="n"/>
      <c r="Q339" s="609" t="n"/>
      <c r="R339" s="40" t="inlineStr"/>
      <c r="S339" s="40" t="inlineStr"/>
      <c r="T339" s="41" t="inlineStr">
        <is>
          <t>кг</t>
        </is>
      </c>
      <c r="U339" s="644" t="n">
        <v>0</v>
      </c>
      <c r="V339" s="64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260" t="inlineStr">
        <is>
          <t>КИ</t>
        </is>
      </c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308" t="n">
        <v>4607091384352</v>
      </c>
      <c r="E340" s="609" t="n"/>
      <c r="F340" s="641" t="n">
        <v>0.6</v>
      </c>
      <c r="G340" s="38" t="n">
        <v>4</v>
      </c>
      <c r="H340" s="641" t="n">
        <v>2.4</v>
      </c>
      <c r="I340" s="64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8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643" t="n"/>
      <c r="O340" s="643" t="n"/>
      <c r="P340" s="643" t="n"/>
      <c r="Q340" s="609" t="n"/>
      <c r="R340" s="40" t="inlineStr"/>
      <c r="S340" s="40" t="inlineStr"/>
      <c r="T340" s="41" t="inlineStr">
        <is>
          <t>кг</t>
        </is>
      </c>
      <c r="U340" s="644" t="n">
        <v>0</v>
      </c>
      <c r="V340" s="64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308" t="n">
        <v>4607091389661</v>
      </c>
      <c r="E341" s="609" t="n"/>
      <c r="F341" s="641" t="n">
        <v>0.55</v>
      </c>
      <c r="G341" s="38" t="n">
        <v>4</v>
      </c>
      <c r="H341" s="641" t="n">
        <v>2.2</v>
      </c>
      <c r="I341" s="64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83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643" t="n"/>
      <c r="O341" s="643" t="n"/>
      <c r="P341" s="643" t="n"/>
      <c r="Q341" s="609" t="n"/>
      <c r="R341" s="40" t="inlineStr"/>
      <c r="S341" s="40" t="inlineStr"/>
      <c r="T341" s="41" t="inlineStr">
        <is>
          <t>кг</t>
        </is>
      </c>
      <c r="U341" s="644" t="n">
        <v>0</v>
      </c>
      <c r="V341" s="64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  <c r="AC341" s="262" t="inlineStr">
        <is>
          <t>КИ</t>
        </is>
      </c>
    </row>
    <row r="342">
      <c r="A342" s="31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46" t="n"/>
      <c r="M342" s="647" t="inlineStr">
        <is>
          <t>Итого</t>
        </is>
      </c>
      <c r="N342" s="617" t="n"/>
      <c r="O342" s="617" t="n"/>
      <c r="P342" s="617" t="n"/>
      <c r="Q342" s="617" t="n"/>
      <c r="R342" s="617" t="n"/>
      <c r="S342" s="618" t="n"/>
      <c r="T342" s="43" t="inlineStr">
        <is>
          <t>кор</t>
        </is>
      </c>
      <c r="U342" s="648">
        <f>IFERROR(U338/H338,"0")+IFERROR(U339/H339,"0")+IFERROR(U340/H340,"0")+IFERROR(U341/H341,"0")</f>
        <v/>
      </c>
      <c r="V342" s="648">
        <f>IFERROR(V338/H338,"0")+IFERROR(V339/H339,"0")+IFERROR(V340/H340,"0")+IFERROR(V341/H341,"0")</f>
        <v/>
      </c>
      <c r="W342" s="648">
        <f>IFERROR(IF(W338="",0,W338),"0")+IFERROR(IF(W339="",0,W339),"0")+IFERROR(IF(W340="",0,W340),"0")+IFERROR(IF(W341="",0,W341),"0")</f>
        <v/>
      </c>
      <c r="X342" s="649" t="n"/>
      <c r="Y342" s="64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46" t="n"/>
      <c r="M343" s="647" t="inlineStr">
        <is>
          <t>Итого</t>
        </is>
      </c>
      <c r="N343" s="617" t="n"/>
      <c r="O343" s="617" t="n"/>
      <c r="P343" s="617" t="n"/>
      <c r="Q343" s="617" t="n"/>
      <c r="R343" s="617" t="n"/>
      <c r="S343" s="618" t="n"/>
      <c r="T343" s="43" t="inlineStr">
        <is>
          <t>кг</t>
        </is>
      </c>
      <c r="U343" s="648">
        <f>IFERROR(SUM(U338:U341),"0")</f>
        <v/>
      </c>
      <c r="V343" s="648">
        <f>IFERROR(SUM(V338:V341),"0")</f>
        <v/>
      </c>
      <c r="W343" s="43" t="n"/>
      <c r="X343" s="649" t="n"/>
      <c r="Y343" s="649" t="n"/>
    </row>
    <row r="344" ht="14.25" customHeight="1">
      <c r="A344" s="318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8" t="n"/>
      <c r="Y344" s="318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308" t="n">
        <v>4680115881648</v>
      </c>
      <c r="E345" s="609" t="n"/>
      <c r="F345" s="641" t="n">
        <v>1</v>
      </c>
      <c r="G345" s="38" t="n">
        <v>4</v>
      </c>
      <c r="H345" s="641" t="n">
        <v>4</v>
      </c>
      <c r="I345" s="64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837" t="inlineStr">
        <is>
          <t>Сардельки "Шпикачки Филейбургские" весовые н/о ТМ "Баварушка"</t>
        </is>
      </c>
      <c r="N345" s="643" t="n"/>
      <c r="O345" s="643" t="n"/>
      <c r="P345" s="643" t="n"/>
      <c r="Q345" s="609" t="n"/>
      <c r="R345" s="40" t="inlineStr"/>
      <c r="S345" s="40" t="inlineStr"/>
      <c r="T345" s="41" t="inlineStr">
        <is>
          <t>кг</t>
        </is>
      </c>
      <c r="U345" s="644" t="n">
        <v>0</v>
      </c>
      <c r="V345" s="64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63" t="inlineStr">
        <is>
          <t>КИ</t>
        </is>
      </c>
    </row>
    <row r="346">
      <c r="A346" s="31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646" t="n"/>
      <c r="M346" s="647" t="inlineStr">
        <is>
          <t>Итого</t>
        </is>
      </c>
      <c r="N346" s="617" t="n"/>
      <c r="O346" s="617" t="n"/>
      <c r="P346" s="617" t="n"/>
      <c r="Q346" s="617" t="n"/>
      <c r="R346" s="617" t="n"/>
      <c r="S346" s="618" t="n"/>
      <c r="T346" s="43" t="inlineStr">
        <is>
          <t>кор</t>
        </is>
      </c>
      <c r="U346" s="648">
        <f>IFERROR(U345/H345,"0")</f>
        <v/>
      </c>
      <c r="V346" s="648">
        <f>IFERROR(V345/H345,"0")</f>
        <v/>
      </c>
      <c r="W346" s="648">
        <f>IFERROR(IF(W345="",0,W345),"0")</f>
        <v/>
      </c>
      <c r="X346" s="649" t="n"/>
      <c r="Y346" s="64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46" t="n"/>
      <c r="M347" s="647" t="inlineStr">
        <is>
          <t>Итого</t>
        </is>
      </c>
      <c r="N347" s="617" t="n"/>
      <c r="O347" s="617" t="n"/>
      <c r="P347" s="617" t="n"/>
      <c r="Q347" s="617" t="n"/>
      <c r="R347" s="617" t="n"/>
      <c r="S347" s="618" t="n"/>
      <c r="T347" s="43" t="inlineStr">
        <is>
          <t>кг</t>
        </is>
      </c>
      <c r="U347" s="648">
        <f>IFERROR(SUM(U345:U345),"0")</f>
        <v/>
      </c>
      <c r="V347" s="648">
        <f>IFERROR(SUM(V345:V345),"0")</f>
        <v/>
      </c>
      <c r="W347" s="43" t="n"/>
      <c r="X347" s="649" t="n"/>
      <c r="Y347" s="649" t="n"/>
    </row>
    <row r="348" ht="16.5" customHeight="1">
      <c r="A348" s="324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324" t="n"/>
      <c r="Y348" s="324" t="n"/>
    </row>
    <row r="349" ht="14.25" customHeight="1">
      <c r="A349" s="318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8" t="n"/>
      <c r="Y349" s="318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308" t="n">
        <v>4607091389388</v>
      </c>
      <c r="E350" s="609" t="n"/>
      <c r="F350" s="641" t="n">
        <v>1.3</v>
      </c>
      <c r="G350" s="38" t="n">
        <v>4</v>
      </c>
      <c r="H350" s="641" t="n">
        <v>5.2</v>
      </c>
      <c r="I350" s="64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83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0" s="643" t="n"/>
      <c r="O350" s="643" t="n"/>
      <c r="P350" s="643" t="n"/>
      <c r="Q350" s="609" t="n"/>
      <c r="R350" s="40" t="inlineStr"/>
      <c r="S350" s="40" t="inlineStr"/>
      <c r="T350" s="41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4" t="inlineStr">
        <is>
          <t>КИ</t>
        </is>
      </c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308" t="n">
        <v>4607091389364</v>
      </c>
      <c r="E351" s="609" t="n"/>
      <c r="F351" s="641" t="n">
        <v>0.42</v>
      </c>
      <c r="G351" s="38" t="n">
        <v>6</v>
      </c>
      <c r="H351" s="641" t="n">
        <v>2.52</v>
      </c>
      <c r="I351" s="64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83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643" t="n"/>
      <c r="O351" s="643" t="n"/>
      <c r="P351" s="643" t="n"/>
      <c r="Q351" s="609" t="n"/>
      <c r="R351" s="40" t="inlineStr"/>
      <c r="S351" s="40" t="inlineStr"/>
      <c r="T351" s="41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5" t="inlineStr">
        <is>
          <t>КИ</t>
        </is>
      </c>
    </row>
    <row r="352">
      <c r="A352" s="317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46" t="n"/>
      <c r="M352" s="647" t="inlineStr">
        <is>
          <t>Итого</t>
        </is>
      </c>
      <c r="N352" s="617" t="n"/>
      <c r="O352" s="617" t="n"/>
      <c r="P352" s="617" t="n"/>
      <c r="Q352" s="617" t="n"/>
      <c r="R352" s="617" t="n"/>
      <c r="S352" s="618" t="n"/>
      <c r="T352" s="43" t="inlineStr">
        <is>
          <t>кор</t>
        </is>
      </c>
      <c r="U352" s="648">
        <f>IFERROR(U350/H350,"0")+IFERROR(U351/H351,"0")</f>
        <v/>
      </c>
      <c r="V352" s="648">
        <f>IFERROR(V350/H350,"0")+IFERROR(V351/H351,"0")</f>
        <v/>
      </c>
      <c r="W352" s="648">
        <f>IFERROR(IF(W350="",0,W350),"0")+IFERROR(IF(W351="",0,W351),"0")</f>
        <v/>
      </c>
      <c r="X352" s="649" t="n"/>
      <c r="Y352" s="64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46" t="n"/>
      <c r="M353" s="647" t="inlineStr">
        <is>
          <t>Итого</t>
        </is>
      </c>
      <c r="N353" s="617" t="n"/>
      <c r="O353" s="617" t="n"/>
      <c r="P353" s="617" t="n"/>
      <c r="Q353" s="617" t="n"/>
      <c r="R353" s="617" t="n"/>
      <c r="S353" s="618" t="n"/>
      <c r="T353" s="43" t="inlineStr">
        <is>
          <t>кг</t>
        </is>
      </c>
      <c r="U353" s="648">
        <f>IFERROR(SUM(U350:U351),"0")</f>
        <v/>
      </c>
      <c r="V353" s="648">
        <f>IFERROR(SUM(V350:V351),"0")</f>
        <v/>
      </c>
      <c r="W353" s="43" t="n"/>
      <c r="X353" s="649" t="n"/>
      <c r="Y353" s="649" t="n"/>
    </row>
    <row r="354" ht="14.25" customHeight="1">
      <c r="A354" s="318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18" t="n"/>
      <c r="Y354" s="318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308" t="n">
        <v>4607091389739</v>
      </c>
      <c r="E355" s="609" t="n"/>
      <c r="F355" s="641" t="n">
        <v>0.7</v>
      </c>
      <c r="G355" s="38" t="n">
        <v>6</v>
      </c>
      <c r="H355" s="641" t="n">
        <v>4.2</v>
      </c>
      <c r="I355" s="64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84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643" t="n"/>
      <c r="O355" s="643" t="n"/>
      <c r="P355" s="643" t="n"/>
      <c r="Q355" s="609" t="n"/>
      <c r="R355" s="40" t="inlineStr"/>
      <c r="S355" s="40" t="inlineStr"/>
      <c r="T355" s="41" t="inlineStr">
        <is>
          <t>кг</t>
        </is>
      </c>
      <c r="U355" s="644" t="n">
        <v>0</v>
      </c>
      <c r="V355" s="64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266" t="inlineStr">
        <is>
          <t>КИ</t>
        </is>
      </c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308" t="n">
        <v>4607091389425</v>
      </c>
      <c r="E356" s="609" t="n"/>
      <c r="F356" s="641" t="n">
        <v>0.35</v>
      </c>
      <c r="G356" s="38" t="n">
        <v>6</v>
      </c>
      <c r="H356" s="641" t="n">
        <v>2.1</v>
      </c>
      <c r="I356" s="64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4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643" t="n"/>
      <c r="O356" s="643" t="n"/>
      <c r="P356" s="643" t="n"/>
      <c r="Q356" s="609" t="n"/>
      <c r="R356" s="40" t="inlineStr"/>
      <c r="S356" s="40" t="inlineStr"/>
      <c r="T356" s="41" t="inlineStr">
        <is>
          <t>кг</t>
        </is>
      </c>
      <c r="U356" s="644" t="n">
        <v>0</v>
      </c>
      <c r="V356" s="64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7" t="inlineStr">
        <is>
          <t>КИ</t>
        </is>
      </c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308" t="n">
        <v>4680115880771</v>
      </c>
      <c r="E357" s="609" t="n"/>
      <c r="F357" s="641" t="n">
        <v>0.28</v>
      </c>
      <c r="G357" s="38" t="n">
        <v>6</v>
      </c>
      <c r="H357" s="641" t="n">
        <v>1.68</v>
      </c>
      <c r="I357" s="64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643" t="n"/>
      <c r="O357" s="643" t="n"/>
      <c r="P357" s="643" t="n"/>
      <c r="Q357" s="609" t="n"/>
      <c r="R357" s="40" t="inlineStr"/>
      <c r="S357" s="40" t="inlineStr"/>
      <c r="T357" s="41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308" t="n">
        <v>4607091389500</v>
      </c>
      <c r="E358" s="609" t="n"/>
      <c r="F358" s="641" t="n">
        <v>0.35</v>
      </c>
      <c r="G358" s="38" t="n">
        <v>6</v>
      </c>
      <c r="H358" s="641" t="n">
        <v>2.1</v>
      </c>
      <c r="I358" s="64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4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643" t="n"/>
      <c r="O358" s="643" t="n"/>
      <c r="P358" s="643" t="n"/>
      <c r="Q358" s="609" t="n"/>
      <c r="R358" s="40" t="inlineStr"/>
      <c r="S358" s="40" t="inlineStr"/>
      <c r="T358" s="41" t="inlineStr">
        <is>
          <t>кг</t>
        </is>
      </c>
      <c r="U358" s="644" t="n">
        <v>0</v>
      </c>
      <c r="V358" s="64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308" t="n">
        <v>4680115881983</v>
      </c>
      <c r="E359" s="609" t="n"/>
      <c r="F359" s="641" t="n">
        <v>0.28</v>
      </c>
      <c r="G359" s="38" t="n">
        <v>4</v>
      </c>
      <c r="H359" s="641" t="n">
        <v>1.12</v>
      </c>
      <c r="I359" s="64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844" t="inlineStr">
        <is>
          <t>Колбаса Балыкбургская по-краковски с копченым балыком в натуральной оболочке 0,28 кг</t>
        </is>
      </c>
      <c r="N359" s="643" t="n"/>
      <c r="O359" s="643" t="n"/>
      <c r="P359" s="643" t="n"/>
      <c r="Q359" s="609" t="n"/>
      <c r="R359" s="40" t="inlineStr"/>
      <c r="S359" s="40" t="inlineStr"/>
      <c r="T359" s="41" t="inlineStr">
        <is>
          <t>кг</t>
        </is>
      </c>
      <c r="U359" s="644" t="n">
        <v>0</v>
      </c>
      <c r="V359" s="64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>
      <c r="A360" s="31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46" t="n"/>
      <c r="M360" s="647" t="inlineStr">
        <is>
          <t>Итого</t>
        </is>
      </c>
      <c r="N360" s="617" t="n"/>
      <c r="O360" s="617" t="n"/>
      <c r="P360" s="617" t="n"/>
      <c r="Q360" s="617" t="n"/>
      <c r="R360" s="617" t="n"/>
      <c r="S360" s="618" t="n"/>
      <c r="T360" s="43" t="inlineStr">
        <is>
          <t>кор</t>
        </is>
      </c>
      <c r="U360" s="648">
        <f>IFERROR(U355/H355,"0")+IFERROR(U356/H356,"0")+IFERROR(U357/H357,"0")+IFERROR(U358/H358,"0")+IFERROR(U359/H359,"0")</f>
        <v/>
      </c>
      <c r="V360" s="648">
        <f>IFERROR(V355/H355,"0")+IFERROR(V356/H356,"0")+IFERROR(V357/H357,"0")+IFERROR(V358/H358,"0")+IFERROR(V359/H359,"0")</f>
        <v/>
      </c>
      <c r="W360" s="648">
        <f>IFERROR(IF(W355="",0,W355),"0")+IFERROR(IF(W356="",0,W356),"0")+IFERROR(IF(W357="",0,W357),"0")+IFERROR(IF(W358="",0,W358),"0")+IFERROR(IF(W359="",0,W359),"0")</f>
        <v/>
      </c>
      <c r="X360" s="649" t="n"/>
      <c r="Y360" s="64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46" t="n"/>
      <c r="M361" s="647" t="inlineStr">
        <is>
          <t>Итого</t>
        </is>
      </c>
      <c r="N361" s="617" t="n"/>
      <c r="O361" s="617" t="n"/>
      <c r="P361" s="617" t="n"/>
      <c r="Q361" s="617" t="n"/>
      <c r="R361" s="617" t="n"/>
      <c r="S361" s="618" t="n"/>
      <c r="T361" s="43" t="inlineStr">
        <is>
          <t>кг</t>
        </is>
      </c>
      <c r="U361" s="648">
        <f>IFERROR(SUM(U355:U359),"0")</f>
        <v/>
      </c>
      <c r="V361" s="648">
        <f>IFERROR(SUM(V355:V359),"0")</f>
        <v/>
      </c>
      <c r="W361" s="43" t="n"/>
      <c r="X361" s="649" t="n"/>
      <c r="Y361" s="649" t="n"/>
    </row>
    <row r="362" ht="27.75" customHeight="1">
      <c r="A362" s="323" t="inlineStr">
        <is>
          <t>Дугушка</t>
        </is>
      </c>
      <c r="B362" s="640" t="n"/>
      <c r="C362" s="640" t="n"/>
      <c r="D362" s="640" t="n"/>
      <c r="E362" s="640" t="n"/>
      <c r="F362" s="640" t="n"/>
      <c r="G362" s="640" t="n"/>
      <c r="H362" s="640" t="n"/>
      <c r="I362" s="640" t="n"/>
      <c r="J362" s="640" t="n"/>
      <c r="K362" s="640" t="n"/>
      <c r="L362" s="640" t="n"/>
      <c r="M362" s="640" t="n"/>
      <c r="N362" s="640" t="n"/>
      <c r="O362" s="640" t="n"/>
      <c r="P362" s="640" t="n"/>
      <c r="Q362" s="640" t="n"/>
      <c r="R362" s="640" t="n"/>
      <c r="S362" s="640" t="n"/>
      <c r="T362" s="640" t="n"/>
      <c r="U362" s="640" t="n"/>
      <c r="V362" s="640" t="n"/>
      <c r="W362" s="640" t="n"/>
      <c r="X362" s="55" t="n"/>
      <c r="Y362" s="55" t="n"/>
    </row>
    <row r="363" ht="16.5" customHeight="1">
      <c r="A363" s="324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324" t="n"/>
      <c r="Y363" s="324" t="n"/>
    </row>
    <row r="364" ht="14.25" customHeight="1">
      <c r="A364" s="318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8" t="n"/>
      <c r="Y364" s="318" t="n"/>
    </row>
    <row r="365" ht="27" customHeight="1">
      <c r="A365" s="64" t="inlineStr">
        <is>
          <t>SU002011</t>
        </is>
      </c>
      <c r="B365" s="64" t="inlineStr">
        <is>
          <t>P002991</t>
        </is>
      </c>
      <c r="C365" s="37" t="n">
        <v>4301011371</v>
      </c>
      <c r="D365" s="308" t="n">
        <v>4607091389067</v>
      </c>
      <c r="E365" s="609" t="n"/>
      <c r="F365" s="641" t="n">
        <v>0.88</v>
      </c>
      <c r="G365" s="38" t="n">
        <v>6</v>
      </c>
      <c r="H365" s="641" t="n">
        <v>5.28</v>
      </c>
      <c r="I365" s="641" t="n">
        <v>5.64</v>
      </c>
      <c r="J365" s="38" t="n">
        <v>104</v>
      </c>
      <c r="K365" s="39" t="inlineStr">
        <is>
          <t>СК3</t>
        </is>
      </c>
      <c r="L365" s="38" t="n">
        <v>55</v>
      </c>
      <c r="M365" s="84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5" s="643" t="n"/>
      <c r="O365" s="643" t="n"/>
      <c r="P365" s="643" t="n"/>
      <c r="Q365" s="609" t="n"/>
      <c r="R365" s="40" t="inlineStr"/>
      <c r="S365" s="40" t="inlineStr"/>
      <c r="T365" s="41" t="inlineStr">
        <is>
          <t>кг</t>
        </is>
      </c>
      <c r="U365" s="644" t="n">
        <v>0</v>
      </c>
      <c r="V365" s="645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SU002094</t>
        </is>
      </c>
      <c r="B366" s="64" t="inlineStr">
        <is>
          <t>P002975</t>
        </is>
      </c>
      <c r="C366" s="37" t="n">
        <v>4301011363</v>
      </c>
      <c r="D366" s="308" t="n">
        <v>4607091383522</v>
      </c>
      <c r="E366" s="609" t="n"/>
      <c r="F366" s="641" t="n">
        <v>0.88</v>
      </c>
      <c r="G366" s="38" t="n">
        <v>6</v>
      </c>
      <c r="H366" s="641" t="n">
        <v>5.28</v>
      </c>
      <c r="I366" s="641" t="n">
        <v>5.64</v>
      </c>
      <c r="J366" s="38" t="n">
        <v>104</v>
      </c>
      <c r="K366" s="39" t="inlineStr">
        <is>
          <t>СК1</t>
        </is>
      </c>
      <c r="L366" s="38" t="n">
        <v>55</v>
      </c>
      <c r="M366" s="84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6" s="643" t="n"/>
      <c r="O366" s="643" t="n"/>
      <c r="P366" s="643" t="n"/>
      <c r="Q366" s="609" t="n"/>
      <c r="R366" s="40" t="inlineStr"/>
      <c r="S366" s="40" t="inlineStr"/>
      <c r="T366" s="41" t="inlineStr">
        <is>
          <t>кг</t>
        </is>
      </c>
      <c r="U366" s="644" t="n">
        <v>0</v>
      </c>
      <c r="V366" s="64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SU002182</t>
        </is>
      </c>
      <c r="B367" s="64" t="inlineStr">
        <is>
          <t>P002990</t>
        </is>
      </c>
      <c r="C367" s="37" t="n">
        <v>4301011431</v>
      </c>
      <c r="D367" s="308" t="n">
        <v>4607091384437</v>
      </c>
      <c r="E367" s="609" t="n"/>
      <c r="F367" s="641" t="n">
        <v>0.88</v>
      </c>
      <c r="G367" s="38" t="n">
        <v>6</v>
      </c>
      <c r="H367" s="641" t="n">
        <v>5.28</v>
      </c>
      <c r="I367" s="641" t="n">
        <v>5.64</v>
      </c>
      <c r="J367" s="38" t="n">
        <v>104</v>
      </c>
      <c r="K367" s="39" t="inlineStr">
        <is>
          <t>СК1</t>
        </is>
      </c>
      <c r="L367" s="38" t="n">
        <v>50</v>
      </c>
      <c r="M367" s="847" t="inlineStr">
        <is>
          <t>Вареные колбасы Дугушка со шпиком Дугушка Весовые Вектор Дугушка</t>
        </is>
      </c>
      <c r="N367" s="643" t="n"/>
      <c r="O367" s="643" t="n"/>
      <c r="P367" s="643" t="n"/>
      <c r="Q367" s="609" t="n"/>
      <c r="R367" s="40" t="inlineStr"/>
      <c r="S367" s="40" t="inlineStr"/>
      <c r="T367" s="41" t="inlineStr">
        <is>
          <t>кг</t>
        </is>
      </c>
      <c r="U367" s="644" t="n">
        <v>0</v>
      </c>
      <c r="V367" s="64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SU002010</t>
        </is>
      </c>
      <c r="B368" s="64" t="inlineStr">
        <is>
          <t>P002979</t>
        </is>
      </c>
      <c r="C368" s="37" t="n">
        <v>4301011365</v>
      </c>
      <c r="D368" s="308" t="n">
        <v>4607091389104</v>
      </c>
      <c r="E368" s="609" t="n"/>
      <c r="F368" s="641" t="n">
        <v>0.88</v>
      </c>
      <c r="G368" s="38" t="n">
        <v>6</v>
      </c>
      <c r="H368" s="641" t="n">
        <v>5.28</v>
      </c>
      <c r="I368" s="641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4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8" s="643" t="n"/>
      <c r="O368" s="643" t="n"/>
      <c r="P368" s="643" t="n"/>
      <c r="Q368" s="609" t="n"/>
      <c r="R368" s="40" t="inlineStr"/>
      <c r="S368" s="40" t="inlineStr"/>
      <c r="T368" s="41" t="inlineStr">
        <is>
          <t>кг</t>
        </is>
      </c>
      <c r="U368" s="644" t="n">
        <v>0</v>
      </c>
      <c r="V368" s="64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SU002019</t>
        </is>
      </c>
      <c r="B369" s="64" t="inlineStr">
        <is>
          <t>P002306</t>
        </is>
      </c>
      <c r="C369" s="37" t="n">
        <v>4301011142</v>
      </c>
      <c r="D369" s="308" t="n">
        <v>4607091389036</v>
      </c>
      <c r="E369" s="609" t="n"/>
      <c r="F369" s="641" t="n">
        <v>0.4</v>
      </c>
      <c r="G369" s="38" t="n">
        <v>6</v>
      </c>
      <c r="H369" s="641" t="n">
        <v>2.4</v>
      </c>
      <c r="I369" s="641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9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9" s="643" t="n"/>
      <c r="O369" s="643" t="n"/>
      <c r="P369" s="643" t="n"/>
      <c r="Q369" s="609" t="n"/>
      <c r="R369" s="40" t="inlineStr"/>
      <c r="S369" s="40" t="inlineStr"/>
      <c r="T369" s="41" t="inlineStr">
        <is>
          <t>кг</t>
        </is>
      </c>
      <c r="U369" s="644" t="n">
        <v>0</v>
      </c>
      <c r="V369" s="645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SU002632</t>
        </is>
      </c>
      <c r="B370" s="64" t="inlineStr">
        <is>
          <t>P002982</t>
        </is>
      </c>
      <c r="C370" s="37" t="n">
        <v>4301011367</v>
      </c>
      <c r="D370" s="308" t="n">
        <v>4680115880603</v>
      </c>
      <c r="E370" s="609" t="n"/>
      <c r="F370" s="641" t="n">
        <v>0.6</v>
      </c>
      <c r="G370" s="38" t="n">
        <v>6</v>
      </c>
      <c r="H370" s="641" t="n">
        <v>3.6</v>
      </c>
      <c r="I370" s="641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50" t="inlineStr">
        <is>
          <t>Вареные колбасы "Докторская ГОСТ" Фикс.вес 0,6 Вектор ТМ "Дугушка"</t>
        </is>
      </c>
      <c r="N370" s="643" t="n"/>
      <c r="O370" s="643" t="n"/>
      <c r="P370" s="643" t="n"/>
      <c r="Q370" s="609" t="n"/>
      <c r="R370" s="40" t="inlineStr"/>
      <c r="S370" s="40" t="inlineStr"/>
      <c r="T370" s="41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SU002220</t>
        </is>
      </c>
      <c r="B371" s="64" t="inlineStr">
        <is>
          <t>P002404</t>
        </is>
      </c>
      <c r="C371" s="37" t="n">
        <v>4301011168</v>
      </c>
      <c r="D371" s="308" t="n">
        <v>4607091389999</v>
      </c>
      <c r="E371" s="609" t="n"/>
      <c r="F371" s="641" t="n">
        <v>0.6</v>
      </c>
      <c r="G371" s="38" t="n">
        <v>6</v>
      </c>
      <c r="H371" s="641" t="n">
        <v>3.6</v>
      </c>
      <c r="I371" s="64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851" t="inlineStr">
        <is>
          <t>Вареные колбасы "Докторская Дугушка" Фикс.вес 0,6 П/а ТМ "Дугушка"</t>
        </is>
      </c>
      <c r="N371" s="643" t="n"/>
      <c r="O371" s="643" t="n"/>
      <c r="P371" s="643" t="n"/>
      <c r="Q371" s="609" t="n"/>
      <c r="R371" s="40" t="inlineStr"/>
      <c r="S371" s="40" t="inlineStr"/>
      <c r="T371" s="41" t="inlineStr">
        <is>
          <t>кг</t>
        </is>
      </c>
      <c r="U371" s="644" t="n">
        <v>0</v>
      </c>
      <c r="V371" s="64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SU002635</t>
        </is>
      </c>
      <c r="B372" s="64" t="inlineStr">
        <is>
          <t>P002992</t>
        </is>
      </c>
      <c r="C372" s="37" t="n">
        <v>4301011372</v>
      </c>
      <c r="D372" s="308" t="n">
        <v>4680115882782</v>
      </c>
      <c r="E372" s="609" t="n"/>
      <c r="F372" s="641" t="n">
        <v>0.6</v>
      </c>
      <c r="G372" s="38" t="n">
        <v>6</v>
      </c>
      <c r="H372" s="641" t="n">
        <v>3.6</v>
      </c>
      <c r="I372" s="641" t="n">
        <v>3.84</v>
      </c>
      <c r="J372" s="38" t="n">
        <v>120</v>
      </c>
      <c r="K372" s="39" t="inlineStr">
        <is>
          <t>СК1</t>
        </is>
      </c>
      <c r="L372" s="38" t="n">
        <v>50</v>
      </c>
      <c r="M372" s="852" t="inlineStr">
        <is>
          <t>Вареные колбасы "Дугушка со шпиком" Фикс.вес 0,6 П/а ТМ "Дугушка"</t>
        </is>
      </c>
      <c r="N372" s="643" t="n"/>
      <c r="O372" s="643" t="n"/>
      <c r="P372" s="643" t="n"/>
      <c r="Q372" s="609" t="n"/>
      <c r="R372" s="40" t="inlineStr"/>
      <c r="S372" s="40" t="inlineStr"/>
      <c r="T372" s="41" t="inlineStr">
        <is>
          <t>кг</t>
        </is>
      </c>
      <c r="U372" s="644" t="n">
        <v>0</v>
      </c>
      <c r="V372" s="64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308" t="n">
        <v>4607091389098</v>
      </c>
      <c r="E373" s="609" t="n"/>
      <c r="F373" s="641" t="n">
        <v>0.4</v>
      </c>
      <c r="G373" s="38" t="n">
        <v>6</v>
      </c>
      <c r="H373" s="641" t="n">
        <v>2.4</v>
      </c>
      <c r="I373" s="64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85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643" t="n"/>
      <c r="O373" s="643" t="n"/>
      <c r="P373" s="643" t="n"/>
      <c r="Q373" s="609" t="n"/>
      <c r="R373" s="40" t="inlineStr"/>
      <c r="S373" s="40" t="inlineStr"/>
      <c r="T373" s="41" t="inlineStr">
        <is>
          <t>кг</t>
        </is>
      </c>
      <c r="U373" s="644" t="n">
        <v>0</v>
      </c>
      <c r="V373" s="64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308" t="n">
        <v>4607091389982</v>
      </c>
      <c r="E374" s="609" t="n"/>
      <c r="F374" s="641" t="n">
        <v>0.6</v>
      </c>
      <c r="G374" s="38" t="n">
        <v>6</v>
      </c>
      <c r="H374" s="641" t="n">
        <v>3.6</v>
      </c>
      <c r="I374" s="64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54" t="inlineStr">
        <is>
          <t>Вареные колбасы "Молочная Дугушка" Фикс.вес 0,6 П/а ТМ "Дугушка"</t>
        </is>
      </c>
      <c r="N374" s="643" t="n"/>
      <c r="O374" s="643" t="n"/>
      <c r="P374" s="643" t="n"/>
      <c r="Q374" s="609" t="n"/>
      <c r="R374" s="40" t="inlineStr"/>
      <c r="S374" s="40" t="inlineStr"/>
      <c r="T374" s="41" t="inlineStr">
        <is>
          <t>кг</t>
        </is>
      </c>
      <c r="U374" s="644" t="n">
        <v>0</v>
      </c>
      <c r="V374" s="64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>
      <c r="A375" s="31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46" t="n"/>
      <c r="M375" s="647" t="inlineStr">
        <is>
          <t>Итого</t>
        </is>
      </c>
      <c r="N375" s="617" t="n"/>
      <c r="O375" s="617" t="n"/>
      <c r="P375" s="617" t="n"/>
      <c r="Q375" s="617" t="n"/>
      <c r="R375" s="617" t="n"/>
      <c r="S375" s="618" t="n"/>
      <c r="T375" s="43" t="inlineStr">
        <is>
          <t>кор</t>
        </is>
      </c>
      <c r="U375" s="64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64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64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649" t="n"/>
      <c r="Y375" s="64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46" t="n"/>
      <c r="M376" s="647" t="inlineStr">
        <is>
          <t>Итого</t>
        </is>
      </c>
      <c r="N376" s="617" t="n"/>
      <c r="O376" s="617" t="n"/>
      <c r="P376" s="617" t="n"/>
      <c r="Q376" s="617" t="n"/>
      <c r="R376" s="617" t="n"/>
      <c r="S376" s="618" t="n"/>
      <c r="T376" s="43" t="inlineStr">
        <is>
          <t>кг</t>
        </is>
      </c>
      <c r="U376" s="648">
        <f>IFERROR(SUM(U365:U374),"0")</f>
        <v/>
      </c>
      <c r="V376" s="648">
        <f>IFERROR(SUM(V365:V374),"0")</f>
        <v/>
      </c>
      <c r="W376" s="43" t="n"/>
      <c r="X376" s="649" t="n"/>
      <c r="Y376" s="649" t="n"/>
    </row>
    <row r="377" ht="14.25" customHeight="1">
      <c r="A377" s="318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8" t="n"/>
      <c r="Y377" s="318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308" t="n">
        <v>4607091388930</v>
      </c>
      <c r="E378" s="609" t="n"/>
      <c r="F378" s="641" t="n">
        <v>0.88</v>
      </c>
      <c r="G378" s="38" t="n">
        <v>6</v>
      </c>
      <c r="H378" s="641" t="n">
        <v>5.28</v>
      </c>
      <c r="I378" s="64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55">
        <f>HYPERLINK("https://abi.ru/products/Охлажденные/Дугушка/Дугушка/Ветчины/P003146/","Ветчины Дугушка Дугушка Вес б/о Дугушка")</f>
        <v/>
      </c>
      <c r="N378" s="643" t="n"/>
      <c r="O378" s="643" t="n"/>
      <c r="P378" s="643" t="n"/>
      <c r="Q378" s="609" t="n"/>
      <c r="R378" s="40" t="inlineStr"/>
      <c r="S378" s="40" t="inlineStr"/>
      <c r="T378" s="41" t="inlineStr">
        <is>
          <t>кг</t>
        </is>
      </c>
      <c r="U378" s="644" t="n">
        <v>0</v>
      </c>
      <c r="V378" s="64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81" t="inlineStr">
        <is>
          <t>КИ</t>
        </is>
      </c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308" t="n">
        <v>4680115880054</v>
      </c>
      <c r="E379" s="609" t="n"/>
      <c r="F379" s="641" t="n">
        <v>0.6</v>
      </c>
      <c r="G379" s="38" t="n">
        <v>6</v>
      </c>
      <c r="H379" s="641" t="n">
        <v>3.6</v>
      </c>
      <c r="I379" s="64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856" t="inlineStr">
        <is>
          <t>Ветчины "Дугушка" Фикс.вес 0,6 П/а ТМ "Дугушка"</t>
        </is>
      </c>
      <c r="N379" s="643" t="n"/>
      <c r="O379" s="643" t="n"/>
      <c r="P379" s="643" t="n"/>
      <c r="Q379" s="609" t="n"/>
      <c r="R379" s="40" t="inlineStr"/>
      <c r="S379" s="40" t="inlineStr"/>
      <c r="T379" s="41" t="inlineStr">
        <is>
          <t>кг</t>
        </is>
      </c>
      <c r="U379" s="644" t="n">
        <v>0</v>
      </c>
      <c r="V379" s="64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  <c r="AC379" s="282" t="inlineStr">
        <is>
          <t>КИ</t>
        </is>
      </c>
    </row>
    <row r="380">
      <c r="A380" s="317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46" t="n"/>
      <c r="M380" s="647" t="inlineStr">
        <is>
          <t>Итого</t>
        </is>
      </c>
      <c r="N380" s="617" t="n"/>
      <c r="O380" s="617" t="n"/>
      <c r="P380" s="617" t="n"/>
      <c r="Q380" s="617" t="n"/>
      <c r="R380" s="617" t="n"/>
      <c r="S380" s="618" t="n"/>
      <c r="T380" s="43" t="inlineStr">
        <is>
          <t>кор</t>
        </is>
      </c>
      <c r="U380" s="648">
        <f>IFERROR(U378/H378,"0")+IFERROR(U379/H379,"0")</f>
        <v/>
      </c>
      <c r="V380" s="648">
        <f>IFERROR(V378/H378,"0")+IFERROR(V379/H379,"0")</f>
        <v/>
      </c>
      <c r="W380" s="648">
        <f>IFERROR(IF(W378="",0,W378),"0")+IFERROR(IF(W379="",0,W379),"0")</f>
        <v/>
      </c>
      <c r="X380" s="649" t="n"/>
      <c r="Y380" s="64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46" t="n"/>
      <c r="M381" s="647" t="inlineStr">
        <is>
          <t>Итого</t>
        </is>
      </c>
      <c r="N381" s="617" t="n"/>
      <c r="O381" s="617" t="n"/>
      <c r="P381" s="617" t="n"/>
      <c r="Q381" s="617" t="n"/>
      <c r="R381" s="617" t="n"/>
      <c r="S381" s="618" t="n"/>
      <c r="T381" s="43" t="inlineStr">
        <is>
          <t>кг</t>
        </is>
      </c>
      <c r="U381" s="648">
        <f>IFERROR(SUM(U378:U379),"0")</f>
        <v/>
      </c>
      <c r="V381" s="648">
        <f>IFERROR(SUM(V378:V379),"0")</f>
        <v/>
      </c>
      <c r="W381" s="43" t="n"/>
      <c r="X381" s="649" t="n"/>
      <c r="Y381" s="649" t="n"/>
    </row>
    <row r="382" ht="14.25" customHeight="1">
      <c r="A382" s="318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8" t="n"/>
      <c r="Y382" s="318" t="n"/>
    </row>
    <row r="383" ht="27" customHeight="1">
      <c r="A383" s="64" t="inlineStr">
        <is>
          <t>SU002150</t>
        </is>
      </c>
      <c r="B383" s="64" t="inlineStr">
        <is>
          <t>P003249</t>
        </is>
      </c>
      <c r="C383" s="37" t="n">
        <v>4301031198</v>
      </c>
      <c r="D383" s="308" t="n">
        <v>4607091383348</v>
      </c>
      <c r="E383" s="609" t="n"/>
      <c r="F383" s="641" t="n">
        <v>0.88</v>
      </c>
      <c r="G383" s="38" t="n">
        <v>6</v>
      </c>
      <c r="H383" s="641" t="n">
        <v>5.28</v>
      </c>
      <c r="I383" s="641" t="n">
        <v>5.64</v>
      </c>
      <c r="J383" s="38" t="n">
        <v>104</v>
      </c>
      <c r="K383" s="39" t="inlineStr">
        <is>
          <t>СК1</t>
        </is>
      </c>
      <c r="L383" s="38" t="n">
        <v>55</v>
      </c>
      <c r="M383" s="85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3" s="643" t="n"/>
      <c r="O383" s="643" t="n"/>
      <c r="P383" s="643" t="n"/>
      <c r="Q383" s="609" t="n"/>
      <c r="R383" s="40" t="inlineStr"/>
      <c r="S383" s="40" t="inlineStr"/>
      <c r="T383" s="41" t="inlineStr">
        <is>
          <t>кг</t>
        </is>
      </c>
      <c r="U383" s="644" t="n">
        <v>0</v>
      </c>
      <c r="V383" s="645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SU002158</t>
        </is>
      </c>
      <c r="B384" s="64" t="inlineStr">
        <is>
          <t>P003152</t>
        </is>
      </c>
      <c r="C384" s="37" t="n">
        <v>4301031188</v>
      </c>
      <c r="D384" s="308" t="n">
        <v>4607091383386</v>
      </c>
      <c r="E384" s="609" t="n"/>
      <c r="F384" s="641" t="n">
        <v>0.88</v>
      </c>
      <c r="G384" s="38" t="n">
        <v>6</v>
      </c>
      <c r="H384" s="641" t="n">
        <v>5.28</v>
      </c>
      <c r="I384" s="641" t="n">
        <v>5.64</v>
      </c>
      <c r="J384" s="38" t="n">
        <v>104</v>
      </c>
      <c r="K384" s="39" t="inlineStr">
        <is>
          <t>СК2</t>
        </is>
      </c>
      <c r="L384" s="38" t="n">
        <v>55</v>
      </c>
      <c r="M384" s="858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4" s="643" t="n"/>
      <c r="O384" s="643" t="n"/>
      <c r="P384" s="643" t="n"/>
      <c r="Q384" s="609" t="n"/>
      <c r="R384" s="40" t="inlineStr"/>
      <c r="S384" s="40" t="inlineStr"/>
      <c r="T384" s="41" t="inlineStr">
        <is>
          <t>кг</t>
        </is>
      </c>
      <c r="U384" s="644" t="n">
        <v>0</v>
      </c>
      <c r="V384" s="64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  <c r="AC384" s="284" t="inlineStr">
        <is>
          <t>КИ</t>
        </is>
      </c>
    </row>
    <row r="385" ht="27" customHeight="1">
      <c r="A385" s="64" t="inlineStr">
        <is>
          <t>SU002151</t>
        </is>
      </c>
      <c r="B385" s="64" t="inlineStr">
        <is>
          <t>P003153</t>
        </is>
      </c>
      <c r="C385" s="37" t="n">
        <v>4301031189</v>
      </c>
      <c r="D385" s="308" t="n">
        <v>4607091383355</v>
      </c>
      <c r="E385" s="609" t="n"/>
      <c r="F385" s="641" t="n">
        <v>0.88</v>
      </c>
      <c r="G385" s="38" t="n">
        <v>6</v>
      </c>
      <c r="H385" s="641" t="n">
        <v>5.28</v>
      </c>
      <c r="I385" s="64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859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5" s="643" t="n"/>
      <c r="O385" s="643" t="n"/>
      <c r="P385" s="643" t="n"/>
      <c r="Q385" s="609" t="n"/>
      <c r="R385" s="40" t="inlineStr"/>
      <c r="S385" s="40" t="inlineStr"/>
      <c r="T385" s="41" t="inlineStr">
        <is>
          <t>кг</t>
        </is>
      </c>
      <c r="U385" s="644" t="n">
        <v>0</v>
      </c>
      <c r="V385" s="64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SU002916</t>
        </is>
      </c>
      <c r="B386" s="64" t="inlineStr">
        <is>
          <t>P003342</t>
        </is>
      </c>
      <c r="C386" s="37" t="n">
        <v>4301031214</v>
      </c>
      <c r="D386" s="308" t="n">
        <v>4680115882072</v>
      </c>
      <c r="E386" s="609" t="n"/>
      <c r="F386" s="641" t="n">
        <v>0.6</v>
      </c>
      <c r="G386" s="38" t="n">
        <v>6</v>
      </c>
      <c r="H386" s="641" t="n">
        <v>3.6</v>
      </c>
      <c r="I386" s="641" t="n">
        <v>3.84</v>
      </c>
      <c r="J386" s="38" t="n">
        <v>120</v>
      </c>
      <c r="K386" s="39" t="inlineStr">
        <is>
          <t>СК1</t>
        </is>
      </c>
      <c r="L386" s="38" t="n">
        <v>55</v>
      </c>
      <c r="M386" s="860" t="inlineStr">
        <is>
          <t>В/к колбасы "Рубленая Запеченная" Фикс.вес 0,6 Вектор ТМ "Дугушка"</t>
        </is>
      </c>
      <c r="N386" s="643" t="n"/>
      <c r="O386" s="643" t="n"/>
      <c r="P386" s="643" t="n"/>
      <c r="Q386" s="609" t="n"/>
      <c r="R386" s="40" t="inlineStr"/>
      <c r="S386" s="40" t="inlineStr"/>
      <c r="T386" s="41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308" t="n">
        <v>4680115882102</v>
      </c>
      <c r="E387" s="609" t="n"/>
      <c r="F387" s="641" t="n">
        <v>0.6</v>
      </c>
      <c r="G387" s="38" t="n">
        <v>6</v>
      </c>
      <c r="H387" s="641" t="n">
        <v>3.6</v>
      </c>
      <c r="I387" s="64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861" t="inlineStr">
        <is>
          <t>В/к колбасы "Салями Запеченая" Фикс.вес 0,6 Вектор ТМ "Дугушка"</t>
        </is>
      </c>
      <c r="N387" s="643" t="n"/>
      <c r="O387" s="643" t="n"/>
      <c r="P387" s="643" t="n"/>
      <c r="Q387" s="609" t="n"/>
      <c r="R387" s="40" t="inlineStr"/>
      <c r="S387" s="40" t="inlineStr"/>
      <c r="T387" s="41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308" t="n">
        <v>4680115882096</v>
      </c>
      <c r="E388" s="609" t="n"/>
      <c r="F388" s="641" t="n">
        <v>0.6</v>
      </c>
      <c r="G388" s="38" t="n">
        <v>6</v>
      </c>
      <c r="H388" s="641" t="n">
        <v>3.6</v>
      </c>
      <c r="I388" s="64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862" t="inlineStr">
        <is>
          <t>В/к колбасы "Сервелат Запеченный" Фикс.вес 0,6 Вектор ТМ "Дугушка"</t>
        </is>
      </c>
      <c r="N388" s="643" t="n"/>
      <c r="O388" s="643" t="n"/>
      <c r="P388" s="643" t="n"/>
      <c r="Q388" s="609" t="n"/>
      <c r="R388" s="40" t="inlineStr"/>
      <c r="S388" s="40" t="inlineStr"/>
      <c r="T388" s="41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>
      <c r="A389" s="31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46" t="n"/>
      <c r="M389" s="647" t="inlineStr">
        <is>
          <t>Итого</t>
        </is>
      </c>
      <c r="N389" s="617" t="n"/>
      <c r="O389" s="617" t="n"/>
      <c r="P389" s="617" t="n"/>
      <c r="Q389" s="617" t="n"/>
      <c r="R389" s="617" t="n"/>
      <c r="S389" s="618" t="n"/>
      <c r="T389" s="43" t="inlineStr">
        <is>
          <t>кор</t>
        </is>
      </c>
      <c r="U389" s="648">
        <f>IFERROR(U383/H383,"0")+IFERROR(U384/H384,"0")+IFERROR(U385/H385,"0")+IFERROR(U386/H386,"0")+IFERROR(U387/H387,"0")+IFERROR(U388/H388,"0")</f>
        <v/>
      </c>
      <c r="V389" s="648">
        <f>IFERROR(V383/H383,"0")+IFERROR(V384/H384,"0")+IFERROR(V385/H385,"0")+IFERROR(V386/H386,"0")+IFERROR(V387/H387,"0")+IFERROR(V388/H388,"0")</f>
        <v/>
      </c>
      <c r="W389" s="648">
        <f>IFERROR(IF(W383="",0,W383),"0")+IFERROR(IF(W384="",0,W384),"0")+IFERROR(IF(W385="",0,W385),"0")+IFERROR(IF(W386="",0,W386),"0")+IFERROR(IF(W387="",0,W387),"0")+IFERROR(IF(W388="",0,W388),"0")</f>
        <v/>
      </c>
      <c r="X389" s="649" t="n"/>
      <c r="Y389" s="64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46" t="n"/>
      <c r="M390" s="647" t="inlineStr">
        <is>
          <t>Итого</t>
        </is>
      </c>
      <c r="N390" s="617" t="n"/>
      <c r="O390" s="617" t="n"/>
      <c r="P390" s="617" t="n"/>
      <c r="Q390" s="617" t="n"/>
      <c r="R390" s="617" t="n"/>
      <c r="S390" s="618" t="n"/>
      <c r="T390" s="43" t="inlineStr">
        <is>
          <t>кг</t>
        </is>
      </c>
      <c r="U390" s="648">
        <f>IFERROR(SUM(U383:U388),"0")</f>
        <v/>
      </c>
      <c r="V390" s="648">
        <f>IFERROR(SUM(V383:V388),"0")</f>
        <v/>
      </c>
      <c r="W390" s="43" t="n"/>
      <c r="X390" s="649" t="n"/>
      <c r="Y390" s="649" t="n"/>
    </row>
    <row r="391" ht="14.25" customHeight="1">
      <c r="A391" s="318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18" t="n"/>
      <c r="Y391" s="318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308" t="n">
        <v>4607091383409</v>
      </c>
      <c r="E392" s="609" t="n"/>
      <c r="F392" s="641" t="n">
        <v>1.3</v>
      </c>
      <c r="G392" s="38" t="n">
        <v>6</v>
      </c>
      <c r="H392" s="641" t="n">
        <v>7.8</v>
      </c>
      <c r="I392" s="64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863">
        <f>HYPERLINK("https://abi.ru/products/Охлажденные/Дугушка/Дугушка/Сосиски/P002854/","Сосиски Молочные Дугушки Дугушка Весовые П/а мгс Дугушка")</f>
        <v/>
      </c>
      <c r="N392" s="643" t="n"/>
      <c r="O392" s="643" t="n"/>
      <c r="P392" s="643" t="n"/>
      <c r="Q392" s="609" t="n"/>
      <c r="R392" s="40" t="inlineStr"/>
      <c r="S392" s="40" t="inlineStr"/>
      <c r="T392" s="41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  <c r="AC392" s="289" t="inlineStr">
        <is>
          <t>КИ</t>
        </is>
      </c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308" t="n">
        <v>4607091383416</v>
      </c>
      <c r="E393" s="609" t="n"/>
      <c r="F393" s="641" t="n">
        <v>1.3</v>
      </c>
      <c r="G393" s="38" t="n">
        <v>6</v>
      </c>
      <c r="H393" s="641" t="n">
        <v>7.8</v>
      </c>
      <c r="I393" s="64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864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3" s="643" t="n"/>
      <c r="O393" s="643" t="n"/>
      <c r="P393" s="643" t="n"/>
      <c r="Q393" s="609" t="n"/>
      <c r="R393" s="40" t="inlineStr"/>
      <c r="S393" s="40" t="inlineStr"/>
      <c r="T393" s="41" t="inlineStr">
        <is>
          <t>кг</t>
        </is>
      </c>
      <c r="U393" s="644" t="n">
        <v>0</v>
      </c>
      <c r="V393" s="64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  <c r="AC393" s="290" t="inlineStr">
        <is>
          <t>КИ</t>
        </is>
      </c>
    </row>
    <row r="394">
      <c r="A394" s="317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46" t="n"/>
      <c r="M394" s="647" t="inlineStr">
        <is>
          <t>Итого</t>
        </is>
      </c>
      <c r="N394" s="617" t="n"/>
      <c r="O394" s="617" t="n"/>
      <c r="P394" s="617" t="n"/>
      <c r="Q394" s="617" t="n"/>
      <c r="R394" s="617" t="n"/>
      <c r="S394" s="618" t="n"/>
      <c r="T394" s="43" t="inlineStr">
        <is>
          <t>кор</t>
        </is>
      </c>
      <c r="U394" s="648">
        <f>IFERROR(U392/H392,"0")+IFERROR(U393/H393,"0")</f>
        <v/>
      </c>
      <c r="V394" s="648">
        <f>IFERROR(V392/H392,"0")+IFERROR(V393/H393,"0")</f>
        <v/>
      </c>
      <c r="W394" s="648">
        <f>IFERROR(IF(W392="",0,W392),"0")+IFERROR(IF(W393="",0,W393),"0")</f>
        <v/>
      </c>
      <c r="X394" s="649" t="n"/>
      <c r="Y394" s="64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46" t="n"/>
      <c r="M395" s="647" t="inlineStr">
        <is>
          <t>Итого</t>
        </is>
      </c>
      <c r="N395" s="617" t="n"/>
      <c r="O395" s="617" t="n"/>
      <c r="P395" s="617" t="n"/>
      <c r="Q395" s="617" t="n"/>
      <c r="R395" s="617" t="n"/>
      <c r="S395" s="618" t="n"/>
      <c r="T395" s="43" t="inlineStr">
        <is>
          <t>кг</t>
        </is>
      </c>
      <c r="U395" s="648">
        <f>IFERROR(SUM(U392:U393),"0")</f>
        <v/>
      </c>
      <c r="V395" s="648">
        <f>IFERROR(SUM(V392:V393),"0")</f>
        <v/>
      </c>
      <c r="W395" s="43" t="n"/>
      <c r="X395" s="649" t="n"/>
      <c r="Y395" s="649" t="n"/>
    </row>
    <row r="396" ht="27.75" customHeight="1">
      <c r="A396" s="323" t="inlineStr">
        <is>
          <t>Зареченские</t>
        </is>
      </c>
      <c r="B396" s="640" t="n"/>
      <c r="C396" s="640" t="n"/>
      <c r="D396" s="640" t="n"/>
      <c r="E396" s="640" t="n"/>
      <c r="F396" s="640" t="n"/>
      <c r="G396" s="640" t="n"/>
      <c r="H396" s="640" t="n"/>
      <c r="I396" s="640" t="n"/>
      <c r="J396" s="640" t="n"/>
      <c r="K396" s="640" t="n"/>
      <c r="L396" s="640" t="n"/>
      <c r="M396" s="640" t="n"/>
      <c r="N396" s="640" t="n"/>
      <c r="O396" s="640" t="n"/>
      <c r="P396" s="640" t="n"/>
      <c r="Q396" s="640" t="n"/>
      <c r="R396" s="640" t="n"/>
      <c r="S396" s="640" t="n"/>
      <c r="T396" s="640" t="n"/>
      <c r="U396" s="640" t="n"/>
      <c r="V396" s="640" t="n"/>
      <c r="W396" s="640" t="n"/>
      <c r="X396" s="55" t="n"/>
      <c r="Y396" s="55" t="n"/>
    </row>
    <row r="397" ht="16.5" customHeight="1">
      <c r="A397" s="324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4" t="n"/>
      <c r="Y397" s="324" t="n"/>
    </row>
    <row r="398" ht="14.25" customHeight="1">
      <c r="A398" s="318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8" t="n"/>
      <c r="Y398" s="318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308" t="n">
        <v>4680115881099</v>
      </c>
      <c r="E399" s="609" t="n"/>
      <c r="F399" s="641" t="n">
        <v>1.5</v>
      </c>
      <c r="G399" s="38" t="n">
        <v>8</v>
      </c>
      <c r="H399" s="641" t="n">
        <v>12</v>
      </c>
      <c r="I399" s="64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865" t="inlineStr">
        <is>
          <t>Вареные колбасы "Муромская" Весовой п/а ТМ "Зареченские"</t>
        </is>
      </c>
      <c r="N399" s="643" t="n"/>
      <c r="O399" s="643" t="n"/>
      <c r="P399" s="643" t="n"/>
      <c r="Q399" s="609" t="n"/>
      <c r="R399" s="40" t="inlineStr"/>
      <c r="S399" s="40" t="inlineStr"/>
      <c r="T399" s="41" t="inlineStr">
        <is>
          <t>кг</t>
        </is>
      </c>
      <c r="U399" s="644" t="n">
        <v>0</v>
      </c>
      <c r="V399" s="64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91" t="inlineStr">
        <is>
          <t>КИ</t>
        </is>
      </c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308" t="n">
        <v>4680115881150</v>
      </c>
      <c r="E400" s="609" t="n"/>
      <c r="F400" s="641" t="n">
        <v>1.5</v>
      </c>
      <c r="G400" s="38" t="n">
        <v>8</v>
      </c>
      <c r="H400" s="641" t="n">
        <v>12</v>
      </c>
      <c r="I400" s="64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866" t="inlineStr">
        <is>
          <t>Вареные колбасы "Нежная" НТУ Весовые П/а ТМ "Зареченские"</t>
        </is>
      </c>
      <c r="N400" s="643" t="n"/>
      <c r="O400" s="643" t="n"/>
      <c r="P400" s="643" t="n"/>
      <c r="Q400" s="609" t="n"/>
      <c r="R400" s="40" t="inlineStr"/>
      <c r="S400" s="40" t="inlineStr"/>
      <c r="T400" s="41" t="inlineStr">
        <is>
          <t>кг</t>
        </is>
      </c>
      <c r="U400" s="644" t="n">
        <v>0</v>
      </c>
      <c r="V400" s="64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92" t="inlineStr">
        <is>
          <t>КИ</t>
        </is>
      </c>
    </row>
    <row r="401">
      <c r="A401" s="31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46" t="n"/>
      <c r="M401" s="647" t="inlineStr">
        <is>
          <t>Итого</t>
        </is>
      </c>
      <c r="N401" s="617" t="n"/>
      <c r="O401" s="617" t="n"/>
      <c r="P401" s="617" t="n"/>
      <c r="Q401" s="617" t="n"/>
      <c r="R401" s="617" t="n"/>
      <c r="S401" s="618" t="n"/>
      <c r="T401" s="43" t="inlineStr">
        <is>
          <t>кор</t>
        </is>
      </c>
      <c r="U401" s="648">
        <f>IFERROR(U399/H399,"0")+IFERROR(U400/H400,"0")</f>
        <v/>
      </c>
      <c r="V401" s="648">
        <f>IFERROR(V399/H399,"0")+IFERROR(V400/H400,"0")</f>
        <v/>
      </c>
      <c r="W401" s="648">
        <f>IFERROR(IF(W399="",0,W399),"0")+IFERROR(IF(W400="",0,W400),"0")</f>
        <v/>
      </c>
      <c r="X401" s="649" t="n"/>
      <c r="Y401" s="64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46" t="n"/>
      <c r="M402" s="647" t="inlineStr">
        <is>
          <t>Итого</t>
        </is>
      </c>
      <c r="N402" s="617" t="n"/>
      <c r="O402" s="617" t="n"/>
      <c r="P402" s="617" t="n"/>
      <c r="Q402" s="617" t="n"/>
      <c r="R402" s="617" t="n"/>
      <c r="S402" s="618" t="n"/>
      <c r="T402" s="43" t="inlineStr">
        <is>
          <t>кг</t>
        </is>
      </c>
      <c r="U402" s="648">
        <f>IFERROR(SUM(U399:U400),"0")</f>
        <v/>
      </c>
      <c r="V402" s="648">
        <f>IFERROR(SUM(V399:V400),"0")</f>
        <v/>
      </c>
      <c r="W402" s="43" t="n"/>
      <c r="X402" s="649" t="n"/>
      <c r="Y402" s="649" t="n"/>
    </row>
    <row r="403" ht="14.25" customHeight="1">
      <c r="A403" s="318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8" t="n"/>
      <c r="Y403" s="318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308" t="n">
        <v>4680115881112</v>
      </c>
      <c r="E404" s="609" t="n"/>
      <c r="F404" s="641" t="n">
        <v>1.35</v>
      </c>
      <c r="G404" s="38" t="n">
        <v>8</v>
      </c>
      <c r="H404" s="641" t="n">
        <v>10.8</v>
      </c>
      <c r="I404" s="64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867" t="inlineStr">
        <is>
          <t>Ветчины "Нежная" Весовой п/а ТМ "Зареченские"</t>
        </is>
      </c>
      <c r="N404" s="643" t="n"/>
      <c r="O404" s="643" t="n"/>
      <c r="P404" s="643" t="n"/>
      <c r="Q404" s="609" t="n"/>
      <c r="R404" s="40" t="inlineStr"/>
      <c r="S404" s="40" t="inlineStr"/>
      <c r="T404" s="41" t="inlineStr">
        <is>
          <t>кг</t>
        </is>
      </c>
      <c r="U404" s="644" t="n">
        <v>0</v>
      </c>
      <c r="V404" s="64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  <c r="AC404" s="293" t="inlineStr">
        <is>
          <t>КИ</t>
        </is>
      </c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308" t="n">
        <v>4680115881129</v>
      </c>
      <c r="E405" s="609" t="n"/>
      <c r="F405" s="641" t="n">
        <v>1.8</v>
      </c>
      <c r="G405" s="38" t="n">
        <v>6</v>
      </c>
      <c r="H405" s="641" t="n">
        <v>10.8</v>
      </c>
      <c r="I405" s="64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868" t="inlineStr">
        <is>
          <t>Ветчины "Нежная" Весовой п/а ТМ "Зареченские" большой батон</t>
        </is>
      </c>
      <c r="N405" s="643" t="n"/>
      <c r="O405" s="643" t="n"/>
      <c r="P405" s="643" t="n"/>
      <c r="Q405" s="609" t="n"/>
      <c r="R405" s="40" t="inlineStr"/>
      <c r="S405" s="40" t="inlineStr"/>
      <c r="T405" s="41" t="inlineStr">
        <is>
          <t>кг</t>
        </is>
      </c>
      <c r="U405" s="644" t="n">
        <v>0</v>
      </c>
      <c r="V405" s="64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  <c r="AC405" s="294" t="inlineStr">
        <is>
          <t>КИ</t>
        </is>
      </c>
    </row>
    <row r="406">
      <c r="A406" s="31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46" t="n"/>
      <c r="M406" s="647" t="inlineStr">
        <is>
          <t>Итого</t>
        </is>
      </c>
      <c r="N406" s="617" t="n"/>
      <c r="O406" s="617" t="n"/>
      <c r="P406" s="617" t="n"/>
      <c r="Q406" s="617" t="n"/>
      <c r="R406" s="617" t="n"/>
      <c r="S406" s="618" t="n"/>
      <c r="T406" s="43" t="inlineStr">
        <is>
          <t>кор</t>
        </is>
      </c>
      <c r="U406" s="648">
        <f>IFERROR(U404/H404,"0")+IFERROR(U405/H405,"0")</f>
        <v/>
      </c>
      <c r="V406" s="648">
        <f>IFERROR(V404/H404,"0")+IFERROR(V405/H405,"0")</f>
        <v/>
      </c>
      <c r="W406" s="648">
        <f>IFERROR(IF(W404="",0,W404),"0")+IFERROR(IF(W405="",0,W405),"0")</f>
        <v/>
      </c>
      <c r="X406" s="649" t="n"/>
      <c r="Y406" s="64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46" t="n"/>
      <c r="M407" s="647" t="inlineStr">
        <is>
          <t>Итого</t>
        </is>
      </c>
      <c r="N407" s="617" t="n"/>
      <c r="O407" s="617" t="n"/>
      <c r="P407" s="617" t="n"/>
      <c r="Q407" s="617" t="n"/>
      <c r="R407" s="617" t="n"/>
      <c r="S407" s="618" t="n"/>
      <c r="T407" s="43" t="inlineStr">
        <is>
          <t>кг</t>
        </is>
      </c>
      <c r="U407" s="648">
        <f>IFERROR(SUM(U404:U405),"0")</f>
        <v/>
      </c>
      <c r="V407" s="648">
        <f>IFERROR(SUM(V404:V405),"0")</f>
        <v/>
      </c>
      <c r="W407" s="43" t="n"/>
      <c r="X407" s="649" t="n"/>
      <c r="Y407" s="649" t="n"/>
    </row>
    <row r="408" ht="14.25" customHeight="1">
      <c r="A408" s="318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8" t="n"/>
      <c r="Y408" s="318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308" t="n">
        <v>4680115881167</v>
      </c>
      <c r="E409" s="609" t="n"/>
      <c r="F409" s="641" t="n">
        <v>0.63</v>
      </c>
      <c r="G409" s="38" t="n">
        <v>6</v>
      </c>
      <c r="H409" s="641" t="n">
        <v>3.78</v>
      </c>
      <c r="I409" s="64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869" t="inlineStr">
        <is>
          <t>Копченые колбасы Пражский Зареченские продукты Весовой фиброуз Зареченские</t>
        </is>
      </c>
      <c r="N409" s="643" t="n"/>
      <c r="O409" s="643" t="n"/>
      <c r="P409" s="643" t="n"/>
      <c r="Q409" s="609" t="n"/>
      <c r="R409" s="40" t="inlineStr"/>
      <c r="S409" s="40" t="inlineStr"/>
      <c r="T409" s="41" t="inlineStr">
        <is>
          <t>кг</t>
        </is>
      </c>
      <c r="U409" s="644" t="n">
        <v>0</v>
      </c>
      <c r="V409" s="64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295" t="inlineStr">
        <is>
          <t>КИ</t>
        </is>
      </c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308" t="n">
        <v>4680115881136</v>
      </c>
      <c r="E410" s="609" t="n"/>
      <c r="F410" s="641" t="n">
        <v>0.63</v>
      </c>
      <c r="G410" s="38" t="n">
        <v>6</v>
      </c>
      <c r="H410" s="641" t="n">
        <v>3.78</v>
      </c>
      <c r="I410" s="64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870" t="inlineStr">
        <is>
          <t>В/к колбасы "Рижский" НТУ Весовые Фиброуз в/у ТМ "Зареченские"</t>
        </is>
      </c>
      <c r="N410" s="643" t="n"/>
      <c r="O410" s="643" t="n"/>
      <c r="P410" s="643" t="n"/>
      <c r="Q410" s="609" t="n"/>
      <c r="R410" s="40" t="inlineStr"/>
      <c r="S410" s="40" t="inlineStr"/>
      <c r="T410" s="41" t="inlineStr">
        <is>
          <t>кг</t>
        </is>
      </c>
      <c r="U410" s="644" t="n">
        <v>0</v>
      </c>
      <c r="V410" s="64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96" t="inlineStr">
        <is>
          <t>КИ</t>
        </is>
      </c>
    </row>
    <row r="411">
      <c r="A411" s="31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46" t="n"/>
      <c r="M411" s="647" t="inlineStr">
        <is>
          <t>Итого</t>
        </is>
      </c>
      <c r="N411" s="617" t="n"/>
      <c r="O411" s="617" t="n"/>
      <c r="P411" s="617" t="n"/>
      <c r="Q411" s="617" t="n"/>
      <c r="R411" s="617" t="n"/>
      <c r="S411" s="618" t="n"/>
      <c r="T411" s="43" t="inlineStr">
        <is>
          <t>кор</t>
        </is>
      </c>
      <c r="U411" s="648">
        <f>IFERROR(U409/H409,"0")+IFERROR(U410/H410,"0")</f>
        <v/>
      </c>
      <c r="V411" s="648">
        <f>IFERROR(V409/H409,"0")+IFERROR(V410/H410,"0")</f>
        <v/>
      </c>
      <c r="W411" s="648">
        <f>IFERROR(IF(W409="",0,W409),"0")+IFERROR(IF(W410="",0,W410),"0")</f>
        <v/>
      </c>
      <c r="X411" s="649" t="n"/>
      <c r="Y411" s="64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46" t="n"/>
      <c r="M412" s="647" t="inlineStr">
        <is>
          <t>Итого</t>
        </is>
      </c>
      <c r="N412" s="617" t="n"/>
      <c r="O412" s="617" t="n"/>
      <c r="P412" s="617" t="n"/>
      <c r="Q412" s="617" t="n"/>
      <c r="R412" s="617" t="n"/>
      <c r="S412" s="618" t="n"/>
      <c r="T412" s="43" t="inlineStr">
        <is>
          <t>кг</t>
        </is>
      </c>
      <c r="U412" s="648">
        <f>IFERROR(SUM(U409:U410),"0")</f>
        <v/>
      </c>
      <c r="V412" s="648">
        <f>IFERROR(SUM(V409:V410),"0")</f>
        <v/>
      </c>
      <c r="W412" s="43" t="n"/>
      <c r="X412" s="649" t="n"/>
      <c r="Y412" s="649" t="n"/>
    </row>
    <row r="413" ht="14.25" customHeight="1">
      <c r="A413" s="318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18" t="n"/>
      <c r="Y413" s="318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308" t="n">
        <v>4680115881143</v>
      </c>
      <c r="E414" s="609" t="n"/>
      <c r="F414" s="641" t="n">
        <v>1.3</v>
      </c>
      <c r="G414" s="38" t="n">
        <v>6</v>
      </c>
      <c r="H414" s="641" t="n">
        <v>7.8</v>
      </c>
      <c r="I414" s="64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871" t="inlineStr">
        <is>
          <t>Сосиски "Датские" НТУ Весовые П/а мгс ТМ "Зареченские"</t>
        </is>
      </c>
      <c r="N414" s="643" t="n"/>
      <c r="O414" s="643" t="n"/>
      <c r="P414" s="643" t="n"/>
      <c r="Q414" s="609" t="n"/>
      <c r="R414" s="40" t="inlineStr"/>
      <c r="S414" s="40" t="inlineStr"/>
      <c r="T414" s="41" t="inlineStr">
        <is>
          <t>кг</t>
        </is>
      </c>
      <c r="U414" s="644" t="n">
        <v>0</v>
      </c>
      <c r="V414" s="64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  <c r="AC414" s="297" t="inlineStr">
        <is>
          <t>КИ</t>
        </is>
      </c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308" t="n">
        <v>4680115881068</v>
      </c>
      <c r="E415" s="609" t="n"/>
      <c r="F415" s="641" t="n">
        <v>1.3</v>
      </c>
      <c r="G415" s="38" t="n">
        <v>6</v>
      </c>
      <c r="H415" s="641" t="n">
        <v>7.8</v>
      </c>
      <c r="I415" s="64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872" t="inlineStr">
        <is>
          <t>Сосиски "Сочные" Весовой п/а ТМ "Зареченские"</t>
        </is>
      </c>
      <c r="N415" s="643" t="n"/>
      <c r="O415" s="643" t="n"/>
      <c r="P415" s="643" t="n"/>
      <c r="Q415" s="609" t="n"/>
      <c r="R415" s="40" t="inlineStr"/>
      <c r="S415" s="40" t="inlineStr"/>
      <c r="T415" s="41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298" t="inlineStr">
        <is>
          <t>КИ</t>
        </is>
      </c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308" t="n">
        <v>4680115881075</v>
      </c>
      <c r="E416" s="609" t="n"/>
      <c r="F416" s="641" t="n">
        <v>0.5</v>
      </c>
      <c r="G416" s="38" t="n">
        <v>6</v>
      </c>
      <c r="H416" s="641" t="n">
        <v>3</v>
      </c>
      <c r="I416" s="64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873" t="inlineStr">
        <is>
          <t>Сосиски "Сочные" Фикс.вес 0,5 п/а ТМ "Зареченские"</t>
        </is>
      </c>
      <c r="N416" s="643" t="n"/>
      <c r="O416" s="643" t="n"/>
      <c r="P416" s="643" t="n"/>
      <c r="Q416" s="609" t="n"/>
      <c r="R416" s="40" t="inlineStr"/>
      <c r="S416" s="40" t="inlineStr"/>
      <c r="T416" s="41" t="inlineStr">
        <is>
          <t>кг</t>
        </is>
      </c>
      <c r="U416" s="644" t="n">
        <v>0</v>
      </c>
      <c r="V416" s="64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  <c r="AC416" s="299" t="inlineStr">
        <is>
          <t>КИ</t>
        </is>
      </c>
    </row>
    <row r="417">
      <c r="A417" s="317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46" t="n"/>
      <c r="M417" s="647" t="inlineStr">
        <is>
          <t>Итого</t>
        </is>
      </c>
      <c r="N417" s="617" t="n"/>
      <c r="O417" s="617" t="n"/>
      <c r="P417" s="617" t="n"/>
      <c r="Q417" s="617" t="n"/>
      <c r="R417" s="617" t="n"/>
      <c r="S417" s="618" t="n"/>
      <c r="T417" s="43" t="inlineStr">
        <is>
          <t>кор</t>
        </is>
      </c>
      <c r="U417" s="648">
        <f>IFERROR(U414/H414,"0")+IFERROR(U415/H415,"0")+IFERROR(U416/H416,"0")</f>
        <v/>
      </c>
      <c r="V417" s="648">
        <f>IFERROR(V414/H414,"0")+IFERROR(V415/H415,"0")+IFERROR(V416/H416,"0")</f>
        <v/>
      </c>
      <c r="W417" s="648">
        <f>IFERROR(IF(W414="",0,W414),"0")+IFERROR(IF(W415="",0,W415),"0")+IFERROR(IF(W416="",0,W416),"0")</f>
        <v/>
      </c>
      <c r="X417" s="649" t="n"/>
      <c r="Y417" s="64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46" t="n"/>
      <c r="M418" s="647" t="inlineStr">
        <is>
          <t>Итого</t>
        </is>
      </c>
      <c r="N418" s="617" t="n"/>
      <c r="O418" s="617" t="n"/>
      <c r="P418" s="617" t="n"/>
      <c r="Q418" s="617" t="n"/>
      <c r="R418" s="617" t="n"/>
      <c r="S418" s="618" t="n"/>
      <c r="T418" s="43" t="inlineStr">
        <is>
          <t>кг</t>
        </is>
      </c>
      <c r="U418" s="648">
        <f>IFERROR(SUM(U414:U416),"0")</f>
        <v/>
      </c>
      <c r="V418" s="648">
        <f>IFERROR(SUM(V414:V416),"0")</f>
        <v/>
      </c>
      <c r="W418" s="43" t="n"/>
      <c r="X418" s="649" t="n"/>
      <c r="Y418" s="649" t="n"/>
    </row>
    <row r="419" ht="15" customHeight="1">
      <c r="A419" s="30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06" t="n"/>
      <c r="M419" s="874" t="inlineStr">
        <is>
          <t>ИТОГО НЕТТО</t>
        </is>
      </c>
      <c r="N419" s="600" t="n"/>
      <c r="O419" s="600" t="n"/>
      <c r="P419" s="600" t="n"/>
      <c r="Q419" s="600" t="n"/>
      <c r="R419" s="600" t="n"/>
      <c r="S419" s="601" t="n"/>
      <c r="T419" s="43" t="inlineStr">
        <is>
          <t>кг</t>
        </is>
      </c>
      <c r="U419" s="64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64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649" t="n"/>
      <c r="Y419" s="64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06" t="n"/>
      <c r="M420" s="874" t="inlineStr">
        <is>
          <t>ИТОГО БРУТТО</t>
        </is>
      </c>
      <c r="N420" s="600" t="n"/>
      <c r="O420" s="600" t="n"/>
      <c r="P420" s="600" t="n"/>
      <c r="Q420" s="600" t="n"/>
      <c r="R420" s="600" t="n"/>
      <c r="S420" s="601" t="n"/>
      <c r="T420" s="43" t="inlineStr">
        <is>
          <t>кг</t>
        </is>
      </c>
      <c r="U420" s="64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64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649" t="n"/>
      <c r="Y420" s="64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06" t="n"/>
      <c r="M421" s="874" t="inlineStr">
        <is>
          <t>Кол-во паллет</t>
        </is>
      </c>
      <c r="N421" s="600" t="n"/>
      <c r="O421" s="600" t="n"/>
      <c r="P421" s="600" t="n"/>
      <c r="Q421" s="600" t="n"/>
      <c r="R421" s="600" t="n"/>
      <c r="S421" s="601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649" t="n"/>
      <c r="Y421" s="64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06" t="n"/>
      <c r="M422" s="874" t="inlineStr">
        <is>
          <t>Вес брутто  с паллетами</t>
        </is>
      </c>
      <c r="N422" s="600" t="n"/>
      <c r="O422" s="600" t="n"/>
      <c r="P422" s="600" t="n"/>
      <c r="Q422" s="600" t="n"/>
      <c r="R422" s="600" t="n"/>
      <c r="S422" s="601" t="n"/>
      <c r="T422" s="43" t="inlineStr">
        <is>
          <t>кг</t>
        </is>
      </c>
      <c r="U422" s="648">
        <f>GrossWeightTotal+PalletQtyTotal*25</f>
        <v/>
      </c>
      <c r="V422" s="648">
        <f>GrossWeightTotalR+PalletQtyTotalR*25</f>
        <v/>
      </c>
      <c r="W422" s="43" t="n"/>
      <c r="X422" s="649" t="n"/>
      <c r="Y422" s="64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06" t="n"/>
      <c r="M423" s="874" t="inlineStr">
        <is>
          <t>Кол-во коробок</t>
        </is>
      </c>
      <c r="N423" s="600" t="n"/>
      <c r="O423" s="600" t="n"/>
      <c r="P423" s="600" t="n"/>
      <c r="Q423" s="600" t="n"/>
      <c r="R423" s="600" t="n"/>
      <c r="S423" s="601" t="n"/>
      <c r="T423" s="43" t="inlineStr">
        <is>
          <t>шт</t>
        </is>
      </c>
      <c r="U423" s="64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64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649" t="n"/>
      <c r="Y423" s="64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06" t="n"/>
      <c r="M424" s="874" t="inlineStr">
        <is>
          <t>Объем заказа</t>
        </is>
      </c>
      <c r="N424" s="600" t="n"/>
      <c r="O424" s="600" t="n"/>
      <c r="P424" s="600" t="n"/>
      <c r="Q424" s="600" t="n"/>
      <c r="R424" s="600" t="n"/>
      <c r="S424" s="601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649" t="n"/>
      <c r="Y424" s="64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00" t="inlineStr">
        <is>
          <t>Ядрена копоть</t>
        </is>
      </c>
      <c r="C426" s="300" t="inlineStr">
        <is>
          <t>Вязанка</t>
        </is>
      </c>
      <c r="D426" s="875" t="n"/>
      <c r="E426" s="875" t="n"/>
      <c r="F426" s="876" t="n"/>
      <c r="G426" s="300" t="inlineStr">
        <is>
          <t>Стародворье</t>
        </is>
      </c>
      <c r="H426" s="875" t="n"/>
      <c r="I426" s="875" t="n"/>
      <c r="J426" s="876" t="n"/>
      <c r="K426" s="300" t="inlineStr">
        <is>
          <t>Особый рецепт</t>
        </is>
      </c>
      <c r="L426" s="876" t="n"/>
      <c r="M426" s="300" t="inlineStr">
        <is>
          <t>Баварушка</t>
        </is>
      </c>
      <c r="N426" s="876" t="n"/>
      <c r="O426" s="300" t="inlineStr">
        <is>
          <t>Дугушка</t>
        </is>
      </c>
      <c r="P426" s="300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01" t="inlineStr">
        <is>
          <t>СЕРИЯ</t>
        </is>
      </c>
      <c r="B427" s="300" t="inlineStr">
        <is>
          <t>Ядрена копоть</t>
        </is>
      </c>
      <c r="C427" s="300" t="inlineStr">
        <is>
          <t>Столичная</t>
        </is>
      </c>
      <c r="D427" s="300" t="inlineStr">
        <is>
          <t>Классическая</t>
        </is>
      </c>
      <c r="E427" s="300" t="inlineStr">
        <is>
          <t>Вязанка</t>
        </is>
      </c>
      <c r="F427" s="300" t="inlineStr">
        <is>
          <t>Сливушки</t>
        </is>
      </c>
      <c r="G427" s="300" t="inlineStr">
        <is>
          <t>Золоченная в печи</t>
        </is>
      </c>
      <c r="H427" s="300" t="inlineStr">
        <is>
          <t>Бордо</t>
        </is>
      </c>
      <c r="I427" s="300" t="inlineStr">
        <is>
          <t>Фирменная</t>
        </is>
      </c>
      <c r="J427" s="300" t="inlineStr">
        <is>
          <t>Бавария</t>
        </is>
      </c>
      <c r="K427" s="300" t="inlineStr">
        <is>
          <t>Особая</t>
        </is>
      </c>
      <c r="L427" s="300" t="inlineStr">
        <is>
          <t>Особая Без свинины</t>
        </is>
      </c>
      <c r="M427" s="300" t="inlineStr">
        <is>
          <t>Филейбургская</t>
        </is>
      </c>
      <c r="N427" s="300" t="inlineStr">
        <is>
          <t>Балыкбургская</t>
        </is>
      </c>
      <c r="O427" s="300" t="inlineStr">
        <is>
          <t>Дугушка</t>
        </is>
      </c>
      <c r="P427" s="300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877" t="n"/>
      <c r="B428" s="878" t="n"/>
      <c r="C428" s="878" t="n"/>
      <c r="D428" s="878" t="n"/>
      <c r="E428" s="878" t="n"/>
      <c r="F428" s="878" t="n"/>
      <c r="G428" s="878" t="n"/>
      <c r="H428" s="878" t="n"/>
      <c r="I428" s="878" t="n"/>
      <c r="J428" s="878" t="n"/>
      <c r="K428" s="878" t="n"/>
      <c r="L428" s="878" t="n"/>
      <c r="M428" s="878" t="n"/>
      <c r="N428" s="878" t="n"/>
      <c r="O428" s="878" t="n"/>
      <c r="P428" s="87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 ht="13.5" customHeight="1" thickTop="1">
      <c r="C430" s="1" t="n"/>
    </row>
    <row r="431" ht="19.5" customHeight="1">
      <c r="A431" s="71" t="inlineStr">
        <is>
          <t>ЗПФ, кг</t>
        </is>
      </c>
      <c r="B431" s="71" t="inlineStr">
        <is>
          <t xml:space="preserve">ПГП, кг </t>
        </is>
      </c>
      <c r="C431" s="71" t="inlineStr">
        <is>
          <t>КИЗ, кг</t>
        </is>
      </c>
    </row>
    <row r="432">
      <c r="A432" s="72">
        <f>SUMPRODUCT(--(AC:AC="ЗПФ"),H:H,V:V)</f>
        <v/>
      </c>
      <c r="B432" s="73">
        <f>SUMPRODUCT(--(AC:AC="ПГП"),H:H,V:V)</f>
        <v/>
      </c>
      <c r="C432" s="73">
        <f>SUMPRODUCT(--(AC:AC="КИЗ"),H:H,V:V)</f>
        <v/>
      </c>
    </row>
    <row r="4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zFKud6eKHy3lRBcc+/kCA==" formatRows="1" sort="0" spinCount="100000" hashValue="/0ZnvAEMUv/qNIo2UDedDq9P5uC7hDJTQDEfq4DWaO+t4Ucxlt+S4Sn5+PzWSV7lsy2SbCzKigY8J6xXWe/VkA==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OMZNU/attx93w8gyzb52Q==" formatRows="1" sort="0" spinCount="100000" hashValue="ZYMN4y33z7MQKqv7htC5c6IyLJXW67keMCjSUCJA6kuTu/3lWDuutzJHIklV1BmmhN3CtM5xMh5KYLue/tqa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2023-07-17T13:42:38Z</dcterms:modified>
  <cp:lastModifiedBy>Uaer4</cp:lastModifiedBy>
</cp:coreProperties>
</file>