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заказа'!$B$18:$W$249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8"/>
  <sheetViews>
    <sheetView showGridLines="0" tabSelected="1" zoomScale="93" zoomScaleNormal="93" zoomScaleSheetLayoutView="100" workbookViewId="0">
      <selection activeCell="AC9" sqref="AC9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199">
      <c r="A1" s="48" t="n"/>
      <c r="B1" s="48" t="n"/>
      <c r="C1" s="48" t="n"/>
      <c r="D1" s="161" t="inlineStr">
        <is>
          <t xml:space="preserve">  БЛАНК ЗАКАЗА </t>
        </is>
      </c>
      <c r="G1" s="14" t="inlineStr">
        <is>
          <t>ЗПФ</t>
        </is>
      </c>
      <c r="H1" s="161" t="inlineStr">
        <is>
          <t>на отгрузку продукции с ООО Трейд-Сервис с</t>
        </is>
      </c>
      <c r="O1" s="162" t="inlineStr">
        <is>
          <t>13.07.2023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99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6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99">
      <c r="A5" s="165" t="inlineStr">
        <is>
          <t xml:space="preserve">Ваш контактный телефон и имя: </t>
        </is>
      </c>
      <c r="B5" s="322" t="n"/>
      <c r="C5" s="323" t="n"/>
      <c r="D5" s="166" t="n"/>
      <c r="E5" s="324" t="n"/>
      <c r="F5" s="167" t="inlineStr">
        <is>
          <t>Комментарий к заказу:</t>
        </is>
      </c>
      <c r="G5" s="323" t="n"/>
      <c r="H5" s="166" t="n"/>
      <c r="I5" s="325" t="n"/>
      <c r="J5" s="325" t="n"/>
      <c r="K5" s="324" t="n"/>
      <c r="M5" s="29" t="inlineStr">
        <is>
          <t>Дата загрузки</t>
        </is>
      </c>
      <c r="N5" s="326" t="n"/>
      <c r="O5" s="327" t="n"/>
      <c r="Q5" s="170" t="inlineStr">
        <is>
          <t>Способ доставки (доставка/самовывоз)</t>
        </is>
      </c>
      <c r="R5" s="328" t="n"/>
      <c r="S5" s="329" t="n"/>
      <c r="T5" s="327" t="n"/>
      <c r="Y5" s="60" t="n"/>
      <c r="Z5" s="60" t="n"/>
      <c r="AA5" s="60" t="n"/>
    </row>
    <row r="6" ht="24" customFormat="1" customHeight="1" s="199">
      <c r="A6" s="165" t="inlineStr">
        <is>
          <t>Адрес доставки:</t>
        </is>
      </c>
      <c r="B6" s="322" t="n"/>
      <c r="C6" s="323" t="n"/>
      <c r="D6" s="173" t="n"/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174">
        <f>IF(N5=0," ",CHOOSE(WEEKDAY(N5,2),"Понедельник","Вторник","Среда","Четверг","Пятница","Суббота","Воскресенье"))</f>
        <v/>
      </c>
      <c r="O6" s="331" t="n"/>
      <c r="Q6" s="176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199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199">
      <c r="A8" s="186" t="inlineStr">
        <is>
          <t>Адрес сдачи груза:</t>
        </is>
      </c>
      <c r="B8" s="339" t="n"/>
      <c r="C8" s="340" t="n"/>
      <c r="D8" s="187" t="n"/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188" t="n"/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199">
      <c r="A9" s="1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0" t="inlineStr"/>
      <c r="E9" s="3" t="n"/>
      <c r="F9" s="1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99">
      <c r="A10" s="1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0" t="n"/>
      <c r="E10" s="3" t="n"/>
      <c r="F10" s="1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188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188" t="n"/>
      <c r="O11" s="327" t="n"/>
      <c r="R11" s="29" t="inlineStr">
        <is>
          <t>Тип заказа</t>
        </is>
      </c>
      <c r="S11" s="196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99">
      <c r="A12" s="197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198" t="n"/>
      <c r="O12" s="336" t="n"/>
      <c r="P12" s="28" t="n"/>
      <c r="R12" s="29" t="inlineStr"/>
      <c r="S12" s="199" t="n"/>
      <c r="T12" s="1" t="n"/>
      <c r="Y12" s="60" t="n"/>
      <c r="Z12" s="60" t="n"/>
      <c r="AA12" s="60" t="n"/>
    </row>
    <row r="13" ht="23.25" customFormat="1" customHeight="1" s="199">
      <c r="A13" s="19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196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99">
      <c r="A14" s="197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99">
      <c r="A15" s="200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02" t="inlineStr">
        <is>
          <t>Кликните на продукт, чтобы просмотреть изображение</t>
        </is>
      </c>
      <c r="U15" s="199" t="n"/>
      <c r="V15" s="199" t="n"/>
      <c r="W15" s="199" t="n"/>
      <c r="X15" s="19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04" t="inlineStr">
        <is>
          <t>Код единицы продаж</t>
        </is>
      </c>
      <c r="B17" s="204" t="inlineStr">
        <is>
          <t>Код продукта</t>
        </is>
      </c>
      <c r="C17" s="205" t="inlineStr">
        <is>
          <t>Номер варианта</t>
        </is>
      </c>
      <c r="D17" s="204" t="inlineStr">
        <is>
          <t xml:space="preserve">Штрих-код </t>
        </is>
      </c>
      <c r="E17" s="348" t="n"/>
      <c r="F17" s="204" t="inlineStr">
        <is>
          <t>Вес нетто штуки, кг</t>
        </is>
      </c>
      <c r="G17" s="204" t="inlineStr">
        <is>
          <t>Кол-во штук в коробе, шт</t>
        </is>
      </c>
      <c r="H17" s="204" t="inlineStr">
        <is>
          <t>Вес нетто короба, кг</t>
        </is>
      </c>
      <c r="I17" s="204" t="inlineStr">
        <is>
          <t>Вес брутто короба, кг</t>
        </is>
      </c>
      <c r="J17" s="204" t="inlineStr">
        <is>
          <t>Кол-во кор. на паллте, шт</t>
        </is>
      </c>
      <c r="K17" s="204" t="inlineStr">
        <is>
          <t>Завод</t>
        </is>
      </c>
      <c r="L17" s="204" t="inlineStr">
        <is>
          <t>Срок годности, сут.</t>
        </is>
      </c>
      <c r="M17" s="204" t="inlineStr">
        <is>
          <t>Наименование</t>
        </is>
      </c>
      <c r="N17" s="349" t="n"/>
      <c r="O17" s="349" t="n"/>
      <c r="P17" s="349" t="n"/>
      <c r="Q17" s="348" t="n"/>
      <c r="R17" s="203" t="inlineStr">
        <is>
          <t>Доступно к отгрузке</t>
        </is>
      </c>
      <c r="S17" s="323" t="n"/>
      <c r="T17" s="204" t="inlineStr">
        <is>
          <t>Ед. изм.</t>
        </is>
      </c>
      <c r="U17" s="204" t="inlineStr">
        <is>
          <t>Заказ</t>
        </is>
      </c>
      <c r="V17" s="208" t="inlineStr">
        <is>
          <t>Заказ с округлением до короба</t>
        </is>
      </c>
      <c r="W17" s="204" t="inlineStr">
        <is>
          <t>Объём заказа, м3</t>
        </is>
      </c>
      <c r="X17" s="210" t="inlineStr">
        <is>
          <t>Примечание по продуктку</t>
        </is>
      </c>
      <c r="Y17" s="210" t="inlineStr">
        <is>
          <t>Признак "НОВИНКА"</t>
        </is>
      </c>
      <c r="Z17" s="210" t="inlineStr">
        <is>
          <t>Для формул</t>
        </is>
      </c>
      <c r="AA17" s="350" t="n"/>
      <c r="AB17" s="351" t="n"/>
      <c r="AC17" s="217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03" t="inlineStr">
        <is>
          <t>начиная с</t>
        </is>
      </c>
      <c r="S18" s="203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</row>
    <row r="19" ht="27.75" customHeight="1">
      <c r="A19" s="218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21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19" t="n"/>
      <c r="Y20" s="219" t="n"/>
    </row>
    <row r="21" ht="14.25" customHeight="1">
      <c r="A21" s="220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220" t="n"/>
      <c r="Y21" s="220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1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22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218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219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19" t="n"/>
      <c r="Y26" s="219" t="n"/>
    </row>
    <row r="27" ht="14.25" customHeight="1">
      <c r="A27" s="220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20" t="n"/>
      <c r="Y27" s="220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1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1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1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1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22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219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19" t="n"/>
      <c r="Y34" s="219" t="n"/>
    </row>
    <row r="35" ht="14.25" customHeight="1">
      <c r="A35" s="220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220" t="n"/>
      <c r="Y35" s="220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1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1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1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1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229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219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19" t="n"/>
      <c r="Y42" s="219" t="n"/>
    </row>
    <row r="43" ht="14.25" customHeight="1">
      <c r="A43" s="220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220" t="n"/>
      <c r="Y43" s="220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1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1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229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219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19" t="n"/>
      <c r="Y48" s="219" t="n"/>
    </row>
    <row r="49" ht="14.25" customHeight="1">
      <c r="A49" s="220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220" t="n"/>
      <c r="Y49" s="220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221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221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221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221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221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221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3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229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219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19" t="n"/>
      <c r="Y58" s="219" t="n"/>
    </row>
    <row r="59" ht="14.25" customHeight="1">
      <c r="A59" s="220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220" t="n"/>
      <c r="Y59" s="220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221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221" t="n">
        <v>4607111036728</v>
      </c>
      <c r="E61" s="331" t="n"/>
      <c r="F61" s="363" t="n">
        <v>5</v>
      </c>
      <c r="G61" s="38" t="n">
        <v>1</v>
      </c>
      <c r="H61" s="363" t="n">
        <v>5</v>
      </c>
      <c r="I61" s="363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9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5" t="n"/>
      <c r="O61" s="365" t="n"/>
      <c r="P61" s="365" t="n"/>
      <c r="Q61" s="331" t="n"/>
      <c r="R61" s="40" t="inlineStr"/>
      <c r="S61" s="40" t="inlineStr"/>
      <c r="T61" s="41" t="inlineStr">
        <is>
          <t>кор</t>
        </is>
      </c>
      <c r="U61" s="366" t="n">
        <v>93</v>
      </c>
      <c r="V61" s="367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229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8" t="n"/>
      <c r="M62" s="369" t="inlineStr">
        <is>
          <t>Итого</t>
        </is>
      </c>
      <c r="N62" s="339" t="n"/>
      <c r="O62" s="339" t="n"/>
      <c r="P62" s="339" t="n"/>
      <c r="Q62" s="339" t="n"/>
      <c r="R62" s="339" t="n"/>
      <c r="S62" s="340" t="n"/>
      <c r="T62" s="43" t="inlineStr">
        <is>
          <t>кор</t>
        </is>
      </c>
      <c r="U62" s="370">
        <f>IFERROR(SUM(U60:U61),"0")</f>
        <v/>
      </c>
      <c r="V62" s="370">
        <f>IFERROR(SUM(V60:V61),"0")</f>
        <v/>
      </c>
      <c r="W62" s="370">
        <f>IFERROR(IF(W60="",0,W60),"0")+IFERROR(IF(W61="",0,W61),"0")</f>
        <v/>
      </c>
      <c r="X62" s="371" t="n"/>
      <c r="Y62" s="37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кг</t>
        </is>
      </c>
      <c r="U63" s="370">
        <f>IFERROR(SUMPRODUCT(U60:U61*H60:H61),"0")</f>
        <v/>
      </c>
      <c r="V63" s="370">
        <f>IFERROR(SUMPRODUCT(V60:V61*H60:H61),"0")</f>
        <v/>
      </c>
      <c r="W63" s="43" t="n"/>
      <c r="X63" s="371" t="n"/>
      <c r="Y63" s="371" t="n"/>
    </row>
    <row r="64" ht="16.5" customHeight="1">
      <c r="A64" s="219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219" t="n"/>
      <c r="Y64" s="219" t="n"/>
    </row>
    <row r="65" ht="14.25" customHeight="1">
      <c r="A65" s="220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220" t="n"/>
      <c r="Y65" s="220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221" t="n">
        <v>4607111033659</v>
      </c>
      <c r="E66" s="331" t="n"/>
      <c r="F66" s="363" t="n">
        <v>0.3</v>
      </c>
      <c r="G66" s="38" t="n">
        <v>12</v>
      </c>
      <c r="H66" s="363" t="n">
        <v>3.6</v>
      </c>
      <c r="I66" s="363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90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5" t="n"/>
      <c r="O66" s="365" t="n"/>
      <c r="P66" s="365" t="n"/>
      <c r="Q66" s="331" t="n"/>
      <c r="R66" s="40" t="inlineStr"/>
      <c r="S66" s="40" t="inlineStr"/>
      <c r="T66" s="41" t="inlineStr">
        <is>
          <t>кор</t>
        </is>
      </c>
      <c r="U66" s="366" t="n">
        <v>0</v>
      </c>
      <c r="V66" s="367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229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8" t="n"/>
      <c r="M67" s="369" t="inlineStr">
        <is>
          <t>Итого</t>
        </is>
      </c>
      <c r="N67" s="339" t="n"/>
      <c r="O67" s="339" t="n"/>
      <c r="P67" s="339" t="n"/>
      <c r="Q67" s="339" t="n"/>
      <c r="R67" s="339" t="n"/>
      <c r="S67" s="340" t="n"/>
      <c r="T67" s="43" t="inlineStr">
        <is>
          <t>кор</t>
        </is>
      </c>
      <c r="U67" s="370">
        <f>IFERROR(SUM(U66:U66),"0")</f>
        <v/>
      </c>
      <c r="V67" s="370">
        <f>IFERROR(SUM(V66:V66),"0")</f>
        <v/>
      </c>
      <c r="W67" s="370">
        <f>IFERROR(IF(W66="",0,W66),"0")</f>
        <v/>
      </c>
      <c r="X67" s="371" t="n"/>
      <c r="Y67" s="37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кг</t>
        </is>
      </c>
      <c r="U68" s="370">
        <f>IFERROR(SUMPRODUCT(U66:U66*H66:H66),"0")</f>
        <v/>
      </c>
      <c r="V68" s="370">
        <f>IFERROR(SUMPRODUCT(V66:V66*H66:H66),"0")</f>
        <v/>
      </c>
      <c r="W68" s="43" t="n"/>
      <c r="X68" s="371" t="n"/>
      <c r="Y68" s="371" t="n"/>
    </row>
    <row r="69" ht="16.5" customHeight="1">
      <c r="A69" s="219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219" t="n"/>
      <c r="Y69" s="219" t="n"/>
    </row>
    <row r="70" ht="14.25" customHeight="1">
      <c r="A70" s="220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220" t="n"/>
      <c r="Y70" s="220" t="n"/>
    </row>
    <row r="71" ht="27" customHeight="1">
      <c r="A71" s="64" t="inlineStr">
        <is>
          <t>SU002676</t>
        </is>
      </c>
      <c r="B71" s="64" t="inlineStr">
        <is>
          <t>P003050</t>
        </is>
      </c>
      <c r="C71" s="37" t="n">
        <v>4301131016</v>
      </c>
      <c r="D71" s="221" t="n">
        <v>4607111034137</v>
      </c>
      <c r="E71" s="331" t="n"/>
      <c r="F71" s="363" t="n">
        <v>0.3</v>
      </c>
      <c r="G71" s="38" t="n">
        <v>12</v>
      </c>
      <c r="H71" s="363" t="n">
        <v>3.6</v>
      </c>
      <c r="I71" s="363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91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/>
      </c>
      <c r="N71" s="365" t="n"/>
      <c r="O71" s="365" t="n"/>
      <c r="P71" s="365" t="n"/>
      <c r="Q71" s="331" t="n"/>
      <c r="R71" s="40" t="inlineStr"/>
      <c r="S71" s="40" t="inlineStr"/>
      <c r="T71" s="41" t="inlineStr">
        <is>
          <t>кор</t>
        </is>
      </c>
      <c r="U71" s="366" t="n">
        <v>0</v>
      </c>
      <c r="V71" s="367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221" t="n">
        <v>4607111034120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229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8" t="n"/>
      <c r="M73" s="369" t="inlineStr">
        <is>
          <t>Итого</t>
        </is>
      </c>
      <c r="N73" s="339" t="n"/>
      <c r="O73" s="339" t="n"/>
      <c r="P73" s="339" t="n"/>
      <c r="Q73" s="339" t="n"/>
      <c r="R73" s="339" t="n"/>
      <c r="S73" s="340" t="n"/>
      <c r="T73" s="43" t="inlineStr">
        <is>
          <t>кор</t>
        </is>
      </c>
      <c r="U73" s="370">
        <f>IFERROR(SUM(U71:U72),"0")</f>
        <v/>
      </c>
      <c r="V73" s="370">
        <f>IFERROR(SUM(V71:V72),"0")</f>
        <v/>
      </c>
      <c r="W73" s="370">
        <f>IFERROR(IF(W71="",0,W71),"0")+IFERROR(IF(W72="",0,W72),"0")</f>
        <v/>
      </c>
      <c r="X73" s="371" t="n"/>
      <c r="Y73" s="37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кг</t>
        </is>
      </c>
      <c r="U74" s="370">
        <f>IFERROR(SUMPRODUCT(U71:U72*H71:H72),"0")</f>
        <v/>
      </c>
      <c r="V74" s="370">
        <f>IFERROR(SUMPRODUCT(V71:V72*H71:H72),"0")</f>
        <v/>
      </c>
      <c r="W74" s="43" t="n"/>
      <c r="X74" s="371" t="n"/>
      <c r="Y74" s="371" t="n"/>
    </row>
    <row r="75" ht="16.5" customHeight="1">
      <c r="A75" s="219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219" t="n"/>
      <c r="Y75" s="219" t="n"/>
    </row>
    <row r="76" ht="14.25" customHeight="1">
      <c r="A76" s="220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220" t="n"/>
      <c r="Y76" s="220" t="n"/>
    </row>
    <row r="77" ht="27" customHeight="1">
      <c r="A77" s="64" t="inlineStr">
        <is>
          <t>SU002575</t>
        </is>
      </c>
      <c r="B77" s="64" t="inlineStr">
        <is>
          <t>P002890</t>
        </is>
      </c>
      <c r="C77" s="37" t="n">
        <v>4301135121</v>
      </c>
      <c r="D77" s="221" t="n">
        <v>4607111036735</v>
      </c>
      <c r="E77" s="331" t="n"/>
      <c r="F77" s="363" t="n">
        <v>0.43</v>
      </c>
      <c r="G77" s="38" t="n">
        <v>8</v>
      </c>
      <c r="H77" s="363" t="n">
        <v>3.44</v>
      </c>
      <c r="I77" s="363" t="n">
        <v>3.7224</v>
      </c>
      <c r="J77" s="38" t="n">
        <v>70</v>
      </c>
      <c r="K77" s="39" t="inlineStr">
        <is>
          <t>МГ</t>
        </is>
      </c>
      <c r="L77" s="38" t="n">
        <v>180</v>
      </c>
      <c r="M77" s="393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N77" s="365" t="n"/>
      <c r="O77" s="365" t="n"/>
      <c r="P77" s="365" t="n"/>
      <c r="Q77" s="331" t="n"/>
      <c r="R77" s="40" t="inlineStr"/>
      <c r="S77" s="40" t="inlineStr"/>
      <c r="T77" s="41" t="inlineStr">
        <is>
          <t>кор</t>
        </is>
      </c>
      <c r="U77" s="366" t="n">
        <v>0</v>
      </c>
      <c r="V77" s="367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221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221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221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0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221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221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221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3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103" t="inlineStr">
        <is>
          <t>ПГП</t>
        </is>
      </c>
    </row>
    <row r="84">
      <c r="A84" s="22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IFERROR(SUM(U77:U83),"0")</f>
        <v/>
      </c>
      <c r="V84" s="370">
        <f>IFERROR(SUM(V77:V83),"0")</f>
        <v/>
      </c>
      <c r="W84" s="370">
        <f>IFERROR(IF(W77="",0,W77),"0")+IFERROR(IF(W78="",0,W78),"0")+IFERROR(IF(W79="",0,W79),"0")+IFERROR(IF(W80="",0,W80),"0")+IFERROR(IF(W81="",0,W81),"0")+IFERROR(IF(W82="",0,W82),"0")+IFERROR(IF(W83="",0,W83),"0")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IFERROR(SUMPRODUCT(U77:U83*H77:H83),"0")</f>
        <v/>
      </c>
      <c r="V85" s="370">
        <f>IFERROR(SUMPRODUCT(V77:V83*H77:H83),"0")</f>
        <v/>
      </c>
      <c r="W85" s="43" t="n"/>
      <c r="X85" s="371" t="n"/>
      <c r="Y85" s="371" t="n"/>
    </row>
    <row r="86" ht="16.5" customHeight="1">
      <c r="A86" s="219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219" t="n"/>
      <c r="Y86" s="219" t="n"/>
    </row>
    <row r="87" ht="14.25" customHeight="1">
      <c r="A87" s="220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220" t="n"/>
      <c r="Y87" s="220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221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104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221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105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221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106" t="inlineStr">
        <is>
          <t>ПГП</t>
        </is>
      </c>
    </row>
    <row r="91">
      <c r="A91" s="229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219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219" t="n"/>
      <c r="Y93" s="219" t="n"/>
    </row>
    <row r="94" ht="14.25" customHeight="1">
      <c r="A94" s="220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220" t="n"/>
      <c r="Y94" s="220" t="n"/>
    </row>
    <row r="95" ht="27" customHeight="1">
      <c r="A95" s="64" t="inlineStr">
        <is>
          <t>SU002626</t>
        </is>
      </c>
      <c r="B95" s="64" t="inlineStr">
        <is>
          <t>P002959</t>
        </is>
      </c>
      <c r="C95" s="37" t="n">
        <v>4301070906</v>
      </c>
      <c r="D95" s="221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150</v>
      </c>
      <c r="M95" s="403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2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P002960</t>
        </is>
      </c>
      <c r="C96" s="37" t="n">
        <v>4301070907</v>
      </c>
      <c r="D96" s="221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150</v>
      </c>
      <c r="M96" s="404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10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P002956</t>
        </is>
      </c>
      <c r="C97" s="37" t="n">
        <v>4301070904</v>
      </c>
      <c r="D97" s="221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150</v>
      </c>
      <c r="M97" s="405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0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P002957</t>
        </is>
      </c>
      <c r="C98" s="37" t="n">
        <v>4301070905</v>
      </c>
      <c r="D98" s="221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150</v>
      </c>
      <c r="M98" s="406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0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110" t="inlineStr">
        <is>
          <t>ЗПФ</t>
        </is>
      </c>
    </row>
    <row r="99">
      <c r="A99" s="229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219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19" t="n"/>
      <c r="Y101" s="219" t="n"/>
    </row>
    <row r="102" ht="14.25" customHeight="1">
      <c r="A102" s="220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220" t="n"/>
      <c r="Y102" s="220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221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 t="inlineStr">
        <is>
          <t>"Чебупицца курочка По-итальянски" Фикс.вес 0,25 Лоток ТМ "Горячая штучка"</t>
        </is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7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221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0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112" t="inlineStr">
        <is>
          <t>ПГП</t>
        </is>
      </c>
    </row>
    <row r="105">
      <c r="A105" s="229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219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219" t="n"/>
      <c r="Y107" s="219" t="n"/>
    </row>
    <row r="108" ht="14.25" customHeight="1">
      <c r="A108" s="220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220" t="n"/>
      <c r="Y108" s="220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221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4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113" t="inlineStr">
        <is>
          <t>ПГП</t>
        </is>
      </c>
    </row>
    <row r="110">
      <c r="A110" s="22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219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219" t="n"/>
      <c r="Y112" s="219" t="n"/>
    </row>
    <row r="113" ht="14.25" customHeight="1">
      <c r="A113" s="220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220" t="n"/>
      <c r="Y113" s="220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221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221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115" t="inlineStr">
        <is>
          <t>ПГП</t>
        </is>
      </c>
    </row>
    <row r="116" ht="27" customHeight="1">
      <c r="A116" s="64" t="inlineStr">
        <is>
          <t>SU000194</t>
        </is>
      </c>
      <c r="B116" s="64" t="inlineStr">
        <is>
          <t>P003288</t>
        </is>
      </c>
      <c r="C116" s="37" t="n">
        <v>4301135164</v>
      </c>
      <c r="D116" s="221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3.28</v>
      </c>
      <c r="J116" s="38" t="n">
        <v>70</v>
      </c>
      <c r="K116" s="39" t="inlineStr">
        <is>
          <t>МГ</t>
        </is>
      </c>
      <c r="L116" s="38" t="n">
        <v>180</v>
      </c>
      <c r="M116" s="412" t="inlineStr">
        <is>
          <t>"Круггетсы с сырным соусом" Фикс.вес 0,25 ф/п ТМ "Горячая штучка"</t>
        </is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 ht="27" customHeight="1">
      <c r="A117" s="64" t="inlineStr">
        <is>
          <t>SU000195</t>
        </is>
      </c>
      <c r="B117" s="64" t="inlineStr">
        <is>
          <t>P003289</t>
        </is>
      </c>
      <c r="C117" s="37" t="n">
        <v>4301135165</v>
      </c>
      <c r="D117" s="221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3.28</v>
      </c>
      <c r="J117" s="38" t="n">
        <v>70</v>
      </c>
      <c r="K117" s="39" t="inlineStr">
        <is>
          <t>МГ</t>
        </is>
      </c>
      <c r="L117" s="38" t="n">
        <v>180</v>
      </c>
      <c r="M117" s="413" t="inlineStr">
        <is>
          <t>"Круггетсы Сочные" Фикс.вес 0,25 ф/п ТМ "Горячая штучка"</t>
        </is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0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117" t="inlineStr">
        <is>
          <t>ПГП</t>
        </is>
      </c>
    </row>
    <row r="118">
      <c r="A118" s="229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219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219" t="n"/>
      <c r="Y120" s="219" t="n"/>
    </row>
    <row r="121" ht="14.25" customHeight="1">
      <c r="A121" s="220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220" t="n"/>
      <c r="Y121" s="220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221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118" t="inlineStr">
        <is>
          <t>ПГП</t>
        </is>
      </c>
    </row>
    <row r="123">
      <c r="A123" s="22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219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219" t="n"/>
      <c r="Y125" s="219" t="n"/>
    </row>
    <row r="126" ht="14.25" customHeight="1">
      <c r="A126" s="220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220" t="n"/>
      <c r="Y126" s="220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221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221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120" t="inlineStr">
        <is>
          <t>ПГП</t>
        </is>
      </c>
    </row>
    <row r="129">
      <c r="A129" s="229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219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219" t="n"/>
      <c r="Y131" s="219" t="n"/>
    </row>
    <row r="132" ht="14.25" customHeight="1">
      <c r="A132" s="220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220" t="n"/>
      <c r="Y132" s="220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221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121" t="inlineStr">
        <is>
          <t>ПГП</t>
        </is>
      </c>
    </row>
    <row r="134">
      <c r="A134" s="229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218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219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19" t="n"/>
      <c r="Y137" s="219" t="n"/>
    </row>
    <row r="138" ht="14.25" customHeight="1">
      <c r="A138" s="220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220" t="n"/>
      <c r="Y138" s="220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221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 t="inlineStr">
        <is>
          <t>Крылья "Хрустящие крылышки" Весовой ТМ "No Name"</t>
        </is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0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122" t="inlineStr">
        <is>
          <t>ПГП</t>
        </is>
      </c>
    </row>
    <row r="140">
      <c r="A140" s="229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220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220" t="n"/>
      <c r="Y142" s="220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221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 t="inlineStr">
        <is>
          <t>Наггетсы Хрустящие No Name Весовые No Name 6 кг ТОП-ЛКК, дистр</t>
        </is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0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123" t="inlineStr">
        <is>
          <t>ПГП</t>
        </is>
      </c>
    </row>
    <row r="144">
      <c r="A144" s="229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220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220" t="n"/>
      <c r="Y146" s="220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221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221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221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126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221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"Сочный мегачебурек" Весовой ТМ "No Name"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127" t="inlineStr">
        <is>
          <t>ПГП</t>
        </is>
      </c>
    </row>
    <row r="151">
      <c r="A151" s="229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220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220" t="n"/>
      <c r="Y153" s="220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221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221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 t="inlineStr">
        <is>
          <t>"Жар-ладушки с клубникой и вишней" Весовые ТМ "No name"</t>
        </is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221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221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221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221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0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133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221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134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221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221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 t="inlineStr">
        <is>
          <t>Мини-сосиски в тесте Фрайпики No name Весовые No name 1,8 кг</t>
        </is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136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221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"Фрай-пицца с ветчиной и грибами" Весовые ТМ "No name"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137" t="inlineStr">
        <is>
          <t>ПГП</t>
        </is>
      </c>
    </row>
    <row r="164">
      <c r="A164" s="229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219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219" t="n"/>
      <c r="Y166" s="219" t="n"/>
    </row>
    <row r="167" ht="14.25" customHeight="1">
      <c r="A167" s="220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220" t="n"/>
      <c r="Y167" s="220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221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 t="inlineStr">
        <is>
          <t>Пельмени "Быстромени" Весовой ТМ "No Name" 5</t>
        </is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138" t="inlineStr">
        <is>
          <t>ПГП</t>
        </is>
      </c>
    </row>
    <row r="169">
      <c r="A169" s="229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219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219" t="n"/>
      <c r="Y171" s="219" t="n"/>
    </row>
    <row r="172" ht="14.25" customHeight="1">
      <c r="A172" s="220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220" t="n"/>
      <c r="Y172" s="220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221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221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221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22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141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221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142" t="inlineStr">
        <is>
          <t>ЗПФ</t>
        </is>
      </c>
    </row>
    <row r="177">
      <c r="A177" s="229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220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220" t="n"/>
      <c r="Y179" s="220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221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221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144" t="inlineStr">
        <is>
          <t>ЗПФ</t>
        </is>
      </c>
    </row>
    <row r="182">
      <c r="A182" s="229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218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219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219" t="n"/>
      <c r="Y185" s="219" t="n"/>
    </row>
    <row r="186" ht="14.25" customHeight="1">
      <c r="A186" s="220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220" t="n"/>
      <c r="Y186" s="220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221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0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221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146" t="inlineStr">
        <is>
          <t>ПГП</t>
        </is>
      </c>
    </row>
    <row r="189">
      <c r="A189" s="229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219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219" t="n"/>
      <c r="Y191" s="219" t="n"/>
    </row>
    <row r="192" ht="14.25" customHeight="1">
      <c r="A192" s="220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220" t="n"/>
      <c r="Y192" s="220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221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147" t="inlineStr">
        <is>
          <t>ПГП</t>
        </is>
      </c>
    </row>
    <row r="194">
      <c r="A194" s="229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219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219" t="n"/>
      <c r="Y196" s="219" t="n"/>
    </row>
    <row r="197" ht="14.25" customHeight="1">
      <c r="A197" s="220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220" t="n"/>
      <c r="Y197" s="220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221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"Сливушки #нежнушки" замороженные Фикс.вес 0,33 п/а ТМ "Вязанка"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148" t="inlineStr">
        <is>
          <t>КИЗ</t>
        </is>
      </c>
    </row>
    <row r="199">
      <c r="A199" s="229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218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219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219" t="n"/>
      <c r="Y202" s="219" t="n"/>
    </row>
    <row r="203" ht="14.25" customHeight="1">
      <c r="A203" s="220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220" t="n"/>
      <c r="Y203" s="220" t="n"/>
    </row>
    <row r="204" ht="27" customHeight="1">
      <c r="A204" s="64" t="inlineStr">
        <is>
          <t>SU002755</t>
        </is>
      </c>
      <c r="B204" s="64" t="inlineStr">
        <is>
          <t>P003116</t>
        </is>
      </c>
      <c r="C204" s="37" t="n">
        <v>4301070934</v>
      </c>
      <c r="D204" s="221" t="n">
        <v>4607111037022</v>
      </c>
      <c r="E204" s="331" t="n"/>
      <c r="F204" s="363" t="n">
        <v>0.7</v>
      </c>
      <c r="G204" s="38" t="n">
        <v>6</v>
      </c>
      <c r="H204" s="363" t="n">
        <v>4.2</v>
      </c>
      <c r="I204" s="363" t="n">
        <v>4.46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 ht="27" customHeight="1">
      <c r="A205" s="64" t="inlineStr">
        <is>
          <t>SU002920</t>
        </is>
      </c>
      <c r="B205" s="64" t="inlineStr">
        <is>
          <t>P003355</t>
        </is>
      </c>
      <c r="C205" s="37" t="n">
        <v>4301070948</v>
      </c>
      <c r="D205" s="221" t="n">
        <v>4607111037022</v>
      </c>
      <c r="E205" s="331" t="n"/>
      <c r="F205" s="363" t="n">
        <v>0.7</v>
      </c>
      <c r="G205" s="38" t="n">
        <v>8</v>
      </c>
      <c r="H205" s="363" t="n">
        <v>5.6</v>
      </c>
      <c r="I205" s="363" t="n">
        <v>5.87</v>
      </c>
      <c r="J205" s="38" t="n">
        <v>84</v>
      </c>
      <c r="K205" s="39" t="inlineStr">
        <is>
          <t>МГ</t>
        </is>
      </c>
      <c r="L205" s="38" t="n">
        <v>180</v>
      </c>
      <c r="M205" s="446" t="inlineStr">
        <is>
          <t>Пельмени Мясорубские Стародворье ЗПФ 0,7 Равиоли Стародворье</t>
        </is>
      </c>
      <c r="N205" s="365" t="n"/>
      <c r="O205" s="365" t="n"/>
      <c r="P205" s="365" t="n"/>
      <c r="Q205" s="331" t="n"/>
      <c r="R205" s="40" t="inlineStr"/>
      <c r="S205" s="40" t="inlineStr"/>
      <c r="T205" s="41" t="inlineStr">
        <is>
          <t>кор</t>
        </is>
      </c>
      <c r="U205" s="366" t="n">
        <v>0</v>
      </c>
      <c r="V205" s="367">
        <f>IFERROR(IF(U205="","",U205),"")</f>
        <v/>
      </c>
      <c r="W205" s="42">
        <f>IFERROR(IF(U205="","",U205*0.0155),"")</f>
        <v/>
      </c>
      <c r="X205" s="69" t="inlineStr"/>
      <c r="Y205" s="70" t="inlineStr"/>
      <c r="AC205" s="150" t="inlineStr">
        <is>
          <t>ЗПФ</t>
        </is>
      </c>
    </row>
    <row r="206">
      <c r="A206" s="229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кор</t>
        </is>
      </c>
      <c r="U206" s="370">
        <f>IFERROR(SUM(U204:U205),"0")</f>
        <v/>
      </c>
      <c r="V206" s="370">
        <f>IFERROR(SUM(V204:V205),"0")</f>
        <v/>
      </c>
      <c r="W206" s="370">
        <f>IFERROR(IF(W204="",0,W204),"0")+IFERROR(IF(W205="",0,W205),"0")</f>
        <v/>
      </c>
      <c r="X206" s="371" t="n"/>
      <c r="Y206" s="37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368" t="n"/>
      <c r="M207" s="369" t="inlineStr">
        <is>
          <t>Итого</t>
        </is>
      </c>
      <c r="N207" s="339" t="n"/>
      <c r="O207" s="339" t="n"/>
      <c r="P207" s="339" t="n"/>
      <c r="Q207" s="339" t="n"/>
      <c r="R207" s="339" t="n"/>
      <c r="S207" s="340" t="n"/>
      <c r="T207" s="43" t="inlineStr">
        <is>
          <t>кг</t>
        </is>
      </c>
      <c r="U207" s="370">
        <f>IFERROR(SUMPRODUCT(U204:U205*H204:H205),"0")</f>
        <v/>
      </c>
      <c r="V207" s="370">
        <f>IFERROR(SUMPRODUCT(V204:V205*H204:H205),"0")</f>
        <v/>
      </c>
      <c r="W207" s="43" t="n"/>
      <c r="X207" s="371" t="n"/>
      <c r="Y207" s="371" t="n"/>
    </row>
    <row r="208" ht="16.5" customHeight="1">
      <c r="A208" s="219" t="inlineStr">
        <is>
          <t>Медвежье ушко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219" t="n"/>
      <c r="Y208" s="219" t="n"/>
    </row>
    <row r="209" ht="14.25" customHeight="1">
      <c r="A209" s="220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220" t="n"/>
      <c r="Y209" s="220" t="n"/>
    </row>
    <row r="210" ht="27" customHeight="1">
      <c r="A210" s="64" t="inlineStr">
        <is>
          <t>SU002067</t>
        </is>
      </c>
      <c r="B210" s="64" t="inlineStr">
        <is>
          <t>P002999</t>
        </is>
      </c>
      <c r="C210" s="37" t="n">
        <v>4301070915</v>
      </c>
      <c r="D210" s="221" t="n">
        <v>4607111035882</v>
      </c>
      <c r="E210" s="331" t="n"/>
      <c r="F210" s="363" t="n">
        <v>0.43</v>
      </c>
      <c r="G210" s="38" t="n">
        <v>16</v>
      </c>
      <c r="H210" s="363" t="n">
        <v>6.88</v>
      </c>
      <c r="I210" s="363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SU002068</t>
        </is>
      </c>
      <c r="B211" s="64" t="inlineStr">
        <is>
          <t>P003005</t>
        </is>
      </c>
      <c r="C211" s="37" t="n">
        <v>4301070921</v>
      </c>
      <c r="D211" s="221" t="n">
        <v>4607111035905</v>
      </c>
      <c r="E211" s="331" t="n"/>
      <c r="F211" s="363" t="n">
        <v>0.9</v>
      </c>
      <c r="G211" s="38" t="n">
        <v>8</v>
      </c>
      <c r="H211" s="363" t="n">
        <v>7.2</v>
      </c>
      <c r="I211" s="363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SU002069</t>
        </is>
      </c>
      <c r="B212" s="64" t="inlineStr">
        <is>
          <t>P003001</t>
        </is>
      </c>
      <c r="C212" s="37" t="n">
        <v>4301070917</v>
      </c>
      <c r="D212" s="221" t="n">
        <v>4607111035912</v>
      </c>
      <c r="E212" s="331" t="n"/>
      <c r="F212" s="363" t="n">
        <v>0.43</v>
      </c>
      <c r="G212" s="38" t="n">
        <v>16</v>
      </c>
      <c r="H212" s="363" t="n">
        <v>6.88</v>
      </c>
      <c r="I212" s="363" t="n">
        <v>7.19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 ht="27" customHeight="1">
      <c r="A213" s="64" t="inlineStr">
        <is>
          <t>SU002066</t>
        </is>
      </c>
      <c r="B213" s="64" t="inlineStr">
        <is>
          <t>P003004</t>
        </is>
      </c>
      <c r="C213" s="37" t="n">
        <v>4301070920</v>
      </c>
      <c r="D213" s="221" t="n">
        <v>4607111035929</v>
      </c>
      <c r="E213" s="331" t="n"/>
      <c r="F213" s="363" t="n">
        <v>0.9</v>
      </c>
      <c r="G213" s="38" t="n">
        <v>8</v>
      </c>
      <c r="H213" s="363" t="n">
        <v>7.2</v>
      </c>
      <c r="I213" s="363" t="n">
        <v>7.47</v>
      </c>
      <c r="J213" s="38" t="n">
        <v>84</v>
      </c>
      <c r="K213" s="39" t="inlineStr">
        <is>
          <t>МГ</t>
        </is>
      </c>
      <c r="L213" s="38" t="n">
        <v>180</v>
      </c>
      <c r="M213" s="45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3" s="365" t="n"/>
      <c r="O213" s="365" t="n"/>
      <c r="P213" s="365" t="n"/>
      <c r="Q213" s="331" t="n"/>
      <c r="R213" s="40" t="inlineStr"/>
      <c r="S213" s="40" t="inlineStr"/>
      <c r="T213" s="41" t="inlineStr">
        <is>
          <t>кор</t>
        </is>
      </c>
      <c r="U213" s="366" t="n">
        <v>1</v>
      </c>
      <c r="V213" s="367">
        <f>IFERROR(IF(U213="","",U213),"")</f>
        <v/>
      </c>
      <c r="W213" s="42">
        <f>IFERROR(IF(U213="","",U213*0.0155),"")</f>
        <v/>
      </c>
      <c r="X213" s="69" t="inlineStr"/>
      <c r="Y213" s="70" t="inlineStr"/>
      <c r="AC213" s="154" t="inlineStr">
        <is>
          <t>ЗПФ</t>
        </is>
      </c>
    </row>
    <row r="214">
      <c r="A214" s="229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кор</t>
        </is>
      </c>
      <c r="U214" s="370">
        <f>IFERROR(SUM(U210:U213),"0")</f>
        <v/>
      </c>
      <c r="V214" s="370">
        <f>IFERROR(SUM(V210:V213),"0")</f>
        <v/>
      </c>
      <c r="W214" s="370">
        <f>IFERROR(IF(W210="",0,W210),"0")+IFERROR(IF(W211="",0,W211),"0")+IFERROR(IF(W212="",0,W212),"0")+IFERROR(IF(W213="",0,W213),"0")</f>
        <v/>
      </c>
      <c r="X214" s="371" t="n"/>
      <c r="Y214" s="37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368" t="n"/>
      <c r="M215" s="369" t="inlineStr">
        <is>
          <t>Итого</t>
        </is>
      </c>
      <c r="N215" s="339" t="n"/>
      <c r="O215" s="339" t="n"/>
      <c r="P215" s="339" t="n"/>
      <c r="Q215" s="339" t="n"/>
      <c r="R215" s="339" t="n"/>
      <c r="S215" s="340" t="n"/>
      <c r="T215" s="43" t="inlineStr">
        <is>
          <t>кг</t>
        </is>
      </c>
      <c r="U215" s="370">
        <f>IFERROR(SUMPRODUCT(U210:U213*H210:H213),"0")</f>
        <v/>
      </c>
      <c r="V215" s="370">
        <f>IFERROR(SUMPRODUCT(V210:V213*H210:H213),"0")</f>
        <v/>
      </c>
      <c r="W215" s="43" t="n"/>
      <c r="X215" s="371" t="n"/>
      <c r="Y215" s="371" t="n"/>
    </row>
    <row r="216" ht="16.5" customHeight="1">
      <c r="A216" s="219" t="inlineStr">
        <is>
          <t>Бордо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219" t="n"/>
      <c r="Y216" s="219" t="n"/>
    </row>
    <row r="217" ht="14.25" customHeight="1">
      <c r="A217" s="220" t="inlineStr">
        <is>
          <t>Сосиски замороженные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220" t="n"/>
      <c r="Y217" s="220" t="n"/>
    </row>
    <row r="218" ht="27" customHeight="1">
      <c r="A218" s="64" t="inlineStr">
        <is>
          <t>SU002678</t>
        </is>
      </c>
      <c r="B218" s="64" t="inlineStr">
        <is>
          <t>P003054</t>
        </is>
      </c>
      <c r="C218" s="37" t="n">
        <v>4301051320</v>
      </c>
      <c r="D218" s="221" t="n">
        <v>4680115881334</v>
      </c>
      <c r="E218" s="331" t="n"/>
      <c r="F218" s="363" t="n">
        <v>0.33</v>
      </c>
      <c r="G218" s="38" t="n">
        <v>6</v>
      </c>
      <c r="H218" s="363" t="n">
        <v>1.98</v>
      </c>
      <c r="I218" s="363" t="n">
        <v>2.27</v>
      </c>
      <c r="J218" s="38" t="n">
        <v>156</v>
      </c>
      <c r="K218" s="39" t="inlineStr">
        <is>
          <t>СК2</t>
        </is>
      </c>
      <c r="L218" s="38" t="n">
        <v>365</v>
      </c>
      <c r="M218" s="451" t="inlineStr">
        <is>
          <t>Сосиски "Оригинальные" замороженные Фикс.вес 0,33 п/а ТМ "Стародворье"</t>
        </is>
      </c>
      <c r="N218" s="365" t="n"/>
      <c r="O218" s="365" t="n"/>
      <c r="P218" s="365" t="n"/>
      <c r="Q218" s="331" t="n"/>
      <c r="R218" s="40" t="inlineStr"/>
      <c r="S218" s="40" t="inlineStr"/>
      <c r="T218" s="41" t="inlineStr">
        <is>
          <t>кор</t>
        </is>
      </c>
      <c r="U218" s="366" t="n">
        <v>0</v>
      </c>
      <c r="V218" s="367">
        <f>IFERROR(IF(U218="","",U218),"")</f>
        <v/>
      </c>
      <c r="W218" s="42">
        <f>IFERROR(IF(U218="","",U218*0.00753),"")</f>
        <v/>
      </c>
      <c r="X218" s="69" t="inlineStr"/>
      <c r="Y218" s="70" t="inlineStr"/>
      <c r="AC218" s="155" t="inlineStr">
        <is>
          <t>КИЗ</t>
        </is>
      </c>
    </row>
    <row r="219">
      <c r="A219" s="229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кор</t>
        </is>
      </c>
      <c r="U219" s="370">
        <f>IFERROR(SUM(U218:U218),"0")</f>
        <v/>
      </c>
      <c r="V219" s="370">
        <f>IFERROR(SUM(V218:V218),"0")</f>
        <v/>
      </c>
      <c r="W219" s="370">
        <f>IFERROR(IF(W218="",0,W218),"0")</f>
        <v/>
      </c>
      <c r="X219" s="371" t="n"/>
      <c r="Y219" s="37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368" t="n"/>
      <c r="M220" s="369" t="inlineStr">
        <is>
          <t>Итого</t>
        </is>
      </c>
      <c r="N220" s="339" t="n"/>
      <c r="O220" s="339" t="n"/>
      <c r="P220" s="339" t="n"/>
      <c r="Q220" s="339" t="n"/>
      <c r="R220" s="339" t="n"/>
      <c r="S220" s="340" t="n"/>
      <c r="T220" s="43" t="inlineStr">
        <is>
          <t>кг</t>
        </is>
      </c>
      <c r="U220" s="370">
        <f>IFERROR(SUMPRODUCT(U218:U218*H218:H218),"0")</f>
        <v/>
      </c>
      <c r="V220" s="370">
        <f>IFERROR(SUMPRODUCT(V218:V218*H218:H218),"0")</f>
        <v/>
      </c>
      <c r="W220" s="43" t="n"/>
      <c r="X220" s="371" t="n"/>
      <c r="Y220" s="371" t="n"/>
    </row>
    <row r="221" ht="16.5" customHeight="1">
      <c r="A221" s="219" t="inlineStr">
        <is>
          <t>Сочные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19" t="n"/>
      <c r="Y221" s="219" t="n"/>
    </row>
    <row r="222" ht="14.25" customHeight="1">
      <c r="A222" s="220" t="inlineStr">
        <is>
          <t>Пельмени</t>
        </is>
      </c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220" t="n"/>
      <c r="Y222" s="220" t="n"/>
    </row>
    <row r="223" ht="16.5" customHeight="1">
      <c r="A223" s="64" t="inlineStr">
        <is>
          <t>SU001859</t>
        </is>
      </c>
      <c r="B223" s="64" t="inlineStr">
        <is>
          <t>P002720</t>
        </is>
      </c>
      <c r="C223" s="37" t="n">
        <v>4301070874</v>
      </c>
      <c r="D223" s="221" t="n">
        <v>4607111035332</v>
      </c>
      <c r="E223" s="331" t="n"/>
      <c r="F223" s="363" t="n">
        <v>0.43</v>
      </c>
      <c r="G223" s="38" t="n">
        <v>16</v>
      </c>
      <c r="H223" s="363" t="n">
        <v>6.88</v>
      </c>
      <c r="I223" s="363" t="n">
        <v>7.206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HYPERLINK("https://abi.ru/products/Замороженные/Стародворье/Сочные/Пельмени/P002720/","Пельмени Сочные Сочные 0,43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 ht="16.5" customHeight="1">
      <c r="A224" s="64" t="inlineStr">
        <is>
          <t>SU001776</t>
        </is>
      </c>
      <c r="B224" s="64" t="inlineStr">
        <is>
          <t>P002719</t>
        </is>
      </c>
      <c r="C224" s="37" t="n">
        <v>4301070873</v>
      </c>
      <c r="D224" s="221" t="n">
        <v>4607111035080</v>
      </c>
      <c r="E224" s="331" t="n"/>
      <c r="F224" s="363" t="n">
        <v>0.9</v>
      </c>
      <c r="G224" s="38" t="n">
        <v>8</v>
      </c>
      <c r="H224" s="363" t="n">
        <v>7.2</v>
      </c>
      <c r="I224" s="363" t="n">
        <v>7.47</v>
      </c>
      <c r="J224" s="38" t="n">
        <v>84</v>
      </c>
      <c r="K224" s="39" t="inlineStr">
        <is>
          <t>МГ</t>
        </is>
      </c>
      <c r="L224" s="38" t="n">
        <v>180</v>
      </c>
      <c r="M224" s="453">
        <f>HYPERLINK("https://abi.ru/products/Замороженные/Стародворье/Сочные/Пельмени/P002719/","Пельмени Сочные Сочные 0,9 Сфера Стародворье")</f>
        <v/>
      </c>
      <c r="N224" s="365" t="n"/>
      <c r="O224" s="365" t="n"/>
      <c r="P224" s="365" t="n"/>
      <c r="Q224" s="331" t="n"/>
      <c r="R224" s="40" t="inlineStr"/>
      <c r="S224" s="40" t="inlineStr"/>
      <c r="T224" s="41" t="inlineStr">
        <is>
          <t>кор</t>
        </is>
      </c>
      <c r="U224" s="366" t="n">
        <v>0</v>
      </c>
      <c r="V224" s="367">
        <f>IFERROR(IF(U224="","",U224),"")</f>
        <v/>
      </c>
      <c r="W224" s="42">
        <f>IFERROR(IF(U224="","",U224*0.0155),"")</f>
        <v/>
      </c>
      <c r="X224" s="69" t="inlineStr"/>
      <c r="Y224" s="70" t="inlineStr"/>
      <c r="AC224" s="157" t="inlineStr">
        <is>
          <t>ЗПФ</t>
        </is>
      </c>
    </row>
    <row r="225">
      <c r="A225" s="22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кор</t>
        </is>
      </c>
      <c r="U225" s="370">
        <f>IFERROR(SUM(U223:U224),"0")</f>
        <v/>
      </c>
      <c r="V225" s="370">
        <f>IFERROR(SUM(V223:V224),"0")</f>
        <v/>
      </c>
      <c r="W225" s="370">
        <f>IFERROR(IF(W223="",0,W223),"0")+IFERROR(IF(W224="",0,W224),"0")</f>
        <v/>
      </c>
      <c r="X225" s="371" t="n"/>
      <c r="Y225" s="37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368" t="n"/>
      <c r="M226" s="369" t="inlineStr">
        <is>
          <t>Итого</t>
        </is>
      </c>
      <c r="N226" s="339" t="n"/>
      <c r="O226" s="339" t="n"/>
      <c r="P226" s="339" t="n"/>
      <c r="Q226" s="339" t="n"/>
      <c r="R226" s="339" t="n"/>
      <c r="S226" s="340" t="n"/>
      <c r="T226" s="43" t="inlineStr">
        <is>
          <t>кг</t>
        </is>
      </c>
      <c r="U226" s="370">
        <f>IFERROR(SUMPRODUCT(U223:U224*H223:H224),"0")</f>
        <v/>
      </c>
      <c r="V226" s="370">
        <f>IFERROR(SUMPRODUCT(V223:V224*H223:H224),"0")</f>
        <v/>
      </c>
      <c r="W226" s="43" t="n"/>
      <c r="X226" s="371" t="n"/>
      <c r="Y226" s="371" t="n"/>
    </row>
    <row r="227" ht="27.75" customHeight="1">
      <c r="A227" s="218" t="inlineStr">
        <is>
          <t>Колбасный стандарт</t>
        </is>
      </c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362" t="n"/>
      <c r="N227" s="362" t="n"/>
      <c r="O227" s="362" t="n"/>
      <c r="P227" s="362" t="n"/>
      <c r="Q227" s="362" t="n"/>
      <c r="R227" s="362" t="n"/>
      <c r="S227" s="362" t="n"/>
      <c r="T227" s="362" t="n"/>
      <c r="U227" s="362" t="n"/>
      <c r="V227" s="362" t="n"/>
      <c r="W227" s="362" t="n"/>
      <c r="X227" s="55" t="n"/>
      <c r="Y227" s="55" t="n"/>
    </row>
    <row r="228" ht="16.5" customHeight="1">
      <c r="A228" s="219" t="inlineStr">
        <is>
          <t>Владимирский Стандарт ЗПФ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219" t="n"/>
      <c r="Y228" s="219" t="n"/>
    </row>
    <row r="229" ht="14.25" customHeight="1">
      <c r="A229" s="220" t="inlineStr">
        <is>
          <t>Пельмени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220" t="n"/>
      <c r="Y229" s="220" t="n"/>
    </row>
    <row r="230" ht="27" customHeight="1">
      <c r="A230" s="64" t="inlineStr">
        <is>
          <t>SU002267</t>
        </is>
      </c>
      <c r="B230" s="64" t="inlineStr">
        <is>
          <t>P003223</t>
        </is>
      </c>
      <c r="C230" s="37" t="n">
        <v>4301070941</v>
      </c>
      <c r="D230" s="221" t="n">
        <v>4607111036162</v>
      </c>
      <c r="E230" s="331" t="n"/>
      <c r="F230" s="363" t="n">
        <v>0.8</v>
      </c>
      <c r="G230" s="38" t="n">
        <v>8</v>
      </c>
      <c r="H230" s="363" t="n">
        <v>6.4</v>
      </c>
      <c r="I230" s="363" t="n">
        <v>6.6812</v>
      </c>
      <c r="J230" s="38" t="n">
        <v>84</v>
      </c>
      <c r="K230" s="39" t="inlineStr">
        <is>
          <t>МГ</t>
        </is>
      </c>
      <c r="L230" s="38" t="n">
        <v>90</v>
      </c>
      <c r="M230" s="454" t="inlineStr">
        <is>
          <t>Пельмени Со свининой и говядиной Владимирский стандарт флоу-пак 0,8 Сфера Колбасный стандарт</t>
        </is>
      </c>
      <c r="N230" s="365" t="n"/>
      <c r="O230" s="365" t="n"/>
      <c r="P230" s="365" t="n"/>
      <c r="Q230" s="331" t="n"/>
      <c r="R230" s="40" t="inlineStr"/>
      <c r="S230" s="40" t="inlineStr"/>
      <c r="T230" s="41" t="inlineStr">
        <is>
          <t>кор</t>
        </is>
      </c>
      <c r="U230" s="366" t="n">
        <v>0</v>
      </c>
      <c r="V230" s="367">
        <f>IFERROR(IF(U230="","",U230),"")</f>
        <v/>
      </c>
      <c r="W230" s="42">
        <f>IFERROR(IF(U230="","",U230*0.0155),"")</f>
        <v/>
      </c>
      <c r="X230" s="69" t="inlineStr"/>
      <c r="Y230" s="70" t="inlineStr"/>
      <c r="AC230" s="158" t="inlineStr">
        <is>
          <t>ЗПФ</t>
        </is>
      </c>
    </row>
    <row r="231">
      <c r="A231" s="229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кор</t>
        </is>
      </c>
      <c r="U231" s="370">
        <f>IFERROR(SUM(U230:U230),"0")</f>
        <v/>
      </c>
      <c r="V231" s="370">
        <f>IFERROR(SUM(V230:V230),"0")</f>
        <v/>
      </c>
      <c r="W231" s="370">
        <f>IFERROR(IF(W230="",0,W230),"0")</f>
        <v/>
      </c>
      <c r="X231" s="371" t="n"/>
      <c r="Y231" s="37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368" t="n"/>
      <c r="M232" s="369" t="inlineStr">
        <is>
          <t>Итого</t>
        </is>
      </c>
      <c r="N232" s="339" t="n"/>
      <c r="O232" s="339" t="n"/>
      <c r="P232" s="339" t="n"/>
      <c r="Q232" s="339" t="n"/>
      <c r="R232" s="339" t="n"/>
      <c r="S232" s="340" t="n"/>
      <c r="T232" s="43" t="inlineStr">
        <is>
          <t>кг</t>
        </is>
      </c>
      <c r="U232" s="370">
        <f>IFERROR(SUMPRODUCT(U230:U230*H230:H230),"0")</f>
        <v/>
      </c>
      <c r="V232" s="370">
        <f>IFERROR(SUMPRODUCT(V230:V230*H230:H230),"0")</f>
        <v/>
      </c>
      <c r="W232" s="43" t="n"/>
      <c r="X232" s="371" t="n"/>
      <c r="Y232" s="371" t="n"/>
    </row>
    <row r="233" ht="27.75" customHeight="1">
      <c r="A233" s="218" t="inlineStr">
        <is>
          <t>Особый рецепт</t>
        </is>
      </c>
      <c r="B233" s="362" t="n"/>
      <c r="C233" s="362" t="n"/>
      <c r="D233" s="362" t="n"/>
      <c r="E233" s="362" t="n"/>
      <c r="F233" s="362" t="n"/>
      <c r="G233" s="362" t="n"/>
      <c r="H233" s="362" t="n"/>
      <c r="I233" s="362" t="n"/>
      <c r="J233" s="362" t="n"/>
      <c r="K233" s="362" t="n"/>
      <c r="L233" s="362" t="n"/>
      <c r="M233" s="362" t="n"/>
      <c r="N233" s="362" t="n"/>
      <c r="O233" s="362" t="n"/>
      <c r="P233" s="362" t="n"/>
      <c r="Q233" s="362" t="n"/>
      <c r="R233" s="362" t="n"/>
      <c r="S233" s="362" t="n"/>
      <c r="T233" s="362" t="n"/>
      <c r="U233" s="362" t="n"/>
      <c r="V233" s="362" t="n"/>
      <c r="W233" s="362" t="n"/>
      <c r="X233" s="55" t="n"/>
      <c r="Y233" s="55" t="n"/>
    </row>
    <row r="234" ht="16.5" customHeight="1">
      <c r="A234" s="219" t="inlineStr">
        <is>
          <t>Любимая ложка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219" t="n"/>
      <c r="Y234" s="219" t="n"/>
    </row>
    <row r="235" ht="14.25" customHeight="1">
      <c r="A235" s="220" t="inlineStr">
        <is>
          <t>Пельмени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220" t="n"/>
      <c r="Y235" s="220" t="n"/>
    </row>
    <row r="236" ht="27" customHeight="1">
      <c r="A236" s="64" t="inlineStr">
        <is>
          <t>SU002268</t>
        </is>
      </c>
      <c r="B236" s="64" t="inlineStr">
        <is>
          <t>P002746</t>
        </is>
      </c>
      <c r="C236" s="37" t="n">
        <v>4301070882</v>
      </c>
      <c r="D236" s="221" t="n">
        <v>4607111035899</v>
      </c>
      <c r="E236" s="331" t="n"/>
      <c r="F236" s="363" t="n">
        <v>1</v>
      </c>
      <c r="G236" s="38" t="n">
        <v>5</v>
      </c>
      <c r="H236" s="363" t="n">
        <v>5</v>
      </c>
      <c r="I236" s="363" t="n">
        <v>5.262</v>
      </c>
      <c r="J236" s="38" t="n">
        <v>84</v>
      </c>
      <c r="K236" s="39" t="inlineStr">
        <is>
          <t>МГ</t>
        </is>
      </c>
      <c r="L236" s="38" t="n">
        <v>120</v>
      </c>
      <c r="M236" s="455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6" s="365" t="n"/>
      <c r="O236" s="365" t="n"/>
      <c r="P236" s="365" t="n"/>
      <c r="Q236" s="331" t="n"/>
      <c r="R236" s="40" t="inlineStr"/>
      <c r="S236" s="40" t="inlineStr"/>
      <c r="T236" s="41" t="inlineStr">
        <is>
          <t>кор</t>
        </is>
      </c>
      <c r="U236" s="366" t="n">
        <v>0</v>
      </c>
      <c r="V236" s="367">
        <f>IFERROR(IF(U236="","",U236),"")</f>
        <v/>
      </c>
      <c r="W236" s="42">
        <f>IFERROR(IF(U236="","",U236*0.0155),"")</f>
        <v/>
      </c>
      <c r="X236" s="69" t="inlineStr"/>
      <c r="Y236" s="70" t="inlineStr"/>
      <c r="AC236" s="159" t="inlineStr">
        <is>
          <t>ЗПФ</t>
        </is>
      </c>
    </row>
    <row r="237">
      <c r="A237" s="22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кор</t>
        </is>
      </c>
      <c r="U237" s="370">
        <f>IFERROR(SUM(U236:U236),"0")</f>
        <v/>
      </c>
      <c r="V237" s="370">
        <f>IFERROR(SUM(V236:V236),"0")</f>
        <v/>
      </c>
      <c r="W237" s="370">
        <f>IFERROR(IF(W236="",0,W236),"0")</f>
        <v/>
      </c>
      <c r="X237" s="371" t="n"/>
      <c r="Y237" s="37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368" t="n"/>
      <c r="M238" s="369" t="inlineStr">
        <is>
          <t>Итого</t>
        </is>
      </c>
      <c r="N238" s="339" t="n"/>
      <c r="O238" s="339" t="n"/>
      <c r="P238" s="339" t="n"/>
      <c r="Q238" s="339" t="n"/>
      <c r="R238" s="339" t="n"/>
      <c r="S238" s="340" t="n"/>
      <c r="T238" s="43" t="inlineStr">
        <is>
          <t>кг</t>
        </is>
      </c>
      <c r="U238" s="370">
        <f>IFERROR(SUMPRODUCT(U236:U236*H236:H236),"0")</f>
        <v/>
      </c>
      <c r="V238" s="370">
        <f>IFERROR(SUMPRODUCT(V236:V236*H236:H236),"0")</f>
        <v/>
      </c>
      <c r="W238" s="43" t="n"/>
      <c r="X238" s="371" t="n"/>
      <c r="Y238" s="371" t="n"/>
    </row>
    <row r="239" ht="16.5" customHeight="1">
      <c r="A239" s="219" t="inlineStr">
        <is>
          <t>Особая Без свинины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219" t="n"/>
      <c r="Y239" s="219" t="n"/>
    </row>
    <row r="240" ht="14.25" customHeight="1">
      <c r="A240" s="220" t="inlineStr">
        <is>
          <t>Пельмени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220" t="n"/>
      <c r="Y240" s="220" t="n"/>
    </row>
    <row r="241" ht="27" customHeight="1">
      <c r="A241" s="64" t="inlineStr">
        <is>
          <t>SU002408</t>
        </is>
      </c>
      <c r="B241" s="64" t="inlineStr">
        <is>
          <t>P002686</t>
        </is>
      </c>
      <c r="C241" s="37" t="n">
        <v>4301070870</v>
      </c>
      <c r="D241" s="221" t="n">
        <v>4607111036711</v>
      </c>
      <c r="E241" s="331" t="n"/>
      <c r="F241" s="363" t="n">
        <v>0.8</v>
      </c>
      <c r="G241" s="38" t="n">
        <v>8</v>
      </c>
      <c r="H241" s="363" t="n">
        <v>6.4</v>
      </c>
      <c r="I241" s="363" t="n">
        <v>6.67</v>
      </c>
      <c r="J241" s="38" t="n">
        <v>84</v>
      </c>
      <c r="K241" s="39" t="inlineStr">
        <is>
          <t>МГ</t>
        </is>
      </c>
      <c r="L241" s="38" t="n">
        <v>90</v>
      </c>
      <c r="M241" s="45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1" s="365" t="n"/>
      <c r="O241" s="365" t="n"/>
      <c r="P241" s="365" t="n"/>
      <c r="Q241" s="331" t="n"/>
      <c r="R241" s="40" t="inlineStr"/>
      <c r="S241" s="40" t="inlineStr"/>
      <c r="T241" s="41" t="inlineStr">
        <is>
          <t>кор</t>
        </is>
      </c>
      <c r="U241" s="366" t="n">
        <v>0</v>
      </c>
      <c r="V241" s="367">
        <f>IFERROR(IF(U241="","",U241),"")</f>
        <v/>
      </c>
      <c r="W241" s="42">
        <f>IFERROR(IF(U241="","",U241*0.0155),"")</f>
        <v/>
      </c>
      <c r="X241" s="69" t="inlineStr"/>
      <c r="Y241" s="70" t="inlineStr"/>
      <c r="AC241" s="160" t="inlineStr">
        <is>
          <t>ЗПФ</t>
        </is>
      </c>
    </row>
    <row r="242">
      <c r="A242" s="229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кор</t>
        </is>
      </c>
      <c r="U242" s="370">
        <f>IFERROR(SUM(U241:U241),"0")</f>
        <v/>
      </c>
      <c r="V242" s="370">
        <f>IFERROR(SUM(V241:V241),"0")</f>
        <v/>
      </c>
      <c r="W242" s="370">
        <f>IFERROR(IF(W241="",0,W241),"0")</f>
        <v/>
      </c>
      <c r="X242" s="371" t="n"/>
      <c r="Y242" s="37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68" t="n"/>
      <c r="M243" s="369" t="inlineStr">
        <is>
          <t>Итого</t>
        </is>
      </c>
      <c r="N243" s="339" t="n"/>
      <c r="O243" s="339" t="n"/>
      <c r="P243" s="339" t="n"/>
      <c r="Q243" s="339" t="n"/>
      <c r="R243" s="339" t="n"/>
      <c r="S243" s="340" t="n"/>
      <c r="T243" s="43" t="inlineStr">
        <is>
          <t>кг</t>
        </is>
      </c>
      <c r="U243" s="370">
        <f>IFERROR(SUMPRODUCT(U241:U241*H241:H241),"0")</f>
        <v/>
      </c>
      <c r="V243" s="370">
        <f>IFERROR(SUMPRODUCT(V241:V241*H241:H241),"0")</f>
        <v/>
      </c>
      <c r="W243" s="43" t="n"/>
      <c r="X243" s="371" t="n"/>
      <c r="Y243" s="371" t="n"/>
    </row>
    <row r="244" ht="15" customHeight="1">
      <c r="A244" s="318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7" t="inlineStr">
        <is>
          <t>ИТОГО НЕТТО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IFERROR(U24+U33+U41+U47+U57+U63+U68+U74+U85+U92+U100+U106+U111+U119+U124+U130+U135+U141+U145+U152+U165+U170+U178+U183+U190+U195+U200+U207+U215+U220+U226+U232+U238+U243,"0")</f>
        <v/>
      </c>
      <c r="V244" s="370">
        <f>IFERROR(V24+V33+V41+V47+V57+V63+V68+V74+V85+V92+V100+V106+V111+V119+V124+V130+V135+V141+V145+V152+V165+V170+V178+V183+V190+V195+V200+V207+V215+V220+V226+V232+V238+V243,"0")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7" t="inlineStr">
        <is>
          <t>ИТОГО БРУТТО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кг</t>
        </is>
      </c>
      <c r="U245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/>
      </c>
      <c r="V245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7" t="inlineStr">
        <is>
          <t>Кол-во паллет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шт</t>
        </is>
      </c>
      <c r="U246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/>
      </c>
      <c r="V24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7" t="inlineStr">
        <is>
          <t>Вес брутто  с паллетами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кг</t>
        </is>
      </c>
      <c r="U247" s="370">
        <f>GrossWeightTotal+PalletQtyTotal*25</f>
        <v/>
      </c>
      <c r="V247" s="370">
        <f>GrossWeightTotalR+PalletQtyTotalR*25</f>
        <v/>
      </c>
      <c r="W247" s="43" t="n"/>
      <c r="X247" s="371" t="n"/>
      <c r="Y247" s="37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7" t="inlineStr">
        <is>
          <t>Кол-во коробок</t>
        </is>
      </c>
      <c r="N248" s="322" t="n"/>
      <c r="O248" s="322" t="n"/>
      <c r="P248" s="322" t="n"/>
      <c r="Q248" s="322" t="n"/>
      <c r="R248" s="322" t="n"/>
      <c r="S248" s="323" t="n"/>
      <c r="T248" s="43" t="inlineStr">
        <is>
          <t>шт</t>
        </is>
      </c>
      <c r="U248" s="370">
        <f>IFERROR(U23+U32+U40+U46+U56+U62+U67+U73+U84+U91+U99+U105+U110+U118+U123+U129+U134+U140+U144+U151+U164+U169+U177+U182+U189+U194+U199+U206+U214+U219+U225+U231+U237+U242,"0")</f>
        <v/>
      </c>
      <c r="V248" s="370">
        <f>IFERROR(V23+V32+V40+V46+V56+V62+V67+V73+V84+V91+V99+V105+V110+V118+V123+V129+V134+V140+V144+V151+V164+V169+V177+V182+V189+V194+V199+V206+V214+V219+V225+V231+V237+V242,"0")</f>
        <v/>
      </c>
      <c r="W248" s="43" t="n"/>
      <c r="X248" s="371" t="n"/>
      <c r="Y248" s="371" t="n"/>
    </row>
    <row r="249" ht="14.2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28" t="n"/>
      <c r="M249" s="457" t="inlineStr">
        <is>
          <t>Объем заказа</t>
        </is>
      </c>
      <c r="N249" s="322" t="n"/>
      <c r="O249" s="322" t="n"/>
      <c r="P249" s="322" t="n"/>
      <c r="Q249" s="322" t="n"/>
      <c r="R249" s="322" t="n"/>
      <c r="S249" s="323" t="n"/>
      <c r="T249" s="46" t="inlineStr">
        <is>
          <t>м3</t>
        </is>
      </c>
      <c r="U249" s="43" t="n"/>
      <c r="V249" s="43" t="n"/>
      <c r="W249" s="43">
        <f>IFERROR(W23+W32+W40+W46+W56+W62+W67+W73+W84+W91+W99+W105+W110+W118+W123+W129+W134+W140+W144+W151+W164+W169+W177+W182+W189+W194+W199+W206+W214+W219+W225+W231+W237+W242,"0")</f>
        <v/>
      </c>
      <c r="X249" s="371" t="n"/>
      <c r="Y249" s="371" t="n"/>
    </row>
    <row r="250" ht="13.5" customHeight="1" thickBot="1"/>
    <row r="251" ht="27" customHeight="1" thickBot="1" thickTop="1">
      <c r="A251" s="47" t="inlineStr">
        <is>
          <t>ТОРГОВАЯ МАРКА</t>
        </is>
      </c>
      <c r="B251" s="319" t="inlineStr">
        <is>
          <t>Ядрена копоть</t>
        </is>
      </c>
      <c r="C251" s="319" t="inlineStr">
        <is>
          <t>Горячая штучка</t>
        </is>
      </c>
      <c r="D251" s="458" t="n"/>
      <c r="E251" s="458" t="n"/>
      <c r="F251" s="458" t="n"/>
      <c r="G251" s="458" t="n"/>
      <c r="H251" s="458" t="n"/>
      <c r="I251" s="458" t="n"/>
      <c r="J251" s="458" t="n"/>
      <c r="K251" s="458" t="n"/>
      <c r="L251" s="458" t="n"/>
      <c r="M251" s="458" t="n"/>
      <c r="N251" s="458" t="n"/>
      <c r="O251" s="458" t="n"/>
      <c r="P251" s="458" t="n"/>
      <c r="Q251" s="458" t="n"/>
      <c r="R251" s="459" t="n"/>
      <c r="S251" s="319" t="inlineStr">
        <is>
          <t>No Name</t>
        </is>
      </c>
      <c r="T251" s="458" t="n"/>
      <c r="U251" s="459" t="n"/>
      <c r="V251" s="319" t="inlineStr">
        <is>
          <t>Вязанка</t>
        </is>
      </c>
      <c r="W251" s="458" t="n"/>
      <c r="X251" s="459" t="n"/>
      <c r="Y251" s="319" t="inlineStr">
        <is>
          <t>Стародворье</t>
        </is>
      </c>
      <c r="Z251" s="458" t="n"/>
      <c r="AA251" s="458" t="n"/>
      <c r="AB251" s="459" t="n"/>
      <c r="AC251" s="319" t="inlineStr">
        <is>
          <t>Колбасный стандарт</t>
        </is>
      </c>
      <c r="AD251" s="319" t="inlineStr">
        <is>
          <t>Особый рецепт</t>
        </is>
      </c>
      <c r="AE251" s="459" t="n"/>
    </row>
    <row r="252" ht="14.25" customHeight="1" thickTop="1">
      <c r="A252" s="320" t="inlineStr">
        <is>
          <t>СЕРИЯ</t>
        </is>
      </c>
      <c r="B252" s="319" t="inlineStr">
        <is>
          <t>Ядрена копоть</t>
        </is>
      </c>
      <c r="C252" s="319" t="inlineStr">
        <is>
          <t>Наггетсы ГШ</t>
        </is>
      </c>
      <c r="D252" s="319" t="inlineStr">
        <is>
          <t>Grandmeni</t>
        </is>
      </c>
      <c r="E252" s="319" t="inlineStr">
        <is>
          <t>Чебупай</t>
        </is>
      </c>
      <c r="F252" s="319" t="inlineStr">
        <is>
          <t>Бигбули ГШ</t>
        </is>
      </c>
      <c r="G252" s="319" t="inlineStr">
        <is>
          <t>Бульмени вес ГШ</t>
        </is>
      </c>
      <c r="H252" s="319" t="inlineStr">
        <is>
          <t>Бельмеши</t>
        </is>
      </c>
      <c r="I252" s="319" t="inlineStr">
        <is>
          <t>Крылышки ГШ</t>
        </is>
      </c>
      <c r="J252" s="319" t="inlineStr">
        <is>
          <t>Чебупели</t>
        </is>
      </c>
      <c r="K252" s="319" t="inlineStr">
        <is>
          <t>Чебуреки</t>
        </is>
      </c>
      <c r="L252" s="319" t="inlineStr">
        <is>
          <t>Бульмени ГШ</t>
        </is>
      </c>
      <c r="M252" s="319" t="inlineStr">
        <is>
          <t>Чебупицца</t>
        </is>
      </c>
      <c r="N252" s="319" t="inlineStr">
        <is>
          <t>Хотстеры</t>
        </is>
      </c>
      <c r="O252" s="319" t="inlineStr">
        <is>
          <t>Круггетсы</t>
        </is>
      </c>
      <c r="P252" s="319" t="inlineStr">
        <is>
          <t>Пекерсы</t>
        </is>
      </c>
      <c r="Q252" s="319" t="inlineStr">
        <is>
          <t>Супермени</t>
        </is>
      </c>
      <c r="R252" s="319" t="inlineStr">
        <is>
          <t>Чебуманы</t>
        </is>
      </c>
      <c r="S252" s="319" t="inlineStr">
        <is>
          <t>No Name ПГП</t>
        </is>
      </c>
      <c r="T252" s="319" t="inlineStr">
        <is>
          <t>Стародворье ПГП</t>
        </is>
      </c>
      <c r="U252" s="319" t="inlineStr">
        <is>
          <t>No Name ЗПФ</t>
        </is>
      </c>
      <c r="V252" s="319" t="inlineStr">
        <is>
          <t>Няняггетсы Сливушки</t>
        </is>
      </c>
      <c r="W252" s="319" t="inlineStr">
        <is>
          <t>Печеные пельмени</t>
        </is>
      </c>
      <c r="X252" s="319" t="inlineStr">
        <is>
          <t>Вязанка</t>
        </is>
      </c>
      <c r="Y252" s="319" t="inlineStr">
        <is>
          <t>Стародворье ЗПФ</t>
        </is>
      </c>
      <c r="Z252" s="319" t="inlineStr">
        <is>
          <t>Медвежье ушко</t>
        </is>
      </c>
      <c r="AA252" s="319" t="inlineStr">
        <is>
          <t>Бордо</t>
        </is>
      </c>
      <c r="AB252" s="319" t="inlineStr">
        <is>
          <t>Сочные</t>
        </is>
      </c>
      <c r="AC252" s="319" t="inlineStr">
        <is>
          <t>Владимирский Стандарт ЗПФ</t>
        </is>
      </c>
      <c r="AD252" s="319" t="inlineStr">
        <is>
          <t>Любимая ложка</t>
        </is>
      </c>
      <c r="AE252" s="319" t="inlineStr">
        <is>
          <t>Особая Без свинины</t>
        </is>
      </c>
    </row>
    <row r="253" ht="13.5" customHeight="1" thickBot="1">
      <c r="A253" s="460" t="n"/>
      <c r="B253" s="461" t="n"/>
      <c r="C253" s="461" t="n"/>
      <c r="D253" s="461" t="n"/>
      <c r="E253" s="461" t="n"/>
      <c r="F253" s="461" t="n"/>
      <c r="G253" s="461" t="n"/>
      <c r="H253" s="461" t="n"/>
      <c r="I253" s="461" t="n"/>
      <c r="J253" s="461" t="n"/>
      <c r="K253" s="461" t="n"/>
      <c r="L253" s="461" t="n"/>
      <c r="M253" s="461" t="n"/>
      <c r="N253" s="461" t="n"/>
      <c r="O253" s="461" t="n"/>
      <c r="P253" s="461" t="n"/>
      <c r="Q253" s="461" t="n"/>
      <c r="R253" s="461" t="n"/>
      <c r="S253" s="461" t="n"/>
      <c r="T253" s="461" t="n"/>
      <c r="U253" s="461" t="n"/>
      <c r="V253" s="461" t="n"/>
      <c r="W253" s="461" t="n"/>
      <c r="X253" s="461" t="n"/>
      <c r="Y253" s="461" t="n"/>
      <c r="Z253" s="461" t="n"/>
      <c r="AA253" s="461" t="n"/>
      <c r="AB253" s="461" t="n"/>
      <c r="AC253" s="461" t="n"/>
      <c r="AD253" s="461" t="n"/>
      <c r="AE253" s="461" t="n"/>
    </row>
    <row r="254" ht="18" customHeight="1" thickBot="1" thickTop="1">
      <c r="A254" s="47" t="inlineStr">
        <is>
          <t>ИТОГО, кг</t>
        </is>
      </c>
      <c r="B254" s="53">
        <f>IFERROR(U22*H22,"0")</f>
        <v/>
      </c>
      <c r="C254" s="53">
        <f>IFERROR(U28*H28,"0")+IFERROR(U29*H29,"0")+IFERROR(U30*H30,"0")+IFERROR(U31*H31,"0")</f>
        <v/>
      </c>
      <c r="D254" s="53">
        <f>IFERROR(U36*H36,"0")+IFERROR(U37*H37,"0")+IFERROR(U38*H38,"0")+IFERROR(U39*H39,"0")</f>
        <v/>
      </c>
      <c r="E254" s="53">
        <f>IFERROR(U44*H44,"0")+IFERROR(U45*H45,"0")</f>
        <v/>
      </c>
      <c r="F254" s="53">
        <f>IFERROR(U50*H50,"0")+IFERROR(U51*H51,"0")+IFERROR(U52*H52,"0")+IFERROR(U53*H53,"0")+IFERROR(U54*H54,"0")+IFERROR(U55*H55,"0")</f>
        <v/>
      </c>
      <c r="G254" s="53">
        <f>IFERROR(U60*H60,"0")+IFERROR(U61*H61,"0")</f>
        <v/>
      </c>
      <c r="H254" s="53">
        <f>IFERROR(U66*H66,"0")</f>
        <v/>
      </c>
      <c r="I254" s="53">
        <f>IFERROR(U71*H71,"0")+IFERROR(U72*H72,"0")</f>
        <v/>
      </c>
      <c r="J254" s="53">
        <f>IFERROR(U77*H77,"0")+IFERROR(U78*H78,"0")+IFERROR(U79*H79,"0")+IFERROR(U80*H80,"0")+IFERROR(U81*H81,"0")+IFERROR(U82*H82,"0")+IFERROR(U83*H83,"0")</f>
        <v/>
      </c>
      <c r="K254" s="53">
        <f>IFERROR(U88*H88,"0")+IFERROR(U89*H89,"0")+IFERROR(U90*H90,"0")</f>
        <v/>
      </c>
      <c r="L254" s="53">
        <f>IFERROR(U95*H95,"0")+IFERROR(U96*H96,"0")+IFERROR(U97*H97,"0")+IFERROR(U98*H98,"0")</f>
        <v/>
      </c>
      <c r="M254" s="53">
        <f>IFERROR(U103*H103,"0")+IFERROR(U104*H104,"0")</f>
        <v/>
      </c>
      <c r="N254" s="53">
        <f>IFERROR(U109*H109,"0")</f>
        <v/>
      </c>
      <c r="O254" s="53">
        <f>IFERROR(U114*H114,"0")+IFERROR(U115*H115,"0")+IFERROR(U116*H116,"0")+IFERROR(U117*H117,"0")</f>
        <v/>
      </c>
      <c r="P254" s="53">
        <f>IFERROR(U122*H122,"0")</f>
        <v/>
      </c>
      <c r="Q254" s="53">
        <f>IFERROR(U127*H127,"0")+IFERROR(U128*H128,"0")</f>
        <v/>
      </c>
      <c r="R254" s="53">
        <f>IFERROR(U133*H133,"0")</f>
        <v/>
      </c>
      <c r="S254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4" s="53">
        <f>IFERROR(U168*H168,"0")</f>
        <v/>
      </c>
      <c r="U254" s="53">
        <f>IFERROR(U173*H173,"0")+IFERROR(U174*H174,"0")+IFERROR(U175*H175,"0")+IFERROR(U176*H176,"0")+IFERROR(U180*H180,"0")+IFERROR(U181*H181,"0")</f>
        <v/>
      </c>
      <c r="V254" s="53">
        <f>IFERROR(U187*H187,"0")+IFERROR(U188*H188,"0")</f>
        <v/>
      </c>
      <c r="W254" s="53">
        <f>IFERROR(U193*H193,"0")</f>
        <v/>
      </c>
      <c r="X254" s="53">
        <f>IFERROR(U198*H198,"0")</f>
        <v/>
      </c>
      <c r="Y254" s="53">
        <f>IFERROR(U204*H204,"0")+IFERROR(U205*H205,"0")</f>
        <v/>
      </c>
      <c r="Z254" s="53">
        <f>IFERROR(U210*H210,"0")+IFERROR(U211*H211,"0")+IFERROR(U212*H212,"0")+IFERROR(U213*H213,"0")</f>
        <v/>
      </c>
      <c r="AA254" s="53">
        <f>IFERROR(U218*H218,"0")</f>
        <v/>
      </c>
      <c r="AB254" s="53">
        <f>IFERROR(U223*H223,"0")+IFERROR(U224*H224,"0")</f>
        <v/>
      </c>
      <c r="AC254" s="53">
        <f>IFERROR(U230*H230,"0")</f>
        <v/>
      </c>
      <c r="AD254" s="53">
        <f>IFERROR(U236*H236,"0")</f>
        <v/>
      </c>
      <c r="AE254" s="53">
        <f>IFERROR(U241*H241,"0")</f>
        <v/>
      </c>
    </row>
    <row r="255" ht="13.5" customHeight="1" thickTop="1">
      <c r="C255" s="1" t="n"/>
    </row>
    <row r="256" ht="19.5" customHeight="1">
      <c r="A256" s="71" t="inlineStr">
        <is>
          <t>ЗПФ, кг</t>
        </is>
      </c>
      <c r="B256" s="71" t="inlineStr">
        <is>
          <t xml:space="preserve">ПГП, кг </t>
        </is>
      </c>
      <c r="C256" s="71" t="inlineStr">
        <is>
          <t>КИЗ, кг</t>
        </is>
      </c>
    </row>
    <row r="257">
      <c r="A257" s="72">
        <f>SUMPRODUCT(--(AC:AC="ЗПФ"),H:H,V:V)</f>
        <v/>
      </c>
      <c r="B257" s="73">
        <f>SUMPRODUCT(--(AC:AC="ПГП"),H:H,V:V)</f>
        <v/>
      </c>
      <c r="C257" s="73">
        <f>SUMPRODUCT(--(AC:AC="КИЗ"),H:H,V:V)</f>
        <v/>
      </c>
    </row>
    <row r="25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DzwXjYUbjPg2nYAuMaZw==" formatRows="1" sort="0" spinCount="100000" hashValue="BZSa3u8giLpe2sfanDujN4rBLo4nYbDbJsZgY/hWlmdT6xNUuODGtKeZMspZwaKDwL0DnazEGArd8xXxk3rAdA==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disablePrompts="1"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hYIk65A8ZsPYprOCmcWnw==" formatRows="1" sort="0" spinCount="100000" hashValue="OK4mNRsSblmdclE4BmePD3AJgGVteUUO2Y/jg1ROXLtpN4eM34Xl4vbsbVCdN3eRxR9+a6EubYwTOe53cdXQY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2023-07-24T13:04:36Z</dcterms:modified>
  <cp:lastModifiedBy>Uaer4</cp:lastModifiedBy>
</cp:coreProperties>
</file>