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8,23\09,08,23 КИ\"/>
    </mc:Choice>
  </mc:AlternateContent>
  <xr:revisionPtr revIDLastSave="0" documentId="13_ncr:1_{417ADC19-25C1-4EB6-AD4B-B17F3C993B97}" xr6:coauthVersionLast="45" xr6:coauthVersionMax="45" xr10:uidLastSave="{00000000-0000-0000-0000-000000000000}"/>
  <bookViews>
    <workbookView xWindow="-120" yWindow="-120" windowWidth="29040" windowHeight="15840" tabRatio="305" xr2:uid="{00000000-000D-0000-FFFF-FFFF00000000}"/>
  </bookViews>
  <sheets>
    <sheet name="TDSheet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1" hidden="1">Лист1!$A$1:$F$1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7" i="1" l="1"/>
  <c r="M12" i="1"/>
  <c r="T12" i="1" s="1"/>
  <c r="M14" i="1"/>
  <c r="T14" i="1" s="1"/>
  <c r="N10" i="1"/>
  <c r="N12" i="1"/>
  <c r="N14" i="1"/>
  <c r="N26" i="1"/>
  <c r="N28" i="1"/>
  <c r="N30" i="1"/>
  <c r="L7" i="1"/>
  <c r="M7" i="1" s="1"/>
  <c r="T7" i="1" s="1"/>
  <c r="L8" i="1"/>
  <c r="M8" i="1" s="1"/>
  <c r="T8" i="1" s="1"/>
  <c r="L9" i="1"/>
  <c r="M9" i="1" s="1"/>
  <c r="T9" i="1" s="1"/>
  <c r="L10" i="1"/>
  <c r="L11" i="1"/>
  <c r="M11" i="1" s="1"/>
  <c r="T11" i="1" s="1"/>
  <c r="L12" i="1"/>
  <c r="L13" i="1"/>
  <c r="M13" i="1" s="1"/>
  <c r="T13" i="1" s="1"/>
  <c r="L14" i="1"/>
  <c r="L15" i="1"/>
  <c r="L16" i="1"/>
  <c r="M16" i="1" s="1"/>
  <c r="L17" i="1"/>
  <c r="M17" i="1" s="1"/>
  <c r="T17" i="1" s="1"/>
  <c r="L18" i="1"/>
  <c r="M18" i="1" s="1"/>
  <c r="L19" i="1"/>
  <c r="M19" i="1" s="1"/>
  <c r="T19" i="1" s="1"/>
  <c r="L20" i="1"/>
  <c r="M20" i="1" s="1"/>
  <c r="L21" i="1"/>
  <c r="M21" i="1" s="1"/>
  <c r="T21" i="1" s="1"/>
  <c r="L22" i="1"/>
  <c r="M22" i="1" s="1"/>
  <c r="L23" i="1"/>
  <c r="M23" i="1" s="1"/>
  <c r="T23" i="1" s="1"/>
  <c r="L24" i="1"/>
  <c r="M24" i="1" s="1"/>
  <c r="L25" i="1"/>
  <c r="M25" i="1" s="1"/>
  <c r="T25" i="1" s="1"/>
  <c r="L26" i="1"/>
  <c r="L27" i="1"/>
  <c r="L28" i="1"/>
  <c r="L29" i="1"/>
  <c r="M29" i="1" s="1"/>
  <c r="T29" i="1" s="1"/>
  <c r="L30" i="1"/>
  <c r="L6" i="1"/>
  <c r="M6" i="1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6" i="1"/>
  <c r="Q5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K7" i="1"/>
  <c r="N7" i="1" s="1"/>
  <c r="K8" i="1"/>
  <c r="O8" i="1" s="1"/>
  <c r="K9" i="1"/>
  <c r="N9" i="1" s="1"/>
  <c r="K10" i="1"/>
  <c r="O10" i="1" s="1"/>
  <c r="K11" i="1"/>
  <c r="N11" i="1" s="1"/>
  <c r="K12" i="1"/>
  <c r="O12" i="1" s="1"/>
  <c r="K13" i="1"/>
  <c r="N13" i="1" s="1"/>
  <c r="K14" i="1"/>
  <c r="O14" i="1" s="1"/>
  <c r="K15" i="1"/>
  <c r="N15" i="1" s="1"/>
  <c r="K16" i="1"/>
  <c r="O16" i="1" s="1"/>
  <c r="K17" i="1"/>
  <c r="N17" i="1" s="1"/>
  <c r="K18" i="1"/>
  <c r="O18" i="1" s="1"/>
  <c r="K19" i="1"/>
  <c r="N19" i="1" s="1"/>
  <c r="K20" i="1"/>
  <c r="O20" i="1" s="1"/>
  <c r="K21" i="1"/>
  <c r="N21" i="1" s="1"/>
  <c r="K22" i="1"/>
  <c r="O22" i="1" s="1"/>
  <c r="K23" i="1"/>
  <c r="N23" i="1" s="1"/>
  <c r="K24" i="1"/>
  <c r="O24" i="1" s="1"/>
  <c r="K25" i="1"/>
  <c r="N25" i="1" s="1"/>
  <c r="K26" i="1"/>
  <c r="O26" i="1" s="1"/>
  <c r="K27" i="1"/>
  <c r="N27" i="1" s="1"/>
  <c r="K28" i="1"/>
  <c r="O28" i="1" s="1"/>
  <c r="K29" i="1"/>
  <c r="N29" i="1" s="1"/>
  <c r="K30" i="1"/>
  <c r="O30" i="1" s="1"/>
  <c r="K6" i="1"/>
  <c r="N6" i="1" s="1"/>
  <c r="G27" i="1"/>
  <c r="G30" i="1"/>
  <c r="T30" i="1" s="1"/>
  <c r="G25" i="1"/>
  <c r="F5" i="1"/>
  <c r="E5" i="1"/>
  <c r="J5" i="1"/>
  <c r="I5" i="1"/>
  <c r="H5" i="1"/>
  <c r="G7" i="1"/>
  <c r="G9" i="1"/>
  <c r="G26" i="1"/>
  <c r="T26" i="1" s="1"/>
  <c r="G11" i="1"/>
  <c r="G13" i="1"/>
  <c r="G15" i="1"/>
  <c r="T15" i="1" s="1"/>
  <c r="G17" i="1"/>
  <c r="G19" i="1"/>
  <c r="G21" i="1"/>
  <c r="G23" i="1"/>
  <c r="G28" i="1"/>
  <c r="T28" i="1" s="1"/>
  <c r="G24" i="1"/>
  <c r="G6" i="1"/>
  <c r="G29" i="1"/>
  <c r="G22" i="1"/>
  <c r="G20" i="1"/>
  <c r="G18" i="1"/>
  <c r="G16" i="1"/>
  <c r="G14" i="1"/>
  <c r="G12" i="1"/>
  <c r="G10" i="1"/>
  <c r="T10" i="1" s="1"/>
  <c r="G8" i="1"/>
  <c r="P5" i="1" l="1"/>
  <c r="R5" i="1"/>
  <c r="M5" i="1"/>
  <c r="T6" i="1"/>
  <c r="T24" i="1"/>
  <c r="N24" i="1"/>
  <c r="T22" i="1"/>
  <c r="N22" i="1"/>
  <c r="T20" i="1"/>
  <c r="N20" i="1"/>
  <c r="T18" i="1"/>
  <c r="N18" i="1"/>
  <c r="T16" i="1"/>
  <c r="N16" i="1"/>
  <c r="N8" i="1"/>
  <c r="O6" i="1"/>
  <c r="O29" i="1"/>
  <c r="O27" i="1"/>
  <c r="O25" i="1"/>
  <c r="O23" i="1"/>
  <c r="O21" i="1"/>
  <c r="O19" i="1"/>
  <c r="O17" i="1"/>
  <c r="O15" i="1"/>
  <c r="O13" i="1"/>
  <c r="O11" i="1"/>
  <c r="O9" i="1"/>
  <c r="O7" i="1"/>
  <c r="L5" i="1"/>
  <c r="K5" i="1"/>
  <c r="T5" i="1" l="1"/>
</calcChain>
</file>

<file path=xl/sharedStrings.xml><?xml version="1.0" encoding="utf-8"?>
<sst xmlns="http://schemas.openxmlformats.org/spreadsheetml/2006/main" count="121" uniqueCount="48">
  <si>
    <t>Период: 02.08.2023 - 09.08.2023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</si>
  <si>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</si>
  <si>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</si>
  <si>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</si>
  <si>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</si>
  <si>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</si>
  <si>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</si>
  <si>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</si>
  <si>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 xml:space="preserve"> 016  Сосиски Вязанка Молочные, Вязанка вискофан  ВЕС.ПОКОМ</t>
  </si>
  <si>
    <t>кг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</si>
  <si>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</si>
  <si>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</si>
  <si>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</si>
  <si>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</si>
  <si>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</si>
  <si>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</si>
  <si>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</si>
  <si>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</si>
  <si>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</si>
  <si>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</si>
  <si>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</si>
  <si>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</si>
  <si>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</si>
  <si>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</si>
  <si>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</si>
  <si>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</si>
  <si>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</si>
  <si>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</si>
  <si>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</si>
  <si>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 xml:space="preserve"> 082  Колбаса Стародворская, 0,4кг, ТС Старый двор  ПОКОМ</t>
  </si>
  <si>
    <t xml:space="preserve"> 096  Сосиски Баварские,  0.42кг,ПОКОМ</t>
  </si>
  <si>
    <t xml:space="preserve"> 273  Сосиски Сочинки с сочной грудинкой, МГС 0.4кг,   ПОКОМ</t>
  </si>
  <si>
    <t xml:space="preserve"> 302  Сосиски Сочинки по-баварски,  0.4кг, ТМ Стародворье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</si>
  <si>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</si>
  <si>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</si>
  <si>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</si>
  <si>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</si>
  <si>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</si>
  <si>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</si>
  <si>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</si>
  <si>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19,07</t>
  </si>
  <si>
    <t>ср 26,07</t>
  </si>
  <si>
    <t>коментарий</t>
  </si>
  <si>
    <t>вес</t>
  </si>
  <si>
    <t>320 Сосиски Сочинки ТМ Стародворье с сочным окороком в оболочке полиамид в модиф газ 0,4 кг  ПОКОМ</t>
  </si>
  <si>
    <t xml:space="preserve"> 301  Сосиски Сочинки по-баварски с сыром,  0.4кг, ТМ Стародворье  ПОКОМ</t>
  </si>
  <si>
    <t>ср 03,08</t>
  </si>
  <si>
    <t>увеличить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</si>
</sst>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0" xfId="0" applyAlignment="1"/>
    <xf numFmtId="0" fontId="2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2" xfId="0" applyNumberFormat="1" applyFont="1" applyFill="1" applyBorder="1" applyAlignment="1">
      <alignment horizontal="right" vertical="top"/>
    </xf>
    <xf numFmtId="1" fontId="0" fillId="0" borderId="0" xfId="0" applyNumberFormat="1" applyAlignment="1"/>
    <xf numFmtId="1" fontId="0" fillId="0" borderId="0" xfId="0" applyNumberFormat="1"/>
    <xf numFmtId="1" fontId="3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164" fontId="0" fillId="0" borderId="3" xfId="0" applyNumberFormat="1" applyBorder="1" applyAlignment="1"/>
    <xf numFmtId="164" fontId="0" fillId="5" borderId="0" xfId="0" applyNumberForma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03,08,23%20&#1050;&#1048;/&#1076;&#1074;%2003,08,23%20&#1073;&#1088;&#1088;&#1089;&#10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7,23/26,07,23%20&#1050;&#1048;/&#1076;&#1074;%2026,07,23%20&#1073;&#1088;&#1088;&#1089;&#10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27.07.2023 - 03.08.2023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>кон ост</v>
          </cell>
          <cell r="O3" t="str">
            <v>ост без заказа</v>
          </cell>
          <cell r="P3" t="str">
            <v>ср 12,07</v>
          </cell>
          <cell r="Q3" t="str">
            <v>ср 19,07</v>
          </cell>
          <cell r="R3" t="str">
            <v>ср 26,07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8766.8659999999982</v>
          </cell>
          <cell r="F5">
            <v>14616.446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1753.3732000000005</v>
          </cell>
          <cell r="M5">
            <v>6895</v>
          </cell>
          <cell r="P5">
            <v>1669.5324000000003</v>
          </cell>
          <cell r="Q5">
            <v>1766.6284000000003</v>
          </cell>
          <cell r="R5">
            <v>1937.5456000000004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121.83799999999999</v>
          </cell>
          <cell r="D6">
            <v>56.411999999999999</v>
          </cell>
          <cell r="E6">
            <v>42.143000000000001</v>
          </cell>
          <cell r="F6">
            <v>127.907</v>
          </cell>
          <cell r="G6">
            <v>1</v>
          </cell>
          <cell r="L6">
            <v>8.4285999999999994</v>
          </cell>
          <cell r="N6">
            <v>15.175355337778516</v>
          </cell>
          <cell r="O6">
            <v>15.175355337778516</v>
          </cell>
          <cell r="P6">
            <v>22.145800000000001</v>
          </cell>
          <cell r="Q6">
            <v>13.8736</v>
          </cell>
          <cell r="R6">
            <v>14.065999999999999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125.958</v>
          </cell>
          <cell r="D7">
            <v>81.811000000000007</v>
          </cell>
          <cell r="E7">
            <v>52.110999999999997</v>
          </cell>
          <cell r="F7">
            <v>151.50200000000001</v>
          </cell>
          <cell r="G7">
            <v>1</v>
          </cell>
          <cell r="L7">
            <v>10.4222</v>
          </cell>
          <cell r="N7">
            <v>14.53647022701541</v>
          </cell>
          <cell r="O7">
            <v>14.53647022701541</v>
          </cell>
          <cell r="P7">
            <v>16.399999999999999</v>
          </cell>
          <cell r="Q7">
            <v>17.369599999999998</v>
          </cell>
          <cell r="R7">
            <v>17.448599999999999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169</v>
          </cell>
          <cell r="D8">
            <v>384</v>
          </cell>
          <cell r="E8">
            <v>168</v>
          </cell>
          <cell r="F8">
            <v>348</v>
          </cell>
          <cell r="G8">
            <v>0.45</v>
          </cell>
          <cell r="L8">
            <v>33.6</v>
          </cell>
          <cell r="M8">
            <v>55</v>
          </cell>
          <cell r="N8">
            <v>11.994047619047619</v>
          </cell>
          <cell r="O8">
            <v>10.357142857142856</v>
          </cell>
          <cell r="P8">
            <v>4.2</v>
          </cell>
          <cell r="Q8">
            <v>33.6</v>
          </cell>
          <cell r="R8">
            <v>45.6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182</v>
          </cell>
          <cell r="D9">
            <v>414</v>
          </cell>
          <cell r="E9">
            <v>189</v>
          </cell>
          <cell r="F9">
            <v>361</v>
          </cell>
          <cell r="G9">
            <v>0.45</v>
          </cell>
          <cell r="L9">
            <v>37.799999999999997</v>
          </cell>
          <cell r="M9">
            <v>100</v>
          </cell>
          <cell r="N9">
            <v>12.195767195767196</v>
          </cell>
          <cell r="O9">
            <v>9.5502645502645507</v>
          </cell>
          <cell r="P9">
            <v>41</v>
          </cell>
          <cell r="Q9">
            <v>35.4</v>
          </cell>
          <cell r="R9">
            <v>49.2</v>
          </cell>
        </row>
        <row r="10">
          <cell r="A10" t="str">
            <v xml:space="preserve"> 082  Колбаса Стародворская, 0,4кг, ТС Старый двор  ПОКОМ</v>
          </cell>
          <cell r="B10" t="str">
            <v>шт</v>
          </cell>
          <cell r="C10">
            <v>111</v>
          </cell>
          <cell r="E10">
            <v>9</v>
          </cell>
          <cell r="F10">
            <v>102</v>
          </cell>
          <cell r="G10">
            <v>0.4</v>
          </cell>
          <cell r="L10">
            <v>1.8</v>
          </cell>
          <cell r="N10">
            <v>56.666666666666664</v>
          </cell>
          <cell r="O10">
            <v>56.666666666666664</v>
          </cell>
          <cell r="P10">
            <v>6</v>
          </cell>
          <cell r="Q10">
            <v>9.4</v>
          </cell>
          <cell r="R10">
            <v>1</v>
          </cell>
        </row>
        <row r="11">
          <cell r="A11" t="str">
            <v xml:space="preserve"> 096  Сосиски Баварские,  0.42кг,ПОКОМ</v>
          </cell>
          <cell r="B11" t="str">
            <v>шт</v>
          </cell>
          <cell r="C11">
            <v>404</v>
          </cell>
          <cell r="E11">
            <v>245</v>
          </cell>
          <cell r="F11">
            <v>136</v>
          </cell>
          <cell r="G11">
            <v>0.42</v>
          </cell>
          <cell r="L11">
            <v>49</v>
          </cell>
          <cell r="M11">
            <v>350</v>
          </cell>
          <cell r="N11">
            <v>9.9183673469387763</v>
          </cell>
          <cell r="O11">
            <v>2.7755102040816326</v>
          </cell>
          <cell r="P11">
            <v>6.2</v>
          </cell>
          <cell r="Q11">
            <v>47.6</v>
          </cell>
          <cell r="R11">
            <v>32.200000000000003</v>
          </cell>
        </row>
        <row r="12">
          <cell r="A12" t="str">
            <v xml:space="preserve"> 201  Ветчина Нежная ТМ Особый рецепт, (2,5кг), ПОКОМ</v>
          </cell>
          <cell r="B12" t="str">
            <v>кг</v>
          </cell>
          <cell r="C12">
            <v>1736.655</v>
          </cell>
          <cell r="D12">
            <v>3216.2620000000002</v>
          </cell>
          <cell r="E12">
            <v>1489.3109999999999</v>
          </cell>
          <cell r="F12">
            <v>3122.3159999999998</v>
          </cell>
          <cell r="G12">
            <v>1</v>
          </cell>
          <cell r="L12">
            <v>297.86219999999997</v>
          </cell>
          <cell r="M12">
            <v>800</v>
          </cell>
          <cell r="N12">
            <v>13.168223426806087</v>
          </cell>
          <cell r="O12">
            <v>10.482417708591424</v>
          </cell>
          <cell r="P12">
            <v>319.4486</v>
          </cell>
          <cell r="Q12">
            <v>286.7876</v>
          </cell>
          <cell r="R12">
            <v>404.44420000000002</v>
          </cell>
        </row>
        <row r="13">
          <cell r="A13" t="str">
            <v xml:space="preserve"> 217  Колбаса Докторская Дугушка, ВЕС, НЕ ГОСТ, ТМ Стародворье ПОКОМ</v>
          </cell>
          <cell r="B13" t="str">
            <v>кг</v>
          </cell>
          <cell r="C13">
            <v>224.92599999999999</v>
          </cell>
          <cell r="E13">
            <v>99.581999999999994</v>
          </cell>
          <cell r="F13">
            <v>101.646</v>
          </cell>
          <cell r="G13">
            <v>1</v>
          </cell>
          <cell r="L13">
            <v>19.916399999999999</v>
          </cell>
          <cell r="M13">
            <v>150</v>
          </cell>
          <cell r="N13">
            <v>12.63511477977948</v>
          </cell>
          <cell r="O13">
            <v>5.1036331867204918</v>
          </cell>
          <cell r="P13">
            <v>21.614799999999999</v>
          </cell>
          <cell r="Q13">
            <v>25.017599999999998</v>
          </cell>
          <cell r="R13">
            <v>17.943000000000001</v>
          </cell>
        </row>
        <row r="14">
          <cell r="A14" t="str">
            <v xml:space="preserve"> 219  Колбаса Докторская Особая ТМ Особый рецепт, ВЕС  ПОКОМ</v>
          </cell>
          <cell r="B14" t="str">
            <v>кг</v>
          </cell>
          <cell r="C14">
            <v>1975.5909999999999</v>
          </cell>
          <cell r="D14">
            <v>2010.8150000000001</v>
          </cell>
          <cell r="E14">
            <v>1292.8720000000001</v>
          </cell>
          <cell r="F14">
            <v>2514.038</v>
          </cell>
          <cell r="G14">
            <v>1</v>
          </cell>
          <cell r="L14">
            <v>258.57440000000003</v>
          </cell>
          <cell r="M14">
            <v>800</v>
          </cell>
          <cell r="N14">
            <v>12.81657426257201</v>
          </cell>
          <cell r="O14">
            <v>9.7226871646999857</v>
          </cell>
          <cell r="P14">
            <v>287.93099999999998</v>
          </cell>
          <cell r="Q14">
            <v>278.6986</v>
          </cell>
          <cell r="R14">
            <v>325.3408</v>
          </cell>
        </row>
        <row r="15">
          <cell r="A15" t="str">
            <v xml:space="preserve"> 229  Колбаса Молочная Дугушка, в/у, ВЕС, ТМ Стародворье   ПОКОМ</v>
          </cell>
          <cell r="B15" t="str">
            <v>кг</v>
          </cell>
          <cell r="C15">
            <v>116.622</v>
          </cell>
          <cell r="D15">
            <v>36.86</v>
          </cell>
          <cell r="E15">
            <v>74.510000000000005</v>
          </cell>
          <cell r="F15">
            <v>73.778000000000006</v>
          </cell>
          <cell r="G15">
            <v>1</v>
          </cell>
          <cell r="L15">
            <v>14.902000000000001</v>
          </cell>
          <cell r="M15">
            <v>110</v>
          </cell>
          <cell r="N15">
            <v>12.332438598845792</v>
          </cell>
          <cell r="O15">
            <v>4.9508790766340089</v>
          </cell>
          <cell r="P15">
            <v>20.422000000000001</v>
          </cell>
          <cell r="Q15">
            <v>11.0152</v>
          </cell>
          <cell r="R15">
            <v>11.983599999999999</v>
          </cell>
        </row>
        <row r="16">
          <cell r="A16" t="str">
            <v xml:space="preserve"> 230  Колбаса Молочная Особая ТМ Особый рецепт, п/а, ВЕС. ПОКОМ</v>
          </cell>
          <cell r="B16" t="str">
            <v>кг</v>
          </cell>
          <cell r="C16">
            <v>1102.7639999999999</v>
          </cell>
          <cell r="D16">
            <v>2226.645</v>
          </cell>
          <cell r="E16">
            <v>1066.5530000000001</v>
          </cell>
          <cell r="F16">
            <v>2092.0540000000001</v>
          </cell>
          <cell r="G16">
            <v>1</v>
          </cell>
          <cell r="L16">
            <v>213.31060000000002</v>
          </cell>
          <cell r="M16">
            <v>700</v>
          </cell>
          <cell r="N16">
            <v>13.08914793732707</v>
          </cell>
          <cell r="O16">
            <v>9.8075482418595232</v>
          </cell>
          <cell r="P16">
            <v>231.88780000000003</v>
          </cell>
          <cell r="Q16">
            <v>188.40299999999999</v>
          </cell>
          <cell r="R16">
            <v>272.44560000000001</v>
          </cell>
        </row>
        <row r="17">
          <cell r="A17" t="str">
            <v xml:space="preserve"> 235  Колбаса Особая ТМ Особый рецепт, ВЕС, ТМ Стародворье ПОКОМ</v>
          </cell>
          <cell r="B17" t="str">
            <v>кг</v>
          </cell>
          <cell r="C17">
            <v>1690.403</v>
          </cell>
          <cell r="D17">
            <v>1513.65</v>
          </cell>
          <cell r="E17">
            <v>1135.25</v>
          </cell>
          <cell r="F17">
            <v>1787.2950000000001</v>
          </cell>
          <cell r="G17">
            <v>1</v>
          </cell>
          <cell r="L17">
            <v>227.05</v>
          </cell>
          <cell r="M17">
            <v>1100</v>
          </cell>
          <cell r="N17">
            <v>12.716560229024443</v>
          </cell>
          <cell r="O17">
            <v>7.8718123761286058</v>
          </cell>
          <cell r="P17">
            <v>244.9348</v>
          </cell>
          <cell r="Q17">
            <v>230.40180000000001</v>
          </cell>
          <cell r="R17">
            <v>263.85839999999996</v>
          </cell>
        </row>
        <row r="18">
          <cell r="A18" t="str">
            <v xml:space="preserve"> 236  Колбаса Рубленая ЗАПЕЧ. Дугушка ТМ Стародворье, вектор, в/к    ПОКОМ</v>
          </cell>
          <cell r="B18" t="str">
            <v>кг</v>
          </cell>
          <cell r="C18">
            <v>308.68799999999999</v>
          </cell>
          <cell r="D18">
            <v>105.17</v>
          </cell>
          <cell r="E18">
            <v>207.69800000000001</v>
          </cell>
          <cell r="F18">
            <v>172.702</v>
          </cell>
          <cell r="G18">
            <v>1</v>
          </cell>
          <cell r="L18">
            <v>41.5396</v>
          </cell>
          <cell r="M18">
            <v>330</v>
          </cell>
          <cell r="N18">
            <v>12.101753507496461</v>
          </cell>
          <cell r="O18">
            <v>4.1575267937100984</v>
          </cell>
          <cell r="P18">
            <v>45.7624</v>
          </cell>
          <cell r="Q18">
            <v>14.401199999999999</v>
          </cell>
          <cell r="R18">
            <v>34.072400000000002</v>
          </cell>
        </row>
        <row r="19">
          <cell r="A19" t="str">
            <v xml:space="preserve"> 239  Колбаса Салями запеч Дугушка, оболочка вектор, ВЕС, ТМ Стародворье  ПОКОМ</v>
          </cell>
          <cell r="B19" t="str">
            <v>кг</v>
          </cell>
          <cell r="C19">
            <v>75.631</v>
          </cell>
          <cell r="D19">
            <v>179.434</v>
          </cell>
          <cell r="E19">
            <v>63.283999999999999</v>
          </cell>
          <cell r="F19">
            <v>167.15100000000001</v>
          </cell>
          <cell r="G19">
            <v>1</v>
          </cell>
          <cell r="L19">
            <v>12.6568</v>
          </cell>
          <cell r="N19">
            <v>13.206418684027559</v>
          </cell>
          <cell r="O19">
            <v>13.206418684027559</v>
          </cell>
          <cell r="P19">
            <v>17.118000000000002</v>
          </cell>
          <cell r="Q19">
            <v>14.821199999999999</v>
          </cell>
          <cell r="R19">
            <v>20.8612</v>
          </cell>
        </row>
        <row r="20">
          <cell r="A20" t="str">
            <v xml:space="preserve"> 248  Сардельки Сочные ТМ Особый рецепт,   ПОКОМ</v>
          </cell>
          <cell r="B20" t="str">
            <v>кг</v>
          </cell>
          <cell r="C20">
            <v>285.637</v>
          </cell>
          <cell r="D20">
            <v>142.666</v>
          </cell>
          <cell r="E20">
            <v>193.21700000000001</v>
          </cell>
          <cell r="F20">
            <v>211.589</v>
          </cell>
          <cell r="G20">
            <v>1</v>
          </cell>
          <cell r="L20">
            <v>38.6434</v>
          </cell>
          <cell r="M20">
            <v>250</v>
          </cell>
          <cell r="N20">
            <v>11.944834046693614</v>
          </cell>
          <cell r="O20">
            <v>5.4754240051341236</v>
          </cell>
          <cell r="P20">
            <v>49.353400000000001</v>
          </cell>
          <cell r="Q20">
            <v>36.587200000000003</v>
          </cell>
          <cell r="R20">
            <v>35.9544</v>
          </cell>
        </row>
        <row r="21">
          <cell r="A21" t="str">
            <v xml:space="preserve"> 250  Сардельки стародворские с говядиной в обол. NDX, ВЕС. ПОКОМ</v>
          </cell>
          <cell r="B21" t="str">
            <v>кг</v>
          </cell>
          <cell r="C21">
            <v>285.56400000000002</v>
          </cell>
          <cell r="D21">
            <v>231.91900000000001</v>
          </cell>
          <cell r="E21">
            <v>161.15899999999999</v>
          </cell>
          <cell r="F21">
            <v>346.88600000000002</v>
          </cell>
          <cell r="G21">
            <v>1</v>
          </cell>
          <cell r="L21">
            <v>32.2318</v>
          </cell>
          <cell r="M21">
            <v>30</v>
          </cell>
          <cell r="N21">
            <v>11.692986429550942</v>
          </cell>
          <cell r="O21">
            <v>10.762228606531439</v>
          </cell>
          <cell r="P21">
            <v>45.2074</v>
          </cell>
          <cell r="Q21">
            <v>39.744</v>
          </cell>
          <cell r="R21">
            <v>42.301400000000001</v>
          </cell>
        </row>
        <row r="22">
          <cell r="A22" t="str">
            <v xml:space="preserve"> 255  Сосиски Молочные для завтрака ТМ Особый рецепт, п/а МГС, ВЕС, ТМ Стародворье  ПОКОМ</v>
          </cell>
          <cell r="B22" t="str">
            <v>кг</v>
          </cell>
          <cell r="C22">
            <v>566.90300000000002</v>
          </cell>
          <cell r="D22">
            <v>73.602000000000004</v>
          </cell>
          <cell r="E22">
            <v>145.874</v>
          </cell>
          <cell r="F22">
            <v>470.71199999999999</v>
          </cell>
          <cell r="G22">
            <v>1</v>
          </cell>
          <cell r="L22">
            <v>29.174799999999998</v>
          </cell>
          <cell r="N22">
            <v>16.13419800649876</v>
          </cell>
          <cell r="O22">
            <v>16.13419800649876</v>
          </cell>
          <cell r="P22">
            <v>67.92580000000001</v>
          </cell>
          <cell r="Q22">
            <v>68.668199999999999</v>
          </cell>
          <cell r="R22">
            <v>54.27</v>
          </cell>
        </row>
        <row r="23">
          <cell r="A23" t="str">
            <v xml:space="preserve"> 257  Сосиски Молочные оригинальные ТМ Особый рецепт, ВЕС.   ПОКОМ</v>
          </cell>
          <cell r="B23" t="str">
            <v>кг</v>
          </cell>
          <cell r="C23">
            <v>79.820999999999998</v>
          </cell>
          <cell r="D23">
            <v>275.29000000000002</v>
          </cell>
          <cell r="E23">
            <v>64.156000000000006</v>
          </cell>
          <cell r="F23">
            <v>284.29000000000002</v>
          </cell>
          <cell r="G23">
            <v>1</v>
          </cell>
          <cell r="L23">
            <v>12.831200000000001</v>
          </cell>
          <cell r="N23">
            <v>22.156150632832471</v>
          </cell>
          <cell r="O23">
            <v>22.156150632832471</v>
          </cell>
          <cell r="P23">
            <v>24.419599999999999</v>
          </cell>
          <cell r="Q23">
            <v>18.098199999999999</v>
          </cell>
          <cell r="R23">
            <v>29.732199999999999</v>
          </cell>
        </row>
        <row r="24">
          <cell r="A24" t="str">
            <v xml:space="preserve"> 265  Колбаса Балыкбургская, ВЕС, ТМ Баварушка  ПОКОМ</v>
          </cell>
          <cell r="B24" t="str">
            <v>кг</v>
          </cell>
          <cell r="C24">
            <v>602.11400000000003</v>
          </cell>
          <cell r="D24">
            <v>755.29</v>
          </cell>
          <cell r="E24">
            <v>424.62299999999999</v>
          </cell>
          <cell r="F24">
            <v>844.59500000000003</v>
          </cell>
          <cell r="G24">
            <v>1</v>
          </cell>
          <cell r="L24">
            <v>84.924599999999998</v>
          </cell>
          <cell r="M24">
            <v>180</v>
          </cell>
          <cell r="N24">
            <v>12.064760976207131</v>
          </cell>
          <cell r="O24">
            <v>9.9452337720754649</v>
          </cell>
          <cell r="P24">
            <v>79.924599999999998</v>
          </cell>
          <cell r="Q24">
            <v>97.140599999999992</v>
          </cell>
          <cell r="R24">
            <v>112.77439999999999</v>
          </cell>
        </row>
        <row r="25">
          <cell r="A25" t="str">
            <v xml:space="preserve"> 266  Колбаса Филейбургская с сочным окороком, ВЕС, ТМ Баварушка  ПОКОМ</v>
          </cell>
          <cell r="B25" t="str">
            <v>кг</v>
          </cell>
          <cell r="C25">
            <v>255.089</v>
          </cell>
          <cell r="D25">
            <v>656.33299999999997</v>
          </cell>
          <cell r="E25">
            <v>263.13200000000001</v>
          </cell>
          <cell r="F25">
            <v>596.77599999999995</v>
          </cell>
          <cell r="G25">
            <v>1</v>
          </cell>
          <cell r="L25">
            <v>52.626400000000004</v>
          </cell>
          <cell r="M25">
            <v>50</v>
          </cell>
          <cell r="N25">
            <v>12.289953331407808</v>
          </cell>
          <cell r="O25">
            <v>11.339859842208472</v>
          </cell>
          <cell r="P25">
            <v>49.623000000000005</v>
          </cell>
          <cell r="Q25">
            <v>52.362800000000007</v>
          </cell>
          <cell r="R25">
            <v>75.739800000000002</v>
          </cell>
        </row>
        <row r="26">
          <cell r="A26" t="str">
            <v xml:space="preserve"> 273  Сосиски Сочинки с сочной грудинкой, МГС 0.4кг,   ПОКОМ</v>
          </cell>
          <cell r="B26" t="str">
            <v>шт</v>
          </cell>
          <cell r="C26">
            <v>432</v>
          </cell>
          <cell r="D26">
            <v>42</v>
          </cell>
          <cell r="E26">
            <v>380</v>
          </cell>
          <cell r="F26">
            <v>3</v>
          </cell>
          <cell r="G26">
            <v>0.4</v>
          </cell>
          <cell r="L26">
            <v>76</v>
          </cell>
          <cell r="M26">
            <v>600</v>
          </cell>
          <cell r="N26">
            <v>7.9342105263157894</v>
          </cell>
          <cell r="O26">
            <v>3.9473684210526314E-2</v>
          </cell>
          <cell r="P26">
            <v>5.4</v>
          </cell>
          <cell r="Q26">
            <v>56.2</v>
          </cell>
          <cell r="R26">
            <v>3.4</v>
          </cell>
        </row>
        <row r="27">
          <cell r="A27" t="str">
            <v xml:space="preserve"> 301  Сосиски Сочинки по-баварски с сыром,  0.4кг, ТМ Стародворье  ПОКОМ</v>
          </cell>
          <cell r="B27" t="str">
            <v>шт</v>
          </cell>
          <cell r="C27">
            <v>420</v>
          </cell>
          <cell r="E27">
            <v>284</v>
          </cell>
          <cell r="G27">
            <v>0.4</v>
          </cell>
          <cell r="L27">
            <v>56.8</v>
          </cell>
          <cell r="M27">
            <v>500</v>
          </cell>
          <cell r="N27">
            <v>8.8028169014084519</v>
          </cell>
          <cell r="O27">
            <v>0</v>
          </cell>
          <cell r="P27">
            <v>12.2</v>
          </cell>
          <cell r="Q27">
            <v>52.6</v>
          </cell>
          <cell r="R27">
            <v>0</v>
          </cell>
        </row>
        <row r="28">
          <cell r="A28" t="str">
            <v xml:space="preserve"> 302  Сосиски Сочинки по-баварски,  0.4кг, ТМ Стародворье  ПОКОМ</v>
          </cell>
          <cell r="B28" t="str">
            <v>шт</v>
          </cell>
          <cell r="C28">
            <v>672</v>
          </cell>
          <cell r="E28">
            <v>441</v>
          </cell>
          <cell r="F28">
            <v>108</v>
          </cell>
          <cell r="G28">
            <v>0.4</v>
          </cell>
          <cell r="L28">
            <v>88.2</v>
          </cell>
          <cell r="M28">
            <v>650</v>
          </cell>
          <cell r="N28">
            <v>8.5941043083900226</v>
          </cell>
          <cell r="O28">
            <v>1.2244897959183674</v>
          </cell>
          <cell r="P28">
            <v>6.2</v>
          </cell>
          <cell r="Q28">
            <v>92.2</v>
          </cell>
          <cell r="R28">
            <v>12</v>
          </cell>
        </row>
        <row r="29">
          <cell r="A29" t="str">
            <v>318 Сосиски Датские ТМ Зареченские колбасы ТС Зареченские п полиамид в модифициров  ПОКОМ</v>
          </cell>
          <cell r="B29" t="str">
            <v>кг</v>
          </cell>
          <cell r="C29">
            <v>256.45999999999998</v>
          </cell>
          <cell r="D29">
            <v>468.822</v>
          </cell>
          <cell r="E29">
            <v>184.39099999999999</v>
          </cell>
          <cell r="F29">
            <v>493.209</v>
          </cell>
          <cell r="G29">
            <v>1</v>
          </cell>
          <cell r="L29">
            <v>36.8782</v>
          </cell>
          <cell r="N29">
            <v>13.373998730957585</v>
          </cell>
          <cell r="O29">
            <v>13.373998730957585</v>
          </cell>
          <cell r="P29">
            <v>44.2134</v>
          </cell>
          <cell r="Q29">
            <v>46.238</v>
          </cell>
          <cell r="R29">
            <v>60.909599999999998</v>
          </cell>
        </row>
        <row r="30">
          <cell r="A30" t="str">
            <v>320 Сосиски Сочинки ТМ Стародворье с сочным окороком в оболочке полиамид в модиф газ 0,4 кг  ПОКОМ</v>
          </cell>
          <cell r="B30" t="str">
            <v>шт</v>
          </cell>
          <cell r="D30">
            <v>91</v>
          </cell>
          <cell r="E30">
            <v>91</v>
          </cell>
          <cell r="G30">
            <v>0.4</v>
          </cell>
          <cell r="L30">
            <v>18.2</v>
          </cell>
          <cell r="M30">
            <v>140</v>
          </cell>
          <cell r="N30">
            <v>7.6923076923076925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19.07.2023 - 26.07.2023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9687.7279999999992</v>
          </cell>
          <cell r="F5">
            <v>12163.814999999999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10.76</v>
          </cell>
          <cell r="D6">
            <v>190.97800000000001</v>
          </cell>
          <cell r="E6">
            <v>70.33</v>
          </cell>
          <cell r="F6">
            <v>121.83799999999999</v>
          </cell>
          <cell r="G6">
            <v>1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D7">
            <v>213.20099999999999</v>
          </cell>
          <cell r="E7">
            <v>87.242999999999995</v>
          </cell>
          <cell r="F7">
            <v>125.958</v>
          </cell>
          <cell r="G7">
            <v>1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263</v>
          </cell>
          <cell r="D8">
            <v>174</v>
          </cell>
          <cell r="E8">
            <v>228</v>
          </cell>
          <cell r="F8">
            <v>169</v>
          </cell>
          <cell r="G8">
            <v>0.45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216</v>
          </cell>
          <cell r="D9">
            <v>258</v>
          </cell>
          <cell r="E9">
            <v>246</v>
          </cell>
          <cell r="F9">
            <v>182</v>
          </cell>
          <cell r="G9">
            <v>0.45</v>
          </cell>
        </row>
        <row r="10">
          <cell r="A10" t="str">
            <v xml:space="preserve"> 082  Колбаса Стародворская, 0,4кг, ТС Старый двор  ПОКОМ</v>
          </cell>
          <cell r="B10" t="str">
            <v>шт</v>
          </cell>
          <cell r="C10">
            <v>40</v>
          </cell>
          <cell r="D10">
            <v>90</v>
          </cell>
          <cell r="E10">
            <v>5</v>
          </cell>
          <cell r="F10">
            <v>111</v>
          </cell>
          <cell r="G10">
            <v>0.4</v>
          </cell>
        </row>
        <row r="11">
          <cell r="A11" t="str">
            <v xml:space="preserve"> 096  Сосиски Баварские,  0.42кг,ПОКОМ</v>
          </cell>
          <cell r="B11" t="str">
            <v>шт</v>
          </cell>
          <cell r="C11">
            <v>197</v>
          </cell>
          <cell r="D11">
            <v>402</v>
          </cell>
          <cell r="E11">
            <v>161</v>
          </cell>
          <cell r="F11">
            <v>404</v>
          </cell>
          <cell r="G11">
            <v>0.42</v>
          </cell>
        </row>
        <row r="12">
          <cell r="A12" t="str">
            <v xml:space="preserve"> 201  Ветчина Нежная ТМ Особый рецепт, (2,5кг), ПОКОМ</v>
          </cell>
          <cell r="B12" t="str">
            <v>кг</v>
          </cell>
          <cell r="C12">
            <v>1137.3240000000001</v>
          </cell>
          <cell r="D12">
            <v>2829.43</v>
          </cell>
          <cell r="E12">
            <v>2022.221</v>
          </cell>
          <cell r="F12">
            <v>1716.768</v>
          </cell>
          <cell r="G12">
            <v>1</v>
          </cell>
        </row>
        <row r="13">
          <cell r="A13" t="str">
            <v xml:space="preserve"> 217  Колбаса Докторская Дугушка, ВЕС, НЕ ГОСТ, ТМ Стародворье ПОКОМ</v>
          </cell>
          <cell r="B13" t="str">
            <v>кг</v>
          </cell>
          <cell r="D13">
            <v>314.64100000000002</v>
          </cell>
          <cell r="E13">
            <v>89.715000000000003</v>
          </cell>
          <cell r="F13">
            <v>224.92599999999999</v>
          </cell>
          <cell r="G13">
            <v>1</v>
          </cell>
        </row>
        <row r="14">
          <cell r="A14" t="str">
            <v xml:space="preserve"> 219  Колбаса Докторская Особая ТМ Особый рецепт, ВЕС  ПОКОМ</v>
          </cell>
          <cell r="B14" t="str">
            <v>кг</v>
          </cell>
          <cell r="C14">
            <v>705.779</v>
          </cell>
          <cell r="D14">
            <v>3109.03</v>
          </cell>
          <cell r="E14">
            <v>1626.704</v>
          </cell>
          <cell r="F14">
            <v>1967.857</v>
          </cell>
          <cell r="G14">
            <v>1</v>
          </cell>
        </row>
        <row r="15">
          <cell r="A15" t="str">
            <v xml:space="preserve"> 229  Колбаса Молочная Дугушка, в/у, ВЕС, ТМ Стародворье   ПОКОМ</v>
          </cell>
          <cell r="B15" t="str">
            <v>кг</v>
          </cell>
          <cell r="D15">
            <v>176.54</v>
          </cell>
          <cell r="E15">
            <v>59.917999999999999</v>
          </cell>
          <cell r="F15">
            <v>116.622</v>
          </cell>
          <cell r="G15">
            <v>1</v>
          </cell>
        </row>
        <row r="16">
          <cell r="A16" t="str">
            <v xml:space="preserve"> 230  Колбаса Молочная Особая ТМ Особый рецепт, п/а, ВЕС. ПОКОМ</v>
          </cell>
          <cell r="B16" t="str">
            <v>кг</v>
          </cell>
          <cell r="C16">
            <v>658.596</v>
          </cell>
          <cell r="D16">
            <v>2020.8050000000001</v>
          </cell>
          <cell r="E16">
            <v>1362.2280000000001</v>
          </cell>
          <cell r="F16">
            <v>1100.182</v>
          </cell>
          <cell r="G16">
            <v>1</v>
          </cell>
        </row>
        <row r="17">
          <cell r="A17" t="str">
            <v xml:space="preserve"> 235  Колбаса Особая ТМ Особый рецепт, ВЕС, ТМ Стародворье ПОКОМ</v>
          </cell>
          <cell r="B17" t="str">
            <v>кг</v>
          </cell>
          <cell r="C17">
            <v>550.72900000000004</v>
          </cell>
          <cell r="D17">
            <v>2650.8850000000002</v>
          </cell>
          <cell r="E17">
            <v>1319.2919999999999</v>
          </cell>
          <cell r="F17">
            <v>1687.835</v>
          </cell>
          <cell r="G17">
            <v>1</v>
          </cell>
        </row>
        <row r="18">
          <cell r="A18" t="str">
            <v xml:space="preserve"> 236  Колбаса Рубленая ЗАПЕЧ. Дугушка ТМ Стародворье, вектор, в/к    ПОКОМ</v>
          </cell>
          <cell r="B18" t="str">
            <v>кг</v>
          </cell>
          <cell r="D18">
            <v>479.05</v>
          </cell>
          <cell r="E18">
            <v>170.36199999999999</v>
          </cell>
          <cell r="F18">
            <v>308.68799999999999</v>
          </cell>
          <cell r="G18">
            <v>1</v>
          </cell>
        </row>
        <row r="19">
          <cell r="A19" t="str">
            <v xml:space="preserve"> 239  Колбаса Салями запеч Дугушка, оболочка вектор, ВЕС, ТМ Стародворье  ПОКОМ</v>
          </cell>
          <cell r="B19" t="str">
            <v>кг</v>
          </cell>
          <cell r="C19">
            <v>30.591999999999999</v>
          </cell>
          <cell r="D19">
            <v>163.44999999999999</v>
          </cell>
          <cell r="E19">
            <v>104.306</v>
          </cell>
          <cell r="F19">
            <v>75.631</v>
          </cell>
          <cell r="G19">
            <v>1</v>
          </cell>
        </row>
        <row r="20">
          <cell r="A20" t="str">
            <v xml:space="preserve"> 248  Сардельки Сочные ТМ Особый рецепт,   ПОКОМ</v>
          </cell>
          <cell r="B20" t="str">
            <v>кг</v>
          </cell>
          <cell r="C20">
            <v>51.86</v>
          </cell>
          <cell r="D20">
            <v>447.91199999999998</v>
          </cell>
          <cell r="E20">
            <v>179.77199999999999</v>
          </cell>
          <cell r="F20">
            <v>285.637</v>
          </cell>
          <cell r="G20">
            <v>1</v>
          </cell>
        </row>
        <row r="21">
          <cell r="A21" t="str">
            <v xml:space="preserve"> 250  Сардельки стародворские с говядиной в обол. NDX, ВЕС. ПОКОМ</v>
          </cell>
          <cell r="B21" t="str">
            <v>кг</v>
          </cell>
          <cell r="C21">
            <v>5.5940000000000003</v>
          </cell>
          <cell r="D21">
            <v>502.346</v>
          </cell>
          <cell r="E21">
            <v>211.50700000000001</v>
          </cell>
          <cell r="F21">
            <v>281.55200000000002</v>
          </cell>
          <cell r="G21">
            <v>1</v>
          </cell>
        </row>
        <row r="22">
          <cell r="A22" t="str">
            <v xml:space="preserve"> 255  Сосиски Молочные для завтрака ТМ Особый рецепт, п/а МГС, ВЕС, ТМ Стародворье  ПОКОМ</v>
          </cell>
          <cell r="B22" t="str">
            <v>кг</v>
          </cell>
          <cell r="C22">
            <v>49.783999999999999</v>
          </cell>
          <cell r="D22">
            <v>832.93399999999997</v>
          </cell>
          <cell r="E22">
            <v>271.35000000000002</v>
          </cell>
          <cell r="F22">
            <v>565.47500000000002</v>
          </cell>
          <cell r="G22">
            <v>1</v>
          </cell>
        </row>
        <row r="23">
          <cell r="A23" t="str">
            <v xml:space="preserve"> 257  Сосиски Молочные оригинальные ТМ Особый рецепт, ВЕС.   ПОКОМ</v>
          </cell>
          <cell r="B23" t="str">
            <v>кг</v>
          </cell>
          <cell r="C23">
            <v>95.585999999999999</v>
          </cell>
          <cell r="D23">
            <v>159.673</v>
          </cell>
          <cell r="E23">
            <v>148.661</v>
          </cell>
          <cell r="F23">
            <v>79.820999999999998</v>
          </cell>
          <cell r="G23">
            <v>1</v>
          </cell>
        </row>
        <row r="24">
          <cell r="A24" t="str">
            <v xml:space="preserve"> 265  Колбаса Балыкбургская, ВЕС, ТМ Баварушка  ПОКОМ</v>
          </cell>
          <cell r="B24" t="str">
            <v>кг</v>
          </cell>
          <cell r="C24">
            <v>254.06800000000001</v>
          </cell>
          <cell r="D24">
            <v>996.55600000000004</v>
          </cell>
          <cell r="E24">
            <v>563.87199999999996</v>
          </cell>
          <cell r="F24">
            <v>604.91999999999996</v>
          </cell>
          <cell r="G24">
            <v>1</v>
          </cell>
        </row>
        <row r="25">
          <cell r="A25" t="str">
            <v xml:space="preserve"> 266  Колбаса Филейбургская с сочным окороком, ВЕС, ТМ Баварушка  ПОКОМ</v>
          </cell>
          <cell r="B25" t="str">
            <v>кг</v>
          </cell>
          <cell r="C25">
            <v>229.49100000000001</v>
          </cell>
          <cell r="D25">
            <v>452.77100000000002</v>
          </cell>
          <cell r="E25">
            <v>378.69900000000001</v>
          </cell>
          <cell r="F25">
            <v>253.64500000000001</v>
          </cell>
          <cell r="G25">
            <v>1</v>
          </cell>
        </row>
        <row r="26">
          <cell r="A26" t="str">
            <v xml:space="preserve"> 273  Сосиски Сочинки с сочной грудинкой, МГС 0.4кг,   ПОКОМ</v>
          </cell>
          <cell r="B26" t="str">
            <v>шт</v>
          </cell>
          <cell r="C26">
            <v>57</v>
          </cell>
          <cell r="D26">
            <v>1</v>
          </cell>
          <cell r="E26">
            <v>17</v>
          </cell>
          <cell r="G26">
            <v>0.4</v>
          </cell>
        </row>
        <row r="27">
          <cell r="A27" t="str">
            <v xml:space="preserve"> 301  Сосиски Сочинки по-баварски с сыром,  0.4кг, ТМ Стародворье  ПОКОМ</v>
          </cell>
          <cell r="B27" t="str">
            <v>шт</v>
          </cell>
          <cell r="C27">
            <v>1</v>
          </cell>
          <cell r="D27">
            <v>420</v>
          </cell>
          <cell r="F27">
            <v>420</v>
          </cell>
          <cell r="G27">
            <v>0.4</v>
          </cell>
        </row>
        <row r="28">
          <cell r="A28" t="str">
            <v xml:space="preserve"> 302  Сосиски Сочинки по-баварски,  0.4кг, ТМ Стародворье  ПОКОМ</v>
          </cell>
          <cell r="B28" t="str">
            <v>шт</v>
          </cell>
          <cell r="C28">
            <v>106</v>
          </cell>
          <cell r="D28">
            <v>672</v>
          </cell>
          <cell r="E28">
            <v>60</v>
          </cell>
          <cell r="F28">
            <v>672</v>
          </cell>
          <cell r="G28">
            <v>0.4</v>
          </cell>
        </row>
        <row r="29">
          <cell r="A29" t="str">
            <v>318 Сосиски Датские ТМ Зареченские колбасы ТС Зареченские п полиамид в модифициров  ПОКОМ</v>
          </cell>
          <cell r="B29" t="str">
            <v>кг</v>
          </cell>
          <cell r="C29">
            <v>127.94799999999999</v>
          </cell>
          <cell r="D29">
            <v>474.00200000000001</v>
          </cell>
          <cell r="E29">
            <v>304.548</v>
          </cell>
          <cell r="F29">
            <v>256.45999999999998</v>
          </cell>
          <cell r="G29">
            <v>1</v>
          </cell>
        </row>
        <row r="30">
          <cell r="A30" t="str">
            <v>320 Сосиски Сочинки ТМ Стародворье с сочным окороком в оболочке полиамид в модиф газ 0,4 кг  ПОКОМ</v>
          </cell>
          <cell r="B30" t="str">
            <v>шт</v>
          </cell>
          <cell r="D30">
            <v>432</v>
          </cell>
          <cell r="F30">
            <v>432</v>
          </cell>
          <cell r="G30">
            <v>0.4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0"/>
  <sheetViews>
    <sheetView tabSelected="1" workbookViewId="0">
      <selection activeCell="S6" sqref="S6"/>
    </sheetView>
  </sheetViews>
  <sheetFormatPr defaultColWidth="10.6640625" defaultRowHeight="11.25" outlineLevelRow="2" x14ac:dyDescent="0.2"/>
  <cols>
    <col min="1" max="1" width="71" style="3" customWidth="1"/>
    <col min="2" max="2" width="4" style="3" customWidth="1"/>
    <col min="3" max="6" width="5.6640625" style="6" customWidth="1"/>
    <col min="7" max="7" width="4.83203125" style="16" customWidth="1"/>
    <col min="8" max="8" width="1.83203125" style="13" customWidth="1"/>
    <col min="9" max="10" width="1.6640625" style="13" customWidth="1"/>
    <col min="11" max="11" width="6" style="6" customWidth="1"/>
    <col min="12" max="12" width="6.1640625" style="6" customWidth="1"/>
    <col min="13" max="13" width="10.6640625" style="6" customWidth="1"/>
    <col min="14" max="15" width="5.6640625" style="6" customWidth="1"/>
    <col min="16" max="18" width="7.6640625" style="6" customWidth="1"/>
    <col min="19" max="19" width="17.83203125" style="6" customWidth="1"/>
    <col min="20" max="20" width="10.6640625" style="6" customWidth="1"/>
    <col min="21" max="16384" width="10.6640625" style="3"/>
  </cols>
  <sheetData>
    <row r="1" spans="1:20" ht="12.75" customHeight="1" outlineLevel="1" x14ac:dyDescent="0.2">
      <c r="A1" s="1" t="s">
        <v>0</v>
      </c>
    </row>
    <row r="2" spans="1:20" ht="12.75" customHeight="1" outlineLevel="1" x14ac:dyDescent="0.2">
      <c r="A2" s="1"/>
    </row>
    <row r="3" spans="1:20" ht="24.75" customHeight="1" x14ac:dyDescent="0.2">
      <c r="A3" s="2" t="s">
        <v>1</v>
      </c>
      <c r="B3" s="2" t="s">
        <v>2</v>
      </c>
      <c r="C3" s="7" t="s">
        <v>3</v>
      </c>
      <c r="D3" s="7"/>
      <c r="E3" s="7"/>
      <c r="F3" s="7"/>
      <c r="G3" s="10" t="s">
        <v>33</v>
      </c>
      <c r="H3" s="14" t="s">
        <v>34</v>
      </c>
      <c r="I3" s="14" t="s">
        <v>35</v>
      </c>
      <c r="J3" s="14" t="s">
        <v>36</v>
      </c>
      <c r="K3" s="11" t="s">
        <v>36</v>
      </c>
      <c r="L3" s="11" t="s">
        <v>37</v>
      </c>
      <c r="M3" s="11" t="s">
        <v>36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46</v>
      </c>
      <c r="S3" s="11" t="s">
        <v>42</v>
      </c>
      <c r="T3" s="11" t="s">
        <v>43</v>
      </c>
    </row>
    <row r="4" spans="1:20" ht="24.75" customHeight="1" x14ac:dyDescent="0.2">
      <c r="A4" s="2" t="s">
        <v>1</v>
      </c>
      <c r="B4" s="2" t="s">
        <v>2</v>
      </c>
      <c r="C4" s="7" t="s">
        <v>4</v>
      </c>
      <c r="D4" s="7" t="s">
        <v>5</v>
      </c>
      <c r="E4" s="7" t="s">
        <v>6</v>
      </c>
      <c r="F4" s="7" t="s">
        <v>7</v>
      </c>
      <c r="G4" s="10"/>
      <c r="H4" s="14"/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1.25" customHeight="1" x14ac:dyDescent="0.2">
      <c r="A5" s="4"/>
      <c r="B5" s="4"/>
      <c r="C5" s="8"/>
      <c r="D5" s="8"/>
      <c r="E5" s="12">
        <f>SUM(E6:E73)</f>
        <v>8062.996000000001</v>
      </c>
      <c r="F5" s="12">
        <f>SUM(F6:F73)</f>
        <v>8718.7929999999978</v>
      </c>
      <c r="G5" s="10"/>
      <c r="H5" s="15">
        <f t="shared" ref="H5:M5" si="0">SUM(H6:H73)</f>
        <v>0</v>
      </c>
      <c r="I5" s="15">
        <f t="shared" si="0"/>
        <v>0</v>
      </c>
      <c r="J5" s="15">
        <f t="shared" si="0"/>
        <v>0</v>
      </c>
      <c r="K5" s="12">
        <f t="shared" si="0"/>
        <v>6895</v>
      </c>
      <c r="L5" s="12">
        <f t="shared" si="0"/>
        <v>1612.5992000000001</v>
      </c>
      <c r="M5" s="12">
        <f t="shared" si="0"/>
        <v>2567.3055000000004</v>
      </c>
      <c r="N5" s="11"/>
      <c r="O5" s="11"/>
      <c r="P5" s="12">
        <f>SUM(P6:P73)</f>
        <v>1766.6284000000003</v>
      </c>
      <c r="Q5" s="12">
        <f>SUM(Q6:Q73)</f>
        <v>1937.5456000000004</v>
      </c>
      <c r="R5" s="12">
        <f>SUM(R6:R73)</f>
        <v>1753.3732000000005</v>
      </c>
      <c r="S5" s="11"/>
      <c r="T5" s="12">
        <f>SUM(T6:T73)</f>
        <v>2421.8295000000003</v>
      </c>
    </row>
    <row r="6" spans="1:20" ht="11.25" customHeight="1" outlineLevel="2" x14ac:dyDescent="0.2">
      <c r="A6" s="5" t="s">
        <v>8</v>
      </c>
      <c r="B6" s="5" t="s">
        <v>9</v>
      </c>
      <c r="C6" s="9">
        <v>135.589</v>
      </c>
      <c r="D6" s="9"/>
      <c r="E6" s="9">
        <v>47.252000000000002</v>
      </c>
      <c r="F6" s="9">
        <v>83.198999999999998</v>
      </c>
      <c r="G6" s="16">
        <f>VLOOKUP(A6,[1]TDSheet!$A$1:$G$65536,7,0)</f>
        <v>1</v>
      </c>
      <c r="K6" s="6">
        <f>VLOOKUP(A6,[1]TDSheet!$A$1:$M$65536,13,0)</f>
        <v>0</v>
      </c>
      <c r="L6" s="6">
        <f>E6/5</f>
        <v>9.4504000000000001</v>
      </c>
      <c r="M6" s="19">
        <f>(12*L6-F6-K6) * 0.5</f>
        <v>15.102899999999998</v>
      </c>
      <c r="N6" s="6">
        <f>(F6+K6+M6)/L6</f>
        <v>10.401877169220349</v>
      </c>
      <c r="O6" s="6">
        <f>(F6+K6)/L6</f>
        <v>8.8037543384407009</v>
      </c>
      <c r="P6" s="6">
        <f>VLOOKUP(A6,[1]TDSheet!$A$1:$Q$65536,17,0)</f>
        <v>13.8736</v>
      </c>
      <c r="Q6" s="6">
        <f>VLOOKUP(A6,[1]TDSheet!$A$1:$R$65536,18,0)</f>
        <v>14.065999999999999</v>
      </c>
      <c r="R6" s="6">
        <f>VLOOKUP(A6,[1]TDSheet!$A$1:$L$65536,12,0)</f>
        <v>8.4285999999999994</v>
      </c>
      <c r="T6" s="6">
        <f>M6*G6</f>
        <v>15.102899999999998</v>
      </c>
    </row>
    <row r="7" spans="1:20" ht="11.25" customHeight="1" outlineLevel="2" x14ac:dyDescent="0.2">
      <c r="A7" s="5" t="s">
        <v>10</v>
      </c>
      <c r="B7" s="5" t="s">
        <v>9</v>
      </c>
      <c r="C7" s="9">
        <v>167.97900000000001</v>
      </c>
      <c r="D7" s="9"/>
      <c r="E7" s="9">
        <v>60.432000000000002</v>
      </c>
      <c r="F7" s="9">
        <v>96.495999999999995</v>
      </c>
      <c r="G7" s="16">
        <f>VLOOKUP(A7,[1]TDSheet!$A$1:$G$65536,7,0)</f>
        <v>1</v>
      </c>
      <c r="K7" s="6">
        <f>VLOOKUP(A7,[1]TDSheet!$A$1:$M$65536,13,0)</f>
        <v>0</v>
      </c>
      <c r="L7" s="6">
        <f t="shared" ref="L7:L30" si="1">E7/5</f>
        <v>12.086400000000001</v>
      </c>
      <c r="M7" s="19">
        <f t="shared" ref="M7:M29" si="2">(12*L7-F7-K7) * 0.5</f>
        <v>24.270400000000016</v>
      </c>
      <c r="N7" s="6">
        <f t="shared" ref="N7:N30" si="3">(F7+K7+M7)/L7</f>
        <v>9.9919248080487151</v>
      </c>
      <c r="O7" s="6">
        <f t="shared" ref="O7:O30" si="4">(F7+K7)/L7</f>
        <v>7.983849616097431</v>
      </c>
      <c r="P7" s="6">
        <f>VLOOKUP(A7,[1]TDSheet!$A$1:$Q$65536,17,0)</f>
        <v>17.369599999999998</v>
      </c>
      <c r="Q7" s="6">
        <f>VLOOKUP(A7,[1]TDSheet!$A$1:$R$65536,18,0)</f>
        <v>17.448599999999999</v>
      </c>
      <c r="R7" s="6">
        <f>VLOOKUP(A7,[1]TDSheet!$A$1:$L$65536,12,0)</f>
        <v>10.4222</v>
      </c>
      <c r="T7" s="6">
        <f t="shared" ref="T7:T30" si="5">M7*G7</f>
        <v>24.270400000000016</v>
      </c>
    </row>
    <row r="8" spans="1:20" ht="11.25" customHeight="1" outlineLevel="2" x14ac:dyDescent="0.2">
      <c r="A8" s="5" t="s">
        <v>11</v>
      </c>
      <c r="B8" s="5" t="s">
        <v>12</v>
      </c>
      <c r="C8" s="9">
        <v>419</v>
      </c>
      <c r="D8" s="9"/>
      <c r="E8" s="9">
        <v>202</v>
      </c>
      <c r="F8" s="9">
        <v>181</v>
      </c>
      <c r="G8" s="16">
        <f>VLOOKUP(A8,[1]TDSheet!$A$1:$G$65536,7,0)</f>
        <v>0.45</v>
      </c>
      <c r="K8" s="6">
        <f>VLOOKUP(A8,[1]TDSheet!$A$1:$M$65536,13,0)</f>
        <v>55</v>
      </c>
      <c r="L8" s="6">
        <f t="shared" si="1"/>
        <v>40.4</v>
      </c>
      <c r="M8" s="19">
        <f t="shared" si="2"/>
        <v>124.39999999999998</v>
      </c>
      <c r="N8" s="6">
        <f t="shared" si="3"/>
        <v>8.9207920792079207</v>
      </c>
      <c r="O8" s="6">
        <f t="shared" si="4"/>
        <v>5.8415841584158414</v>
      </c>
      <c r="P8" s="6">
        <f>VLOOKUP(A8,[1]TDSheet!$A$1:$Q$65536,17,0)</f>
        <v>33.6</v>
      </c>
      <c r="Q8" s="6">
        <f>VLOOKUP(A8,[1]TDSheet!$A$1:$R$65536,18,0)</f>
        <v>45.6</v>
      </c>
      <c r="R8" s="6">
        <f>VLOOKUP(A8,[1]TDSheet!$A$1:$L$65536,12,0)</f>
        <v>33.6</v>
      </c>
      <c r="T8" s="6">
        <f t="shared" si="5"/>
        <v>55.97999999999999</v>
      </c>
    </row>
    <row r="9" spans="1:20" ht="11.25" customHeight="1" outlineLevel="2" x14ac:dyDescent="0.2">
      <c r="A9" s="5" t="s">
        <v>13</v>
      </c>
      <c r="B9" s="5" t="s">
        <v>12</v>
      </c>
      <c r="C9" s="9">
        <v>438</v>
      </c>
      <c r="D9" s="9"/>
      <c r="E9" s="9">
        <v>203</v>
      </c>
      <c r="F9" s="9">
        <v>196</v>
      </c>
      <c r="G9" s="16">
        <f>VLOOKUP(A9,[1]TDSheet!$A$1:$G$65536,7,0)</f>
        <v>0.45</v>
      </c>
      <c r="K9" s="6">
        <f>VLOOKUP(A9,[1]TDSheet!$A$1:$M$65536,13,0)</f>
        <v>100</v>
      </c>
      <c r="L9" s="6">
        <f t="shared" si="1"/>
        <v>40.6</v>
      </c>
      <c r="M9" s="19">
        <f t="shared" si="2"/>
        <v>95.600000000000023</v>
      </c>
      <c r="N9" s="6">
        <f t="shared" si="3"/>
        <v>9.6453201970443345</v>
      </c>
      <c r="O9" s="6">
        <f t="shared" si="4"/>
        <v>7.2906403940886699</v>
      </c>
      <c r="P9" s="6">
        <f>VLOOKUP(A9,[1]TDSheet!$A$1:$Q$65536,17,0)</f>
        <v>35.4</v>
      </c>
      <c r="Q9" s="6">
        <f>VLOOKUP(A9,[1]TDSheet!$A$1:$R$65536,18,0)</f>
        <v>49.2</v>
      </c>
      <c r="R9" s="6">
        <f>VLOOKUP(A9,[1]TDSheet!$A$1:$L$65536,12,0)</f>
        <v>37.799999999999997</v>
      </c>
      <c r="T9" s="6">
        <f t="shared" si="5"/>
        <v>43.02000000000001</v>
      </c>
    </row>
    <row r="10" spans="1:20" ht="11.25" customHeight="1" outlineLevel="2" x14ac:dyDescent="0.2">
      <c r="A10" s="5" t="s">
        <v>29</v>
      </c>
      <c r="B10" s="5" t="s">
        <v>12</v>
      </c>
      <c r="C10" s="9">
        <v>102</v>
      </c>
      <c r="D10" s="9"/>
      <c r="E10" s="9">
        <v>5</v>
      </c>
      <c r="F10" s="9">
        <v>97</v>
      </c>
      <c r="G10" s="16">
        <f>VLOOKUP(A10,[1]TDSheet!$A$1:$G$65536,7,0)</f>
        <v>0.4</v>
      </c>
      <c r="K10" s="6">
        <f>VLOOKUP(A10,[1]TDSheet!$A$1:$M$65536,13,0)</f>
        <v>0</v>
      </c>
      <c r="L10" s="6">
        <f t="shared" si="1"/>
        <v>1</v>
      </c>
      <c r="M10" s="19"/>
      <c r="N10" s="6">
        <f t="shared" si="3"/>
        <v>97</v>
      </c>
      <c r="O10" s="6">
        <f t="shared" si="4"/>
        <v>97</v>
      </c>
      <c r="P10" s="6">
        <f>VLOOKUP(A10,[1]TDSheet!$A$1:$Q$65536,17,0)</f>
        <v>9.4</v>
      </c>
      <c r="Q10" s="6">
        <f>VLOOKUP(A10,[1]TDSheet!$A$1:$R$65536,18,0)</f>
        <v>1</v>
      </c>
      <c r="R10" s="6">
        <f>VLOOKUP(A10,[1]TDSheet!$A$1:$L$65536,12,0)</f>
        <v>1.8</v>
      </c>
      <c r="S10" s="20" t="s">
        <v>47</v>
      </c>
      <c r="T10" s="6">
        <f t="shared" si="5"/>
        <v>0</v>
      </c>
    </row>
    <row r="11" spans="1:20" ht="11.25" customHeight="1" outlineLevel="2" x14ac:dyDescent="0.2">
      <c r="A11" s="5" t="s">
        <v>30</v>
      </c>
      <c r="B11" s="5" t="s">
        <v>12</v>
      </c>
      <c r="C11" s="9">
        <v>239</v>
      </c>
      <c r="D11" s="9">
        <v>4</v>
      </c>
      <c r="E11" s="9">
        <v>181</v>
      </c>
      <c r="F11" s="9"/>
      <c r="G11" s="16">
        <f>VLOOKUP(A11,[1]TDSheet!$A$1:$G$65536,7,0)</f>
        <v>0.42</v>
      </c>
      <c r="K11" s="6">
        <f>VLOOKUP(A11,[1]TDSheet!$A$1:$M$65536,13,0)</f>
        <v>350</v>
      </c>
      <c r="L11" s="6">
        <f t="shared" si="1"/>
        <v>36.200000000000003</v>
      </c>
      <c r="M11" s="19">
        <f t="shared" si="2"/>
        <v>42.200000000000017</v>
      </c>
      <c r="N11" s="6">
        <f t="shared" si="3"/>
        <v>10.83425414364641</v>
      </c>
      <c r="O11" s="6">
        <f t="shared" si="4"/>
        <v>9.6685082872928163</v>
      </c>
      <c r="P11" s="6">
        <f>VLOOKUP(A11,[1]TDSheet!$A$1:$Q$65536,17,0)</f>
        <v>47.6</v>
      </c>
      <c r="Q11" s="6">
        <f>VLOOKUP(A11,[1]TDSheet!$A$1:$R$65536,18,0)</f>
        <v>32.200000000000003</v>
      </c>
      <c r="R11" s="6">
        <f>VLOOKUP(A11,[1]TDSheet!$A$1:$L$65536,12,0)</f>
        <v>49</v>
      </c>
      <c r="T11" s="6">
        <f t="shared" si="5"/>
        <v>17.724000000000007</v>
      </c>
    </row>
    <row r="12" spans="1:20" ht="11.25" customHeight="1" outlineLevel="2" x14ac:dyDescent="0.2">
      <c r="A12" s="5" t="s">
        <v>14</v>
      </c>
      <c r="B12" s="5" t="s">
        <v>9</v>
      </c>
      <c r="C12" s="9">
        <v>3868.9459999999999</v>
      </c>
      <c r="D12" s="9"/>
      <c r="E12" s="9">
        <v>1704.7360000000001</v>
      </c>
      <c r="F12" s="9">
        <v>1899.963</v>
      </c>
      <c r="G12" s="16">
        <f>VLOOKUP(A12,[1]TDSheet!$A$1:$G$65536,7,0)</f>
        <v>1</v>
      </c>
      <c r="K12" s="6">
        <f>VLOOKUP(A12,[1]TDSheet!$A$1:$M$65536,13,0)</f>
        <v>800</v>
      </c>
      <c r="L12" s="6">
        <f t="shared" si="1"/>
        <v>340.94720000000001</v>
      </c>
      <c r="M12" s="19">
        <f t="shared" si="2"/>
        <v>695.70170000000007</v>
      </c>
      <c r="N12" s="6">
        <f t="shared" si="3"/>
        <v>9.9595031136785988</v>
      </c>
      <c r="O12" s="6">
        <f t="shared" si="4"/>
        <v>7.9190062273571966</v>
      </c>
      <c r="P12" s="6">
        <f>VLOOKUP(A12,[1]TDSheet!$A$1:$Q$65536,17,0)</f>
        <v>286.7876</v>
      </c>
      <c r="Q12" s="6">
        <f>VLOOKUP(A12,[1]TDSheet!$A$1:$R$65536,18,0)</f>
        <v>404.44420000000002</v>
      </c>
      <c r="R12" s="6">
        <f>VLOOKUP(A12,[1]TDSheet!$A$1:$L$65536,12,0)</f>
        <v>297.86219999999997</v>
      </c>
      <c r="T12" s="6">
        <f t="shared" si="5"/>
        <v>695.70170000000007</v>
      </c>
    </row>
    <row r="13" spans="1:20" ht="11.25" customHeight="1" outlineLevel="2" x14ac:dyDescent="0.2">
      <c r="A13" s="5" t="s">
        <v>15</v>
      </c>
      <c r="B13" s="5" t="s">
        <v>9</v>
      </c>
      <c r="C13" s="9">
        <v>129.82400000000001</v>
      </c>
      <c r="D13" s="9"/>
      <c r="E13" s="9">
        <v>94.302000000000007</v>
      </c>
      <c r="F13" s="9">
        <v>18.826000000000001</v>
      </c>
      <c r="G13" s="16">
        <f>VLOOKUP(A13,[1]TDSheet!$A$1:$G$65536,7,0)</f>
        <v>1</v>
      </c>
      <c r="K13" s="6">
        <f>VLOOKUP(A13,[1]TDSheet!$A$1:$M$65536,13,0)</f>
        <v>150</v>
      </c>
      <c r="L13" s="6">
        <f t="shared" si="1"/>
        <v>18.860400000000002</v>
      </c>
      <c r="M13" s="19">
        <f t="shared" si="2"/>
        <v>28.749400000000023</v>
      </c>
      <c r="N13" s="6">
        <f t="shared" si="3"/>
        <v>10.47567389875082</v>
      </c>
      <c r="O13" s="6">
        <f t="shared" si="4"/>
        <v>8.9513477975016418</v>
      </c>
      <c r="P13" s="6">
        <f>VLOOKUP(A13,[1]TDSheet!$A$1:$Q$65536,17,0)</f>
        <v>25.017599999999998</v>
      </c>
      <c r="Q13" s="6">
        <f>VLOOKUP(A13,[1]TDSheet!$A$1:$R$65536,18,0)</f>
        <v>17.943000000000001</v>
      </c>
      <c r="R13" s="6">
        <f>VLOOKUP(A13,[1]TDSheet!$A$1:$L$65536,12,0)</f>
        <v>19.916399999999999</v>
      </c>
      <c r="T13" s="6">
        <f t="shared" si="5"/>
        <v>28.749400000000023</v>
      </c>
    </row>
    <row r="14" spans="1:20" ht="11.25" customHeight="1" outlineLevel="2" x14ac:dyDescent="0.2">
      <c r="A14" s="5" t="s">
        <v>16</v>
      </c>
      <c r="B14" s="5" t="s">
        <v>9</v>
      </c>
      <c r="C14" s="9">
        <v>3084.692</v>
      </c>
      <c r="D14" s="9"/>
      <c r="E14" s="9">
        <v>1209.7560000000001</v>
      </c>
      <c r="F14" s="9">
        <v>1627.4559999999999</v>
      </c>
      <c r="G14" s="16">
        <f>VLOOKUP(A14,[1]TDSheet!$A$1:$G$65536,7,0)</f>
        <v>1</v>
      </c>
      <c r="K14" s="6">
        <f>VLOOKUP(A14,[1]TDSheet!$A$1:$M$65536,13,0)</f>
        <v>800</v>
      </c>
      <c r="L14" s="6">
        <f t="shared" si="1"/>
        <v>241.95120000000003</v>
      </c>
      <c r="M14" s="19">
        <f t="shared" si="2"/>
        <v>237.97920000000033</v>
      </c>
      <c r="N14" s="6">
        <f t="shared" si="3"/>
        <v>11.016416533581978</v>
      </c>
      <c r="O14" s="6">
        <f t="shared" si="4"/>
        <v>10.032833067163956</v>
      </c>
      <c r="P14" s="6">
        <f>VLOOKUP(A14,[1]TDSheet!$A$1:$Q$65536,17,0)</f>
        <v>278.6986</v>
      </c>
      <c r="Q14" s="6">
        <f>VLOOKUP(A14,[1]TDSheet!$A$1:$R$65536,18,0)</f>
        <v>325.3408</v>
      </c>
      <c r="R14" s="6">
        <f>VLOOKUP(A14,[1]TDSheet!$A$1:$L$65536,12,0)</f>
        <v>258.57440000000003</v>
      </c>
      <c r="T14" s="6">
        <f t="shared" si="5"/>
        <v>237.97920000000033</v>
      </c>
    </row>
    <row r="15" spans="1:20" ht="11.25" customHeight="1" outlineLevel="2" x14ac:dyDescent="0.2">
      <c r="A15" s="5" t="s">
        <v>17</v>
      </c>
      <c r="B15" s="5" t="s">
        <v>9</v>
      </c>
      <c r="C15" s="9">
        <v>96.403999999999996</v>
      </c>
      <c r="D15" s="9"/>
      <c r="E15" s="9">
        <v>53.165999999999997</v>
      </c>
      <c r="F15" s="9">
        <v>30.212</v>
      </c>
      <c r="G15" s="16">
        <f>VLOOKUP(A15,[1]TDSheet!$A$1:$G$65536,7,0)</f>
        <v>1</v>
      </c>
      <c r="K15" s="6">
        <f>VLOOKUP(A15,[1]TDSheet!$A$1:$M$65536,13,0)</f>
        <v>110</v>
      </c>
      <c r="L15" s="6">
        <f t="shared" si="1"/>
        <v>10.633199999999999</v>
      </c>
      <c r="M15" s="19"/>
      <c r="N15" s="6">
        <f t="shared" si="3"/>
        <v>13.186246849490276</v>
      </c>
      <c r="O15" s="6">
        <f t="shared" si="4"/>
        <v>13.186246849490276</v>
      </c>
      <c r="P15" s="6">
        <f>VLOOKUP(A15,[1]TDSheet!$A$1:$Q$65536,17,0)</f>
        <v>11.0152</v>
      </c>
      <c r="Q15" s="6">
        <f>VLOOKUP(A15,[1]TDSheet!$A$1:$R$65536,18,0)</f>
        <v>11.983599999999999</v>
      </c>
      <c r="R15" s="6">
        <f>VLOOKUP(A15,[1]TDSheet!$A$1:$L$65536,12,0)</f>
        <v>14.902000000000001</v>
      </c>
      <c r="T15" s="6">
        <f t="shared" si="5"/>
        <v>0</v>
      </c>
    </row>
    <row r="16" spans="1:20" ht="11.25" customHeight="1" outlineLevel="2" x14ac:dyDescent="0.2">
      <c r="A16" s="5" t="s">
        <v>18</v>
      </c>
      <c r="B16" s="5" t="s">
        <v>9</v>
      </c>
      <c r="C16" s="9">
        <v>2603.8290000000002</v>
      </c>
      <c r="D16" s="9"/>
      <c r="E16" s="9">
        <v>955.54</v>
      </c>
      <c r="F16" s="9">
        <v>1447.768</v>
      </c>
      <c r="G16" s="16">
        <f>VLOOKUP(A16,[1]TDSheet!$A$1:$G$65536,7,0)</f>
        <v>1</v>
      </c>
      <c r="K16" s="6">
        <f>VLOOKUP(A16,[1]TDSheet!$A$1:$M$65536,13,0)</f>
        <v>700</v>
      </c>
      <c r="L16" s="6">
        <f t="shared" si="1"/>
        <v>191.108</v>
      </c>
      <c r="M16" s="19">
        <f t="shared" si="2"/>
        <v>72.764000000000124</v>
      </c>
      <c r="N16" s="6">
        <f t="shared" si="3"/>
        <v>11.619251941310672</v>
      </c>
      <c r="O16" s="6">
        <f t="shared" si="4"/>
        <v>11.238503882621345</v>
      </c>
      <c r="P16" s="6">
        <f>VLOOKUP(A16,[1]TDSheet!$A$1:$Q$65536,17,0)</f>
        <v>188.40299999999999</v>
      </c>
      <c r="Q16" s="6">
        <f>VLOOKUP(A16,[1]TDSheet!$A$1:$R$65536,18,0)</f>
        <v>272.44560000000001</v>
      </c>
      <c r="R16" s="6">
        <f>VLOOKUP(A16,[1]TDSheet!$A$1:$L$65536,12,0)</f>
        <v>213.31060000000002</v>
      </c>
      <c r="T16" s="6">
        <f t="shared" si="5"/>
        <v>72.764000000000124</v>
      </c>
    </row>
    <row r="17" spans="1:20" ht="21.75" customHeight="1" outlineLevel="2" x14ac:dyDescent="0.2">
      <c r="A17" s="5" t="s">
        <v>19</v>
      </c>
      <c r="B17" s="5" t="s">
        <v>9</v>
      </c>
      <c r="C17" s="9">
        <v>2346.6109999999999</v>
      </c>
      <c r="D17" s="9"/>
      <c r="E17" s="9">
        <v>1129.8399999999999</v>
      </c>
      <c r="F17" s="9">
        <v>1032.578</v>
      </c>
      <c r="G17" s="16">
        <f>VLOOKUP(A17,[1]TDSheet!$A$1:$G$65536,7,0)</f>
        <v>1</v>
      </c>
      <c r="K17" s="6">
        <f>VLOOKUP(A17,[1]TDSheet!$A$1:$M$65536,13,0)</f>
        <v>1100</v>
      </c>
      <c r="L17" s="6">
        <f t="shared" si="1"/>
        <v>225.96799999999999</v>
      </c>
      <c r="M17" s="19">
        <f t="shared" si="2"/>
        <v>289.51900000000001</v>
      </c>
      <c r="N17" s="6">
        <f t="shared" si="3"/>
        <v>10.718761063513417</v>
      </c>
      <c r="O17" s="6">
        <f t="shared" si="4"/>
        <v>9.4375221270268366</v>
      </c>
      <c r="P17" s="6">
        <f>VLOOKUP(A17,[1]TDSheet!$A$1:$Q$65536,17,0)</f>
        <v>230.40180000000001</v>
      </c>
      <c r="Q17" s="6">
        <f>VLOOKUP(A17,[1]TDSheet!$A$1:$R$65536,18,0)</f>
        <v>263.85839999999996</v>
      </c>
      <c r="R17" s="6">
        <f>VLOOKUP(A17,[1]TDSheet!$A$1:$L$65536,12,0)</f>
        <v>227.05</v>
      </c>
      <c r="T17" s="6">
        <f t="shared" si="5"/>
        <v>289.51900000000001</v>
      </c>
    </row>
    <row r="18" spans="1:20" ht="11.25" customHeight="1" outlineLevel="2" x14ac:dyDescent="0.2">
      <c r="A18" s="5" t="s">
        <v>20</v>
      </c>
      <c r="B18" s="5" t="s">
        <v>9</v>
      </c>
      <c r="C18" s="9">
        <v>252.81399999999999</v>
      </c>
      <c r="D18" s="9"/>
      <c r="E18" s="9">
        <v>193.15199999999999</v>
      </c>
      <c r="F18" s="9">
        <v>27.085999999999999</v>
      </c>
      <c r="G18" s="16">
        <f>VLOOKUP(A18,[1]TDSheet!$A$1:$G$65536,7,0)</f>
        <v>1</v>
      </c>
      <c r="K18" s="6">
        <f>VLOOKUP(A18,[1]TDSheet!$A$1:$M$65536,13,0)</f>
        <v>330</v>
      </c>
      <c r="L18" s="6">
        <f t="shared" si="1"/>
        <v>38.630399999999995</v>
      </c>
      <c r="M18" s="19">
        <f t="shared" si="2"/>
        <v>53.239399999999961</v>
      </c>
      <c r="N18" s="6">
        <f t="shared" si="3"/>
        <v>10.621826333664679</v>
      </c>
      <c r="O18" s="6">
        <f t="shared" si="4"/>
        <v>9.2436526673293589</v>
      </c>
      <c r="P18" s="6">
        <f>VLOOKUP(A18,[1]TDSheet!$A$1:$Q$65536,17,0)</f>
        <v>14.401199999999999</v>
      </c>
      <c r="Q18" s="6">
        <f>VLOOKUP(A18,[1]TDSheet!$A$1:$R$65536,18,0)</f>
        <v>34.072400000000002</v>
      </c>
      <c r="R18" s="6">
        <f>VLOOKUP(A18,[1]TDSheet!$A$1:$L$65536,12,0)</f>
        <v>41.5396</v>
      </c>
      <c r="T18" s="6">
        <f t="shared" si="5"/>
        <v>53.239399999999961</v>
      </c>
    </row>
    <row r="19" spans="1:20" ht="11.25" customHeight="1" outlineLevel="2" x14ac:dyDescent="0.2">
      <c r="A19" s="5" t="s">
        <v>21</v>
      </c>
      <c r="B19" s="5" t="s">
        <v>9</v>
      </c>
      <c r="C19" s="9">
        <v>184.733</v>
      </c>
      <c r="D19" s="9"/>
      <c r="E19" s="9">
        <v>65.069000000000003</v>
      </c>
      <c r="F19" s="9">
        <v>115.282</v>
      </c>
      <c r="G19" s="16">
        <f>VLOOKUP(A19,[1]TDSheet!$A$1:$G$65536,7,0)</f>
        <v>1</v>
      </c>
      <c r="K19" s="6">
        <f>VLOOKUP(A19,[1]TDSheet!$A$1:$M$65536,13,0)</f>
        <v>0</v>
      </c>
      <c r="L19" s="6">
        <f t="shared" si="1"/>
        <v>13.0138</v>
      </c>
      <c r="M19" s="19">
        <f t="shared" si="2"/>
        <v>20.441799999999994</v>
      </c>
      <c r="N19" s="6">
        <f t="shared" si="3"/>
        <v>10.429221288171018</v>
      </c>
      <c r="O19" s="6">
        <f t="shared" si="4"/>
        <v>8.8584425763420374</v>
      </c>
      <c r="P19" s="6">
        <f>VLOOKUP(A19,[1]TDSheet!$A$1:$Q$65536,17,0)</f>
        <v>14.821199999999999</v>
      </c>
      <c r="Q19" s="6">
        <f>VLOOKUP(A19,[1]TDSheet!$A$1:$R$65536,18,0)</f>
        <v>20.8612</v>
      </c>
      <c r="R19" s="6">
        <f>VLOOKUP(A19,[1]TDSheet!$A$1:$L$65536,12,0)</f>
        <v>12.6568</v>
      </c>
      <c r="T19" s="6">
        <f t="shared" si="5"/>
        <v>20.441799999999994</v>
      </c>
    </row>
    <row r="20" spans="1:20" ht="21.75" customHeight="1" outlineLevel="2" x14ac:dyDescent="0.2">
      <c r="A20" s="5" t="s">
        <v>22</v>
      </c>
      <c r="B20" s="5" t="s">
        <v>9</v>
      </c>
      <c r="C20" s="9">
        <v>299.02800000000002</v>
      </c>
      <c r="D20" s="9"/>
      <c r="E20" s="9">
        <v>163.87899999999999</v>
      </c>
      <c r="F20" s="9">
        <v>80.093999999999994</v>
      </c>
      <c r="G20" s="16">
        <f>VLOOKUP(A20,[1]TDSheet!$A$1:$G$65536,7,0)</f>
        <v>1</v>
      </c>
      <c r="K20" s="6">
        <f>VLOOKUP(A20,[1]TDSheet!$A$1:$M$65536,13,0)</f>
        <v>250</v>
      </c>
      <c r="L20" s="6">
        <f t="shared" si="1"/>
        <v>32.775799999999997</v>
      </c>
      <c r="M20" s="19">
        <f t="shared" si="2"/>
        <v>31.607799999999969</v>
      </c>
      <c r="N20" s="6">
        <f t="shared" si="3"/>
        <v>11.035636048548014</v>
      </c>
      <c r="O20" s="6">
        <f t="shared" si="4"/>
        <v>10.071272097096029</v>
      </c>
      <c r="P20" s="6">
        <f>VLOOKUP(A20,[1]TDSheet!$A$1:$Q$65536,17,0)</f>
        <v>36.587200000000003</v>
      </c>
      <c r="Q20" s="6">
        <f>VLOOKUP(A20,[1]TDSheet!$A$1:$R$65536,18,0)</f>
        <v>35.9544</v>
      </c>
      <c r="R20" s="6">
        <f>VLOOKUP(A20,[1]TDSheet!$A$1:$L$65536,12,0)</f>
        <v>38.6434</v>
      </c>
      <c r="T20" s="6">
        <f t="shared" si="5"/>
        <v>31.607799999999969</v>
      </c>
    </row>
    <row r="21" spans="1:20" ht="11.25" customHeight="1" outlineLevel="2" x14ac:dyDescent="0.2">
      <c r="A21" s="5" t="s">
        <v>23</v>
      </c>
      <c r="B21" s="5" t="s">
        <v>9</v>
      </c>
      <c r="C21" s="9">
        <v>414.81299999999999</v>
      </c>
      <c r="D21" s="9"/>
      <c r="E21" s="9">
        <v>204.96100000000001</v>
      </c>
      <c r="F21" s="9">
        <v>172.512</v>
      </c>
      <c r="G21" s="16">
        <f>VLOOKUP(A21,[1]TDSheet!$A$1:$G$65536,7,0)</f>
        <v>1</v>
      </c>
      <c r="K21" s="6">
        <f>VLOOKUP(A21,[1]TDSheet!$A$1:$M$65536,13,0)</f>
        <v>30</v>
      </c>
      <c r="L21" s="6">
        <f t="shared" si="1"/>
        <v>40.992200000000004</v>
      </c>
      <c r="M21" s="19">
        <f t="shared" si="2"/>
        <v>144.69720000000004</v>
      </c>
      <c r="N21" s="6">
        <f t="shared" si="3"/>
        <v>8.4701284634637801</v>
      </c>
      <c r="O21" s="6">
        <f t="shared" si="4"/>
        <v>4.9402569269275611</v>
      </c>
      <c r="P21" s="6">
        <f>VLOOKUP(A21,[1]TDSheet!$A$1:$Q$65536,17,0)</f>
        <v>39.744</v>
      </c>
      <c r="Q21" s="6">
        <f>VLOOKUP(A21,[1]TDSheet!$A$1:$R$65536,18,0)</f>
        <v>42.301400000000001</v>
      </c>
      <c r="R21" s="6">
        <f>VLOOKUP(A21,[1]TDSheet!$A$1:$L$65536,12,0)</f>
        <v>32.2318</v>
      </c>
      <c r="T21" s="6">
        <f t="shared" si="5"/>
        <v>144.69720000000004</v>
      </c>
    </row>
    <row r="22" spans="1:20" ht="11.25" customHeight="1" outlineLevel="2" x14ac:dyDescent="0.2">
      <c r="A22" s="5" t="s">
        <v>24</v>
      </c>
      <c r="B22" s="5" t="s">
        <v>9</v>
      </c>
      <c r="C22" s="9">
        <v>558.12800000000004</v>
      </c>
      <c r="D22" s="9"/>
      <c r="E22" s="9">
        <v>299.82100000000003</v>
      </c>
      <c r="F22" s="9">
        <v>197.23</v>
      </c>
      <c r="G22" s="16">
        <f>VLOOKUP(A22,[1]TDSheet!$A$1:$G$65536,7,0)</f>
        <v>1</v>
      </c>
      <c r="K22" s="6">
        <f>VLOOKUP(A22,[1]TDSheet!$A$1:$M$65536,13,0)</f>
        <v>0</v>
      </c>
      <c r="L22" s="6">
        <f t="shared" si="1"/>
        <v>59.964200000000005</v>
      </c>
      <c r="M22" s="19">
        <f t="shared" si="2"/>
        <v>261.17020000000002</v>
      </c>
      <c r="N22" s="6">
        <f t="shared" si="3"/>
        <v>7.6445645902054888</v>
      </c>
      <c r="O22" s="6">
        <f t="shared" si="4"/>
        <v>3.2891291804109781</v>
      </c>
      <c r="P22" s="6">
        <f>VLOOKUP(A22,[1]TDSheet!$A$1:$Q$65536,17,0)</f>
        <v>68.668199999999999</v>
      </c>
      <c r="Q22" s="6">
        <f>VLOOKUP(A22,[1]TDSheet!$A$1:$R$65536,18,0)</f>
        <v>54.27</v>
      </c>
      <c r="R22" s="6">
        <f>VLOOKUP(A22,[1]TDSheet!$A$1:$L$65536,12,0)</f>
        <v>29.174799999999998</v>
      </c>
      <c r="T22" s="6">
        <f t="shared" si="5"/>
        <v>261.17020000000002</v>
      </c>
    </row>
    <row r="23" spans="1:20" ht="11.25" customHeight="1" outlineLevel="2" x14ac:dyDescent="0.2">
      <c r="A23" s="5" t="s">
        <v>25</v>
      </c>
      <c r="B23" s="5" t="s">
        <v>9</v>
      </c>
      <c r="C23" s="9">
        <v>316.49</v>
      </c>
      <c r="D23" s="9"/>
      <c r="E23" s="9">
        <v>89.486999999999995</v>
      </c>
      <c r="F23" s="9">
        <v>201.429</v>
      </c>
      <c r="G23" s="16">
        <f>VLOOKUP(A23,[1]TDSheet!$A$1:$G$65536,7,0)</f>
        <v>1</v>
      </c>
      <c r="K23" s="6">
        <f>VLOOKUP(A23,[1]TDSheet!$A$1:$M$65536,13,0)</f>
        <v>0</v>
      </c>
      <c r="L23" s="6">
        <f t="shared" si="1"/>
        <v>17.897399999999998</v>
      </c>
      <c r="M23" s="19">
        <f t="shared" si="2"/>
        <v>6.6698999999999842</v>
      </c>
      <c r="N23" s="6">
        <f t="shared" si="3"/>
        <v>11.627325756813839</v>
      </c>
      <c r="O23" s="6">
        <f t="shared" si="4"/>
        <v>11.25465151362768</v>
      </c>
      <c r="P23" s="6">
        <f>VLOOKUP(A23,[1]TDSheet!$A$1:$Q$65536,17,0)</f>
        <v>18.098199999999999</v>
      </c>
      <c r="Q23" s="6">
        <f>VLOOKUP(A23,[1]TDSheet!$A$1:$R$65536,18,0)</f>
        <v>29.732199999999999</v>
      </c>
      <c r="R23" s="6">
        <f>VLOOKUP(A23,[1]TDSheet!$A$1:$L$65536,12,0)</f>
        <v>12.831200000000001</v>
      </c>
      <c r="T23" s="6">
        <f t="shared" si="5"/>
        <v>6.6698999999999842</v>
      </c>
    </row>
    <row r="24" spans="1:20" ht="21.75" customHeight="1" outlineLevel="2" x14ac:dyDescent="0.2">
      <c r="A24" s="5" t="s">
        <v>26</v>
      </c>
      <c r="B24" s="5" t="s">
        <v>9</v>
      </c>
      <c r="C24" s="9">
        <v>1080.8679999999999</v>
      </c>
      <c r="D24" s="9"/>
      <c r="E24" s="9">
        <v>455.96100000000001</v>
      </c>
      <c r="F24" s="9">
        <v>519.71799999999996</v>
      </c>
      <c r="G24" s="16">
        <f>VLOOKUP(A24,[1]TDSheet!$A$1:$G$65536,7,0)</f>
        <v>1</v>
      </c>
      <c r="K24" s="6">
        <f>VLOOKUP(A24,[1]TDSheet!$A$1:$M$65536,13,0)</f>
        <v>180</v>
      </c>
      <c r="L24" s="6">
        <f t="shared" si="1"/>
        <v>91.1922</v>
      </c>
      <c r="M24" s="19">
        <f t="shared" si="2"/>
        <v>197.29419999999999</v>
      </c>
      <c r="N24" s="6">
        <f t="shared" si="3"/>
        <v>9.836501367441512</v>
      </c>
      <c r="O24" s="6">
        <f t="shared" si="4"/>
        <v>7.6730027348830268</v>
      </c>
      <c r="P24" s="6">
        <f>VLOOKUP(A24,[1]TDSheet!$A$1:$Q$65536,17,0)</f>
        <v>97.140599999999992</v>
      </c>
      <c r="Q24" s="6">
        <f>VLOOKUP(A24,[1]TDSheet!$A$1:$R$65536,18,0)</f>
        <v>112.77439999999999</v>
      </c>
      <c r="R24" s="6">
        <f>VLOOKUP(A24,[1]TDSheet!$A$1:$L$65536,12,0)</f>
        <v>84.924599999999998</v>
      </c>
      <c r="T24" s="6">
        <f t="shared" si="5"/>
        <v>197.29419999999999</v>
      </c>
    </row>
    <row r="25" spans="1:20" ht="11.25" customHeight="1" outlineLevel="2" x14ac:dyDescent="0.2">
      <c r="A25" s="5" t="s">
        <v>27</v>
      </c>
      <c r="B25" s="5" t="s">
        <v>9</v>
      </c>
      <c r="C25" s="9">
        <v>745.70100000000002</v>
      </c>
      <c r="D25" s="9"/>
      <c r="E25" s="9">
        <v>295.61900000000003</v>
      </c>
      <c r="F25" s="9">
        <v>388.40199999999999</v>
      </c>
      <c r="G25" s="16">
        <f>VLOOKUP(A25,[1]TDSheet!$A$1:$G$65536,7,0)</f>
        <v>1</v>
      </c>
      <c r="K25" s="6">
        <f>VLOOKUP(A25,[1]TDSheet!$A$1:$M$65536,13,0)</f>
        <v>50</v>
      </c>
      <c r="L25" s="6">
        <f t="shared" si="1"/>
        <v>59.123800000000003</v>
      </c>
      <c r="M25" s="19">
        <f t="shared" si="2"/>
        <v>135.54179999999999</v>
      </c>
      <c r="N25" s="6">
        <f t="shared" si="3"/>
        <v>9.7074917376758592</v>
      </c>
      <c r="O25" s="6">
        <f t="shared" si="4"/>
        <v>7.4149834753517192</v>
      </c>
      <c r="P25" s="6">
        <f>VLOOKUP(A25,[1]TDSheet!$A$1:$Q$65536,17,0)</f>
        <v>52.362800000000007</v>
      </c>
      <c r="Q25" s="6">
        <f>VLOOKUP(A25,[1]TDSheet!$A$1:$R$65536,18,0)</f>
        <v>75.739800000000002</v>
      </c>
      <c r="R25" s="6">
        <f>VLOOKUP(A25,[1]TDSheet!$A$1:$L$65536,12,0)</f>
        <v>52.626400000000004</v>
      </c>
      <c r="T25" s="6">
        <f t="shared" si="5"/>
        <v>135.54179999999999</v>
      </c>
    </row>
    <row r="26" spans="1:20" ht="11.25" customHeight="1" outlineLevel="2" x14ac:dyDescent="0.2">
      <c r="A26" s="5" t="s">
        <v>31</v>
      </c>
      <c r="B26" s="5" t="s">
        <v>12</v>
      </c>
      <c r="C26" s="9">
        <v>148</v>
      </c>
      <c r="D26" s="9">
        <v>1</v>
      </c>
      <c r="E26" s="9">
        <v>67</v>
      </c>
      <c r="F26" s="9"/>
      <c r="G26" s="16">
        <f>VLOOKUP(A26,[1]TDSheet!$A$1:$G$65536,7,0)</f>
        <v>0.4</v>
      </c>
      <c r="K26" s="6">
        <f>VLOOKUP(A26,[1]TDSheet!$A$1:$M$65536,13,0)</f>
        <v>600</v>
      </c>
      <c r="L26" s="6">
        <f t="shared" si="1"/>
        <v>13.4</v>
      </c>
      <c r="M26" s="19"/>
      <c r="N26" s="6">
        <f t="shared" si="3"/>
        <v>44.776119402985074</v>
      </c>
      <c r="O26" s="6">
        <f t="shared" si="4"/>
        <v>44.776119402985074</v>
      </c>
      <c r="P26" s="6">
        <f>VLOOKUP(A26,[1]TDSheet!$A$1:$Q$65536,17,0)</f>
        <v>56.2</v>
      </c>
      <c r="Q26" s="6">
        <f>VLOOKUP(A26,[1]TDSheet!$A$1:$R$65536,18,0)</f>
        <v>3.4</v>
      </c>
      <c r="R26" s="6">
        <f>VLOOKUP(A26,[1]TDSheet!$A$1:$L$65536,12,0)</f>
        <v>76</v>
      </c>
      <c r="T26" s="6">
        <f t="shared" si="5"/>
        <v>0</v>
      </c>
    </row>
    <row r="27" spans="1:20" ht="11.25" customHeight="1" outlineLevel="2" x14ac:dyDescent="0.2">
      <c r="A27" s="17" t="s">
        <v>45</v>
      </c>
      <c r="B27" s="17" t="s">
        <v>12</v>
      </c>
      <c r="C27" s="9"/>
      <c r="D27" s="9"/>
      <c r="E27" s="9"/>
      <c r="F27" s="9"/>
      <c r="G27" s="16">
        <f>VLOOKUP(A27,[1]TDSheet!$A$1:$G$65536,7,0)</f>
        <v>0.4</v>
      </c>
      <c r="K27" s="6">
        <f>VLOOKUP(A27,[1]TDSheet!$A$1:$M$65536,13,0)</f>
        <v>500</v>
      </c>
      <c r="L27" s="6">
        <f t="shared" si="1"/>
        <v>0</v>
      </c>
      <c r="M27" s="19"/>
      <c r="N27" s="6" t="e">
        <f t="shared" si="3"/>
        <v>#DIV/0!</v>
      </c>
      <c r="O27" s="6" t="e">
        <f t="shared" si="4"/>
        <v>#DIV/0!</v>
      </c>
      <c r="P27" s="6">
        <f>VLOOKUP(A27,[1]TDSheet!$A$1:$Q$65536,17,0)</f>
        <v>52.6</v>
      </c>
      <c r="Q27" s="6">
        <f>VLOOKUP(A27,[1]TDSheet!$A$1:$R$65536,18,0)</f>
        <v>0</v>
      </c>
      <c r="R27" s="6">
        <f>VLOOKUP(A27,[1]TDSheet!$A$1:$L$65536,12,0)</f>
        <v>56.8</v>
      </c>
      <c r="T27" s="6">
        <f t="shared" si="5"/>
        <v>0</v>
      </c>
    </row>
    <row r="28" spans="1:20" ht="11.25" customHeight="1" outlineLevel="2" x14ac:dyDescent="0.2">
      <c r="A28" s="5" t="s">
        <v>32</v>
      </c>
      <c r="B28" s="5" t="s">
        <v>12</v>
      </c>
      <c r="C28" s="9">
        <v>245</v>
      </c>
      <c r="D28" s="9"/>
      <c r="E28" s="9">
        <v>179</v>
      </c>
      <c r="F28" s="9"/>
      <c r="G28" s="16">
        <f>VLOOKUP(A28,[1]TDSheet!$A$1:$G$65536,7,0)</f>
        <v>0.4</v>
      </c>
      <c r="K28" s="6">
        <f>VLOOKUP(A28,[1]TDSheet!$A$1:$M$65536,13,0)</f>
        <v>650</v>
      </c>
      <c r="L28" s="6">
        <f t="shared" si="1"/>
        <v>35.799999999999997</v>
      </c>
      <c r="M28" s="19"/>
      <c r="N28" s="6">
        <f t="shared" si="3"/>
        <v>18.156424581005588</v>
      </c>
      <c r="O28" s="6">
        <f t="shared" si="4"/>
        <v>18.156424581005588</v>
      </c>
      <c r="P28" s="6">
        <f>VLOOKUP(A28,[1]TDSheet!$A$1:$Q$65536,17,0)</f>
        <v>92.2</v>
      </c>
      <c r="Q28" s="6">
        <f>VLOOKUP(A28,[1]TDSheet!$A$1:$R$65536,18,0)</f>
        <v>12</v>
      </c>
      <c r="R28" s="6">
        <f>VLOOKUP(A28,[1]TDSheet!$A$1:$L$65536,12,0)</f>
        <v>88.2</v>
      </c>
      <c r="T28" s="6">
        <f t="shared" si="5"/>
        <v>0</v>
      </c>
    </row>
    <row r="29" spans="1:20" ht="11.25" customHeight="1" outlineLevel="2" x14ac:dyDescent="0.2">
      <c r="A29" s="5" t="s">
        <v>28</v>
      </c>
      <c r="B29" s="5" t="s">
        <v>9</v>
      </c>
      <c r="C29" s="9">
        <v>559.34199999999998</v>
      </c>
      <c r="D29" s="9"/>
      <c r="E29" s="9">
        <v>203.023</v>
      </c>
      <c r="F29" s="9">
        <v>306.54199999999997</v>
      </c>
      <c r="G29" s="16">
        <f>VLOOKUP(A29,[1]TDSheet!$A$1:$G$65536,7,0)</f>
        <v>1</v>
      </c>
      <c r="K29" s="6">
        <f>VLOOKUP(A29,[1]TDSheet!$A$1:$M$65536,13,0)</f>
        <v>0</v>
      </c>
      <c r="L29" s="6">
        <f t="shared" si="1"/>
        <v>40.604599999999998</v>
      </c>
      <c r="M29" s="19">
        <f t="shared" si="2"/>
        <v>90.356599999999986</v>
      </c>
      <c r="N29" s="6">
        <f t="shared" si="3"/>
        <v>9.774720105603798</v>
      </c>
      <c r="O29" s="6">
        <f t="shared" si="4"/>
        <v>7.5494402112075969</v>
      </c>
      <c r="P29" s="6">
        <f>VLOOKUP(A29,[1]TDSheet!$A$1:$Q$65536,17,0)</f>
        <v>46.238</v>
      </c>
      <c r="Q29" s="6">
        <f>VLOOKUP(A29,[1]TDSheet!$A$1:$R$65536,18,0)</f>
        <v>60.909599999999998</v>
      </c>
      <c r="R29" s="6">
        <f>VLOOKUP(A29,[1]TDSheet!$A$1:$L$65536,12,0)</f>
        <v>36.8782</v>
      </c>
      <c r="T29" s="6">
        <f t="shared" si="5"/>
        <v>90.356599999999986</v>
      </c>
    </row>
    <row r="30" spans="1:20" x14ac:dyDescent="0.2">
      <c r="A30" s="17" t="s">
        <v>44</v>
      </c>
      <c r="B30" s="17" t="s">
        <v>12</v>
      </c>
      <c r="C30" s="18"/>
      <c r="D30" s="18"/>
      <c r="E30" s="18"/>
      <c r="F30" s="18"/>
      <c r="G30" s="10">
        <f>VLOOKUP(A30,[2]TDSheet!$A$1:$G$65536,7,0)</f>
        <v>0.4</v>
      </c>
      <c r="K30" s="6">
        <f>VLOOKUP(A30,[1]TDSheet!$A$1:$M$65536,13,0)</f>
        <v>140</v>
      </c>
      <c r="L30" s="6">
        <f t="shared" si="1"/>
        <v>0</v>
      </c>
      <c r="M30" s="19"/>
      <c r="N30" s="6" t="e">
        <f t="shared" si="3"/>
        <v>#DIV/0!</v>
      </c>
      <c r="O30" s="6" t="e">
        <f t="shared" si="4"/>
        <v>#DIV/0!</v>
      </c>
      <c r="P30" s="6">
        <f>VLOOKUP(A30,[1]TDSheet!$A$1:$Q$65536,17,0)</f>
        <v>0</v>
      </c>
      <c r="Q30" s="6">
        <f>VLOOKUP(A30,[1]TDSheet!$A$1:$R$65536,18,0)</f>
        <v>0</v>
      </c>
      <c r="R30" s="6">
        <f>VLOOKUP(A30,[1]TDSheet!$A$1:$L$65536,12,0)</f>
        <v>18.2</v>
      </c>
      <c r="T30" s="6">
        <f t="shared" si="5"/>
        <v>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2" sqref="A22:IV22"/>
    </sheetView>
  </sheetViews>
  <sheetFormatPr defaultRowHeight="11.2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 t="s">
        <v>8</v>
      </c>
      <c r="B2" t="s">
        <v>9</v>
      </c>
      <c r="C2">
        <v>135.589</v>
      </c>
      <c r="E2">
        <v>52.39</v>
      </c>
      <c r="F2">
        <v>83.198999999999998</v>
      </c>
    </row>
    <row r="3" spans="1:6" x14ac:dyDescent="0.2">
      <c r="A3" t="s">
        <v>10</v>
      </c>
      <c r="B3" t="s">
        <v>9</v>
      </c>
      <c r="C3">
        <v>167.97900000000001</v>
      </c>
      <c r="E3">
        <v>71.483000000000004</v>
      </c>
      <c r="F3">
        <v>96.495999999999995</v>
      </c>
    </row>
    <row r="4" spans="1:6" x14ac:dyDescent="0.2">
      <c r="A4" t="s">
        <v>11</v>
      </c>
      <c r="B4" t="s">
        <v>12</v>
      </c>
      <c r="C4">
        <v>419</v>
      </c>
      <c r="E4">
        <v>238</v>
      </c>
      <c r="F4">
        <v>181</v>
      </c>
    </row>
    <row r="5" spans="1:6" x14ac:dyDescent="0.2">
      <c r="A5" t="s">
        <v>13</v>
      </c>
      <c r="B5" t="s">
        <v>12</v>
      </c>
      <c r="C5">
        <v>438</v>
      </c>
      <c r="E5">
        <v>242</v>
      </c>
      <c r="F5">
        <v>196</v>
      </c>
    </row>
    <row r="6" spans="1:6" x14ac:dyDescent="0.2">
      <c r="A6" t="s">
        <v>29</v>
      </c>
      <c r="B6" t="s">
        <v>12</v>
      </c>
      <c r="C6">
        <v>102</v>
      </c>
      <c r="E6">
        <v>5</v>
      </c>
      <c r="F6">
        <v>97</v>
      </c>
    </row>
    <row r="7" spans="1:6" x14ac:dyDescent="0.2">
      <c r="A7" t="s">
        <v>30</v>
      </c>
      <c r="B7" t="s">
        <v>12</v>
      </c>
      <c r="C7">
        <v>239</v>
      </c>
      <c r="D7">
        <v>4</v>
      </c>
      <c r="E7">
        <v>243</v>
      </c>
    </row>
    <row r="8" spans="1:6" x14ac:dyDescent="0.2">
      <c r="A8" t="s">
        <v>14</v>
      </c>
      <c r="B8" t="s">
        <v>9</v>
      </c>
      <c r="C8">
        <v>3868.9459999999999</v>
      </c>
      <c r="E8">
        <v>1968.9829999999999</v>
      </c>
      <c r="F8">
        <v>1899.963</v>
      </c>
    </row>
    <row r="9" spans="1:6" x14ac:dyDescent="0.2">
      <c r="A9" t="s">
        <v>15</v>
      </c>
      <c r="B9" t="s">
        <v>9</v>
      </c>
      <c r="C9">
        <v>129.82400000000001</v>
      </c>
      <c r="E9">
        <v>110.998</v>
      </c>
      <c r="F9">
        <v>18.826000000000001</v>
      </c>
    </row>
    <row r="10" spans="1:6" x14ac:dyDescent="0.2">
      <c r="A10" t="s">
        <v>16</v>
      </c>
      <c r="B10" t="s">
        <v>9</v>
      </c>
      <c r="C10">
        <v>3084.692</v>
      </c>
      <c r="E10">
        <v>1457.2360000000001</v>
      </c>
      <c r="F10">
        <v>1627.4559999999999</v>
      </c>
    </row>
    <row r="11" spans="1:6" x14ac:dyDescent="0.2">
      <c r="A11" t="s">
        <v>17</v>
      </c>
      <c r="B11" t="s">
        <v>9</v>
      </c>
      <c r="C11">
        <v>96.403999999999996</v>
      </c>
      <c r="E11">
        <v>66.191999999999993</v>
      </c>
      <c r="F11">
        <v>30.212</v>
      </c>
    </row>
    <row r="12" spans="1:6" x14ac:dyDescent="0.2">
      <c r="A12" t="s">
        <v>18</v>
      </c>
      <c r="B12" t="s">
        <v>9</v>
      </c>
      <c r="C12">
        <v>2603.8290000000002</v>
      </c>
      <c r="E12">
        <v>1156.0609999999999</v>
      </c>
      <c r="F12">
        <v>1447.768</v>
      </c>
    </row>
    <row r="13" spans="1:6" x14ac:dyDescent="0.2">
      <c r="A13" t="s">
        <v>19</v>
      </c>
      <c r="B13" t="s">
        <v>9</v>
      </c>
      <c r="C13">
        <v>2346.6109999999999</v>
      </c>
      <c r="E13">
        <v>1314.0329999999999</v>
      </c>
      <c r="F13">
        <v>1032.578</v>
      </c>
    </row>
    <row r="14" spans="1:6" x14ac:dyDescent="0.2">
      <c r="A14" t="s">
        <v>20</v>
      </c>
      <c r="B14" t="s">
        <v>9</v>
      </c>
      <c r="C14">
        <v>252.81399999999999</v>
      </c>
      <c r="E14">
        <v>225.72800000000001</v>
      </c>
      <c r="F14">
        <v>27.085999999999999</v>
      </c>
    </row>
    <row r="15" spans="1:6" x14ac:dyDescent="0.2">
      <c r="A15" t="s">
        <v>21</v>
      </c>
      <c r="B15" t="s">
        <v>9</v>
      </c>
      <c r="C15">
        <v>184.733</v>
      </c>
      <c r="E15">
        <v>69.450999999999993</v>
      </c>
      <c r="F15">
        <v>115.282</v>
      </c>
    </row>
    <row r="16" spans="1:6" x14ac:dyDescent="0.2">
      <c r="A16" t="s">
        <v>22</v>
      </c>
      <c r="B16" t="s">
        <v>9</v>
      </c>
      <c r="C16">
        <v>299.02800000000002</v>
      </c>
      <c r="E16">
        <v>218.934</v>
      </c>
      <c r="F16">
        <v>80.093999999999994</v>
      </c>
    </row>
    <row r="17" spans="1:6" x14ac:dyDescent="0.2">
      <c r="A17" t="s">
        <v>23</v>
      </c>
      <c r="B17" t="s">
        <v>9</v>
      </c>
      <c r="C17">
        <v>414.81299999999999</v>
      </c>
      <c r="E17">
        <v>242.30099999999999</v>
      </c>
      <c r="F17">
        <v>172.512</v>
      </c>
    </row>
    <row r="18" spans="1:6" x14ac:dyDescent="0.2">
      <c r="A18" t="s">
        <v>24</v>
      </c>
      <c r="B18" t="s">
        <v>9</v>
      </c>
      <c r="C18">
        <v>558.12800000000004</v>
      </c>
      <c r="E18">
        <v>360.89800000000002</v>
      </c>
      <c r="F18">
        <v>197.23</v>
      </c>
    </row>
    <row r="19" spans="1:6" x14ac:dyDescent="0.2">
      <c r="A19" t="s">
        <v>25</v>
      </c>
      <c r="B19" t="s">
        <v>9</v>
      </c>
      <c r="C19">
        <v>316.49</v>
      </c>
      <c r="E19">
        <v>115.06100000000001</v>
      </c>
      <c r="F19">
        <v>201.429</v>
      </c>
    </row>
    <row r="20" spans="1:6" x14ac:dyDescent="0.2">
      <c r="A20" t="s">
        <v>26</v>
      </c>
      <c r="B20" t="s">
        <v>9</v>
      </c>
      <c r="C20">
        <v>1080.8679999999999</v>
      </c>
      <c r="E20">
        <v>561.15</v>
      </c>
      <c r="F20">
        <v>519.71799999999996</v>
      </c>
    </row>
    <row r="21" spans="1:6" x14ac:dyDescent="0.2">
      <c r="A21" t="s">
        <v>27</v>
      </c>
      <c r="B21" t="s">
        <v>9</v>
      </c>
      <c r="C21">
        <v>745.70100000000002</v>
      </c>
      <c r="E21">
        <v>357.29899999999998</v>
      </c>
      <c r="F21">
        <v>388.40199999999999</v>
      </c>
    </row>
    <row r="22" spans="1:6" x14ac:dyDescent="0.2">
      <c r="A22" t="s">
        <v>31</v>
      </c>
      <c r="B22" t="s">
        <v>12</v>
      </c>
      <c r="C22">
        <v>148</v>
      </c>
      <c r="D22">
        <v>1</v>
      </c>
      <c r="E22">
        <v>149</v>
      </c>
    </row>
    <row r="23" spans="1:6" x14ac:dyDescent="0.2">
      <c r="A23" t="s">
        <v>32</v>
      </c>
      <c r="B23" t="s">
        <v>12</v>
      </c>
      <c r="C23">
        <v>245</v>
      </c>
      <c r="E23">
        <v>245</v>
      </c>
    </row>
    <row r="24" spans="1:6" x14ac:dyDescent="0.2">
      <c r="A24" t="s">
        <v>28</v>
      </c>
      <c r="B24" t="s">
        <v>9</v>
      </c>
      <c r="C24">
        <v>559.34199999999998</v>
      </c>
      <c r="E24">
        <v>252.8</v>
      </c>
      <c r="F24">
        <v>306.54199999999997</v>
      </c>
    </row>
  </sheetData>
  <autoFilter ref="A1:F1" xr:uid="{00000000-0009-0000-0000-000001000000}">
    <sortState xmlns:xlrd2="http://schemas.microsoft.com/office/spreadsheetml/2017/richdata2" ref="A2:F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2023-08-09T09:55:01Z</cp:lastPrinted>
  <dcterms:created xsi:type="dcterms:W3CDTF">2023-08-09T09:55:01Z</dcterms:created>
  <dcterms:modified xsi:type="dcterms:W3CDTF">2023-08-16T12:47:54Z</dcterms:modified>
</cp:coreProperties>
</file>