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ПОКОМ\заказы\статистика филиалы\2023\08,23\11,08,23 ЗПФ\"/>
    </mc:Choice>
  </mc:AlternateContent>
  <xr:revisionPtr revIDLastSave="0" documentId="13_ncr:1_{A954351A-BECC-406D-AD7F-FA58F1010CF6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</externalReferenc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37" i="1" l="1"/>
  <c r="O36" i="1"/>
  <c r="O32" i="1"/>
  <c r="O31" i="1"/>
  <c r="O29" i="1"/>
  <c r="O28" i="1"/>
  <c r="O27" i="1"/>
  <c r="O26" i="1"/>
  <c r="O25" i="1"/>
  <c r="O24" i="1"/>
  <c r="O23" i="1"/>
  <c r="O22" i="1"/>
  <c r="O19" i="1"/>
  <c r="O18" i="1"/>
  <c r="O17" i="1"/>
  <c r="O14" i="1"/>
  <c r="O12" i="1"/>
  <c r="O8" i="1"/>
  <c r="O7" i="1"/>
  <c r="O6" i="1"/>
  <c r="O10" i="1"/>
  <c r="V40" i="1" l="1"/>
  <c r="V41" i="1"/>
  <c r="V39" i="1"/>
  <c r="V38" i="1"/>
  <c r="V37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6" i="1"/>
  <c r="Y9" i="1"/>
  <c r="Y10" i="1"/>
  <c r="Y12" i="1"/>
  <c r="Y17" i="1"/>
  <c r="Y18" i="1"/>
  <c r="Y19" i="1"/>
  <c r="Y22" i="1"/>
  <c r="Y23" i="1"/>
  <c r="Y24" i="1"/>
  <c r="Y25" i="1"/>
  <c r="Y26" i="1"/>
  <c r="Y28" i="1"/>
  <c r="Y29" i="1"/>
  <c r="Y31" i="1"/>
  <c r="Y32" i="1"/>
  <c r="Y36" i="1"/>
  <c r="Y37" i="1"/>
  <c r="Y38" i="1"/>
  <c r="Y39" i="1"/>
  <c r="Y40" i="1"/>
  <c r="Y41" i="1"/>
  <c r="Y42" i="1"/>
  <c r="Y7" i="1"/>
  <c r="Y8" i="1"/>
  <c r="Y11" i="1"/>
  <c r="Y13" i="1"/>
  <c r="Y14" i="1"/>
  <c r="Y15" i="1"/>
  <c r="Y16" i="1"/>
  <c r="Y20" i="1"/>
  <c r="Y21" i="1"/>
  <c r="Y27" i="1"/>
  <c r="Y30" i="1"/>
  <c r="Y33" i="1"/>
  <c r="Y34" i="1"/>
  <c r="Y35" i="1"/>
  <c r="Y6" i="1"/>
  <c r="Q7" i="1" l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6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6" i="1"/>
  <c r="N5" i="1" s="1"/>
  <c r="M7" i="1"/>
  <c r="M8" i="1"/>
  <c r="M5" i="1" s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6" i="1"/>
  <c r="F5" i="1"/>
  <c r="E5" i="1"/>
  <c r="I5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6" i="1"/>
  <c r="S7" i="1"/>
  <c r="S8" i="1"/>
  <c r="S5" i="1" s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5" i="1" s="1"/>
  <c r="R37" i="1"/>
  <c r="R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6" i="1"/>
  <c r="Y5" i="1"/>
  <c r="X5" i="1"/>
  <c r="V5" i="1"/>
  <c r="T5" i="1"/>
  <c r="O5" i="1"/>
  <c r="L5" i="1"/>
  <c r="K5" i="1"/>
  <c r="J5" i="1"/>
  <c r="H5" i="1"/>
</calcChain>
</file>

<file path=xl/sharedStrings.xml><?xml version="1.0" encoding="utf-8"?>
<sst xmlns="http://schemas.openxmlformats.org/spreadsheetml/2006/main" count="108" uniqueCount="65">
  <si>
    <t>Период: 04.08.2023 - 11.08.2023</t>
  </si>
  <si>
    <t>Номенклатура</t>
  </si>
  <si>
    <t>Ед. изм.</t>
  </si>
  <si>
    <t>Количество</t>
  </si>
  <si>
    <t>Начальный остаток</t>
  </si>
  <si>
    <t>Приход</t>
  </si>
  <si>
    <t>Расход</t>
  </si>
  <si>
    <t>Конечный остаток</t>
  </si>
  <si>
    <t>Готовые чебупели острые с мясом Горячая штучка 0,3 кг зам  ПОКОМ</t>
  </si>
  <si>
    <t>шт</t>
  </si>
  <si>
    <t>Готовые чебупели с ветчиной и сыром Горячая штучка 0,3кг зам  ПОКОМ</t>
  </si>
  <si>
    <t>Готовые чебупели сочные с мясом ТМ Горячая штучка  0,3кг зам  ПОКОМ</t>
  </si>
  <si>
    <t>Готовые чебуреки Сочный мегачебурек.Готовые жареные.ВЕС  ПОКОМ</t>
  </si>
  <si>
    <t>кг</t>
  </si>
  <si>
    <t>Жар-боллы с курочкой и сыром. Кулинарные изделия рубленые в тесте куриные жареные  ПОКОМ</t>
  </si>
  <si>
    <t>Жар-ладушки с клубникой и вишней. Жареные с начинкой.ВЕС  ПОКОМ</t>
  </si>
  <si>
    <t>Жар-ладушки с яблоком и грушей. Изделия хлебобулочные жареные с начинкой зам  ПОКОМ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</si>
  <si>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</si>
  <si>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</si>
  <si>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Мини-сосиски в тесте "Фрайпики" 1,8кг ВЕС,  ПОКОМ</t>
  </si>
  <si>
    <t>Мини-сосиски в тесте "Фрайпики" 3,7кг ВЕС,  ПОКОМ</t>
  </si>
  <si>
    <t>Наггетсы с индейкой 0,25кг ТМ Вязанка ТС Няняггетсы Сливушки НД2 замор.  ПОКОМ</t>
  </si>
  <si>
    <t>Наггетсы хрустящие п/ф ВЕС ПОКОМ</t>
  </si>
  <si>
    <t>Пельмени Grandmeni со сливочным маслом Горячая штучка 0,75 кг ПОКОМ</t>
  </si>
  <si>
    <t>Пельмени Бигбули с мясом, Горячая штучка 0,9кг  ПОКОМ</t>
  </si>
  <si>
    <t>Пельмени Бугбули со сливочным маслом ТМ Горячая штучка БУЛЬМЕНИ 0,43 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</si>
  <si>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</si>
  <si>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</si>
  <si>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</si>
  <si>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</si>
  <si>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</si>
  <si>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Отборные из свинины и говядины 0,9 кг ТМ Стародворье ТС Медвежье ушко  ПОКОМ</t>
  </si>
  <si>
    <t>Пельмени С говядиной и свининой, ВЕС, ТМ Славница сфера пуговки  ПОКОМ</t>
  </si>
  <si>
    <t>Фрай-пицца с ветчиной и грибами 3,0 кг. ВЕС.  ПОКОМ</t>
  </si>
  <si>
    <t>Хотстеры ТМ Горячая штучка ТС Хотстеры 0,25 кг зам  ПОКОМ</t>
  </si>
  <si>
    <t>Хрустящие крылышки острые к пиву ТМ Горячая штучка 0,3кг зам  ПОКОМ</t>
  </si>
  <si>
    <t>Хрустящие крылышки ТМ Горячая штучка 0,3 кг зам  ПОКОМ</t>
  </si>
  <si>
    <t>Хрустящие крылышки. В панировке куриные жареные.ВЕС  ПОКОМ</t>
  </si>
  <si>
    <t>Чебупай сочное яблоко ТМ Горячая штучка ТС Чебупай 0,2 кг УВС.  зам  ПОКОМ</t>
  </si>
  <si>
    <t>Чебупай спелая вишня ТМ Горячая штучка ТС Чебупай 0,2 кг УВС. зам  ПОКОМ</t>
  </si>
  <si>
    <t>Чебуреки Мясные вес 2,7 кг Кулинарные изделия мясосодержащие рубленые в тесте жарен  ПОКОМ</t>
  </si>
  <si>
    <t>Чебуреки сочные, ВЕС, куриные жарен. зам  ПОКОМ</t>
  </si>
  <si>
    <t>крат</t>
  </si>
  <si>
    <t>заяв</t>
  </si>
  <si>
    <t>раз</t>
  </si>
  <si>
    <t>прод без опта</t>
  </si>
  <si>
    <t>прод опт</t>
  </si>
  <si>
    <t>заказ</t>
  </si>
  <si>
    <t>ср</t>
  </si>
  <si>
    <t>кон ост</t>
  </si>
  <si>
    <t>ост без заказа</t>
  </si>
  <si>
    <t>ср 20,07</t>
  </si>
  <si>
    <t>ср 24,07</t>
  </si>
  <si>
    <t>коментарий</t>
  </si>
  <si>
    <t>вес</t>
  </si>
  <si>
    <t>заказ кор.</t>
  </si>
  <si>
    <t>ВЕС</t>
  </si>
  <si>
    <t>крат кор</t>
  </si>
  <si>
    <t>ср 03,08</t>
  </si>
  <si>
    <t>Пельмени Бигбули #МЕГАМАСЛИЩЕ со сливочным маслом Бигбули ГШ ф/в 0,9 Горячая штучка</t>
  </si>
  <si>
    <t>Чебуреки с мясом Базовый ассортимент Штучка 0,09 Пленка Горячая штучка</t>
  </si>
  <si>
    <t>Чебуречище Базовый ассортимент Штучка 0,14 Пленка Горячая штучка</t>
  </si>
  <si>
    <t>Хрустящие крылышки. Изделия кулинарные кусковые в панировке куриные жареные первый сорт.</t>
  </si>
  <si>
    <t xml:space="preserve">Готовые чебуреки Сочный мегачебурек. Кулинарные изделия мясосодержащие рубленые в тесте жареные. </t>
  </si>
  <si>
    <t>увеличить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</si>
</sst>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5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8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CCC085"/>
      </left>
      <right style="thin">
        <color rgb="FFCCC085"/>
      </right>
      <top style="thin">
        <color rgb="FFCCC085"/>
      </top>
      <bottom/>
      <diagonal/>
    </border>
    <border>
      <left style="medium">
        <color indexed="64"/>
      </left>
      <right style="thin">
        <color rgb="FFCCC085"/>
      </right>
      <top style="medium">
        <color indexed="64"/>
      </top>
      <bottom style="thin">
        <color rgb="FFCCC085"/>
      </bottom>
      <diagonal/>
    </border>
    <border>
      <left style="thin">
        <color rgb="FFCCC085"/>
      </left>
      <right style="thin">
        <color rgb="FFCCC085"/>
      </right>
      <top style="medium">
        <color indexed="64"/>
      </top>
      <bottom style="thin">
        <color rgb="FFCCC085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rgb="FFCCC085"/>
      </right>
      <top style="thin">
        <color rgb="FFCCC085"/>
      </top>
      <bottom style="medium">
        <color indexed="64"/>
      </bottom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0" xfId="0" applyNumberFormat="1" applyAlignment="1">
      <alignment horizontal="left"/>
    </xf>
    <xf numFmtId="164" fontId="1" fillId="2" borderId="1" xfId="0" applyNumberFormat="1" applyFont="1" applyFill="1" applyBorder="1" applyAlignment="1">
      <alignment horizontal="left" vertical="top"/>
    </xf>
    <xf numFmtId="164" fontId="2" fillId="3" borderId="1" xfId="0" applyNumberFormat="1" applyFont="1" applyFill="1" applyBorder="1" applyAlignment="1">
      <alignment horizontal="right" vertical="top"/>
    </xf>
    <xf numFmtId="164" fontId="0" fillId="0" borderId="1" xfId="0" applyNumberFormat="1" applyBorder="1" applyAlignment="1">
      <alignment horizontal="right" vertical="top"/>
    </xf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164" fontId="3" fillId="4" borderId="2" xfId="0" applyNumberFormat="1" applyFont="1" applyFill="1" applyBorder="1" applyAlignment="1">
      <alignment horizontal="right" vertical="top"/>
    </xf>
    <xf numFmtId="165" fontId="3" fillId="4" borderId="2" xfId="0" applyNumberFormat="1" applyFont="1" applyFill="1" applyBorder="1" applyAlignment="1">
      <alignment horizontal="right" vertical="top"/>
    </xf>
    <xf numFmtId="2" fontId="0" fillId="0" borderId="0" xfId="0" applyNumberFormat="1" applyAlignment="1"/>
    <xf numFmtId="164" fontId="0" fillId="0" borderId="0" xfId="0" applyNumberFormat="1" applyAlignment="1"/>
    <xf numFmtId="165" fontId="0" fillId="0" borderId="0" xfId="0" applyNumberFormat="1" applyAlignment="1"/>
    <xf numFmtId="164" fontId="4" fillId="0" borderId="0" xfId="0" applyNumberFormat="1" applyFont="1"/>
    <xf numFmtId="164" fontId="0" fillId="0" borderId="3" xfId="0" applyNumberFormat="1" applyBorder="1" applyAlignment="1"/>
    <xf numFmtId="0" fontId="0" fillId="0" borderId="4" xfId="0" applyBorder="1" applyAlignment="1">
      <alignment horizontal="left" vertical="top"/>
    </xf>
    <xf numFmtId="164" fontId="0" fillId="0" borderId="4" xfId="0" applyNumberFormat="1" applyBorder="1" applyAlignment="1">
      <alignment horizontal="right" vertical="top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164" fontId="0" fillId="0" borderId="6" xfId="0" applyNumberFormat="1" applyBorder="1" applyAlignment="1">
      <alignment horizontal="right" vertical="top"/>
    </xf>
    <xf numFmtId="2" fontId="0" fillId="0" borderId="7" xfId="0" applyNumberFormat="1" applyBorder="1" applyAlignment="1"/>
    <xf numFmtId="164" fontId="0" fillId="0" borderId="7" xfId="0" applyNumberFormat="1" applyBorder="1" applyAlignment="1"/>
    <xf numFmtId="164" fontId="0" fillId="0" borderId="8" xfId="0" applyNumberFormat="1" applyBorder="1" applyAlignment="1"/>
    <xf numFmtId="165" fontId="0" fillId="0" borderId="7" xfId="0" applyNumberFormat="1" applyBorder="1" applyAlignment="1"/>
    <xf numFmtId="164" fontId="0" fillId="0" borderId="9" xfId="0" applyNumberFormat="1" applyBorder="1" applyAlignment="1"/>
    <xf numFmtId="0" fontId="0" fillId="0" borderId="10" xfId="0" applyBorder="1" applyAlignment="1">
      <alignment horizontal="left" vertical="top"/>
    </xf>
    <xf numFmtId="2" fontId="0" fillId="0" borderId="0" xfId="0" applyNumberFormat="1" applyBorder="1" applyAlignment="1"/>
    <xf numFmtId="164" fontId="0" fillId="0" borderId="0" xfId="0" applyNumberFormat="1" applyBorder="1" applyAlignment="1"/>
    <xf numFmtId="165" fontId="0" fillId="0" borderId="0" xfId="0" applyNumberFormat="1" applyBorder="1" applyAlignment="1"/>
    <xf numFmtId="164" fontId="0" fillId="0" borderId="11" xfId="0" applyNumberFormat="1" applyBorder="1" applyAlignment="1"/>
    <xf numFmtId="0" fontId="4" fillId="0" borderId="10" xfId="0" applyFont="1" applyBorder="1" applyAlignment="1">
      <alignment horizontal="left" vertical="top"/>
    </xf>
    <xf numFmtId="0" fontId="4" fillId="5" borderId="12" xfId="0" applyFont="1" applyFill="1" applyBorder="1" applyAlignment="1">
      <alignment horizontal="left" vertical="top"/>
    </xf>
    <xf numFmtId="0" fontId="0" fillId="5" borderId="13" xfId="0" applyFill="1" applyBorder="1" applyAlignment="1">
      <alignment horizontal="left" vertical="top"/>
    </xf>
    <xf numFmtId="164" fontId="0" fillId="5" borderId="13" xfId="0" applyNumberFormat="1" applyFill="1" applyBorder="1" applyAlignment="1">
      <alignment horizontal="right" vertical="top"/>
    </xf>
    <xf numFmtId="2" fontId="0" fillId="5" borderId="14" xfId="0" applyNumberFormat="1" applyFill="1" applyBorder="1" applyAlignment="1"/>
    <xf numFmtId="164" fontId="0" fillId="5" borderId="14" xfId="0" applyNumberFormat="1" applyFill="1" applyBorder="1" applyAlignment="1"/>
    <xf numFmtId="164" fontId="0" fillId="5" borderId="15" xfId="0" applyNumberFormat="1" applyFill="1" applyBorder="1" applyAlignment="1"/>
    <xf numFmtId="164" fontId="0" fillId="5" borderId="16" xfId="0" applyNumberFormat="1" applyFill="1" applyBorder="1" applyAlignment="1"/>
    <xf numFmtId="0" fontId="0" fillId="6" borderId="1" xfId="0" applyFill="1" applyBorder="1" applyAlignment="1">
      <alignment horizontal="left" vertical="top"/>
    </xf>
    <xf numFmtId="164" fontId="0" fillId="6" borderId="1" xfId="0" applyNumberFormat="1" applyFill="1" applyBorder="1" applyAlignment="1">
      <alignment horizontal="right" vertical="top"/>
    </xf>
    <xf numFmtId="2" fontId="0" fillId="6" borderId="0" xfId="0" applyNumberFormat="1" applyFill="1" applyAlignment="1"/>
    <xf numFmtId="164" fontId="0" fillId="6" borderId="0" xfId="0" applyNumberFormat="1" applyFill="1" applyAlignment="1"/>
    <xf numFmtId="164" fontId="0" fillId="6" borderId="3" xfId="0" applyNumberFormat="1" applyFill="1" applyBorder="1" applyAlignment="1"/>
    <xf numFmtId="164" fontId="0" fillId="0" borderId="0" xfId="0" applyNumberFormat="1" applyFill="1" applyAlignment="1"/>
    <xf numFmtId="164" fontId="0" fillId="7" borderId="0" xfId="0" applyNumberFormat="1" applyFill="1" applyAlignme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&#1055;&#1054;&#1050;&#1054;&#1052;/&#1079;&#1072;&#1082;&#1072;&#1079;&#1099;/&#1089;&#1090;&#1072;&#1090;&#1080;&#1089;&#1090;&#1080;&#1082;&#1072;%20&#1092;&#1080;&#1083;&#1080;&#1072;&#1083;&#1099;/2023/08,23/03,08,23%20&#1047;&#1055;&#1060;/&#1076;&#1074;%2003,08,23%20&#1076;&#1085;&#1088;&#1089;&#1095;%20&#1079;&#1087;&#1092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  <sheetName val="Лист1"/>
    </sheetNames>
    <sheetDataSet>
      <sheetData sheetId="0">
        <row r="1">
          <cell r="A1" t="str">
            <v>Период: 27.07.2023 - 03.08.2023</v>
          </cell>
        </row>
        <row r="2">
          <cell r="K2" t="str">
            <v>Гермес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Количество</v>
          </cell>
          <cell r="G3" t="str">
            <v>крат</v>
          </cell>
          <cell r="H3" t="str">
            <v>заяв</v>
          </cell>
          <cell r="I3" t="str">
            <v>раз</v>
          </cell>
          <cell r="J3" t="str">
            <v>прод без опта</v>
          </cell>
          <cell r="K3" t="str">
            <v>прод опт</v>
          </cell>
          <cell r="L3" t="str">
            <v>заказ</v>
          </cell>
          <cell r="M3" t="str">
            <v>заказ</v>
          </cell>
          <cell r="N3" t="str">
            <v>ср</v>
          </cell>
          <cell r="O3" t="str">
            <v>заказ</v>
          </cell>
          <cell r="P3" t="str">
            <v>кон ост</v>
          </cell>
          <cell r="Q3" t="str">
            <v>ост без заказа</v>
          </cell>
          <cell r="R3" t="str">
            <v>ср 14,07</v>
          </cell>
          <cell r="S3" t="str">
            <v>ср 20,07</v>
          </cell>
          <cell r="T3" t="str">
            <v>ср 24,07</v>
          </cell>
          <cell r="U3" t="str">
            <v>коментарий</v>
          </cell>
          <cell r="V3" t="str">
            <v>вес</v>
          </cell>
          <cell r="X3" t="str">
            <v>заказ кор.</v>
          </cell>
        </row>
        <row r="4">
          <cell r="A4" t="str">
            <v>Номенклатура</v>
          </cell>
          <cell r="B4" t="str">
            <v>Ед. изм.</v>
          </cell>
          <cell r="C4" t="str">
            <v>Начальный остаток</v>
          </cell>
          <cell r="D4" t="str">
            <v>Приход</v>
          </cell>
          <cell r="E4" t="str">
            <v>Расход</v>
          </cell>
          <cell r="F4" t="str">
            <v>Конечный остаток</v>
          </cell>
        </row>
        <row r="5">
          <cell r="E5">
            <v>27491.059999999998</v>
          </cell>
          <cell r="F5">
            <v>5193.4399999999996</v>
          </cell>
          <cell r="H5">
            <v>0</v>
          </cell>
          <cell r="I5">
            <v>0</v>
          </cell>
          <cell r="J5">
            <v>1404.46</v>
          </cell>
          <cell r="K5">
            <v>26086.6</v>
          </cell>
          <cell r="L5">
            <v>0</v>
          </cell>
          <cell r="M5">
            <v>0</v>
          </cell>
          <cell r="N5">
            <v>280.892</v>
          </cell>
          <cell r="O5">
            <v>875.52</v>
          </cell>
          <cell r="R5">
            <v>173.82</v>
          </cell>
          <cell r="S5">
            <v>245.94</v>
          </cell>
          <cell r="T5">
            <v>266.16000000000008</v>
          </cell>
          <cell r="V5">
            <v>402.46999999999997</v>
          </cell>
          <cell r="W5" t="str">
            <v>крат кор</v>
          </cell>
          <cell r="X5">
            <v>110</v>
          </cell>
        </row>
        <row r="6">
          <cell r="A6" t="str">
            <v>Готовые бельмеши сочные с мясом ТМ Горячая штучка 0,3кг зам  ПОКОМ</v>
          </cell>
          <cell r="B6" t="str">
            <v>шт</v>
          </cell>
          <cell r="D6">
            <v>408</v>
          </cell>
          <cell r="E6">
            <v>408</v>
          </cell>
          <cell r="G6">
            <v>0.3</v>
          </cell>
          <cell r="K6">
            <v>408</v>
          </cell>
          <cell r="N6">
            <v>0</v>
          </cell>
          <cell r="P6" t="e">
            <v>#DIV/0!</v>
          </cell>
          <cell r="Q6" t="e">
            <v>#DIV/0!</v>
          </cell>
          <cell r="R6">
            <v>0</v>
          </cell>
          <cell r="S6">
            <v>0</v>
          </cell>
          <cell r="T6">
            <v>0</v>
          </cell>
          <cell r="V6">
            <v>0</v>
          </cell>
          <cell r="W6">
            <v>12</v>
          </cell>
          <cell r="X6">
            <v>0</v>
          </cell>
        </row>
        <row r="7">
          <cell r="A7" t="str">
            <v>Готовые чебупели острые с мясом Горячая штучка 0,3 кг зам  ПОКОМ</v>
          </cell>
          <cell r="B7" t="str">
            <v>шт</v>
          </cell>
          <cell r="D7">
            <v>528</v>
          </cell>
          <cell r="E7">
            <v>513</v>
          </cell>
          <cell r="F7">
            <v>15</v>
          </cell>
          <cell r="G7">
            <v>0.3</v>
          </cell>
          <cell r="J7">
            <v>9</v>
          </cell>
          <cell r="K7">
            <v>504</v>
          </cell>
          <cell r="N7">
            <v>1.8</v>
          </cell>
          <cell r="P7">
            <v>8.3333333333333339</v>
          </cell>
          <cell r="Q7">
            <v>8.3333333333333339</v>
          </cell>
          <cell r="R7">
            <v>0</v>
          </cell>
          <cell r="S7">
            <v>0</v>
          </cell>
          <cell r="T7">
            <v>0</v>
          </cell>
          <cell r="V7">
            <v>0</v>
          </cell>
          <cell r="W7">
            <v>12</v>
          </cell>
          <cell r="X7">
            <v>0</v>
          </cell>
        </row>
        <row r="8">
          <cell r="A8" t="str">
            <v>Готовые чебупели с ветчиной и сыром Горячая штучка 0,3кг зам  ПОКОМ</v>
          </cell>
          <cell r="B8" t="str">
            <v>шт</v>
          </cell>
          <cell r="C8">
            <v>30</v>
          </cell>
          <cell r="D8">
            <v>708</v>
          </cell>
          <cell r="E8">
            <v>728</v>
          </cell>
          <cell r="F8">
            <v>7</v>
          </cell>
          <cell r="G8">
            <v>0.3</v>
          </cell>
          <cell r="J8">
            <v>44</v>
          </cell>
          <cell r="K8">
            <v>684</v>
          </cell>
          <cell r="N8">
            <v>8.8000000000000007</v>
          </cell>
          <cell r="O8">
            <v>89.800000000000011</v>
          </cell>
          <cell r="P8">
            <v>11</v>
          </cell>
          <cell r="Q8">
            <v>0.79545454545454541</v>
          </cell>
          <cell r="R8">
            <v>3</v>
          </cell>
          <cell r="S8">
            <v>4</v>
          </cell>
          <cell r="T8">
            <v>6.4</v>
          </cell>
          <cell r="V8">
            <v>26.94</v>
          </cell>
          <cell r="W8">
            <v>12</v>
          </cell>
          <cell r="X8">
            <v>8</v>
          </cell>
        </row>
        <row r="9">
          <cell r="A9" t="str">
            <v>Готовые чебупели с мясом ТМ Горячая штучка Без свинины 0,3 кг  ПОКОМ</v>
          </cell>
          <cell r="B9" t="str">
            <v>шт</v>
          </cell>
          <cell r="D9">
            <v>504</v>
          </cell>
          <cell r="E9">
            <v>504</v>
          </cell>
          <cell r="G9">
            <v>0.3</v>
          </cell>
          <cell r="K9">
            <v>504</v>
          </cell>
          <cell r="N9">
            <v>0</v>
          </cell>
          <cell r="P9" t="e">
            <v>#DIV/0!</v>
          </cell>
          <cell r="Q9" t="e">
            <v>#DIV/0!</v>
          </cell>
          <cell r="R9">
            <v>0</v>
          </cell>
          <cell r="S9">
            <v>0</v>
          </cell>
          <cell r="T9">
            <v>0</v>
          </cell>
          <cell r="V9">
            <v>0</v>
          </cell>
          <cell r="W9">
            <v>12</v>
          </cell>
          <cell r="X9">
            <v>0</v>
          </cell>
        </row>
        <row r="10">
          <cell r="A10" t="str">
            <v>Готовые чебупели сочные с мясом ТМ Горячая штучка  0,3кг зам  ПОКОМ</v>
          </cell>
          <cell r="B10" t="str">
            <v>шт</v>
          </cell>
          <cell r="C10">
            <v>68</v>
          </cell>
          <cell r="D10">
            <v>744</v>
          </cell>
          <cell r="E10">
            <v>793</v>
          </cell>
          <cell r="F10">
            <v>13</v>
          </cell>
          <cell r="G10">
            <v>0.3</v>
          </cell>
          <cell r="J10">
            <v>73</v>
          </cell>
          <cell r="K10">
            <v>720</v>
          </cell>
          <cell r="N10">
            <v>14.6</v>
          </cell>
          <cell r="O10">
            <v>147.6</v>
          </cell>
          <cell r="P10">
            <v>11</v>
          </cell>
          <cell r="Q10">
            <v>0.8904109589041096</v>
          </cell>
          <cell r="R10">
            <v>3</v>
          </cell>
          <cell r="S10">
            <v>10</v>
          </cell>
          <cell r="T10">
            <v>10.4</v>
          </cell>
          <cell r="V10">
            <v>44.279999999999994</v>
          </cell>
          <cell r="W10">
            <v>12</v>
          </cell>
          <cell r="X10">
            <v>13</v>
          </cell>
        </row>
        <row r="11">
          <cell r="A11" t="str">
            <v>Готовые чебуреки с мясом ТМ Горячая штучка 0,09 кг флоу-пак ПОКОМ</v>
          </cell>
          <cell r="B11" t="str">
            <v>шт</v>
          </cell>
          <cell r="D11">
            <v>1512</v>
          </cell>
          <cell r="E11">
            <v>1512</v>
          </cell>
          <cell r="G11">
            <v>0.09</v>
          </cell>
          <cell r="K11">
            <v>1512</v>
          </cell>
          <cell r="N11">
            <v>0</v>
          </cell>
          <cell r="P11" t="e">
            <v>#DIV/0!</v>
          </cell>
          <cell r="Q11" t="e">
            <v>#DIV/0!</v>
          </cell>
          <cell r="R11">
            <v>0</v>
          </cell>
          <cell r="S11">
            <v>0</v>
          </cell>
          <cell r="T11">
            <v>0</v>
          </cell>
          <cell r="V11">
            <v>0</v>
          </cell>
          <cell r="W11">
            <v>24</v>
          </cell>
          <cell r="X11">
            <v>0</v>
          </cell>
        </row>
        <row r="12">
          <cell r="A12" t="str">
            <v>Готовые чебуреки со свининой и говядиной ТМ Горячая штучка ТС Базовый ассортимент 0,36 кг  ПОКОМ</v>
          </cell>
          <cell r="B12" t="str">
            <v>шт</v>
          </cell>
          <cell r="D12">
            <v>800</v>
          </cell>
          <cell r="E12">
            <v>800</v>
          </cell>
          <cell r="G12">
            <v>0.36</v>
          </cell>
          <cell r="K12">
            <v>800</v>
          </cell>
          <cell r="N12">
            <v>0</v>
          </cell>
          <cell r="P12" t="e">
            <v>#DIV/0!</v>
          </cell>
          <cell r="Q12" t="e">
            <v>#DIV/0!</v>
          </cell>
          <cell r="R12">
            <v>0</v>
          </cell>
          <cell r="S12">
            <v>0</v>
          </cell>
          <cell r="T12">
            <v>0</v>
          </cell>
          <cell r="V12">
            <v>0</v>
          </cell>
          <cell r="W12">
            <v>10</v>
          </cell>
          <cell r="X12">
            <v>0</v>
          </cell>
        </row>
        <row r="13">
          <cell r="A13" t="str">
            <v>Готовые чебуреки Сочный мегачебурек.Готовые жареные.ВЕС  ПОКОМ</v>
          </cell>
          <cell r="B13" t="str">
            <v>кг</v>
          </cell>
          <cell r="D13">
            <v>179.2</v>
          </cell>
          <cell r="E13">
            <v>8.9600000000000009</v>
          </cell>
          <cell r="F13">
            <v>170.24</v>
          </cell>
          <cell r="G13">
            <v>1</v>
          </cell>
          <cell r="J13">
            <v>8.9600000000000009</v>
          </cell>
          <cell r="K13">
            <v>0</v>
          </cell>
          <cell r="N13">
            <v>1.7920000000000003</v>
          </cell>
          <cell r="P13">
            <v>94.999999999999986</v>
          </cell>
          <cell r="Q13">
            <v>94.999999999999986</v>
          </cell>
          <cell r="R13">
            <v>0</v>
          </cell>
          <cell r="S13">
            <v>0</v>
          </cell>
          <cell r="T13">
            <v>0</v>
          </cell>
          <cell r="V13">
            <v>0</v>
          </cell>
          <cell r="W13">
            <v>2.2400000000000002</v>
          </cell>
          <cell r="X13">
            <v>0</v>
          </cell>
        </row>
        <row r="14">
          <cell r="A14" t="str">
            <v>Жар-боллы с курочкой и сыром. Кулинарные изделия рубленые в тесте куриные жареные  ПОКОМ</v>
          </cell>
          <cell r="B14" t="str">
            <v>кг</v>
          </cell>
          <cell r="D14">
            <v>141</v>
          </cell>
          <cell r="E14">
            <v>24</v>
          </cell>
          <cell r="F14">
            <v>117</v>
          </cell>
          <cell r="G14">
            <v>1</v>
          </cell>
          <cell r="J14">
            <v>24</v>
          </cell>
          <cell r="K14">
            <v>0</v>
          </cell>
          <cell r="N14">
            <v>4.8</v>
          </cell>
          <cell r="P14">
            <v>24.375</v>
          </cell>
          <cell r="Q14">
            <v>24.375</v>
          </cell>
          <cell r="R14">
            <v>9</v>
          </cell>
          <cell r="S14">
            <v>6.6</v>
          </cell>
          <cell r="T14">
            <v>7.2</v>
          </cell>
          <cell r="V14">
            <v>0</v>
          </cell>
          <cell r="W14">
            <v>3</v>
          </cell>
          <cell r="X14">
            <v>0</v>
          </cell>
        </row>
        <row r="15">
          <cell r="A15" t="str">
            <v>Жар-ладушки с клубникой и вишней. Жареные с начинкой.ВЕС  ПОКОМ</v>
          </cell>
          <cell r="B15" t="str">
            <v>кг</v>
          </cell>
          <cell r="D15">
            <v>444</v>
          </cell>
          <cell r="E15">
            <v>25.9</v>
          </cell>
          <cell r="F15">
            <v>418.1</v>
          </cell>
          <cell r="G15">
            <v>1</v>
          </cell>
          <cell r="J15">
            <v>25.9</v>
          </cell>
          <cell r="K15">
            <v>0</v>
          </cell>
          <cell r="N15">
            <v>5.18</v>
          </cell>
          <cell r="P15">
            <v>80.714285714285722</v>
          </cell>
          <cell r="Q15">
            <v>80.714285714285722</v>
          </cell>
          <cell r="R15">
            <v>0</v>
          </cell>
          <cell r="S15">
            <v>0</v>
          </cell>
          <cell r="T15">
            <v>0</v>
          </cell>
          <cell r="V15">
            <v>0</v>
          </cell>
          <cell r="W15">
            <v>3.7</v>
          </cell>
          <cell r="X15">
            <v>0</v>
          </cell>
        </row>
        <row r="16">
          <cell r="A16" t="str">
            <v>Жар-ладушки с яблоком и грушей. Изделия хлебобулочные жареные с начинкой зам  ПОКОМ</v>
          </cell>
          <cell r="B16" t="str">
            <v>кг</v>
          </cell>
          <cell r="C16">
            <v>29.6</v>
          </cell>
          <cell r="D16">
            <v>18.5</v>
          </cell>
          <cell r="E16">
            <v>7.4</v>
          </cell>
          <cell r="F16">
            <v>40.700000000000003</v>
          </cell>
          <cell r="G16">
            <v>1</v>
          </cell>
          <cell r="J16">
            <v>7.4</v>
          </cell>
          <cell r="K16">
            <v>0</v>
          </cell>
          <cell r="N16">
            <v>1.48</v>
          </cell>
          <cell r="P16">
            <v>27.500000000000004</v>
          </cell>
          <cell r="Q16">
            <v>27.500000000000004</v>
          </cell>
          <cell r="R16">
            <v>0</v>
          </cell>
          <cell r="S16">
            <v>1.48</v>
          </cell>
          <cell r="T16">
            <v>1.48</v>
          </cell>
          <cell r="V16">
            <v>0</v>
          </cell>
          <cell r="W16">
            <v>3.7</v>
          </cell>
          <cell r="X16">
            <v>0</v>
          </cell>
        </row>
        <row r="17">
          <cell r="A17" t="str">
            <v>Жар-мени с картофелем и сочной грудинкой. ВЕС  ПОКОМ</v>
          </cell>
          <cell r="B17" t="str">
            <v>кг</v>
          </cell>
          <cell r="D17">
            <v>399</v>
          </cell>
          <cell r="E17">
            <v>399</v>
          </cell>
          <cell r="G17">
            <v>1</v>
          </cell>
          <cell r="K17">
            <v>399</v>
          </cell>
          <cell r="N17">
            <v>0</v>
          </cell>
          <cell r="P17" t="e">
            <v>#DIV/0!</v>
          </cell>
          <cell r="Q17" t="e">
            <v>#DIV/0!</v>
          </cell>
          <cell r="R17">
            <v>0</v>
          </cell>
          <cell r="S17">
            <v>0</v>
          </cell>
          <cell r="T17">
            <v>0</v>
          </cell>
          <cell r="V17">
            <v>0</v>
          </cell>
          <cell r="W17">
            <v>3.5</v>
          </cell>
          <cell r="X17">
            <v>0</v>
          </cell>
        </row>
        <row r="18">
          <cell r="A18" t="str">
            <v>Круггетсы с сырным соусом ТМ Горячая штучка 0,25 кг зам  ПОКОМ</v>
          </cell>
          <cell r="B18" t="str">
            <v>шт</v>
          </cell>
          <cell r="D18">
            <v>828</v>
          </cell>
          <cell r="E18">
            <v>817</v>
          </cell>
          <cell r="F18">
            <v>11</v>
          </cell>
          <cell r="G18">
            <v>0.25</v>
          </cell>
          <cell r="J18">
            <v>13</v>
          </cell>
          <cell r="K18">
            <v>804</v>
          </cell>
          <cell r="N18">
            <v>2.6</v>
          </cell>
          <cell r="O18">
            <v>28</v>
          </cell>
          <cell r="P18">
            <v>15</v>
          </cell>
          <cell r="Q18">
            <v>4.2307692307692308</v>
          </cell>
          <cell r="R18">
            <v>0</v>
          </cell>
          <cell r="S18">
            <v>0</v>
          </cell>
          <cell r="T18">
            <v>0</v>
          </cell>
          <cell r="V18">
            <v>7</v>
          </cell>
          <cell r="W18">
            <v>12</v>
          </cell>
          <cell r="X18">
            <v>3</v>
          </cell>
        </row>
        <row r="19">
          <cell r="A19" t="str">
            <v>Круггетсы сочные ТМ Горячая штучка ТС Круггетсы 0,25 кг зам  ПОКОМ</v>
          </cell>
          <cell r="B19" t="str">
            <v>шт</v>
          </cell>
          <cell r="C19">
            <v>96</v>
          </cell>
          <cell r="D19">
            <v>434</v>
          </cell>
          <cell r="E19">
            <v>450</v>
          </cell>
          <cell r="F19">
            <v>73</v>
          </cell>
          <cell r="G19">
            <v>0.25</v>
          </cell>
          <cell r="J19">
            <v>42</v>
          </cell>
          <cell r="K19">
            <v>408</v>
          </cell>
          <cell r="N19">
            <v>8.4</v>
          </cell>
          <cell r="O19">
            <v>53</v>
          </cell>
          <cell r="P19">
            <v>15</v>
          </cell>
          <cell r="Q19">
            <v>8.6904761904761898</v>
          </cell>
          <cell r="R19">
            <v>0</v>
          </cell>
          <cell r="S19">
            <v>1</v>
          </cell>
          <cell r="T19">
            <v>1.4</v>
          </cell>
          <cell r="V19">
            <v>13.25</v>
          </cell>
          <cell r="W19">
            <v>12</v>
          </cell>
          <cell r="X19">
            <v>5</v>
          </cell>
        </row>
        <row r="20">
          <cell r="A20" t="str">
            <v>Мини-сосиски в тесте "Фрайпики" 1,8кг ВЕС,  ПОКОМ</v>
          </cell>
          <cell r="B20" t="str">
            <v>кг</v>
          </cell>
          <cell r="D20">
            <v>216</v>
          </cell>
          <cell r="E20">
            <v>5.4</v>
          </cell>
          <cell r="F20">
            <v>210.6</v>
          </cell>
          <cell r="G20">
            <v>1</v>
          </cell>
          <cell r="J20">
            <v>5.4</v>
          </cell>
          <cell r="K20">
            <v>0</v>
          </cell>
          <cell r="N20">
            <v>1.08</v>
          </cell>
          <cell r="P20">
            <v>194.99999999999997</v>
          </cell>
          <cell r="Q20">
            <v>194.99999999999997</v>
          </cell>
          <cell r="R20">
            <v>0</v>
          </cell>
          <cell r="S20">
            <v>0</v>
          </cell>
          <cell r="T20">
            <v>0</v>
          </cell>
          <cell r="V20">
            <v>0</v>
          </cell>
          <cell r="W20">
            <v>1.8</v>
          </cell>
          <cell r="X20">
            <v>0</v>
          </cell>
        </row>
        <row r="21">
          <cell r="A21" t="str">
            <v>Мини-сосиски в тесте "Фрайпики" 3,7кг ВЕС,  ПОКОМ</v>
          </cell>
          <cell r="B21" t="str">
            <v>кг</v>
          </cell>
          <cell r="C21">
            <v>25.9</v>
          </cell>
          <cell r="D21">
            <v>765.9</v>
          </cell>
          <cell r="E21">
            <v>747.4</v>
          </cell>
          <cell r="F21">
            <v>29.6</v>
          </cell>
          <cell r="G21">
            <v>1</v>
          </cell>
          <cell r="J21">
            <v>70.3</v>
          </cell>
          <cell r="K21">
            <v>677.1</v>
          </cell>
          <cell r="N21">
            <v>14.059999999999999</v>
          </cell>
          <cell r="O21">
            <v>139.11999999999998</v>
          </cell>
          <cell r="P21">
            <v>11.999999999999998</v>
          </cell>
          <cell r="Q21">
            <v>2.1052631578947372</v>
          </cell>
          <cell r="R21">
            <v>11.1</v>
          </cell>
          <cell r="S21">
            <v>13.319999999999999</v>
          </cell>
          <cell r="T21">
            <v>15.540000000000001</v>
          </cell>
          <cell r="U21" t="str">
            <v>1/2 заказа</v>
          </cell>
          <cell r="V21">
            <v>139.11999999999998</v>
          </cell>
          <cell r="W21">
            <v>3.7</v>
          </cell>
          <cell r="X21">
            <v>38</v>
          </cell>
        </row>
        <row r="22">
          <cell r="A22" t="str">
            <v>Наггетсы из печи 0,25кг ТМ Вязанка ТС Няняггетсы Сливушки замор.  ПОКОМ</v>
          </cell>
          <cell r="B22" t="str">
            <v>шт</v>
          </cell>
          <cell r="D22">
            <v>506</v>
          </cell>
          <cell r="E22">
            <v>506</v>
          </cell>
          <cell r="G22">
            <v>0.25</v>
          </cell>
          <cell r="J22">
            <v>2</v>
          </cell>
          <cell r="K22">
            <v>504</v>
          </cell>
          <cell r="N22">
            <v>0.4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V22">
            <v>0</v>
          </cell>
          <cell r="W22">
            <v>12</v>
          </cell>
          <cell r="X22">
            <v>0</v>
          </cell>
        </row>
        <row r="23">
          <cell r="A23" t="str">
            <v>Наггетсы Нагетосы Сочная курочка в хруст панир со сметаной и зеленью ТМ Горячая штучка 0,25 ПОКОМ</v>
          </cell>
          <cell r="B23" t="str">
            <v>шт</v>
          </cell>
          <cell r="D23">
            <v>804</v>
          </cell>
          <cell r="E23">
            <v>804</v>
          </cell>
          <cell r="G23">
            <v>0.25</v>
          </cell>
          <cell r="K23">
            <v>804</v>
          </cell>
          <cell r="N23">
            <v>0</v>
          </cell>
          <cell r="P23" t="e">
            <v>#DIV/0!</v>
          </cell>
          <cell r="Q23" t="e">
            <v>#DIV/0!</v>
          </cell>
          <cell r="R23">
            <v>0</v>
          </cell>
          <cell r="S23">
            <v>0</v>
          </cell>
          <cell r="T23">
            <v>0</v>
          </cell>
          <cell r="V23">
            <v>0</v>
          </cell>
          <cell r="W23">
            <v>6</v>
          </cell>
          <cell r="X23">
            <v>0</v>
          </cell>
        </row>
        <row r="24">
          <cell r="A24" t="str">
            <v>Наггетсы Нагетосы Сочная курочка со сладкой паприкой ТМ Горячая штучка ф/в 0,25 кг  ПОКОМ</v>
          </cell>
          <cell r="B24" t="str">
            <v>шт</v>
          </cell>
          <cell r="D24">
            <v>804</v>
          </cell>
          <cell r="E24">
            <v>804</v>
          </cell>
          <cell r="G24">
            <v>0.25</v>
          </cell>
          <cell r="K24">
            <v>804</v>
          </cell>
          <cell r="N24">
            <v>0</v>
          </cell>
          <cell r="P24" t="e">
            <v>#DIV/0!</v>
          </cell>
          <cell r="Q24" t="e">
            <v>#DIV/0!</v>
          </cell>
          <cell r="R24">
            <v>0</v>
          </cell>
          <cell r="S24">
            <v>0</v>
          </cell>
          <cell r="T24">
            <v>0</v>
          </cell>
          <cell r="V24">
            <v>0</v>
          </cell>
          <cell r="W24">
            <v>6</v>
          </cell>
          <cell r="X24">
            <v>0</v>
          </cell>
        </row>
        <row r="25">
          <cell r="A25" t="str">
            <v>Наггетсы Нагетосы Сочная курочка ТМ Горячая штучка 0,25 кг зам  ПОКОМ</v>
          </cell>
          <cell r="B25" t="str">
            <v>шт</v>
          </cell>
          <cell r="D25">
            <v>804</v>
          </cell>
          <cell r="E25">
            <v>804</v>
          </cell>
          <cell r="G25">
            <v>0.25</v>
          </cell>
          <cell r="K25">
            <v>804</v>
          </cell>
          <cell r="N25">
            <v>0</v>
          </cell>
          <cell r="P25" t="e">
            <v>#DIV/0!</v>
          </cell>
          <cell r="Q25" t="e">
            <v>#DIV/0!</v>
          </cell>
          <cell r="R25">
            <v>0</v>
          </cell>
          <cell r="S25">
            <v>0</v>
          </cell>
          <cell r="T25">
            <v>0</v>
          </cell>
          <cell r="V25">
            <v>0</v>
          </cell>
          <cell r="W25">
            <v>6</v>
          </cell>
          <cell r="X25">
            <v>0</v>
          </cell>
        </row>
        <row r="26">
          <cell r="A26" t="str">
            <v>Наггетсы с индейкой 0,25кг ТМ Вязанка ТС Няняггетсы Сливушки НД2 замор.  ПОКОМ</v>
          </cell>
          <cell r="B26" t="str">
            <v>шт</v>
          </cell>
          <cell r="D26">
            <v>348</v>
          </cell>
          <cell r="E26">
            <v>87</v>
          </cell>
          <cell r="F26">
            <v>261</v>
          </cell>
          <cell r="G26">
            <v>0.25</v>
          </cell>
          <cell r="J26">
            <v>85</v>
          </cell>
          <cell r="K26">
            <v>2</v>
          </cell>
          <cell r="N26">
            <v>17</v>
          </cell>
          <cell r="P26">
            <v>15.352941176470589</v>
          </cell>
          <cell r="Q26">
            <v>15.352941176470589</v>
          </cell>
          <cell r="R26">
            <v>8.6</v>
          </cell>
          <cell r="S26">
            <v>14.4</v>
          </cell>
          <cell r="T26">
            <v>17.399999999999999</v>
          </cell>
          <cell r="V26">
            <v>0</v>
          </cell>
          <cell r="W26">
            <v>12</v>
          </cell>
          <cell r="X26">
            <v>0</v>
          </cell>
        </row>
        <row r="27">
          <cell r="A27" t="str">
            <v>Наггетсы хрустящие п/ф ВЕС ПОКОМ</v>
          </cell>
          <cell r="B27" t="str">
            <v>кг</v>
          </cell>
          <cell r="C27">
            <v>60</v>
          </cell>
          <cell r="D27">
            <v>264</v>
          </cell>
          <cell r="E27">
            <v>96</v>
          </cell>
          <cell r="F27">
            <v>210</v>
          </cell>
          <cell r="G27">
            <v>1</v>
          </cell>
          <cell r="J27">
            <v>96</v>
          </cell>
          <cell r="K27">
            <v>0</v>
          </cell>
          <cell r="N27">
            <v>19.2</v>
          </cell>
          <cell r="O27">
            <v>78</v>
          </cell>
          <cell r="P27">
            <v>15</v>
          </cell>
          <cell r="Q27">
            <v>10.9375</v>
          </cell>
          <cell r="R27">
            <v>14.4</v>
          </cell>
          <cell r="S27">
            <v>15.6</v>
          </cell>
          <cell r="T27">
            <v>15.6</v>
          </cell>
          <cell r="V27">
            <v>78</v>
          </cell>
          <cell r="W27">
            <v>6</v>
          </cell>
          <cell r="X27">
            <v>13</v>
          </cell>
        </row>
        <row r="28">
          <cell r="A28" t="str">
            <v>Пекерсы с индейкой в сливочном соусе ТМ Горячая штучка 0,25 кг зам  ПОКОМ</v>
          </cell>
          <cell r="B28" t="str">
            <v>шт</v>
          </cell>
          <cell r="D28">
            <v>456</v>
          </cell>
          <cell r="E28">
            <v>456</v>
          </cell>
          <cell r="G28">
            <v>0.25</v>
          </cell>
          <cell r="K28">
            <v>456</v>
          </cell>
          <cell r="N28">
            <v>0</v>
          </cell>
          <cell r="P28" t="e">
            <v>#DIV/0!</v>
          </cell>
          <cell r="Q28" t="e">
            <v>#DIV/0!</v>
          </cell>
          <cell r="R28">
            <v>0</v>
          </cell>
          <cell r="S28">
            <v>0</v>
          </cell>
          <cell r="T28">
            <v>0</v>
          </cell>
          <cell r="V28">
            <v>0</v>
          </cell>
          <cell r="W28">
            <v>12</v>
          </cell>
          <cell r="X28">
            <v>0</v>
          </cell>
        </row>
        <row r="29">
          <cell r="A29" t="str">
            <v>Пельмени Grandmeni с говядиной в сливочном соусе ТМ Горячая штучка флоупак сфера 0,75 кг.  ПОКОМ</v>
          </cell>
          <cell r="B29" t="str">
            <v>шт</v>
          </cell>
          <cell r="D29">
            <v>504</v>
          </cell>
          <cell r="E29">
            <v>504</v>
          </cell>
          <cell r="G29">
            <v>0.75</v>
          </cell>
          <cell r="K29">
            <v>504</v>
          </cell>
          <cell r="N29">
            <v>0</v>
          </cell>
          <cell r="P29" t="e">
            <v>#DIV/0!</v>
          </cell>
          <cell r="Q29" t="e">
            <v>#DIV/0!</v>
          </cell>
          <cell r="R29">
            <v>0</v>
          </cell>
          <cell r="S29">
            <v>0</v>
          </cell>
          <cell r="T29">
            <v>0</v>
          </cell>
          <cell r="V29">
            <v>0</v>
          </cell>
          <cell r="W29">
            <v>8</v>
          </cell>
          <cell r="X29">
            <v>0</v>
          </cell>
        </row>
        <row r="30">
          <cell r="A30" t="str">
            <v>Пельмени Grandmeni с говядиной ТМ Горячая штучка флоупак сфера 0,75 кг. ПОКОМ</v>
          </cell>
          <cell r="B30" t="str">
            <v>шт</v>
          </cell>
          <cell r="D30">
            <v>600</v>
          </cell>
          <cell r="E30">
            <v>600</v>
          </cell>
          <cell r="G30">
            <v>0.75</v>
          </cell>
          <cell r="K30">
            <v>600</v>
          </cell>
          <cell r="N30">
            <v>0</v>
          </cell>
          <cell r="P30" t="e">
            <v>#DIV/0!</v>
          </cell>
          <cell r="Q30" t="e">
            <v>#DIV/0!</v>
          </cell>
          <cell r="R30">
            <v>0</v>
          </cell>
          <cell r="S30">
            <v>0</v>
          </cell>
          <cell r="T30">
            <v>0</v>
          </cell>
          <cell r="V30">
            <v>0</v>
          </cell>
          <cell r="W30">
            <v>8</v>
          </cell>
          <cell r="X30">
            <v>0</v>
          </cell>
        </row>
        <row r="31">
          <cell r="A31" t="str">
            <v>Пельмени Grandmeni со сливочным маслом Горячая штучка 0,75 кг ПОКОМ</v>
          </cell>
          <cell r="B31" t="str">
            <v>шт</v>
          </cell>
          <cell r="D31">
            <v>600</v>
          </cell>
          <cell r="E31">
            <v>577</v>
          </cell>
          <cell r="F31">
            <v>23</v>
          </cell>
          <cell r="G31">
            <v>0.75</v>
          </cell>
          <cell r="J31">
            <v>1</v>
          </cell>
          <cell r="K31">
            <v>576</v>
          </cell>
          <cell r="N31">
            <v>0.2</v>
          </cell>
          <cell r="P31">
            <v>115</v>
          </cell>
          <cell r="Q31">
            <v>115</v>
          </cell>
          <cell r="R31">
            <v>0</v>
          </cell>
          <cell r="S31">
            <v>0</v>
          </cell>
          <cell r="T31">
            <v>0</v>
          </cell>
          <cell r="V31">
            <v>0</v>
          </cell>
          <cell r="W31">
            <v>8</v>
          </cell>
          <cell r="X31">
            <v>0</v>
          </cell>
        </row>
        <row r="32">
          <cell r="A32" t="str">
            <v>Пельмени Бигбули #МЕГАВКУСИЩЕ с сочной грудинкой ТМ Горячая шту БУЛЬМЕНИ ТС Бигбули  сфера 0,9 ПОКОМ</v>
          </cell>
          <cell r="B32" t="str">
            <v>шт</v>
          </cell>
          <cell r="D32">
            <v>1000</v>
          </cell>
          <cell r="E32">
            <v>1000</v>
          </cell>
          <cell r="G32">
            <v>0.9</v>
          </cell>
          <cell r="K32">
            <v>1000</v>
          </cell>
          <cell r="N32">
            <v>0</v>
          </cell>
          <cell r="P32" t="e">
            <v>#DIV/0!</v>
          </cell>
          <cell r="Q32" t="e">
            <v>#DIV/0!</v>
          </cell>
          <cell r="R32">
            <v>0</v>
          </cell>
          <cell r="S32">
            <v>0</v>
          </cell>
          <cell r="T32">
            <v>0</v>
          </cell>
          <cell r="V32">
            <v>0</v>
          </cell>
          <cell r="W32">
            <v>8</v>
          </cell>
          <cell r="X32">
            <v>0</v>
          </cell>
        </row>
        <row r="33">
          <cell r="A33" t="str">
            <v>Пельмени Бигбули #МЕГАВКУСИЩЕ с сочной грудинкой ТМ Горячая штучка ТС Бигбули  сфера 0,43  ПОКОМ</v>
          </cell>
          <cell r="B33" t="str">
            <v>шт</v>
          </cell>
          <cell r="D33">
            <v>1200</v>
          </cell>
          <cell r="E33">
            <v>1200</v>
          </cell>
          <cell r="G33">
            <v>0.43</v>
          </cell>
          <cell r="K33">
            <v>1200</v>
          </cell>
          <cell r="N33">
            <v>0</v>
          </cell>
          <cell r="P33" t="e">
            <v>#DIV/0!</v>
          </cell>
          <cell r="Q33" t="e">
            <v>#DIV/0!</v>
          </cell>
          <cell r="R33">
            <v>0</v>
          </cell>
          <cell r="S33">
            <v>0</v>
          </cell>
          <cell r="T33">
            <v>0</v>
          </cell>
          <cell r="V33">
            <v>0</v>
          </cell>
          <cell r="W33">
            <v>16</v>
          </cell>
          <cell r="X33">
            <v>0</v>
          </cell>
        </row>
        <row r="34">
          <cell r="A34" t="str">
            <v>Пельмени Бигбули с мясом, Горячая штучка 0,9кг  ПОКОМ</v>
          </cell>
          <cell r="B34" t="str">
            <v>шт</v>
          </cell>
          <cell r="D34">
            <v>256</v>
          </cell>
          <cell r="E34">
            <v>11</v>
          </cell>
          <cell r="F34">
            <v>245</v>
          </cell>
          <cell r="G34">
            <v>0.9</v>
          </cell>
          <cell r="J34">
            <v>11</v>
          </cell>
          <cell r="K34">
            <v>0</v>
          </cell>
          <cell r="N34">
            <v>2.2000000000000002</v>
          </cell>
          <cell r="P34">
            <v>111.36363636363636</v>
          </cell>
          <cell r="Q34">
            <v>111.36363636363636</v>
          </cell>
          <cell r="R34">
            <v>3.6</v>
          </cell>
          <cell r="S34">
            <v>9.6</v>
          </cell>
          <cell r="T34">
            <v>8.4</v>
          </cell>
          <cell r="V34">
            <v>0</v>
          </cell>
          <cell r="W34">
            <v>8</v>
          </cell>
          <cell r="X34">
            <v>0</v>
          </cell>
        </row>
        <row r="35">
          <cell r="A35" t="str">
            <v>Пельмени Бугбули со сливочным маслом ТМ Горячая штучка БУЛЬМЕНИ 0,43 кг  ПОКОМ</v>
          </cell>
          <cell r="B35" t="str">
            <v>шт</v>
          </cell>
          <cell r="D35">
            <v>1552</v>
          </cell>
          <cell r="E35">
            <v>1504</v>
          </cell>
          <cell r="F35">
            <v>48</v>
          </cell>
          <cell r="G35">
            <v>0.43</v>
          </cell>
          <cell r="K35">
            <v>1504</v>
          </cell>
          <cell r="N35">
            <v>0</v>
          </cell>
          <cell r="P35" t="e">
            <v>#DIV/0!</v>
          </cell>
          <cell r="Q35" t="e">
            <v>#DIV/0!</v>
          </cell>
          <cell r="R35">
            <v>0</v>
          </cell>
          <cell r="S35">
            <v>0</v>
          </cell>
          <cell r="T35">
            <v>0</v>
          </cell>
          <cell r="V35">
            <v>0</v>
          </cell>
          <cell r="W35">
            <v>16</v>
          </cell>
          <cell r="X35">
            <v>0</v>
          </cell>
        </row>
        <row r="36">
          <cell r="A36" t="str">
            <v>Пельмени Бульмени с говядиной и свининой Горячая шт. 0,9 кг  ПОКОМ</v>
          </cell>
          <cell r="B36" t="str">
            <v>шт</v>
          </cell>
          <cell r="D36">
            <v>1232</v>
          </cell>
          <cell r="E36">
            <v>1046</v>
          </cell>
          <cell r="F36">
            <v>186</v>
          </cell>
          <cell r="G36">
            <v>0.9</v>
          </cell>
          <cell r="J36">
            <v>43</v>
          </cell>
          <cell r="K36">
            <v>1003</v>
          </cell>
          <cell r="N36">
            <v>8.6</v>
          </cell>
          <cell r="P36">
            <v>21.627906976744185</v>
          </cell>
          <cell r="Q36">
            <v>21.627906976744185</v>
          </cell>
          <cell r="R36">
            <v>7.2</v>
          </cell>
          <cell r="S36">
            <v>11.8</v>
          </cell>
          <cell r="T36">
            <v>3.4</v>
          </cell>
          <cell r="V36">
            <v>0</v>
          </cell>
          <cell r="W36">
            <v>8</v>
          </cell>
          <cell r="X36">
            <v>0</v>
          </cell>
        </row>
        <row r="37">
          <cell r="A37" t="str">
            <v>Пельмени Бульмени с говядиной и свининой Горячая штучка 0,43  ПОКОМ</v>
          </cell>
          <cell r="B37" t="str">
            <v>шт</v>
          </cell>
          <cell r="D37">
            <v>1328</v>
          </cell>
          <cell r="E37">
            <v>1290</v>
          </cell>
          <cell r="F37">
            <v>38</v>
          </cell>
          <cell r="G37">
            <v>0.43</v>
          </cell>
          <cell r="J37">
            <v>10</v>
          </cell>
          <cell r="K37">
            <v>1280</v>
          </cell>
          <cell r="N37">
            <v>2</v>
          </cell>
          <cell r="P37">
            <v>19</v>
          </cell>
          <cell r="Q37">
            <v>19</v>
          </cell>
          <cell r="R37">
            <v>2.6</v>
          </cell>
          <cell r="S37">
            <v>2.4</v>
          </cell>
          <cell r="T37">
            <v>4.4000000000000004</v>
          </cell>
          <cell r="V37">
            <v>0</v>
          </cell>
          <cell r="W37">
            <v>16</v>
          </cell>
          <cell r="X37">
            <v>0</v>
          </cell>
        </row>
        <row r="38">
          <cell r="A38" t="str">
            <v>Пельмени Бульмени с говядиной и свининой Наваристые Горячая штучка ВЕС  ПОКОМ</v>
          </cell>
          <cell r="B38" t="str">
            <v>кг</v>
          </cell>
          <cell r="C38">
            <v>10</v>
          </cell>
          <cell r="D38">
            <v>295</v>
          </cell>
          <cell r="E38">
            <v>75</v>
          </cell>
          <cell r="F38">
            <v>225</v>
          </cell>
          <cell r="G38">
            <v>1</v>
          </cell>
          <cell r="J38">
            <v>75</v>
          </cell>
          <cell r="K38">
            <v>0</v>
          </cell>
          <cell r="N38">
            <v>15</v>
          </cell>
          <cell r="P38">
            <v>15</v>
          </cell>
          <cell r="Q38">
            <v>15</v>
          </cell>
          <cell r="R38">
            <v>5</v>
          </cell>
          <cell r="S38">
            <v>7</v>
          </cell>
          <cell r="T38">
            <v>11</v>
          </cell>
          <cell r="V38">
            <v>0</v>
          </cell>
          <cell r="W38">
            <v>5</v>
          </cell>
          <cell r="X38">
            <v>0</v>
          </cell>
        </row>
        <row r="39">
          <cell r="A39" t="str">
            <v>Пельмени Бульмени со сливочным маслом Горячая штучка 0,9 кг  ПОКОМ</v>
          </cell>
          <cell r="B39" t="str">
            <v>шт</v>
          </cell>
          <cell r="D39">
            <v>1296</v>
          </cell>
          <cell r="E39">
            <v>1081</v>
          </cell>
          <cell r="F39">
            <v>215</v>
          </cell>
          <cell r="G39">
            <v>0.9</v>
          </cell>
          <cell r="J39">
            <v>73</v>
          </cell>
          <cell r="K39">
            <v>1008</v>
          </cell>
          <cell r="N39">
            <v>14.6</v>
          </cell>
          <cell r="P39">
            <v>14.726027397260275</v>
          </cell>
          <cell r="Q39">
            <v>14.726027397260275</v>
          </cell>
          <cell r="R39">
            <v>9.1999999999999993</v>
          </cell>
          <cell r="S39">
            <v>17.600000000000001</v>
          </cell>
          <cell r="T39">
            <v>10</v>
          </cell>
          <cell r="V39">
            <v>0</v>
          </cell>
          <cell r="W39">
            <v>8</v>
          </cell>
          <cell r="X39">
            <v>0</v>
          </cell>
        </row>
        <row r="40">
          <cell r="A40" t="str">
            <v>Пельмени Бульмени со сливочным маслом ТМ Горячая шт. 0,43 кг  ПОКОМ</v>
          </cell>
          <cell r="B40" t="str">
            <v>шт</v>
          </cell>
          <cell r="D40">
            <v>1392</v>
          </cell>
          <cell r="E40">
            <v>1329</v>
          </cell>
          <cell r="F40">
            <v>63</v>
          </cell>
          <cell r="G40">
            <v>0.43</v>
          </cell>
          <cell r="J40">
            <v>33</v>
          </cell>
          <cell r="K40">
            <v>1296</v>
          </cell>
          <cell r="N40">
            <v>6.6</v>
          </cell>
          <cell r="O40">
            <v>36</v>
          </cell>
          <cell r="P40">
            <v>15</v>
          </cell>
          <cell r="Q40">
            <v>9.5454545454545467</v>
          </cell>
          <cell r="R40">
            <v>3.4</v>
          </cell>
          <cell r="S40">
            <v>4.5999999999999996</v>
          </cell>
          <cell r="T40">
            <v>6.4</v>
          </cell>
          <cell r="V40">
            <v>15.48</v>
          </cell>
          <cell r="W40">
            <v>16</v>
          </cell>
          <cell r="X40">
            <v>3</v>
          </cell>
        </row>
        <row r="41">
          <cell r="A41" t="str">
            <v>Пельмени Отборные из свинины и говядины 0,9 кг ТМ Стародворье ТС Медвежье ушко  ПОКОМ</v>
          </cell>
          <cell r="B41" t="str">
            <v>шт</v>
          </cell>
          <cell r="D41">
            <v>323</v>
          </cell>
          <cell r="E41">
            <v>73</v>
          </cell>
          <cell r="F41">
            <v>250</v>
          </cell>
          <cell r="G41">
            <v>0.9</v>
          </cell>
          <cell r="J41">
            <v>73</v>
          </cell>
          <cell r="K41">
            <v>0</v>
          </cell>
          <cell r="N41">
            <v>14.6</v>
          </cell>
          <cell r="P41">
            <v>17.123287671232877</v>
          </cell>
          <cell r="Q41">
            <v>17.123287671232877</v>
          </cell>
          <cell r="R41">
            <v>7.4</v>
          </cell>
          <cell r="S41">
            <v>15.6</v>
          </cell>
          <cell r="T41">
            <v>12.2</v>
          </cell>
          <cell r="V41">
            <v>0</v>
          </cell>
          <cell r="W41">
            <v>8</v>
          </cell>
          <cell r="X41">
            <v>0</v>
          </cell>
        </row>
        <row r="42">
          <cell r="A42" t="str">
            <v>Пельмени С говядиной и свининой, ВЕС, ТМ Славница сфера пуговки  ПОКОМ</v>
          </cell>
          <cell r="B42" t="str">
            <v>кг</v>
          </cell>
          <cell r="C42">
            <v>50</v>
          </cell>
          <cell r="D42">
            <v>715</v>
          </cell>
          <cell r="E42">
            <v>150</v>
          </cell>
          <cell r="F42">
            <v>605</v>
          </cell>
          <cell r="G42">
            <v>1</v>
          </cell>
          <cell r="J42">
            <v>150</v>
          </cell>
          <cell r="K42">
            <v>0</v>
          </cell>
          <cell r="N42">
            <v>30</v>
          </cell>
          <cell r="P42">
            <v>20.166666666666668</v>
          </cell>
          <cell r="Q42">
            <v>20.166666666666668</v>
          </cell>
          <cell r="R42">
            <v>20</v>
          </cell>
          <cell r="S42">
            <v>31</v>
          </cell>
          <cell r="T42">
            <v>36</v>
          </cell>
          <cell r="V42">
            <v>0</v>
          </cell>
          <cell r="W42">
            <v>5</v>
          </cell>
          <cell r="X42">
            <v>0</v>
          </cell>
        </row>
        <row r="43">
          <cell r="A43" t="str">
            <v>Снеки  ЖАР-мени ВЕС. рубленые в тесте замор.  ПОКОМ</v>
          </cell>
          <cell r="B43" t="str">
            <v>кг</v>
          </cell>
          <cell r="C43">
            <v>11</v>
          </cell>
          <cell r="D43">
            <v>836</v>
          </cell>
          <cell r="E43">
            <v>836</v>
          </cell>
          <cell r="G43">
            <v>1</v>
          </cell>
          <cell r="J43">
            <v>27.5</v>
          </cell>
          <cell r="K43">
            <v>808.5</v>
          </cell>
          <cell r="N43">
            <v>5.5</v>
          </cell>
          <cell r="P43">
            <v>0</v>
          </cell>
          <cell r="Q43">
            <v>0</v>
          </cell>
          <cell r="R43">
            <v>7.7</v>
          </cell>
          <cell r="S43">
            <v>8.6999999999999993</v>
          </cell>
          <cell r="T43">
            <v>12</v>
          </cell>
          <cell r="V43">
            <v>0</v>
          </cell>
          <cell r="W43">
            <v>5.5</v>
          </cell>
          <cell r="X43">
            <v>0</v>
          </cell>
        </row>
        <row r="44">
          <cell r="A44" t="str">
            <v>Фрай-пицца с ветчиной и грибами 3,0 кг. ВЕС.  ПОКОМ</v>
          </cell>
          <cell r="B44" t="str">
            <v>кг</v>
          </cell>
          <cell r="D44">
            <v>210</v>
          </cell>
          <cell r="E44">
            <v>12</v>
          </cell>
          <cell r="F44">
            <v>198</v>
          </cell>
          <cell r="G44">
            <v>1</v>
          </cell>
          <cell r="J44">
            <v>12</v>
          </cell>
          <cell r="K44">
            <v>0</v>
          </cell>
          <cell r="N44">
            <v>2.4</v>
          </cell>
          <cell r="P44">
            <v>82.5</v>
          </cell>
          <cell r="Q44">
            <v>82.5</v>
          </cell>
          <cell r="R44">
            <v>0</v>
          </cell>
          <cell r="S44">
            <v>0</v>
          </cell>
          <cell r="T44">
            <v>0</v>
          </cell>
          <cell r="V44">
            <v>0</v>
          </cell>
          <cell r="W44">
            <v>3</v>
          </cell>
          <cell r="X44">
            <v>0</v>
          </cell>
        </row>
        <row r="45">
          <cell r="A45" t="str">
            <v>Хотстеры ТМ Горячая штучка ТС Хотстеры 0,25 кг зам  ПОКОМ</v>
          </cell>
          <cell r="B45" t="str">
            <v>шт</v>
          </cell>
          <cell r="C45">
            <v>9</v>
          </cell>
          <cell r="D45">
            <v>1080</v>
          </cell>
          <cell r="E45">
            <v>1054</v>
          </cell>
          <cell r="F45">
            <v>33</v>
          </cell>
          <cell r="G45">
            <v>0.25</v>
          </cell>
          <cell r="J45">
            <v>45</v>
          </cell>
          <cell r="K45">
            <v>1009</v>
          </cell>
          <cell r="N45">
            <v>9</v>
          </cell>
          <cell r="O45">
            <v>102</v>
          </cell>
          <cell r="P45">
            <v>15</v>
          </cell>
          <cell r="Q45">
            <v>3.6666666666666665</v>
          </cell>
          <cell r="R45">
            <v>1.8</v>
          </cell>
          <cell r="S45">
            <v>4.8</v>
          </cell>
          <cell r="T45">
            <v>7</v>
          </cell>
          <cell r="V45">
            <v>25.5</v>
          </cell>
          <cell r="W45">
            <v>12</v>
          </cell>
          <cell r="X45">
            <v>9</v>
          </cell>
        </row>
        <row r="46">
          <cell r="A46" t="str">
            <v>Хрустящие крылышки острые к пиву ТМ Горячая штучка 0,3кг зам  ПОКОМ</v>
          </cell>
          <cell r="B46" t="str">
            <v>шт</v>
          </cell>
          <cell r="C46">
            <v>8</v>
          </cell>
          <cell r="D46">
            <v>660</v>
          </cell>
          <cell r="E46">
            <v>630</v>
          </cell>
          <cell r="F46">
            <v>36</v>
          </cell>
          <cell r="G46">
            <v>0.3</v>
          </cell>
          <cell r="J46">
            <v>30</v>
          </cell>
          <cell r="K46">
            <v>600</v>
          </cell>
          <cell r="N46">
            <v>6</v>
          </cell>
          <cell r="P46">
            <v>6</v>
          </cell>
          <cell r="Q46">
            <v>6</v>
          </cell>
          <cell r="R46">
            <v>3.2</v>
          </cell>
          <cell r="S46">
            <v>3.6</v>
          </cell>
          <cell r="T46">
            <v>5.8</v>
          </cell>
          <cell r="V46">
            <v>0</v>
          </cell>
          <cell r="W46">
            <v>12</v>
          </cell>
          <cell r="X46">
            <v>0</v>
          </cell>
        </row>
        <row r="47">
          <cell r="A47" t="str">
            <v>Хрустящие крылышки ТМ Горячая штучка 0,3 кг зам  ПОКОМ</v>
          </cell>
          <cell r="B47" t="str">
            <v>шт</v>
          </cell>
          <cell r="C47">
            <v>7</v>
          </cell>
          <cell r="D47">
            <v>757</v>
          </cell>
          <cell r="E47">
            <v>715</v>
          </cell>
          <cell r="F47">
            <v>45</v>
          </cell>
          <cell r="G47">
            <v>0.3</v>
          </cell>
          <cell r="J47">
            <v>31</v>
          </cell>
          <cell r="K47">
            <v>684</v>
          </cell>
          <cell r="N47">
            <v>6.2</v>
          </cell>
          <cell r="O47">
            <v>48</v>
          </cell>
          <cell r="P47">
            <v>15</v>
          </cell>
          <cell r="Q47">
            <v>7.258064516129032</v>
          </cell>
          <cell r="R47">
            <v>3.6</v>
          </cell>
          <cell r="S47">
            <v>5</v>
          </cell>
          <cell r="T47">
            <v>6.4</v>
          </cell>
          <cell r="V47">
            <v>14.399999999999999</v>
          </cell>
          <cell r="W47">
            <v>12</v>
          </cell>
          <cell r="X47">
            <v>4</v>
          </cell>
        </row>
        <row r="48">
          <cell r="A48" t="str">
            <v>Хрустящие крылышки. В панировке куриные жареные.ВЕС  ПОКОМ</v>
          </cell>
          <cell r="B48" t="str">
            <v>кг</v>
          </cell>
          <cell r="D48">
            <v>126</v>
          </cell>
          <cell r="E48">
            <v>0</v>
          </cell>
          <cell r="F48">
            <v>126</v>
          </cell>
          <cell r="G48">
            <v>1</v>
          </cell>
          <cell r="K48">
            <v>0</v>
          </cell>
          <cell r="N48">
            <v>0</v>
          </cell>
          <cell r="P48" t="e">
            <v>#DIV/0!</v>
          </cell>
          <cell r="Q48" t="e">
            <v>#DIV/0!</v>
          </cell>
          <cell r="R48">
            <v>0</v>
          </cell>
          <cell r="S48">
            <v>0</v>
          </cell>
          <cell r="T48">
            <v>0</v>
          </cell>
          <cell r="V48">
            <v>0</v>
          </cell>
          <cell r="W48">
            <v>1.8</v>
          </cell>
          <cell r="X48">
            <v>0</v>
          </cell>
        </row>
        <row r="49">
          <cell r="A49" t="str">
            <v>Чебупай сочное яблоко ТМ Горячая штучка ТС Чебупай 0,2 кг УВС.  зам  ПОКОМ</v>
          </cell>
          <cell r="B49" t="str">
            <v>шт</v>
          </cell>
          <cell r="C49">
            <v>145</v>
          </cell>
          <cell r="D49">
            <v>49</v>
          </cell>
          <cell r="E49">
            <v>19</v>
          </cell>
          <cell r="F49">
            <v>167</v>
          </cell>
          <cell r="G49">
            <v>0.2</v>
          </cell>
          <cell r="J49">
            <v>19</v>
          </cell>
          <cell r="K49">
            <v>0</v>
          </cell>
          <cell r="N49">
            <v>3.8</v>
          </cell>
          <cell r="P49">
            <v>43.94736842105263</v>
          </cell>
          <cell r="Q49">
            <v>43.94736842105263</v>
          </cell>
          <cell r="R49">
            <v>2.8</v>
          </cell>
          <cell r="S49">
            <v>1.8</v>
          </cell>
          <cell r="T49">
            <v>1.6</v>
          </cell>
          <cell r="V49">
            <v>0</v>
          </cell>
          <cell r="W49">
            <v>6</v>
          </cell>
          <cell r="X49">
            <v>0</v>
          </cell>
        </row>
        <row r="50">
          <cell r="A50" t="str">
            <v>Чебупай спелая вишня ТМ Горячая штучка ТС Чебупай 0,2 кг УВС. зам  ПОКОМ</v>
          </cell>
          <cell r="B50" t="str">
            <v>шт</v>
          </cell>
          <cell r="C50">
            <v>151</v>
          </cell>
          <cell r="D50">
            <v>49</v>
          </cell>
          <cell r="E50">
            <v>24</v>
          </cell>
          <cell r="F50">
            <v>170</v>
          </cell>
          <cell r="G50">
            <v>0.2</v>
          </cell>
          <cell r="J50">
            <v>24</v>
          </cell>
          <cell r="K50">
            <v>0</v>
          </cell>
          <cell r="N50">
            <v>4.8</v>
          </cell>
          <cell r="P50">
            <v>35.416666666666671</v>
          </cell>
          <cell r="Q50">
            <v>35.416666666666671</v>
          </cell>
          <cell r="R50">
            <v>3.8</v>
          </cell>
          <cell r="S50">
            <v>2.8</v>
          </cell>
          <cell r="T50">
            <v>3.4</v>
          </cell>
          <cell r="V50">
            <v>0</v>
          </cell>
          <cell r="W50">
            <v>6</v>
          </cell>
          <cell r="X50">
            <v>0</v>
          </cell>
        </row>
        <row r="51">
          <cell r="A51" t="str">
            <v>Чебупицца курочка по-итальянски Горячая штучка 0,25 кг зам  ПОКОМ</v>
          </cell>
          <cell r="B51" t="str">
            <v>шт</v>
          </cell>
          <cell r="C51">
            <v>48</v>
          </cell>
          <cell r="D51">
            <v>1094</v>
          </cell>
          <cell r="E51">
            <v>1136</v>
          </cell>
          <cell r="G51">
            <v>0.25</v>
          </cell>
          <cell r="J51">
            <v>44</v>
          </cell>
          <cell r="K51">
            <v>1092</v>
          </cell>
          <cell r="N51">
            <v>8.8000000000000007</v>
          </cell>
          <cell r="O51">
            <v>88</v>
          </cell>
          <cell r="P51">
            <v>10</v>
          </cell>
          <cell r="Q51">
            <v>0</v>
          </cell>
          <cell r="R51">
            <v>4</v>
          </cell>
          <cell r="S51">
            <v>6.2</v>
          </cell>
          <cell r="T51">
            <v>7.4</v>
          </cell>
          <cell r="V51">
            <v>22</v>
          </cell>
          <cell r="W51">
            <v>12</v>
          </cell>
          <cell r="X51">
            <v>8</v>
          </cell>
        </row>
        <row r="52">
          <cell r="A52" t="str">
            <v>Чебупицца Пепперони ТМ Горячая штучка ТС Чебупицца 0.25кг зам  ПОКОМ</v>
          </cell>
          <cell r="B52" t="str">
            <v>шт</v>
          </cell>
          <cell r="C52">
            <v>37</v>
          </cell>
          <cell r="D52">
            <v>1128</v>
          </cell>
          <cell r="E52">
            <v>1161</v>
          </cell>
          <cell r="G52">
            <v>0.25</v>
          </cell>
          <cell r="J52">
            <v>33</v>
          </cell>
          <cell r="K52">
            <v>1128</v>
          </cell>
          <cell r="N52">
            <v>6.6</v>
          </cell>
          <cell r="O52">
            <v>66</v>
          </cell>
          <cell r="P52">
            <v>10</v>
          </cell>
          <cell r="Q52">
            <v>0</v>
          </cell>
          <cell r="R52">
            <v>3</v>
          </cell>
          <cell r="S52">
            <v>6.4</v>
          </cell>
          <cell r="T52">
            <v>9</v>
          </cell>
          <cell r="V52">
            <v>16.5</v>
          </cell>
          <cell r="W52">
            <v>12</v>
          </cell>
          <cell r="X52">
            <v>6</v>
          </cell>
        </row>
        <row r="53">
          <cell r="A53" t="str">
            <v>Чебуреки Мясные вес 2,7 кг Кулинарные изделия мясосодержащие рубленые в тесте жарен  ПОКОМ</v>
          </cell>
          <cell r="B53" t="str">
            <v>кг</v>
          </cell>
          <cell r="D53">
            <v>313.2</v>
          </cell>
          <cell r="E53">
            <v>54</v>
          </cell>
          <cell r="F53">
            <v>259.2</v>
          </cell>
          <cell r="G53">
            <v>1</v>
          </cell>
          <cell r="J53">
            <v>54</v>
          </cell>
          <cell r="K53">
            <v>0</v>
          </cell>
          <cell r="N53">
            <v>10.8</v>
          </cell>
          <cell r="P53">
            <v>23.999999999999996</v>
          </cell>
          <cell r="Q53">
            <v>23.999999999999996</v>
          </cell>
          <cell r="R53">
            <v>12.42</v>
          </cell>
          <cell r="S53">
            <v>8.64</v>
          </cell>
          <cell r="T53">
            <v>10.8</v>
          </cell>
          <cell r="V53">
            <v>0</v>
          </cell>
          <cell r="W53">
            <v>2.7</v>
          </cell>
          <cell r="X53">
            <v>0</v>
          </cell>
        </row>
        <row r="54">
          <cell r="A54" t="str">
            <v>Чебуреки сочные, ВЕС, куриные жарен. зам  ПОКОМ</v>
          </cell>
          <cell r="B54" t="str">
            <v>кг</v>
          </cell>
          <cell r="D54">
            <v>795</v>
          </cell>
          <cell r="E54">
            <v>110</v>
          </cell>
          <cell r="F54">
            <v>685</v>
          </cell>
          <cell r="G54">
            <v>1</v>
          </cell>
          <cell r="J54">
            <v>110</v>
          </cell>
          <cell r="K54">
            <v>0</v>
          </cell>
          <cell r="N54">
            <v>22</v>
          </cell>
          <cell r="P54">
            <v>31.136363636363637</v>
          </cell>
          <cell r="Q54">
            <v>31.136363636363637</v>
          </cell>
          <cell r="R54">
            <v>24</v>
          </cell>
          <cell r="S54">
            <v>32</v>
          </cell>
          <cell r="T54">
            <v>35.54</v>
          </cell>
          <cell r="V54">
            <v>0</v>
          </cell>
          <cell r="W54">
            <v>5</v>
          </cell>
          <cell r="X54">
            <v>0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B42"/>
  <sheetViews>
    <sheetView tabSelected="1" topLeftCell="A4" workbookViewId="0">
      <selection activeCell="AB33" sqref="AB33"/>
    </sheetView>
  </sheetViews>
  <sheetFormatPr defaultColWidth="10.5" defaultRowHeight="11.45" customHeight="1" outlineLevelRow="2" x14ac:dyDescent="0.2"/>
  <cols>
    <col min="1" max="1" width="71.6640625" style="1" customWidth="1"/>
    <col min="2" max="2" width="5" style="1" customWidth="1"/>
    <col min="3" max="6" width="5.83203125" style="7" customWidth="1"/>
    <col min="7" max="7" width="5.1640625" style="16" customWidth="1"/>
    <col min="8" max="8" width="2.1640625" style="17" customWidth="1"/>
    <col min="9" max="9" width="3" style="17" customWidth="1"/>
    <col min="10" max="11" width="2.33203125" style="17" customWidth="1"/>
    <col min="12" max="12" width="2.5" style="17" customWidth="1"/>
    <col min="13" max="13" width="6" style="17" customWidth="1"/>
    <col min="14" max="14" width="5" style="17" customWidth="1"/>
    <col min="15" max="15" width="10.5" style="17"/>
    <col min="16" max="17" width="6.5" style="17" customWidth="1"/>
    <col min="18" max="20" width="7.5" style="17" customWidth="1"/>
    <col min="21" max="22" width="10.5" style="17"/>
    <col min="23" max="23" width="10.5" style="16"/>
    <col min="24" max="24" width="10.5" style="18"/>
    <col min="25" max="25" width="10.5" style="17"/>
    <col min="26" max="16384" width="10.5" style="4"/>
  </cols>
  <sheetData>
    <row r="1" spans="1:28" ht="12.95" customHeight="1" outlineLevel="1" x14ac:dyDescent="0.2">
      <c r="A1" s="2" t="s">
        <v>0</v>
      </c>
    </row>
    <row r="2" spans="1:28" ht="12.95" customHeight="1" outlineLevel="1" x14ac:dyDescent="0.2">
      <c r="A2" s="2"/>
    </row>
    <row r="3" spans="1:28" ht="26.1" customHeight="1" x14ac:dyDescent="0.2">
      <c r="A3" s="3" t="s">
        <v>1</v>
      </c>
      <c r="B3" s="3" t="s">
        <v>2</v>
      </c>
      <c r="C3" s="8" t="s">
        <v>3</v>
      </c>
      <c r="D3" s="8"/>
      <c r="E3" s="8"/>
      <c r="F3" s="8"/>
      <c r="G3" s="11" t="s">
        <v>42</v>
      </c>
      <c r="H3" s="12" t="s">
        <v>43</v>
      </c>
      <c r="I3" s="12" t="s">
        <v>44</v>
      </c>
      <c r="J3" s="12" t="s">
        <v>45</v>
      </c>
      <c r="K3" s="12" t="s">
        <v>46</v>
      </c>
      <c r="L3" s="12" t="s">
        <v>47</v>
      </c>
      <c r="M3" s="12" t="s">
        <v>47</v>
      </c>
      <c r="N3" s="12" t="s">
        <v>48</v>
      </c>
      <c r="O3" s="12" t="s">
        <v>47</v>
      </c>
      <c r="P3" s="12" t="s">
        <v>49</v>
      </c>
      <c r="Q3" s="12" t="s">
        <v>50</v>
      </c>
      <c r="R3" s="12" t="s">
        <v>51</v>
      </c>
      <c r="S3" s="12" t="s">
        <v>52</v>
      </c>
      <c r="T3" s="19" t="s">
        <v>58</v>
      </c>
      <c r="U3" s="12" t="s">
        <v>53</v>
      </c>
      <c r="V3" s="12" t="s">
        <v>54</v>
      </c>
      <c r="W3" s="11"/>
      <c r="X3" s="13" t="s">
        <v>55</v>
      </c>
      <c r="Y3" s="12" t="s">
        <v>56</v>
      </c>
    </row>
    <row r="4" spans="1:28" ht="26.1" customHeight="1" x14ac:dyDescent="0.2">
      <c r="A4" s="3" t="s">
        <v>1</v>
      </c>
      <c r="B4" s="3" t="s">
        <v>2</v>
      </c>
      <c r="C4" s="8" t="s">
        <v>4</v>
      </c>
      <c r="D4" s="8" t="s">
        <v>5</v>
      </c>
      <c r="E4" s="8" t="s">
        <v>6</v>
      </c>
      <c r="F4" s="8" t="s">
        <v>7</v>
      </c>
      <c r="G4" s="11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1"/>
      <c r="X4" s="13"/>
      <c r="Y4" s="12"/>
    </row>
    <row r="5" spans="1:28" ht="11.1" customHeight="1" x14ac:dyDescent="0.2">
      <c r="A5" s="5"/>
      <c r="B5" s="5"/>
      <c r="C5" s="9"/>
      <c r="D5" s="9"/>
      <c r="E5" s="14">
        <f t="shared" ref="E5:F5" si="0">SUM(E6:E79)</f>
        <v>1568.72</v>
      </c>
      <c r="F5" s="14">
        <f t="shared" si="0"/>
        <v>3336.68</v>
      </c>
      <c r="G5" s="11"/>
      <c r="H5" s="14">
        <f t="shared" ref="H5:O5" si="1">SUM(H6:H79)</f>
        <v>0</v>
      </c>
      <c r="I5" s="14">
        <f t="shared" si="1"/>
        <v>0</v>
      </c>
      <c r="J5" s="14">
        <f t="shared" si="1"/>
        <v>0</v>
      </c>
      <c r="K5" s="14">
        <f t="shared" si="1"/>
        <v>0</v>
      </c>
      <c r="L5" s="14">
        <f t="shared" si="1"/>
        <v>0</v>
      </c>
      <c r="M5" s="14">
        <f t="shared" si="1"/>
        <v>770.6</v>
      </c>
      <c r="N5" s="14">
        <f t="shared" si="1"/>
        <v>329.74399999999997</v>
      </c>
      <c r="O5" s="14">
        <f t="shared" si="1"/>
        <v>2971.6800000000003</v>
      </c>
      <c r="P5" s="12"/>
      <c r="Q5" s="12"/>
      <c r="R5" s="14">
        <f>SUM(R6:R79)</f>
        <v>224.64</v>
      </c>
      <c r="S5" s="14">
        <f>SUM(S6:S79)</f>
        <v>237.76000000000005</v>
      </c>
      <c r="T5" s="14">
        <f>SUM(T6:T79)</f>
        <v>259.59199999999998</v>
      </c>
      <c r="U5" s="12"/>
      <c r="V5" s="14">
        <f>SUM(V6:V79)</f>
        <v>2015.058</v>
      </c>
      <c r="W5" s="11" t="s">
        <v>57</v>
      </c>
      <c r="X5" s="15">
        <f>SUM(X6:X79)</f>
        <v>483</v>
      </c>
      <c r="Y5" s="14">
        <f>SUM(Y6:Y79)</f>
        <v>2076.4799999999996</v>
      </c>
    </row>
    <row r="6" spans="1:28" ht="11.1" customHeight="1" outlineLevel="2" x14ac:dyDescent="0.2">
      <c r="A6" s="6" t="s">
        <v>8</v>
      </c>
      <c r="B6" s="6" t="s">
        <v>9</v>
      </c>
      <c r="C6" s="10">
        <v>15</v>
      </c>
      <c r="D6" s="10">
        <v>1</v>
      </c>
      <c r="E6" s="10">
        <v>14</v>
      </c>
      <c r="F6" s="10"/>
      <c r="G6" s="16">
        <f>VLOOKUP(A6,[1]TDSheet!$A$1:$G$65536,7,0)</f>
        <v>0.3</v>
      </c>
      <c r="M6" s="17">
        <f>VLOOKUP(A6,[1]TDSheet!$A$1:$X$65536,24,0)*W6</f>
        <v>0</v>
      </c>
      <c r="N6" s="17">
        <f>E6/5</f>
        <v>2.8</v>
      </c>
      <c r="O6" s="20">
        <f t="shared" ref="O6:O8" si="2">17*N6-F6-M6</f>
        <v>47.599999999999994</v>
      </c>
      <c r="P6" s="17">
        <f>(F6+M6+O6)/N6</f>
        <v>17</v>
      </c>
      <c r="Q6" s="17">
        <f>(F6+M6)/N6</f>
        <v>0</v>
      </c>
      <c r="R6" s="17">
        <f>VLOOKUP(A6,[1]TDSheet!$A$1:$S$65536,19,0)</f>
        <v>0</v>
      </c>
      <c r="S6" s="17">
        <f>VLOOKUP(A6,[1]TDSheet!$A$1:$T$65536,20,0)</f>
        <v>0</v>
      </c>
      <c r="T6" s="17">
        <f>VLOOKUP(A6,[1]TDSheet!$A$1:$N$65536,14,0)</f>
        <v>1.8</v>
      </c>
      <c r="V6" s="17">
        <f>O6*G6</f>
        <v>14.279999999999998</v>
      </c>
      <c r="W6" s="16">
        <f>VLOOKUP(A6,[1]TDSheet!$A$1:$W$65536,23,0)</f>
        <v>12</v>
      </c>
      <c r="X6" s="18">
        <v>4</v>
      </c>
      <c r="Y6" s="17">
        <f>X6*W6*G6</f>
        <v>14.399999999999999</v>
      </c>
    </row>
    <row r="7" spans="1:28" ht="11.1" customHeight="1" outlineLevel="2" x14ac:dyDescent="0.2">
      <c r="A7" s="6" t="s">
        <v>10</v>
      </c>
      <c r="B7" s="6" t="s">
        <v>9</v>
      </c>
      <c r="C7" s="10">
        <v>7</v>
      </c>
      <c r="D7" s="10"/>
      <c r="E7" s="10"/>
      <c r="F7" s="10"/>
      <c r="G7" s="16">
        <f>VLOOKUP(A7,[1]TDSheet!$A$1:$G$65536,7,0)</f>
        <v>0.3</v>
      </c>
      <c r="M7" s="17">
        <f>VLOOKUP(A7,[1]TDSheet!$A$1:$X$65536,24,0)*W7</f>
        <v>96</v>
      </c>
      <c r="N7" s="17">
        <v>6</v>
      </c>
      <c r="O7" s="20">
        <f t="shared" si="2"/>
        <v>6</v>
      </c>
      <c r="P7" s="17">
        <f t="shared" ref="P7:P37" si="3">(F7+M7+O7)/N7</f>
        <v>17</v>
      </c>
      <c r="Q7" s="17">
        <f t="shared" ref="Q7:Q37" si="4">(F7+M7)/N7</f>
        <v>16</v>
      </c>
      <c r="R7" s="17">
        <f>VLOOKUP(A7,[1]TDSheet!$A$1:$S$65536,19,0)</f>
        <v>4</v>
      </c>
      <c r="S7" s="17">
        <f>VLOOKUP(A7,[1]TDSheet!$A$1:$T$65536,20,0)</f>
        <v>6.4</v>
      </c>
      <c r="T7" s="17">
        <f>VLOOKUP(A7,[1]TDSheet!$A$1:$N$65536,14,0)</f>
        <v>8.8000000000000007</v>
      </c>
      <c r="V7" s="17">
        <f t="shared" ref="V7:V37" si="5">O7*G7</f>
        <v>1.7999999999999998</v>
      </c>
      <c r="W7" s="16">
        <f>VLOOKUP(A7,[1]TDSheet!$A$1:$W$65536,23,0)</f>
        <v>12</v>
      </c>
      <c r="X7" s="18">
        <v>1</v>
      </c>
      <c r="Y7" s="17">
        <f t="shared" ref="Y7:Y42" si="6">X7*W7*G7</f>
        <v>3.5999999999999996</v>
      </c>
    </row>
    <row r="8" spans="1:28" ht="11.1" customHeight="1" outlineLevel="2" x14ac:dyDescent="0.2">
      <c r="A8" s="6" t="s">
        <v>11</v>
      </c>
      <c r="B8" s="6" t="s">
        <v>9</v>
      </c>
      <c r="C8" s="10">
        <v>13</v>
      </c>
      <c r="D8" s="10"/>
      <c r="E8" s="10"/>
      <c r="F8" s="10"/>
      <c r="G8" s="16">
        <f>VLOOKUP(A8,[1]TDSheet!$A$1:$G$65536,7,0)</f>
        <v>0.3</v>
      </c>
      <c r="M8" s="17">
        <f>VLOOKUP(A8,[1]TDSheet!$A$1:$X$65536,24,0)*W8</f>
        <v>156</v>
      </c>
      <c r="N8" s="17">
        <v>10</v>
      </c>
      <c r="O8" s="20">
        <f t="shared" si="2"/>
        <v>14</v>
      </c>
      <c r="P8" s="17">
        <f t="shared" si="3"/>
        <v>17</v>
      </c>
      <c r="Q8" s="17">
        <f t="shared" si="4"/>
        <v>15.6</v>
      </c>
      <c r="R8" s="17">
        <f>VLOOKUP(A8,[1]TDSheet!$A$1:$S$65536,19,0)</f>
        <v>10</v>
      </c>
      <c r="S8" s="17">
        <f>VLOOKUP(A8,[1]TDSheet!$A$1:$T$65536,20,0)</f>
        <v>10.4</v>
      </c>
      <c r="T8" s="17">
        <f>VLOOKUP(A8,[1]TDSheet!$A$1:$N$65536,14,0)</f>
        <v>14.6</v>
      </c>
      <c r="V8" s="17">
        <f t="shared" si="5"/>
        <v>4.2</v>
      </c>
      <c r="W8" s="16">
        <f>VLOOKUP(A8,[1]TDSheet!$A$1:$W$65536,23,0)</f>
        <v>12</v>
      </c>
      <c r="X8" s="18">
        <v>2</v>
      </c>
      <c r="Y8" s="17">
        <f t="shared" si="6"/>
        <v>7.1999999999999993</v>
      </c>
    </row>
    <row r="9" spans="1:28" ht="11.1" customHeight="1" outlineLevel="2" x14ac:dyDescent="0.2">
      <c r="A9" s="44" t="s">
        <v>12</v>
      </c>
      <c r="B9" s="44" t="s">
        <v>13</v>
      </c>
      <c r="C9" s="45">
        <v>170.24</v>
      </c>
      <c r="D9" s="45"/>
      <c r="E9" s="45">
        <v>17.920000000000002</v>
      </c>
      <c r="F9" s="45">
        <v>150.08000000000001</v>
      </c>
      <c r="G9" s="46">
        <f>VLOOKUP(A9,[1]TDSheet!$A$1:$G$65536,7,0)</f>
        <v>1</v>
      </c>
      <c r="H9" s="47"/>
      <c r="I9" s="47"/>
      <c r="J9" s="47"/>
      <c r="K9" s="47"/>
      <c r="L9" s="47"/>
      <c r="M9" s="47">
        <f>VLOOKUP(A9,[1]TDSheet!$A$1:$X$65536,24,0)*W9</f>
        <v>0</v>
      </c>
      <c r="N9" s="47">
        <f t="shared" ref="N9:N37" si="7">E9/5</f>
        <v>3.5840000000000005</v>
      </c>
      <c r="O9" s="48"/>
      <c r="P9" s="47">
        <f t="shared" si="3"/>
        <v>41.875</v>
      </c>
      <c r="Q9" s="47">
        <f t="shared" si="4"/>
        <v>41.875</v>
      </c>
      <c r="R9" s="47">
        <f>VLOOKUP(A9,[1]TDSheet!$A$1:$S$65536,19,0)</f>
        <v>0</v>
      </c>
      <c r="S9" s="47">
        <f>VLOOKUP(A9,[1]TDSheet!$A$1:$T$65536,20,0)</f>
        <v>0</v>
      </c>
      <c r="T9" s="47">
        <f>VLOOKUP(A9,[1]TDSheet!$A$1:$N$65536,14,0)</f>
        <v>1.7920000000000003</v>
      </c>
      <c r="U9" s="47"/>
      <c r="V9" s="17">
        <f t="shared" si="5"/>
        <v>0</v>
      </c>
      <c r="W9" s="46">
        <f>VLOOKUP(A9,[1]TDSheet!$A$1:$W$65536,23,0)</f>
        <v>2.2400000000000002</v>
      </c>
      <c r="X9" s="18">
        <v>0</v>
      </c>
      <c r="Y9" s="17">
        <f t="shared" si="6"/>
        <v>0</v>
      </c>
    </row>
    <row r="10" spans="1:28" ht="21.95" customHeight="1" outlineLevel="2" x14ac:dyDescent="0.2">
      <c r="A10" s="6" t="s">
        <v>14</v>
      </c>
      <c r="B10" s="6" t="s">
        <v>13</v>
      </c>
      <c r="C10" s="10">
        <v>117</v>
      </c>
      <c r="D10" s="10"/>
      <c r="E10" s="10">
        <v>69</v>
      </c>
      <c r="F10" s="10">
        <v>36</v>
      </c>
      <c r="G10" s="16">
        <f>VLOOKUP(A10,[1]TDSheet!$A$1:$G$65536,7,0)</f>
        <v>1</v>
      </c>
      <c r="M10" s="17">
        <f>VLOOKUP(A10,[1]TDSheet!$A$1:$X$65536,24,0)*W10</f>
        <v>0</v>
      </c>
      <c r="N10" s="17">
        <f t="shared" si="7"/>
        <v>13.8</v>
      </c>
      <c r="O10" s="20">
        <f>17*N10-F10-M10</f>
        <v>198.60000000000002</v>
      </c>
      <c r="P10" s="17">
        <f t="shared" si="3"/>
        <v>17</v>
      </c>
      <c r="Q10" s="17">
        <f t="shared" si="4"/>
        <v>2.6086956521739131</v>
      </c>
      <c r="R10" s="17">
        <f>VLOOKUP(A10,[1]TDSheet!$A$1:$S$65536,19,0)</f>
        <v>6.6</v>
      </c>
      <c r="S10" s="17">
        <f>VLOOKUP(A10,[1]TDSheet!$A$1:$T$65536,20,0)</f>
        <v>7.2</v>
      </c>
      <c r="T10" s="17">
        <f>VLOOKUP(A10,[1]TDSheet!$A$1:$N$65536,14,0)</f>
        <v>4.8</v>
      </c>
      <c r="V10" s="17">
        <f t="shared" si="5"/>
        <v>198.60000000000002</v>
      </c>
      <c r="W10" s="16">
        <f>VLOOKUP(A10,[1]TDSheet!$A$1:$W$65536,23,0)</f>
        <v>3</v>
      </c>
      <c r="X10" s="18">
        <v>67</v>
      </c>
      <c r="Y10" s="17">
        <f t="shared" si="6"/>
        <v>201</v>
      </c>
    </row>
    <row r="11" spans="1:28" ht="11.1" customHeight="1" outlineLevel="2" x14ac:dyDescent="0.2">
      <c r="A11" s="6" t="s">
        <v>15</v>
      </c>
      <c r="B11" s="6" t="s">
        <v>13</v>
      </c>
      <c r="C11" s="10">
        <v>418.1</v>
      </c>
      <c r="D11" s="10"/>
      <c r="E11" s="10">
        <v>55.5</v>
      </c>
      <c r="F11" s="10">
        <v>355.2</v>
      </c>
      <c r="G11" s="16">
        <f>VLOOKUP(A11,[1]TDSheet!$A$1:$G$65536,7,0)</f>
        <v>1</v>
      </c>
      <c r="M11" s="17">
        <f>VLOOKUP(A11,[1]TDSheet!$A$1:$X$65536,24,0)*W11</f>
        <v>0</v>
      </c>
      <c r="N11" s="17">
        <f t="shared" si="7"/>
        <v>11.1</v>
      </c>
      <c r="O11" s="20"/>
      <c r="P11" s="17">
        <f t="shared" si="3"/>
        <v>32</v>
      </c>
      <c r="Q11" s="17">
        <f t="shared" si="4"/>
        <v>32</v>
      </c>
      <c r="R11" s="17">
        <f>VLOOKUP(A11,[1]TDSheet!$A$1:$S$65536,19,0)</f>
        <v>0</v>
      </c>
      <c r="S11" s="17">
        <f>VLOOKUP(A11,[1]TDSheet!$A$1:$T$65536,20,0)</f>
        <v>0</v>
      </c>
      <c r="T11" s="17">
        <f>VLOOKUP(A11,[1]TDSheet!$A$1:$N$65536,14,0)</f>
        <v>5.18</v>
      </c>
      <c r="U11" s="50" t="s">
        <v>64</v>
      </c>
      <c r="V11" s="17">
        <f t="shared" si="5"/>
        <v>0</v>
      </c>
      <c r="W11" s="16">
        <f>VLOOKUP(A11,[1]TDSheet!$A$1:$W$65536,23,0)</f>
        <v>3.7</v>
      </c>
      <c r="X11" s="18">
        <v>0</v>
      </c>
      <c r="Y11" s="17">
        <f t="shared" si="6"/>
        <v>0</v>
      </c>
    </row>
    <row r="12" spans="1:28" ht="21.95" customHeight="1" outlineLevel="2" x14ac:dyDescent="0.2">
      <c r="A12" s="6" t="s">
        <v>16</v>
      </c>
      <c r="B12" s="6" t="s">
        <v>13</v>
      </c>
      <c r="C12" s="10">
        <v>40.700000000000003</v>
      </c>
      <c r="D12" s="10">
        <v>0.7</v>
      </c>
      <c r="E12" s="10">
        <v>11.1</v>
      </c>
      <c r="F12" s="10">
        <v>25.9</v>
      </c>
      <c r="G12" s="16">
        <f>VLOOKUP(A12,[1]TDSheet!$A$1:$G$65536,7,0)</f>
        <v>1</v>
      </c>
      <c r="M12" s="17">
        <f>VLOOKUP(A12,[1]TDSheet!$A$1:$X$65536,24,0)*W12</f>
        <v>0</v>
      </c>
      <c r="N12" s="17">
        <f t="shared" si="7"/>
        <v>2.2199999999999998</v>
      </c>
      <c r="O12" s="20">
        <f t="shared" ref="O12:O37" si="8">17*N12-F12-M12</f>
        <v>11.839999999999996</v>
      </c>
      <c r="P12" s="17">
        <f t="shared" si="3"/>
        <v>17</v>
      </c>
      <c r="Q12" s="17">
        <f t="shared" si="4"/>
        <v>11.666666666666668</v>
      </c>
      <c r="R12" s="17">
        <f>VLOOKUP(A12,[1]TDSheet!$A$1:$S$65536,19,0)</f>
        <v>1.48</v>
      </c>
      <c r="S12" s="17">
        <f>VLOOKUP(A12,[1]TDSheet!$A$1:$T$65536,20,0)</f>
        <v>1.48</v>
      </c>
      <c r="T12" s="17">
        <f>VLOOKUP(A12,[1]TDSheet!$A$1:$N$65536,14,0)</f>
        <v>1.48</v>
      </c>
      <c r="V12" s="17">
        <f t="shared" si="5"/>
        <v>11.839999999999996</v>
      </c>
      <c r="W12" s="16">
        <f>VLOOKUP(A12,[1]TDSheet!$A$1:$W$65536,23,0)</f>
        <v>3.7</v>
      </c>
      <c r="X12" s="18">
        <v>4</v>
      </c>
      <c r="Y12" s="17">
        <f t="shared" si="6"/>
        <v>14.8</v>
      </c>
      <c r="AB12" s="49"/>
    </row>
    <row r="13" spans="1:28" ht="11.1" customHeight="1" outlineLevel="2" x14ac:dyDescent="0.2">
      <c r="A13" s="6" t="s">
        <v>17</v>
      </c>
      <c r="B13" s="6" t="s">
        <v>9</v>
      </c>
      <c r="C13" s="10">
        <v>11</v>
      </c>
      <c r="D13" s="10"/>
      <c r="E13" s="10">
        <v>6</v>
      </c>
      <c r="F13" s="10"/>
      <c r="G13" s="16">
        <f>VLOOKUP(A13,[1]TDSheet!$A$1:$G$65536,7,0)</f>
        <v>0.25</v>
      </c>
      <c r="M13" s="17">
        <f>VLOOKUP(A13,[1]TDSheet!$A$1:$X$65536,24,0)*W13</f>
        <v>36</v>
      </c>
      <c r="N13" s="17">
        <f t="shared" si="7"/>
        <v>1.2</v>
      </c>
      <c r="O13" s="20"/>
      <c r="P13" s="17">
        <f t="shared" si="3"/>
        <v>30</v>
      </c>
      <c r="Q13" s="17">
        <f t="shared" si="4"/>
        <v>30</v>
      </c>
      <c r="R13" s="17">
        <f>VLOOKUP(A13,[1]TDSheet!$A$1:$S$65536,19,0)</f>
        <v>0</v>
      </c>
      <c r="S13" s="17">
        <f>VLOOKUP(A13,[1]TDSheet!$A$1:$T$65536,20,0)</f>
        <v>0</v>
      </c>
      <c r="T13" s="17">
        <f>VLOOKUP(A13,[1]TDSheet!$A$1:$N$65536,14,0)</f>
        <v>2.6</v>
      </c>
      <c r="V13" s="17">
        <f t="shared" si="5"/>
        <v>0</v>
      </c>
      <c r="W13" s="16">
        <f>VLOOKUP(A13,[1]TDSheet!$A$1:$W$65536,23,0)</f>
        <v>12</v>
      </c>
      <c r="X13" s="18">
        <v>0</v>
      </c>
      <c r="Y13" s="17">
        <f t="shared" si="6"/>
        <v>0</v>
      </c>
    </row>
    <row r="14" spans="1:28" ht="11.1" customHeight="1" outlineLevel="2" x14ac:dyDescent="0.2">
      <c r="A14" s="6" t="s">
        <v>18</v>
      </c>
      <c r="B14" s="6" t="s">
        <v>9</v>
      </c>
      <c r="C14" s="10">
        <v>73</v>
      </c>
      <c r="D14" s="10"/>
      <c r="E14" s="10">
        <v>33</v>
      </c>
      <c r="F14" s="10">
        <v>38</v>
      </c>
      <c r="G14" s="16">
        <f>VLOOKUP(A14,[1]TDSheet!$A$1:$G$65536,7,0)</f>
        <v>0.25</v>
      </c>
      <c r="M14" s="17">
        <f>VLOOKUP(A14,[1]TDSheet!$A$1:$X$65536,24,0)*W14</f>
        <v>60</v>
      </c>
      <c r="N14" s="17">
        <f t="shared" si="7"/>
        <v>6.6</v>
      </c>
      <c r="O14" s="20">
        <f t="shared" si="8"/>
        <v>14.199999999999989</v>
      </c>
      <c r="P14" s="17">
        <f t="shared" si="3"/>
        <v>17</v>
      </c>
      <c r="Q14" s="17">
        <f t="shared" si="4"/>
        <v>14.84848484848485</v>
      </c>
      <c r="R14" s="17">
        <f>VLOOKUP(A14,[1]TDSheet!$A$1:$S$65536,19,0)</f>
        <v>1</v>
      </c>
      <c r="S14" s="17">
        <f>VLOOKUP(A14,[1]TDSheet!$A$1:$T$65536,20,0)</f>
        <v>1.4</v>
      </c>
      <c r="T14" s="17">
        <f>VLOOKUP(A14,[1]TDSheet!$A$1:$N$65536,14,0)</f>
        <v>8.4</v>
      </c>
      <c r="V14" s="17">
        <f t="shared" si="5"/>
        <v>3.5499999999999972</v>
      </c>
      <c r="W14" s="16">
        <f>VLOOKUP(A14,[1]TDSheet!$A$1:$W$65536,23,0)</f>
        <v>12</v>
      </c>
      <c r="X14" s="18">
        <v>2</v>
      </c>
      <c r="Y14" s="17">
        <f t="shared" si="6"/>
        <v>6</v>
      </c>
    </row>
    <row r="15" spans="1:28" ht="11.1" customHeight="1" outlineLevel="2" x14ac:dyDescent="0.2">
      <c r="A15" s="6" t="s">
        <v>19</v>
      </c>
      <c r="B15" s="6" t="s">
        <v>13</v>
      </c>
      <c r="C15" s="10">
        <v>210.6</v>
      </c>
      <c r="D15" s="10"/>
      <c r="E15" s="10">
        <v>46.8</v>
      </c>
      <c r="F15" s="10">
        <v>162</v>
      </c>
      <c r="G15" s="16">
        <f>VLOOKUP(A15,[1]TDSheet!$A$1:$G$65536,7,0)</f>
        <v>1</v>
      </c>
      <c r="M15" s="17">
        <f>VLOOKUP(A15,[1]TDSheet!$A$1:$X$65536,24,0)*W15</f>
        <v>0</v>
      </c>
      <c r="N15" s="17">
        <f t="shared" si="7"/>
        <v>9.36</v>
      </c>
      <c r="O15" s="20"/>
      <c r="P15" s="17">
        <f t="shared" si="3"/>
        <v>17.30769230769231</v>
      </c>
      <c r="Q15" s="17">
        <f t="shared" si="4"/>
        <v>17.30769230769231</v>
      </c>
      <c r="R15" s="17">
        <f>VLOOKUP(A15,[1]TDSheet!$A$1:$S$65536,19,0)</f>
        <v>0</v>
      </c>
      <c r="S15" s="17">
        <f>VLOOKUP(A15,[1]TDSheet!$A$1:$T$65536,20,0)</f>
        <v>0</v>
      </c>
      <c r="T15" s="17">
        <f>VLOOKUP(A15,[1]TDSheet!$A$1:$N$65536,14,0)</f>
        <v>1.08</v>
      </c>
      <c r="V15" s="17">
        <f t="shared" si="5"/>
        <v>0</v>
      </c>
      <c r="W15" s="16">
        <f>VLOOKUP(A15,[1]TDSheet!$A$1:$W$65536,23,0)</f>
        <v>1.8</v>
      </c>
      <c r="X15" s="18">
        <v>0</v>
      </c>
      <c r="Y15" s="17">
        <f t="shared" si="6"/>
        <v>0</v>
      </c>
    </row>
    <row r="16" spans="1:28" ht="11.1" customHeight="1" outlineLevel="2" x14ac:dyDescent="0.2">
      <c r="A16" s="6" t="s">
        <v>20</v>
      </c>
      <c r="B16" s="6" t="s">
        <v>13</v>
      </c>
      <c r="C16" s="10">
        <v>29.6</v>
      </c>
      <c r="D16" s="10"/>
      <c r="E16" s="10">
        <v>11.1</v>
      </c>
      <c r="F16" s="10"/>
      <c r="G16" s="16">
        <f>VLOOKUP(A16,[1]TDSheet!$A$1:$G$65536,7,0)</f>
        <v>1</v>
      </c>
      <c r="M16" s="17">
        <f>VLOOKUP(A16,[1]TDSheet!$A$1:$X$65536,24,0)*W16</f>
        <v>140.6</v>
      </c>
      <c r="N16" s="17">
        <f t="shared" si="7"/>
        <v>2.2199999999999998</v>
      </c>
      <c r="O16" s="20"/>
      <c r="P16" s="17">
        <f t="shared" si="3"/>
        <v>63.333333333333336</v>
      </c>
      <c r="Q16" s="17">
        <f t="shared" si="4"/>
        <v>63.333333333333336</v>
      </c>
      <c r="R16" s="17">
        <f>VLOOKUP(A16,[1]TDSheet!$A$1:$S$65536,19,0)</f>
        <v>13.319999999999999</v>
      </c>
      <c r="S16" s="17">
        <f>VLOOKUP(A16,[1]TDSheet!$A$1:$T$65536,20,0)</f>
        <v>15.540000000000001</v>
      </c>
      <c r="T16" s="17">
        <f>VLOOKUP(A16,[1]TDSheet!$A$1:$N$65536,14,0)</f>
        <v>14.059999999999999</v>
      </c>
      <c r="V16" s="17">
        <f t="shared" si="5"/>
        <v>0</v>
      </c>
      <c r="W16" s="16">
        <f>VLOOKUP(A16,[1]TDSheet!$A$1:$W$65536,23,0)</f>
        <v>3.7</v>
      </c>
      <c r="X16" s="18">
        <v>0</v>
      </c>
      <c r="Y16" s="17">
        <f t="shared" si="6"/>
        <v>0</v>
      </c>
    </row>
    <row r="17" spans="1:25" ht="11.1" customHeight="1" outlineLevel="2" x14ac:dyDescent="0.2">
      <c r="A17" s="6" t="s">
        <v>21</v>
      </c>
      <c r="B17" s="6" t="s">
        <v>9</v>
      </c>
      <c r="C17" s="10">
        <v>262</v>
      </c>
      <c r="D17" s="10">
        <v>4</v>
      </c>
      <c r="E17" s="10">
        <v>138</v>
      </c>
      <c r="F17" s="10">
        <v>104</v>
      </c>
      <c r="G17" s="16">
        <f>VLOOKUP(A17,[1]TDSheet!$A$1:$G$65536,7,0)</f>
        <v>0.25</v>
      </c>
      <c r="M17" s="17">
        <f>VLOOKUP(A17,[1]TDSheet!$A$1:$X$65536,24,0)*W17</f>
        <v>0</v>
      </c>
      <c r="N17" s="17">
        <f t="shared" si="7"/>
        <v>27.6</v>
      </c>
      <c r="O17" s="20">
        <f t="shared" si="8"/>
        <v>365.20000000000005</v>
      </c>
      <c r="P17" s="17">
        <f t="shared" si="3"/>
        <v>17</v>
      </c>
      <c r="Q17" s="17">
        <f t="shared" si="4"/>
        <v>3.7681159420289854</v>
      </c>
      <c r="R17" s="17">
        <f>VLOOKUP(A17,[1]TDSheet!$A$1:$S$65536,19,0)</f>
        <v>14.4</v>
      </c>
      <c r="S17" s="17">
        <f>VLOOKUP(A17,[1]TDSheet!$A$1:$T$65536,20,0)</f>
        <v>17.399999999999999</v>
      </c>
      <c r="T17" s="17">
        <f>VLOOKUP(A17,[1]TDSheet!$A$1:$N$65536,14,0)</f>
        <v>17</v>
      </c>
      <c r="V17" s="17">
        <f t="shared" si="5"/>
        <v>91.300000000000011</v>
      </c>
      <c r="W17" s="16">
        <f>VLOOKUP(A17,[1]TDSheet!$A$1:$W$65536,23,0)</f>
        <v>12</v>
      </c>
      <c r="X17" s="18">
        <v>31</v>
      </c>
      <c r="Y17" s="17">
        <f t="shared" si="6"/>
        <v>93</v>
      </c>
    </row>
    <row r="18" spans="1:25" ht="11.1" customHeight="1" outlineLevel="2" x14ac:dyDescent="0.2">
      <c r="A18" s="6" t="s">
        <v>22</v>
      </c>
      <c r="B18" s="6" t="s">
        <v>13</v>
      </c>
      <c r="C18" s="10">
        <v>210</v>
      </c>
      <c r="D18" s="10"/>
      <c r="E18" s="10">
        <v>102</v>
      </c>
      <c r="F18" s="10">
        <v>84</v>
      </c>
      <c r="G18" s="16">
        <f>VLOOKUP(A18,[1]TDSheet!$A$1:$G$65536,7,0)</f>
        <v>1</v>
      </c>
      <c r="M18" s="17">
        <f>VLOOKUP(A18,[1]TDSheet!$A$1:$X$65536,24,0)*W18</f>
        <v>78</v>
      </c>
      <c r="N18" s="17">
        <f t="shared" si="7"/>
        <v>20.399999999999999</v>
      </c>
      <c r="O18" s="20">
        <f t="shared" si="8"/>
        <v>184.79999999999995</v>
      </c>
      <c r="P18" s="17">
        <f t="shared" si="3"/>
        <v>17</v>
      </c>
      <c r="Q18" s="17">
        <f t="shared" si="4"/>
        <v>7.9411764705882355</v>
      </c>
      <c r="R18" s="17">
        <f>VLOOKUP(A18,[1]TDSheet!$A$1:$S$65536,19,0)</f>
        <v>15.6</v>
      </c>
      <c r="S18" s="17">
        <f>VLOOKUP(A18,[1]TDSheet!$A$1:$T$65536,20,0)</f>
        <v>15.6</v>
      </c>
      <c r="T18" s="17">
        <f>VLOOKUP(A18,[1]TDSheet!$A$1:$N$65536,14,0)</f>
        <v>19.2</v>
      </c>
      <c r="V18" s="17">
        <f t="shared" si="5"/>
        <v>184.79999999999995</v>
      </c>
      <c r="W18" s="16">
        <f>VLOOKUP(A18,[1]TDSheet!$A$1:$W$65536,23,0)</f>
        <v>6</v>
      </c>
      <c r="X18" s="18">
        <v>31</v>
      </c>
      <c r="Y18" s="17">
        <f t="shared" si="6"/>
        <v>186</v>
      </c>
    </row>
    <row r="19" spans="1:25" ht="11.1" customHeight="1" outlineLevel="2" x14ac:dyDescent="0.2">
      <c r="A19" s="6" t="s">
        <v>23</v>
      </c>
      <c r="B19" s="6" t="s">
        <v>9</v>
      </c>
      <c r="C19" s="10">
        <v>24</v>
      </c>
      <c r="D19" s="10"/>
      <c r="E19" s="10">
        <v>19</v>
      </c>
      <c r="F19" s="10">
        <v>1</v>
      </c>
      <c r="G19" s="16">
        <f>VLOOKUP(A19,[1]TDSheet!$A$1:$G$65536,7,0)</f>
        <v>0.75</v>
      </c>
      <c r="M19" s="17">
        <f>VLOOKUP(A19,[1]TDSheet!$A$1:$X$65536,24,0)*W19</f>
        <v>0</v>
      </c>
      <c r="N19" s="17">
        <f t="shared" si="7"/>
        <v>3.8</v>
      </c>
      <c r="O19" s="20">
        <f t="shared" si="8"/>
        <v>63.599999999999994</v>
      </c>
      <c r="P19" s="17">
        <f t="shared" si="3"/>
        <v>17</v>
      </c>
      <c r="Q19" s="17">
        <f t="shared" si="4"/>
        <v>0.26315789473684209</v>
      </c>
      <c r="R19" s="17">
        <f>VLOOKUP(A19,[1]TDSheet!$A$1:$S$65536,19,0)</f>
        <v>0</v>
      </c>
      <c r="S19" s="17">
        <f>VLOOKUP(A19,[1]TDSheet!$A$1:$T$65536,20,0)</f>
        <v>0</v>
      </c>
      <c r="T19" s="17">
        <f>VLOOKUP(A19,[1]TDSheet!$A$1:$N$65536,14,0)</f>
        <v>0.2</v>
      </c>
      <c r="V19" s="17">
        <f t="shared" si="5"/>
        <v>47.699999999999996</v>
      </c>
      <c r="W19" s="16">
        <f>VLOOKUP(A19,[1]TDSheet!$A$1:$W$65536,23,0)</f>
        <v>8</v>
      </c>
      <c r="X19" s="18">
        <v>8</v>
      </c>
      <c r="Y19" s="17">
        <f t="shared" si="6"/>
        <v>48</v>
      </c>
    </row>
    <row r="20" spans="1:25" ht="11.1" customHeight="1" outlineLevel="2" x14ac:dyDescent="0.2">
      <c r="A20" s="6" t="s">
        <v>24</v>
      </c>
      <c r="B20" s="6" t="s">
        <v>9</v>
      </c>
      <c r="C20" s="10">
        <v>245</v>
      </c>
      <c r="D20" s="10"/>
      <c r="E20" s="10">
        <v>21</v>
      </c>
      <c r="F20" s="10">
        <v>212</v>
      </c>
      <c r="G20" s="16">
        <f>VLOOKUP(A20,[1]TDSheet!$A$1:$G$65536,7,0)</f>
        <v>0.9</v>
      </c>
      <c r="M20" s="17">
        <f>VLOOKUP(A20,[1]TDSheet!$A$1:$X$65536,24,0)*W20</f>
        <v>0</v>
      </c>
      <c r="N20" s="17">
        <f t="shared" si="7"/>
        <v>4.2</v>
      </c>
      <c r="O20" s="20"/>
      <c r="P20" s="17">
        <f t="shared" si="3"/>
        <v>50.476190476190474</v>
      </c>
      <c r="Q20" s="17">
        <f t="shared" si="4"/>
        <v>50.476190476190474</v>
      </c>
      <c r="R20" s="17">
        <f>VLOOKUP(A20,[1]TDSheet!$A$1:$S$65536,19,0)</f>
        <v>9.6</v>
      </c>
      <c r="S20" s="17">
        <f>VLOOKUP(A20,[1]TDSheet!$A$1:$T$65536,20,0)</f>
        <v>8.4</v>
      </c>
      <c r="T20" s="17">
        <f>VLOOKUP(A20,[1]TDSheet!$A$1:$N$65536,14,0)</f>
        <v>2.2000000000000002</v>
      </c>
      <c r="U20" s="50" t="s">
        <v>64</v>
      </c>
      <c r="V20" s="17">
        <f t="shared" si="5"/>
        <v>0</v>
      </c>
      <c r="W20" s="16">
        <f>VLOOKUP(A20,[1]TDSheet!$A$1:$W$65536,23,0)</f>
        <v>8</v>
      </c>
      <c r="X20" s="18">
        <v>0</v>
      </c>
      <c r="Y20" s="17">
        <f t="shared" si="6"/>
        <v>0</v>
      </c>
    </row>
    <row r="21" spans="1:25" ht="21.95" customHeight="1" outlineLevel="2" x14ac:dyDescent="0.2">
      <c r="A21" s="6" t="s">
        <v>25</v>
      </c>
      <c r="B21" s="6" t="s">
        <v>9</v>
      </c>
      <c r="C21" s="10">
        <v>48</v>
      </c>
      <c r="D21" s="10"/>
      <c r="E21" s="10"/>
      <c r="F21" s="10">
        <v>48</v>
      </c>
      <c r="G21" s="16">
        <f>VLOOKUP(A21,[1]TDSheet!$A$1:$G$65536,7,0)</f>
        <v>0.43</v>
      </c>
      <c r="M21" s="17">
        <f>VLOOKUP(A21,[1]TDSheet!$A$1:$X$65536,24,0)*W21</f>
        <v>0</v>
      </c>
      <c r="N21" s="17">
        <f t="shared" si="7"/>
        <v>0</v>
      </c>
      <c r="O21" s="20"/>
      <c r="P21" s="17" t="e">
        <f t="shared" si="3"/>
        <v>#DIV/0!</v>
      </c>
      <c r="Q21" s="17" t="e">
        <f t="shared" si="4"/>
        <v>#DIV/0!</v>
      </c>
      <c r="R21" s="17">
        <f>VLOOKUP(A21,[1]TDSheet!$A$1:$S$65536,19,0)</f>
        <v>0</v>
      </c>
      <c r="S21" s="17">
        <f>VLOOKUP(A21,[1]TDSheet!$A$1:$T$65536,20,0)</f>
        <v>0</v>
      </c>
      <c r="T21" s="17">
        <f>VLOOKUP(A21,[1]TDSheet!$A$1:$N$65536,14,0)</f>
        <v>0</v>
      </c>
      <c r="V21" s="17">
        <f t="shared" si="5"/>
        <v>0</v>
      </c>
      <c r="W21" s="16">
        <f>VLOOKUP(A21,[1]TDSheet!$A$1:$W$65536,23,0)</f>
        <v>16</v>
      </c>
      <c r="X21" s="18">
        <v>0</v>
      </c>
      <c r="Y21" s="17">
        <f t="shared" si="6"/>
        <v>0</v>
      </c>
    </row>
    <row r="22" spans="1:25" ht="11.1" customHeight="1" outlineLevel="2" x14ac:dyDescent="0.2">
      <c r="A22" s="6" t="s">
        <v>26</v>
      </c>
      <c r="B22" s="6" t="s">
        <v>9</v>
      </c>
      <c r="C22" s="10">
        <v>187</v>
      </c>
      <c r="D22" s="10"/>
      <c r="E22" s="10">
        <v>67</v>
      </c>
      <c r="F22" s="10">
        <v>97</v>
      </c>
      <c r="G22" s="16">
        <f>VLOOKUP(A22,[1]TDSheet!$A$1:$G$65536,7,0)</f>
        <v>0.9</v>
      </c>
      <c r="M22" s="17">
        <f>VLOOKUP(A22,[1]TDSheet!$A$1:$X$65536,24,0)*W22</f>
        <v>0</v>
      </c>
      <c r="N22" s="17">
        <f t="shared" si="7"/>
        <v>13.4</v>
      </c>
      <c r="O22" s="20">
        <f t="shared" si="8"/>
        <v>130.80000000000001</v>
      </c>
      <c r="P22" s="17">
        <f t="shared" si="3"/>
        <v>17</v>
      </c>
      <c r="Q22" s="17">
        <f t="shared" si="4"/>
        <v>7.2388059701492535</v>
      </c>
      <c r="R22" s="17">
        <f>VLOOKUP(A22,[1]TDSheet!$A$1:$S$65536,19,0)</f>
        <v>11.8</v>
      </c>
      <c r="S22" s="17">
        <f>VLOOKUP(A22,[1]TDSheet!$A$1:$T$65536,20,0)</f>
        <v>3.4</v>
      </c>
      <c r="T22" s="17">
        <f>VLOOKUP(A22,[1]TDSheet!$A$1:$N$65536,14,0)</f>
        <v>8.6</v>
      </c>
      <c r="V22" s="17">
        <f t="shared" si="5"/>
        <v>117.72000000000001</v>
      </c>
      <c r="W22" s="16">
        <f>VLOOKUP(A22,[1]TDSheet!$A$1:$W$65536,23,0)</f>
        <v>8</v>
      </c>
      <c r="X22" s="18">
        <v>17</v>
      </c>
      <c r="Y22" s="17">
        <f t="shared" si="6"/>
        <v>122.4</v>
      </c>
    </row>
    <row r="23" spans="1:25" ht="11.1" customHeight="1" outlineLevel="2" x14ac:dyDescent="0.2">
      <c r="A23" s="6" t="s">
        <v>27</v>
      </c>
      <c r="B23" s="6" t="s">
        <v>9</v>
      </c>
      <c r="C23" s="10">
        <v>39</v>
      </c>
      <c r="D23" s="10"/>
      <c r="E23" s="10">
        <v>23</v>
      </c>
      <c r="F23" s="10">
        <v>13</v>
      </c>
      <c r="G23" s="16">
        <f>VLOOKUP(A23,[1]TDSheet!$A$1:$G$65536,7,0)</f>
        <v>0.43</v>
      </c>
      <c r="M23" s="17">
        <f>VLOOKUP(A23,[1]TDSheet!$A$1:$X$65536,24,0)*W23</f>
        <v>0</v>
      </c>
      <c r="N23" s="17">
        <f t="shared" si="7"/>
        <v>4.5999999999999996</v>
      </c>
      <c r="O23" s="20">
        <f t="shared" si="8"/>
        <v>65.199999999999989</v>
      </c>
      <c r="P23" s="17">
        <f t="shared" si="3"/>
        <v>17</v>
      </c>
      <c r="Q23" s="17">
        <f t="shared" si="4"/>
        <v>2.8260869565217392</v>
      </c>
      <c r="R23" s="17">
        <f>VLOOKUP(A23,[1]TDSheet!$A$1:$S$65536,19,0)</f>
        <v>2.4</v>
      </c>
      <c r="S23" s="17">
        <f>VLOOKUP(A23,[1]TDSheet!$A$1:$T$65536,20,0)</f>
        <v>4.4000000000000004</v>
      </c>
      <c r="T23" s="17">
        <f>VLOOKUP(A23,[1]TDSheet!$A$1:$N$65536,14,0)</f>
        <v>2</v>
      </c>
      <c r="V23" s="17">
        <f t="shared" si="5"/>
        <v>28.035999999999994</v>
      </c>
      <c r="W23" s="16">
        <f>VLOOKUP(A23,[1]TDSheet!$A$1:$W$65536,23,0)</f>
        <v>16</v>
      </c>
      <c r="X23" s="18">
        <v>5</v>
      </c>
      <c r="Y23" s="17">
        <f t="shared" si="6"/>
        <v>34.4</v>
      </c>
    </row>
    <row r="24" spans="1:25" ht="21.95" customHeight="1" outlineLevel="2" x14ac:dyDescent="0.2">
      <c r="A24" s="6" t="s">
        <v>28</v>
      </c>
      <c r="B24" s="6" t="s">
        <v>13</v>
      </c>
      <c r="C24" s="10">
        <v>225</v>
      </c>
      <c r="D24" s="10">
        <v>1</v>
      </c>
      <c r="E24" s="10">
        <v>116</v>
      </c>
      <c r="F24" s="10">
        <v>100</v>
      </c>
      <c r="G24" s="16">
        <f>VLOOKUP(A24,[1]TDSheet!$A$1:$G$65536,7,0)</f>
        <v>1</v>
      </c>
      <c r="M24" s="17">
        <f>VLOOKUP(A24,[1]TDSheet!$A$1:$X$65536,24,0)*W24</f>
        <v>0</v>
      </c>
      <c r="N24" s="17">
        <f t="shared" si="7"/>
        <v>23.2</v>
      </c>
      <c r="O24" s="20">
        <f t="shared" si="8"/>
        <v>294.39999999999998</v>
      </c>
      <c r="P24" s="17">
        <f t="shared" si="3"/>
        <v>17</v>
      </c>
      <c r="Q24" s="17">
        <f t="shared" si="4"/>
        <v>4.3103448275862073</v>
      </c>
      <c r="R24" s="17">
        <f>VLOOKUP(A24,[1]TDSheet!$A$1:$S$65536,19,0)</f>
        <v>7</v>
      </c>
      <c r="S24" s="17">
        <f>VLOOKUP(A24,[1]TDSheet!$A$1:$T$65536,20,0)</f>
        <v>11</v>
      </c>
      <c r="T24" s="17">
        <f>VLOOKUP(A24,[1]TDSheet!$A$1:$N$65536,14,0)</f>
        <v>15</v>
      </c>
      <c r="V24" s="17">
        <f t="shared" si="5"/>
        <v>294.39999999999998</v>
      </c>
      <c r="W24" s="16">
        <f>VLOOKUP(A24,[1]TDSheet!$A$1:$W$65536,23,0)</f>
        <v>5</v>
      </c>
      <c r="X24" s="18">
        <v>59</v>
      </c>
      <c r="Y24" s="17">
        <f t="shared" si="6"/>
        <v>295</v>
      </c>
    </row>
    <row r="25" spans="1:25" ht="11.1" customHeight="1" outlineLevel="2" x14ac:dyDescent="0.2">
      <c r="A25" s="6" t="s">
        <v>29</v>
      </c>
      <c r="B25" s="6" t="s">
        <v>9</v>
      </c>
      <c r="C25" s="10">
        <v>216</v>
      </c>
      <c r="D25" s="10">
        <v>8</v>
      </c>
      <c r="E25" s="10">
        <v>99</v>
      </c>
      <c r="F25" s="10">
        <v>104</v>
      </c>
      <c r="G25" s="16">
        <f>VLOOKUP(A25,[1]TDSheet!$A$1:$G$65536,7,0)</f>
        <v>0.9</v>
      </c>
      <c r="M25" s="17">
        <f>VLOOKUP(A25,[1]TDSheet!$A$1:$X$65536,24,0)*W25</f>
        <v>0</v>
      </c>
      <c r="N25" s="17">
        <f t="shared" si="7"/>
        <v>19.8</v>
      </c>
      <c r="O25" s="20">
        <f t="shared" si="8"/>
        <v>232.60000000000002</v>
      </c>
      <c r="P25" s="17">
        <f t="shared" si="3"/>
        <v>17</v>
      </c>
      <c r="Q25" s="17">
        <f t="shared" si="4"/>
        <v>5.2525252525252526</v>
      </c>
      <c r="R25" s="17">
        <f>VLOOKUP(A25,[1]TDSheet!$A$1:$S$65536,19,0)</f>
        <v>17.600000000000001</v>
      </c>
      <c r="S25" s="17">
        <f>VLOOKUP(A25,[1]TDSheet!$A$1:$T$65536,20,0)</f>
        <v>10</v>
      </c>
      <c r="T25" s="17">
        <f>VLOOKUP(A25,[1]TDSheet!$A$1:$N$65536,14,0)</f>
        <v>14.6</v>
      </c>
      <c r="V25" s="17">
        <f t="shared" si="5"/>
        <v>209.34000000000003</v>
      </c>
      <c r="W25" s="16">
        <f>VLOOKUP(A25,[1]TDSheet!$A$1:$W$65536,23,0)</f>
        <v>8</v>
      </c>
      <c r="X25" s="18">
        <v>30</v>
      </c>
      <c r="Y25" s="17">
        <f t="shared" si="6"/>
        <v>216</v>
      </c>
    </row>
    <row r="26" spans="1:25" ht="11.1" customHeight="1" outlineLevel="2" x14ac:dyDescent="0.2">
      <c r="A26" s="6" t="s">
        <v>30</v>
      </c>
      <c r="B26" s="6" t="s">
        <v>9</v>
      </c>
      <c r="C26" s="10">
        <v>64</v>
      </c>
      <c r="D26" s="10"/>
      <c r="E26" s="10">
        <v>31</v>
      </c>
      <c r="F26" s="10">
        <v>27</v>
      </c>
      <c r="G26" s="16">
        <f>VLOOKUP(A26,[1]TDSheet!$A$1:$G$65536,7,0)</f>
        <v>0.43</v>
      </c>
      <c r="M26" s="17">
        <f>VLOOKUP(A26,[1]TDSheet!$A$1:$X$65536,24,0)*W26</f>
        <v>48</v>
      </c>
      <c r="N26" s="17">
        <f t="shared" si="7"/>
        <v>6.2</v>
      </c>
      <c r="O26" s="20">
        <f t="shared" si="8"/>
        <v>30.400000000000006</v>
      </c>
      <c r="P26" s="17">
        <f t="shared" si="3"/>
        <v>17</v>
      </c>
      <c r="Q26" s="17">
        <f t="shared" si="4"/>
        <v>12.096774193548386</v>
      </c>
      <c r="R26" s="17">
        <f>VLOOKUP(A26,[1]TDSheet!$A$1:$S$65536,19,0)</f>
        <v>4.5999999999999996</v>
      </c>
      <c r="S26" s="17">
        <f>VLOOKUP(A26,[1]TDSheet!$A$1:$T$65536,20,0)</f>
        <v>6.4</v>
      </c>
      <c r="T26" s="17">
        <f>VLOOKUP(A26,[1]TDSheet!$A$1:$N$65536,14,0)</f>
        <v>6.6</v>
      </c>
      <c r="V26" s="17">
        <f t="shared" si="5"/>
        <v>13.072000000000003</v>
      </c>
      <c r="W26" s="16">
        <f>VLOOKUP(A26,[1]TDSheet!$A$1:$W$65536,23,0)</f>
        <v>16</v>
      </c>
      <c r="X26" s="18">
        <v>2</v>
      </c>
      <c r="Y26" s="17">
        <f t="shared" si="6"/>
        <v>13.76</v>
      </c>
    </row>
    <row r="27" spans="1:25" ht="21.95" customHeight="1" outlineLevel="2" x14ac:dyDescent="0.2">
      <c r="A27" s="6" t="s">
        <v>31</v>
      </c>
      <c r="B27" s="6" t="s">
        <v>9</v>
      </c>
      <c r="C27" s="10">
        <v>250</v>
      </c>
      <c r="D27" s="10">
        <v>6</v>
      </c>
      <c r="E27" s="10">
        <v>63</v>
      </c>
      <c r="F27" s="10">
        <v>185</v>
      </c>
      <c r="G27" s="16">
        <f>VLOOKUP(A27,[1]TDSheet!$A$1:$G$65536,7,0)</f>
        <v>0.9</v>
      </c>
      <c r="M27" s="17">
        <f>VLOOKUP(A27,[1]TDSheet!$A$1:$X$65536,24,0)*W27</f>
        <v>0</v>
      </c>
      <c r="N27" s="17">
        <f t="shared" si="7"/>
        <v>12.6</v>
      </c>
      <c r="O27" s="20">
        <f t="shared" si="8"/>
        <v>29.199999999999989</v>
      </c>
      <c r="P27" s="17">
        <f t="shared" si="3"/>
        <v>17</v>
      </c>
      <c r="Q27" s="17">
        <f t="shared" si="4"/>
        <v>14.682539682539684</v>
      </c>
      <c r="R27" s="17">
        <f>VLOOKUP(A27,[1]TDSheet!$A$1:$S$65536,19,0)</f>
        <v>15.6</v>
      </c>
      <c r="S27" s="17">
        <f>VLOOKUP(A27,[1]TDSheet!$A$1:$T$65536,20,0)</f>
        <v>12.2</v>
      </c>
      <c r="T27" s="17">
        <f>VLOOKUP(A27,[1]TDSheet!$A$1:$N$65536,14,0)</f>
        <v>14.6</v>
      </c>
      <c r="V27" s="17">
        <f t="shared" si="5"/>
        <v>26.27999999999999</v>
      </c>
      <c r="W27" s="16">
        <f>VLOOKUP(A27,[1]TDSheet!$A$1:$W$65536,23,0)</f>
        <v>8</v>
      </c>
      <c r="X27" s="18">
        <v>4</v>
      </c>
      <c r="Y27" s="17">
        <f t="shared" si="6"/>
        <v>28.8</v>
      </c>
    </row>
    <row r="28" spans="1:25" ht="11.1" customHeight="1" outlineLevel="2" x14ac:dyDescent="0.2">
      <c r="A28" s="6" t="s">
        <v>32</v>
      </c>
      <c r="B28" s="6" t="s">
        <v>13</v>
      </c>
      <c r="C28" s="10">
        <v>605</v>
      </c>
      <c r="D28" s="10"/>
      <c r="E28" s="10">
        <v>165</v>
      </c>
      <c r="F28" s="10">
        <v>415</v>
      </c>
      <c r="G28" s="16">
        <f>VLOOKUP(A28,[1]TDSheet!$A$1:$G$65536,7,0)</f>
        <v>1</v>
      </c>
      <c r="M28" s="17">
        <f>VLOOKUP(A28,[1]TDSheet!$A$1:$X$65536,24,0)*W28</f>
        <v>0</v>
      </c>
      <c r="N28" s="17">
        <f t="shared" si="7"/>
        <v>33</v>
      </c>
      <c r="O28" s="20">
        <f t="shared" si="8"/>
        <v>146</v>
      </c>
      <c r="P28" s="17">
        <f t="shared" si="3"/>
        <v>17</v>
      </c>
      <c r="Q28" s="17">
        <f t="shared" si="4"/>
        <v>12.575757575757576</v>
      </c>
      <c r="R28" s="17">
        <f>VLOOKUP(A28,[1]TDSheet!$A$1:$S$65536,19,0)</f>
        <v>31</v>
      </c>
      <c r="S28" s="17">
        <f>VLOOKUP(A28,[1]TDSheet!$A$1:$T$65536,20,0)</f>
        <v>36</v>
      </c>
      <c r="T28" s="17">
        <f>VLOOKUP(A28,[1]TDSheet!$A$1:$N$65536,14,0)</f>
        <v>30</v>
      </c>
      <c r="V28" s="17">
        <f t="shared" si="5"/>
        <v>146</v>
      </c>
      <c r="W28" s="16">
        <f>VLOOKUP(A28,[1]TDSheet!$A$1:$W$65536,23,0)</f>
        <v>5</v>
      </c>
      <c r="X28" s="18">
        <v>30</v>
      </c>
      <c r="Y28" s="17">
        <f t="shared" si="6"/>
        <v>150</v>
      </c>
    </row>
    <row r="29" spans="1:25" ht="11.1" customHeight="1" outlineLevel="2" x14ac:dyDescent="0.2">
      <c r="A29" s="6" t="s">
        <v>33</v>
      </c>
      <c r="B29" s="6" t="s">
        <v>13</v>
      </c>
      <c r="C29" s="10">
        <v>198</v>
      </c>
      <c r="D29" s="10"/>
      <c r="E29" s="10">
        <v>60</v>
      </c>
      <c r="F29" s="10">
        <v>129</v>
      </c>
      <c r="G29" s="16">
        <f>VLOOKUP(A29,[1]TDSheet!$A$1:$G$65536,7,0)</f>
        <v>1</v>
      </c>
      <c r="M29" s="17">
        <f>VLOOKUP(A29,[1]TDSheet!$A$1:$X$65536,24,0)*W29</f>
        <v>0</v>
      </c>
      <c r="N29" s="17">
        <f t="shared" si="7"/>
        <v>12</v>
      </c>
      <c r="O29" s="20">
        <f t="shared" si="8"/>
        <v>75</v>
      </c>
      <c r="P29" s="17">
        <f t="shared" si="3"/>
        <v>17</v>
      </c>
      <c r="Q29" s="17">
        <f t="shared" si="4"/>
        <v>10.75</v>
      </c>
      <c r="R29" s="17">
        <f>VLOOKUP(A29,[1]TDSheet!$A$1:$S$65536,19,0)</f>
        <v>0</v>
      </c>
      <c r="S29" s="17">
        <f>VLOOKUP(A29,[1]TDSheet!$A$1:$T$65536,20,0)</f>
        <v>0</v>
      </c>
      <c r="T29" s="17">
        <f>VLOOKUP(A29,[1]TDSheet!$A$1:$N$65536,14,0)</f>
        <v>2.4</v>
      </c>
      <c r="V29" s="17">
        <f t="shared" si="5"/>
        <v>75</v>
      </c>
      <c r="W29" s="16">
        <f>VLOOKUP(A29,[1]TDSheet!$A$1:$W$65536,23,0)</f>
        <v>3</v>
      </c>
      <c r="X29" s="18">
        <v>25</v>
      </c>
      <c r="Y29" s="17">
        <f t="shared" si="6"/>
        <v>75</v>
      </c>
    </row>
    <row r="30" spans="1:25" ht="11.1" customHeight="1" outlineLevel="2" x14ac:dyDescent="0.2">
      <c r="A30" s="6" t="s">
        <v>34</v>
      </c>
      <c r="B30" s="6" t="s">
        <v>9</v>
      </c>
      <c r="C30" s="10">
        <v>33</v>
      </c>
      <c r="D30" s="10"/>
      <c r="E30" s="10">
        <v>26</v>
      </c>
      <c r="F30" s="10">
        <v>1</v>
      </c>
      <c r="G30" s="16">
        <f>VLOOKUP(A30,[1]TDSheet!$A$1:$G$65536,7,0)</f>
        <v>0.25</v>
      </c>
      <c r="M30" s="17">
        <f>VLOOKUP(A30,[1]TDSheet!$A$1:$X$65536,24,0)*W30</f>
        <v>108</v>
      </c>
      <c r="N30" s="17">
        <f t="shared" si="7"/>
        <v>5.2</v>
      </c>
      <c r="O30" s="20"/>
      <c r="P30" s="17">
        <f t="shared" si="3"/>
        <v>20.96153846153846</v>
      </c>
      <c r="Q30" s="17">
        <f t="shared" si="4"/>
        <v>20.96153846153846</v>
      </c>
      <c r="R30" s="17">
        <f>VLOOKUP(A30,[1]TDSheet!$A$1:$S$65536,19,0)</f>
        <v>4.8</v>
      </c>
      <c r="S30" s="17">
        <f>VLOOKUP(A30,[1]TDSheet!$A$1:$T$65536,20,0)</f>
        <v>7</v>
      </c>
      <c r="T30" s="17">
        <f>VLOOKUP(A30,[1]TDSheet!$A$1:$N$65536,14,0)</f>
        <v>9</v>
      </c>
      <c r="V30" s="17">
        <f t="shared" si="5"/>
        <v>0</v>
      </c>
      <c r="W30" s="16">
        <f>VLOOKUP(A30,[1]TDSheet!$A$1:$W$65536,23,0)</f>
        <v>12</v>
      </c>
      <c r="X30" s="18">
        <v>0</v>
      </c>
      <c r="Y30" s="17">
        <f t="shared" si="6"/>
        <v>0</v>
      </c>
    </row>
    <row r="31" spans="1:25" ht="11.1" customHeight="1" outlineLevel="2" x14ac:dyDescent="0.2">
      <c r="A31" s="6" t="s">
        <v>35</v>
      </c>
      <c r="B31" s="6" t="s">
        <v>9</v>
      </c>
      <c r="C31" s="10">
        <v>36</v>
      </c>
      <c r="D31" s="10">
        <v>9</v>
      </c>
      <c r="E31" s="10">
        <v>33</v>
      </c>
      <c r="F31" s="10"/>
      <c r="G31" s="16">
        <f>VLOOKUP(A31,[1]TDSheet!$A$1:$G$65536,7,0)</f>
        <v>0.3</v>
      </c>
      <c r="M31" s="17">
        <f>VLOOKUP(A31,[1]TDSheet!$A$1:$X$65536,24,0)*W31</f>
        <v>0</v>
      </c>
      <c r="N31" s="17">
        <f t="shared" si="7"/>
        <v>6.6</v>
      </c>
      <c r="O31" s="20">
        <f t="shared" si="8"/>
        <v>112.19999999999999</v>
      </c>
      <c r="P31" s="17">
        <f t="shared" si="3"/>
        <v>17</v>
      </c>
      <c r="Q31" s="17">
        <f t="shared" si="4"/>
        <v>0</v>
      </c>
      <c r="R31" s="17">
        <f>VLOOKUP(A31,[1]TDSheet!$A$1:$S$65536,19,0)</f>
        <v>3.6</v>
      </c>
      <c r="S31" s="17">
        <f>VLOOKUP(A31,[1]TDSheet!$A$1:$T$65536,20,0)</f>
        <v>5.8</v>
      </c>
      <c r="T31" s="17">
        <f>VLOOKUP(A31,[1]TDSheet!$A$1:$N$65536,14,0)</f>
        <v>6</v>
      </c>
      <c r="V31" s="17">
        <f t="shared" si="5"/>
        <v>33.659999999999997</v>
      </c>
      <c r="W31" s="16">
        <f>VLOOKUP(A31,[1]TDSheet!$A$1:$W$65536,23,0)</f>
        <v>12</v>
      </c>
      <c r="X31" s="18">
        <v>10</v>
      </c>
      <c r="Y31" s="17">
        <f t="shared" si="6"/>
        <v>36</v>
      </c>
    </row>
    <row r="32" spans="1:25" ht="11.1" customHeight="1" outlineLevel="2" x14ac:dyDescent="0.2">
      <c r="A32" s="6" t="s">
        <v>36</v>
      </c>
      <c r="B32" s="6" t="s">
        <v>9</v>
      </c>
      <c r="C32" s="10">
        <v>45</v>
      </c>
      <c r="D32" s="10">
        <v>1</v>
      </c>
      <c r="E32" s="10">
        <v>22</v>
      </c>
      <c r="F32" s="10">
        <v>1</v>
      </c>
      <c r="G32" s="16">
        <f>VLOOKUP(A32,[1]TDSheet!$A$1:$G$65536,7,0)</f>
        <v>0.3</v>
      </c>
      <c r="M32" s="17">
        <f>VLOOKUP(A32,[1]TDSheet!$A$1:$X$65536,24,0)*W32</f>
        <v>48</v>
      </c>
      <c r="N32" s="17">
        <f t="shared" si="7"/>
        <v>4.4000000000000004</v>
      </c>
      <c r="O32" s="20">
        <f t="shared" si="8"/>
        <v>25.800000000000011</v>
      </c>
      <c r="P32" s="17">
        <f t="shared" si="3"/>
        <v>17</v>
      </c>
      <c r="Q32" s="17">
        <f t="shared" si="4"/>
        <v>11.136363636363635</v>
      </c>
      <c r="R32" s="17">
        <f>VLOOKUP(A32,[1]TDSheet!$A$1:$S$65536,19,0)</f>
        <v>5</v>
      </c>
      <c r="S32" s="17">
        <f>VLOOKUP(A32,[1]TDSheet!$A$1:$T$65536,20,0)</f>
        <v>6.4</v>
      </c>
      <c r="T32" s="17">
        <f>VLOOKUP(A32,[1]TDSheet!$A$1:$N$65536,14,0)</f>
        <v>6.2</v>
      </c>
      <c r="V32" s="17">
        <f t="shared" si="5"/>
        <v>7.7400000000000029</v>
      </c>
      <c r="W32" s="16">
        <f>VLOOKUP(A32,[1]TDSheet!$A$1:$W$65536,23,0)</f>
        <v>12</v>
      </c>
      <c r="X32" s="18">
        <v>3</v>
      </c>
      <c r="Y32" s="17">
        <f t="shared" si="6"/>
        <v>10.799999999999999</v>
      </c>
    </row>
    <row r="33" spans="1:25" ht="11.1" customHeight="1" outlineLevel="2" x14ac:dyDescent="0.2">
      <c r="A33" s="6" t="s">
        <v>37</v>
      </c>
      <c r="B33" s="6" t="s">
        <v>13</v>
      </c>
      <c r="C33" s="10">
        <v>126</v>
      </c>
      <c r="D33" s="10"/>
      <c r="E33" s="10">
        <v>7.2</v>
      </c>
      <c r="F33" s="10">
        <v>118.8</v>
      </c>
      <c r="G33" s="16">
        <f>VLOOKUP(A33,[1]TDSheet!$A$1:$G$65536,7,0)</f>
        <v>1</v>
      </c>
      <c r="M33" s="17">
        <f>VLOOKUP(A33,[1]TDSheet!$A$1:$X$65536,24,0)*W33</f>
        <v>0</v>
      </c>
      <c r="N33" s="17">
        <f t="shared" si="7"/>
        <v>1.44</v>
      </c>
      <c r="O33" s="20"/>
      <c r="P33" s="17">
        <f t="shared" si="3"/>
        <v>82.5</v>
      </c>
      <c r="Q33" s="17">
        <f t="shared" si="4"/>
        <v>82.5</v>
      </c>
      <c r="R33" s="17">
        <f>VLOOKUP(A33,[1]TDSheet!$A$1:$S$65536,19,0)</f>
        <v>0</v>
      </c>
      <c r="S33" s="17">
        <f>VLOOKUP(A33,[1]TDSheet!$A$1:$T$65536,20,0)</f>
        <v>0</v>
      </c>
      <c r="T33" s="17">
        <f>VLOOKUP(A33,[1]TDSheet!$A$1:$N$65536,14,0)</f>
        <v>0</v>
      </c>
      <c r="U33" s="50" t="s">
        <v>64</v>
      </c>
      <c r="V33" s="17">
        <f t="shared" si="5"/>
        <v>0</v>
      </c>
      <c r="W33" s="16">
        <f>VLOOKUP(A33,[1]TDSheet!$A$1:$W$65536,23,0)</f>
        <v>1.8</v>
      </c>
      <c r="X33" s="18">
        <v>0</v>
      </c>
      <c r="Y33" s="17">
        <f t="shared" si="6"/>
        <v>0</v>
      </c>
    </row>
    <row r="34" spans="1:25" ht="11.1" customHeight="1" outlineLevel="2" x14ac:dyDescent="0.2">
      <c r="A34" s="6" t="s">
        <v>38</v>
      </c>
      <c r="B34" s="6" t="s">
        <v>9</v>
      </c>
      <c r="C34" s="10">
        <v>167</v>
      </c>
      <c r="D34" s="10"/>
      <c r="E34" s="10">
        <v>15</v>
      </c>
      <c r="F34" s="10">
        <v>149</v>
      </c>
      <c r="G34" s="16">
        <f>VLOOKUP(A34,[1]TDSheet!$A$1:$G$65536,7,0)</f>
        <v>0.2</v>
      </c>
      <c r="M34" s="17">
        <f>VLOOKUP(A34,[1]TDSheet!$A$1:$X$65536,24,0)*W34</f>
        <v>0</v>
      </c>
      <c r="N34" s="17">
        <f t="shared" si="7"/>
        <v>3</v>
      </c>
      <c r="O34" s="20"/>
      <c r="P34" s="17">
        <f t="shared" si="3"/>
        <v>49.666666666666664</v>
      </c>
      <c r="Q34" s="17">
        <f t="shared" si="4"/>
        <v>49.666666666666664</v>
      </c>
      <c r="R34" s="17">
        <f>VLOOKUP(A34,[1]TDSheet!$A$1:$S$65536,19,0)</f>
        <v>1.8</v>
      </c>
      <c r="S34" s="17">
        <f>VLOOKUP(A34,[1]TDSheet!$A$1:$T$65536,20,0)</f>
        <v>1.6</v>
      </c>
      <c r="T34" s="17">
        <f>VLOOKUP(A34,[1]TDSheet!$A$1:$N$65536,14,0)</f>
        <v>3.8</v>
      </c>
      <c r="U34" s="50" t="s">
        <v>64</v>
      </c>
      <c r="V34" s="17">
        <f t="shared" si="5"/>
        <v>0</v>
      </c>
      <c r="W34" s="16">
        <f>VLOOKUP(A34,[1]TDSheet!$A$1:$W$65536,23,0)</f>
        <v>6</v>
      </c>
      <c r="X34" s="18">
        <v>0</v>
      </c>
      <c r="Y34" s="17">
        <f t="shared" si="6"/>
        <v>0</v>
      </c>
    </row>
    <row r="35" spans="1:25" ht="11.1" customHeight="1" outlineLevel="2" x14ac:dyDescent="0.2">
      <c r="A35" s="6" t="s">
        <v>39</v>
      </c>
      <c r="B35" s="6" t="s">
        <v>9</v>
      </c>
      <c r="C35" s="10">
        <v>170</v>
      </c>
      <c r="D35" s="10">
        <v>5</v>
      </c>
      <c r="E35" s="10">
        <v>18</v>
      </c>
      <c r="F35" s="10">
        <v>156</v>
      </c>
      <c r="G35" s="16">
        <f>VLOOKUP(A35,[1]TDSheet!$A$1:$G$65536,7,0)</f>
        <v>0.2</v>
      </c>
      <c r="M35" s="17">
        <f>VLOOKUP(A35,[1]TDSheet!$A$1:$X$65536,24,0)*W35</f>
        <v>0</v>
      </c>
      <c r="N35" s="17">
        <f t="shared" si="7"/>
        <v>3.6</v>
      </c>
      <c r="O35" s="20"/>
      <c r="P35" s="17">
        <f t="shared" si="3"/>
        <v>43.333333333333336</v>
      </c>
      <c r="Q35" s="17">
        <f t="shared" si="4"/>
        <v>43.333333333333336</v>
      </c>
      <c r="R35" s="17">
        <f>VLOOKUP(A35,[1]TDSheet!$A$1:$S$65536,19,0)</f>
        <v>2.8</v>
      </c>
      <c r="S35" s="17">
        <f>VLOOKUP(A35,[1]TDSheet!$A$1:$T$65536,20,0)</f>
        <v>3.4</v>
      </c>
      <c r="T35" s="17">
        <f>VLOOKUP(A35,[1]TDSheet!$A$1:$N$65536,14,0)</f>
        <v>4.8</v>
      </c>
      <c r="U35" s="50" t="s">
        <v>64</v>
      </c>
      <c r="V35" s="17">
        <f t="shared" si="5"/>
        <v>0</v>
      </c>
      <c r="W35" s="16">
        <f>VLOOKUP(A35,[1]TDSheet!$A$1:$W$65536,23,0)</f>
        <v>6</v>
      </c>
      <c r="X35" s="18">
        <v>0</v>
      </c>
      <c r="Y35" s="17">
        <f t="shared" si="6"/>
        <v>0</v>
      </c>
    </row>
    <row r="36" spans="1:25" ht="21.95" customHeight="1" outlineLevel="2" x14ac:dyDescent="0.2">
      <c r="A36" s="6" t="s">
        <v>40</v>
      </c>
      <c r="B36" s="6" t="s">
        <v>13</v>
      </c>
      <c r="C36" s="10">
        <v>259.2</v>
      </c>
      <c r="D36" s="10"/>
      <c r="E36" s="10">
        <v>89.1</v>
      </c>
      <c r="F36" s="10">
        <v>164.7</v>
      </c>
      <c r="G36" s="16">
        <f>VLOOKUP(A36,[1]TDSheet!$A$1:$G$65536,7,0)</f>
        <v>1</v>
      </c>
      <c r="M36" s="17">
        <f>VLOOKUP(A36,[1]TDSheet!$A$1:$X$65536,24,0)*W36</f>
        <v>0</v>
      </c>
      <c r="N36" s="17">
        <f t="shared" si="7"/>
        <v>17.82</v>
      </c>
      <c r="O36" s="20">
        <f t="shared" si="8"/>
        <v>138.24</v>
      </c>
      <c r="P36" s="17">
        <f t="shared" si="3"/>
        <v>17</v>
      </c>
      <c r="Q36" s="17">
        <f t="shared" si="4"/>
        <v>9.2424242424242422</v>
      </c>
      <c r="R36" s="17">
        <f>VLOOKUP(A36,[1]TDSheet!$A$1:$S$65536,19,0)</f>
        <v>8.64</v>
      </c>
      <c r="S36" s="17">
        <f>VLOOKUP(A36,[1]TDSheet!$A$1:$T$65536,20,0)</f>
        <v>10.8</v>
      </c>
      <c r="T36" s="17">
        <f>VLOOKUP(A36,[1]TDSheet!$A$1:$N$65536,14,0)</f>
        <v>10.8</v>
      </c>
      <c r="V36" s="17">
        <f t="shared" si="5"/>
        <v>138.24</v>
      </c>
      <c r="W36" s="16">
        <f>VLOOKUP(A36,[1]TDSheet!$A$1:$W$65536,23,0)</f>
        <v>2.7</v>
      </c>
      <c r="X36" s="18">
        <v>52</v>
      </c>
      <c r="Y36" s="17">
        <f t="shared" si="6"/>
        <v>140.4</v>
      </c>
    </row>
    <row r="37" spans="1:25" ht="11.1" customHeight="1" outlineLevel="2" thickBot="1" x14ac:dyDescent="0.25">
      <c r="A37" s="21" t="s">
        <v>41</v>
      </c>
      <c r="B37" s="21" t="s">
        <v>13</v>
      </c>
      <c r="C37" s="22">
        <v>685</v>
      </c>
      <c r="D37" s="22"/>
      <c r="E37" s="22">
        <v>190</v>
      </c>
      <c r="F37" s="22">
        <v>460</v>
      </c>
      <c r="G37" s="16">
        <f>VLOOKUP(A37,[1]TDSheet!$A$1:$G$65536,7,0)</f>
        <v>1</v>
      </c>
      <c r="M37" s="17">
        <f>VLOOKUP(A37,[1]TDSheet!$A$1:$X$65536,24,0)*W37</f>
        <v>0</v>
      </c>
      <c r="N37" s="17">
        <f t="shared" si="7"/>
        <v>38</v>
      </c>
      <c r="O37" s="20">
        <f t="shared" si="8"/>
        <v>186</v>
      </c>
      <c r="P37" s="17">
        <f t="shared" si="3"/>
        <v>17</v>
      </c>
      <c r="Q37" s="17">
        <f t="shared" si="4"/>
        <v>12.105263157894736</v>
      </c>
      <c r="R37" s="17">
        <f>VLOOKUP(A37,[1]TDSheet!$A$1:$S$65536,19,0)</f>
        <v>32</v>
      </c>
      <c r="S37" s="17">
        <f>VLOOKUP(A37,[1]TDSheet!$A$1:$T$65536,20,0)</f>
        <v>35.54</v>
      </c>
      <c r="T37" s="17">
        <f>VLOOKUP(A37,[1]TDSheet!$A$1:$N$65536,14,0)</f>
        <v>22</v>
      </c>
      <c r="V37" s="17">
        <f t="shared" si="5"/>
        <v>186</v>
      </c>
      <c r="W37" s="16">
        <f>VLOOKUP(A37,[1]TDSheet!$A$1:$W$65536,23,0)</f>
        <v>5</v>
      </c>
      <c r="X37" s="18">
        <v>38</v>
      </c>
      <c r="Y37" s="17">
        <f t="shared" si="6"/>
        <v>190</v>
      </c>
    </row>
    <row r="38" spans="1:25" ht="11.45" customHeight="1" x14ac:dyDescent="0.2">
      <c r="A38" s="23" t="s">
        <v>59</v>
      </c>
      <c r="B38" s="24" t="s">
        <v>9</v>
      </c>
      <c r="C38" s="25"/>
      <c r="D38" s="25"/>
      <c r="E38" s="25"/>
      <c r="F38" s="25"/>
      <c r="G38" s="26">
        <v>0.9</v>
      </c>
      <c r="H38" s="27"/>
      <c r="I38" s="27"/>
      <c r="J38" s="27"/>
      <c r="K38" s="27"/>
      <c r="L38" s="27"/>
      <c r="M38" s="27"/>
      <c r="N38" s="27"/>
      <c r="O38" s="28">
        <v>100</v>
      </c>
      <c r="P38" s="27"/>
      <c r="Q38" s="27"/>
      <c r="R38" s="27"/>
      <c r="S38" s="27"/>
      <c r="T38" s="27"/>
      <c r="U38" s="27"/>
      <c r="V38" s="27">
        <f>O38*G38</f>
        <v>90</v>
      </c>
      <c r="W38" s="26">
        <v>8</v>
      </c>
      <c r="X38" s="29">
        <v>13</v>
      </c>
      <c r="Y38" s="30">
        <f t="shared" si="6"/>
        <v>93.600000000000009</v>
      </c>
    </row>
    <row r="39" spans="1:25" ht="11.45" customHeight="1" x14ac:dyDescent="0.2">
      <c r="A39" s="31" t="s">
        <v>60</v>
      </c>
      <c r="B39" s="6" t="s">
        <v>9</v>
      </c>
      <c r="C39" s="10"/>
      <c r="D39" s="10"/>
      <c r="E39" s="10"/>
      <c r="F39" s="10"/>
      <c r="G39" s="32">
        <v>0.09</v>
      </c>
      <c r="H39" s="33"/>
      <c r="I39" s="33"/>
      <c r="J39" s="33"/>
      <c r="K39" s="33"/>
      <c r="L39" s="33"/>
      <c r="M39" s="33"/>
      <c r="N39" s="33"/>
      <c r="O39" s="20">
        <v>150</v>
      </c>
      <c r="P39" s="33"/>
      <c r="Q39" s="33"/>
      <c r="R39" s="33"/>
      <c r="S39" s="33"/>
      <c r="T39" s="33"/>
      <c r="U39" s="33"/>
      <c r="V39" s="33">
        <f>O39*G39</f>
        <v>13.5</v>
      </c>
      <c r="W39" s="32">
        <v>24</v>
      </c>
      <c r="X39" s="34">
        <v>7</v>
      </c>
      <c r="Y39" s="35">
        <f t="shared" si="6"/>
        <v>15.12</v>
      </c>
    </row>
    <row r="40" spans="1:25" ht="11.45" customHeight="1" x14ac:dyDescent="0.2">
      <c r="A40" s="31" t="s">
        <v>61</v>
      </c>
      <c r="B40" s="6" t="s">
        <v>9</v>
      </c>
      <c r="C40" s="10"/>
      <c r="D40" s="10"/>
      <c r="E40" s="10"/>
      <c r="F40" s="10"/>
      <c r="G40" s="32">
        <v>0.14000000000000001</v>
      </c>
      <c r="H40" s="33"/>
      <c r="I40" s="33"/>
      <c r="J40" s="33"/>
      <c r="K40" s="33"/>
      <c r="L40" s="33"/>
      <c r="M40" s="33"/>
      <c r="N40" s="33"/>
      <c r="O40" s="20">
        <v>200</v>
      </c>
      <c r="P40" s="33"/>
      <c r="Q40" s="33"/>
      <c r="R40" s="33"/>
      <c r="S40" s="33"/>
      <c r="T40" s="33"/>
      <c r="U40" s="33"/>
      <c r="V40" s="33">
        <f t="shared" ref="V40:V41" si="9">O40*G40</f>
        <v>28.000000000000004</v>
      </c>
      <c r="W40" s="32">
        <v>22</v>
      </c>
      <c r="X40" s="34">
        <v>10</v>
      </c>
      <c r="Y40" s="35">
        <f t="shared" si="6"/>
        <v>30.800000000000004</v>
      </c>
    </row>
    <row r="41" spans="1:25" ht="11.45" customHeight="1" x14ac:dyDescent="0.2">
      <c r="A41" s="36" t="s">
        <v>62</v>
      </c>
      <c r="B41" s="6" t="s">
        <v>13</v>
      </c>
      <c r="C41" s="10"/>
      <c r="D41" s="10"/>
      <c r="E41" s="10"/>
      <c r="F41" s="10"/>
      <c r="G41" s="32">
        <v>1</v>
      </c>
      <c r="H41" s="33"/>
      <c r="I41" s="33"/>
      <c r="J41" s="33"/>
      <c r="K41" s="33"/>
      <c r="L41" s="33"/>
      <c r="M41" s="33"/>
      <c r="N41" s="33"/>
      <c r="O41" s="20">
        <v>50</v>
      </c>
      <c r="P41" s="33"/>
      <c r="Q41" s="33"/>
      <c r="R41" s="33"/>
      <c r="S41" s="33"/>
      <c r="T41" s="33"/>
      <c r="U41" s="33"/>
      <c r="V41" s="33">
        <f t="shared" si="9"/>
        <v>50</v>
      </c>
      <c r="W41" s="32">
        <v>1.8</v>
      </c>
      <c r="X41" s="34">
        <v>28</v>
      </c>
      <c r="Y41" s="35">
        <f t="shared" si="6"/>
        <v>50.4</v>
      </c>
    </row>
    <row r="42" spans="1:25" ht="11.45" customHeight="1" thickBot="1" x14ac:dyDescent="0.25">
      <c r="A42" s="37" t="s">
        <v>63</v>
      </c>
      <c r="B42" s="38" t="s">
        <v>13</v>
      </c>
      <c r="C42" s="39"/>
      <c r="D42" s="39"/>
      <c r="E42" s="39"/>
      <c r="F42" s="39"/>
      <c r="G42" s="40">
        <v>1</v>
      </c>
      <c r="H42" s="41"/>
      <c r="I42" s="41"/>
      <c r="J42" s="41"/>
      <c r="K42" s="41"/>
      <c r="L42" s="41"/>
      <c r="M42" s="41"/>
      <c r="N42" s="41"/>
      <c r="O42" s="42">
        <v>100</v>
      </c>
      <c r="P42" s="41"/>
      <c r="Q42" s="41"/>
      <c r="R42" s="41"/>
      <c r="S42" s="41"/>
      <c r="T42" s="41"/>
      <c r="U42" s="41"/>
      <c r="V42" s="41">
        <v>0</v>
      </c>
      <c r="W42" s="40">
        <v>0</v>
      </c>
      <c r="X42" s="41">
        <v>0</v>
      </c>
      <c r="Y42" s="43">
        <f t="shared" si="6"/>
        <v>0</v>
      </c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2023-08-14T12:46:07Z</dcterms:modified>
</cp:coreProperties>
</file>