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1,08,23 ЗПФ\"/>
    </mc:Choice>
  </mc:AlternateContent>
  <xr:revisionPtr revIDLastSave="0" documentId="13_ncr:1_{7F94426D-965F-4999-A08A-389412164C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6" i="1"/>
  <c r="AA7" i="1" l="1"/>
  <c r="AA8" i="1"/>
  <c r="AA9" i="1"/>
  <c r="AA10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6" i="1"/>
  <c r="Z7" i="1"/>
  <c r="Z8" i="1"/>
  <c r="Z9" i="1"/>
  <c r="Z10" i="1"/>
  <c r="AA11" i="1"/>
  <c r="Z12" i="1"/>
  <c r="Z13" i="1"/>
  <c r="AA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6" i="1"/>
  <c r="U7" i="1" l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V5" i="1" s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V6" i="1"/>
  <c r="U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P6" i="1"/>
  <c r="O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 s="1"/>
  <c r="K25" i="1"/>
  <c r="K26" i="1"/>
  <c r="K27" i="1"/>
  <c r="K28" i="1"/>
  <c r="K29" i="1"/>
  <c r="K30" i="1"/>
  <c r="K31" i="1"/>
  <c r="K32" i="1"/>
  <c r="K6" i="1"/>
  <c r="F5" i="1"/>
  <c r="E5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6" i="1"/>
  <c r="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6" i="1"/>
  <c r="Q7" i="1"/>
  <c r="Q8" i="1"/>
  <c r="Q5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6" i="1"/>
  <c r="AA5" i="1"/>
  <c r="Z5" i="1"/>
  <c r="Y5" i="1"/>
  <c r="X5" i="1"/>
  <c r="N5" i="1"/>
  <c r="M5" i="1"/>
  <c r="J5" i="1"/>
  <c r="H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6" i="1"/>
  <c r="U5" i="1" l="1"/>
</calcChain>
</file>

<file path=xl/sharedStrings.xml><?xml version="1.0" encoding="utf-8"?>
<sst xmlns="http://schemas.openxmlformats.org/spreadsheetml/2006/main" count="61" uniqueCount="56">
  <si>
    <t>Период: 04.08.2023 - 11.08.2023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</si>
  <si>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</si>
  <si>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</si>
  <si>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</si>
  <si>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</si>
  <si>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</si>
  <si>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</si>
  <si>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</si>
  <si>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</si>
  <si>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</si>
  <si>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</si>
  <si>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</si>
  <si>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</si>
  <si>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</si>
  <si>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</si>
  <si>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</si>
  <si>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</si>
  <si>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</si>
  <si>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</si>
  <si>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</si>
  <si>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</si>
  <si>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</si>
  <si>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</si>
  <si>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</si>
  <si>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</si>
  <si>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</si>
  <si>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</si>
  <si>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</si>
  <si>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</si>
  <si>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</si>
  <si>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</si>
  <si>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</si>
  <si>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</si>
  <si>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</si>
  <si>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</si>
  <si>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</si>
  <si>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</si>
  <si>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</si>
  <si>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</si>
  <si>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</si>
  <si>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</si>
  <si>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</si>
  <si>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кон ост</t>
  </si>
  <si>
    <t>ост без заказа</t>
  </si>
  <si>
    <t>ср 21,07</t>
  </si>
  <si>
    <t>ср 28,07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</si>
  <si>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</si>
  <si>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</si>
  <si>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</si>
  <si>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</si>
  <si>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</si>
  <si>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</si>
  <si>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</si>
  <si>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крат кор</t>
  </si>
  <si>
    <t>ср 04,08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</si>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</sst>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3" xfId="0" applyNumberFormat="1" applyFont="1" applyFill="1" applyBorder="1" applyAlignment="1">
      <alignment horizontal="right" vertical="top"/>
    </xf>
    <xf numFmtId="165" fontId="3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4" fillId="0" borderId="0" xfId="0" applyNumberFormat="1" applyFont="1"/>
    <xf numFmtId="164" fontId="0" fillId="0" borderId="0" xfId="0" applyNumberFormat="1" applyAlignment="1"/>
    <xf numFmtId="166" fontId="0" fillId="0" borderId="0" xfId="0" applyNumberFormat="1" applyAlignment="1"/>
    <xf numFmtId="166" fontId="0" fillId="0" borderId="0" xfId="0" applyNumberFormat="1"/>
    <xf numFmtId="165" fontId="0" fillId="0" borderId="0" xfId="0" applyNumberFormat="1" applyAlignment="1"/>
    <xf numFmtId="164" fontId="0" fillId="0" borderId="4" xfId="0" applyNumberFormat="1" applyBorder="1" applyAlignment="1"/>
    <xf numFmtId="164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47;&#1055;&#1060;/&#1076;&#1074;%2004,08,23%20&#1084;&#1083;&#1088;&#1089;&#1095;%20&#1079;&#1087;&#10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кон ост</v>
          </cell>
          <cell r="P3" t="str">
            <v>ост без заказа</v>
          </cell>
          <cell r="Q3" t="str">
            <v>ср 14,07</v>
          </cell>
          <cell r="R3" t="str">
            <v>ср 21,07</v>
          </cell>
          <cell r="S3" t="str">
            <v>ср 28,07</v>
          </cell>
          <cell r="T3" t="str">
            <v>коментарий</v>
          </cell>
          <cell r="U3" t="str">
            <v>вес 1</v>
          </cell>
          <cell r="V3" t="str">
            <v>вес 2</v>
          </cell>
          <cell r="X3" t="str">
            <v>заказ кор. 1</v>
          </cell>
          <cell r="Y3" t="str">
            <v>ВЕС 1</v>
          </cell>
          <cell r="Z3" t="str">
            <v>заказ кор. 2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17368.419999999998</v>
          </cell>
          <cell r="F5">
            <v>24277.637999999999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3473.6840000000002</v>
          </cell>
          <cell r="M5">
            <v>20506.060000000001</v>
          </cell>
          <cell r="N5">
            <v>5855</v>
          </cell>
          <cell r="Q5">
            <v>3440.0524000000005</v>
          </cell>
          <cell r="R5">
            <v>3603.5800000000008</v>
          </cell>
          <cell r="S5">
            <v>3698.56</v>
          </cell>
          <cell r="U5">
            <v>13399.479999999998</v>
          </cell>
          <cell r="V5">
            <v>5855</v>
          </cell>
          <cell r="W5" t="str">
            <v>крат кор</v>
          </cell>
          <cell r="X5">
            <v>3079</v>
          </cell>
          <cell r="Y5">
            <v>13411.14</v>
          </cell>
          <cell r="Z5">
            <v>1190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802</v>
          </cell>
          <cell r="D6">
            <v>1385</v>
          </cell>
          <cell r="E6">
            <v>770</v>
          </cell>
          <cell r="F6">
            <v>1259</v>
          </cell>
          <cell r="G6">
            <v>0.3</v>
          </cell>
          <cell r="L6">
            <v>154</v>
          </cell>
          <cell r="M6">
            <v>1051</v>
          </cell>
          <cell r="O6">
            <v>15</v>
          </cell>
          <cell r="P6">
            <v>8.175324675324676</v>
          </cell>
          <cell r="Q6">
            <v>143.6</v>
          </cell>
          <cell r="R6">
            <v>166.8</v>
          </cell>
          <cell r="S6">
            <v>170</v>
          </cell>
          <cell r="U6">
            <v>315.3</v>
          </cell>
          <cell r="V6">
            <v>0</v>
          </cell>
          <cell r="W6">
            <v>12</v>
          </cell>
          <cell r="X6">
            <v>88</v>
          </cell>
          <cell r="Y6">
            <v>316.8</v>
          </cell>
          <cell r="Z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615</v>
          </cell>
          <cell r="D7">
            <v>1359</v>
          </cell>
          <cell r="E7">
            <v>563</v>
          </cell>
          <cell r="F7">
            <v>1237</v>
          </cell>
          <cell r="G7">
            <v>0.3</v>
          </cell>
          <cell r="L7">
            <v>112.6</v>
          </cell>
          <cell r="M7">
            <v>452</v>
          </cell>
          <cell r="O7">
            <v>15</v>
          </cell>
          <cell r="P7">
            <v>10.985790408525755</v>
          </cell>
          <cell r="Q7">
            <v>169.6</v>
          </cell>
          <cell r="R7">
            <v>160.19999999999999</v>
          </cell>
          <cell r="S7">
            <v>199.8</v>
          </cell>
          <cell r="U7">
            <v>135.6</v>
          </cell>
          <cell r="V7">
            <v>0</v>
          </cell>
          <cell r="W7">
            <v>12</v>
          </cell>
          <cell r="X7">
            <v>38</v>
          </cell>
          <cell r="Y7">
            <v>136.79999999999998</v>
          </cell>
          <cell r="Z7">
            <v>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132.16</v>
          </cell>
          <cell r="D8">
            <v>105.28</v>
          </cell>
          <cell r="E8">
            <v>86.02</v>
          </cell>
          <cell r="F8">
            <v>88.7</v>
          </cell>
          <cell r="G8">
            <v>1</v>
          </cell>
          <cell r="L8">
            <v>17.204000000000001</v>
          </cell>
          <cell r="M8">
            <v>169.36</v>
          </cell>
          <cell r="O8">
            <v>15</v>
          </cell>
          <cell r="P8">
            <v>5.1557777261102071</v>
          </cell>
          <cell r="Q8">
            <v>0</v>
          </cell>
          <cell r="R8">
            <v>0</v>
          </cell>
          <cell r="S8">
            <v>17.472000000000001</v>
          </cell>
          <cell r="U8">
            <v>169.36</v>
          </cell>
          <cell r="V8">
            <v>0</v>
          </cell>
          <cell r="W8">
            <v>2.2400000000000002</v>
          </cell>
          <cell r="X8">
            <v>76</v>
          </cell>
          <cell r="Y8">
            <v>170.24</v>
          </cell>
          <cell r="Z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522.4</v>
          </cell>
          <cell r="D9">
            <v>33.299999999999997</v>
          </cell>
          <cell r="E9">
            <v>240.5</v>
          </cell>
          <cell r="F9">
            <v>173.9</v>
          </cell>
          <cell r="G9">
            <v>1</v>
          </cell>
          <cell r="L9">
            <v>48.1</v>
          </cell>
          <cell r="M9">
            <v>499.5</v>
          </cell>
          <cell r="O9">
            <v>14</v>
          </cell>
          <cell r="P9">
            <v>3.6153846153846154</v>
          </cell>
          <cell r="Q9">
            <v>0</v>
          </cell>
          <cell r="R9">
            <v>0</v>
          </cell>
          <cell r="S9">
            <v>34.5</v>
          </cell>
          <cell r="U9">
            <v>499.5</v>
          </cell>
          <cell r="V9">
            <v>0</v>
          </cell>
          <cell r="W9">
            <v>3.7</v>
          </cell>
          <cell r="X9">
            <v>135</v>
          </cell>
          <cell r="Y9">
            <v>499.5</v>
          </cell>
          <cell r="Z9">
            <v>0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450</v>
          </cell>
          <cell r="E10">
            <v>30.6</v>
          </cell>
          <cell r="F10">
            <v>415.8</v>
          </cell>
          <cell r="G10">
            <v>1</v>
          </cell>
          <cell r="L10">
            <v>6.12</v>
          </cell>
          <cell r="O10">
            <v>67.941176470588232</v>
          </cell>
          <cell r="P10">
            <v>67.941176470588232</v>
          </cell>
          <cell r="Q10">
            <v>0</v>
          </cell>
          <cell r="R10">
            <v>0</v>
          </cell>
          <cell r="S10">
            <v>0.36</v>
          </cell>
          <cell r="U10">
            <v>0</v>
          </cell>
          <cell r="V10">
            <v>0</v>
          </cell>
          <cell r="W10">
            <v>1.8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1043.4000000000001</v>
          </cell>
          <cell r="D11">
            <v>1124.8399999999999</v>
          </cell>
          <cell r="E11">
            <v>662.3</v>
          </cell>
          <cell r="F11">
            <v>1328.3</v>
          </cell>
          <cell r="G11">
            <v>1</v>
          </cell>
          <cell r="L11">
            <v>132.45999999999998</v>
          </cell>
          <cell r="M11">
            <v>390</v>
          </cell>
          <cell r="N11">
            <v>270</v>
          </cell>
          <cell r="O11">
            <v>15.010569228446325</v>
          </cell>
          <cell r="P11">
            <v>10.027932960893857</v>
          </cell>
          <cell r="Q11">
            <v>142.82</v>
          </cell>
          <cell r="R11">
            <v>202.02</v>
          </cell>
          <cell r="S11">
            <v>195.36799999999999</v>
          </cell>
          <cell r="U11">
            <v>390</v>
          </cell>
          <cell r="V11">
            <v>270</v>
          </cell>
          <cell r="W11">
            <v>3.7</v>
          </cell>
          <cell r="X11">
            <v>106</v>
          </cell>
          <cell r="Y11">
            <v>392.20000000000005</v>
          </cell>
          <cell r="Z11">
            <v>73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1182</v>
          </cell>
          <cell r="D12">
            <v>324</v>
          </cell>
          <cell r="E12">
            <v>902</v>
          </cell>
          <cell r="F12">
            <v>462</v>
          </cell>
          <cell r="G12">
            <v>0.25</v>
          </cell>
          <cell r="L12">
            <v>180.4</v>
          </cell>
          <cell r="M12">
            <v>1883.2000000000003</v>
          </cell>
          <cell r="O12">
            <v>13.000000000000002</v>
          </cell>
          <cell r="P12">
            <v>2.5609756097560976</v>
          </cell>
          <cell r="Q12">
            <v>141.6</v>
          </cell>
          <cell r="R12">
            <v>180.2</v>
          </cell>
          <cell r="S12">
            <v>114</v>
          </cell>
          <cell r="U12">
            <v>470.80000000000007</v>
          </cell>
          <cell r="V12">
            <v>0</v>
          </cell>
          <cell r="W12">
            <v>6</v>
          </cell>
          <cell r="X12">
            <v>314</v>
          </cell>
          <cell r="Y12">
            <v>471</v>
          </cell>
          <cell r="Z12">
            <v>0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414</v>
          </cell>
          <cell r="D13">
            <v>1142</v>
          </cell>
          <cell r="E13">
            <v>428</v>
          </cell>
          <cell r="F13">
            <v>1010</v>
          </cell>
          <cell r="G13">
            <v>0.25</v>
          </cell>
          <cell r="L13">
            <v>85.6</v>
          </cell>
          <cell r="M13">
            <v>274</v>
          </cell>
          <cell r="O13">
            <v>15.000000000000002</v>
          </cell>
          <cell r="P13">
            <v>11.799065420560748</v>
          </cell>
          <cell r="Q13">
            <v>124.2</v>
          </cell>
          <cell r="R13">
            <v>122.2</v>
          </cell>
          <cell r="S13">
            <v>159</v>
          </cell>
          <cell r="U13">
            <v>68.5</v>
          </cell>
          <cell r="V13">
            <v>0</v>
          </cell>
          <cell r="W13">
            <v>12</v>
          </cell>
          <cell r="X13">
            <v>23</v>
          </cell>
          <cell r="Y13">
            <v>69</v>
          </cell>
          <cell r="Z13">
            <v>0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744</v>
          </cell>
          <cell r="D14">
            <v>1464</v>
          </cell>
          <cell r="E14">
            <v>756</v>
          </cell>
          <cell r="F14">
            <v>1272</v>
          </cell>
          <cell r="G14">
            <v>1</v>
          </cell>
          <cell r="L14">
            <v>151.19999999999999</v>
          </cell>
          <cell r="M14">
            <v>996</v>
          </cell>
          <cell r="O14">
            <v>15.000000000000002</v>
          </cell>
          <cell r="P14">
            <v>8.412698412698413</v>
          </cell>
          <cell r="Q14">
            <v>172.8</v>
          </cell>
          <cell r="R14">
            <v>133.19999999999999</v>
          </cell>
          <cell r="S14">
            <v>202.8</v>
          </cell>
          <cell r="U14">
            <v>996</v>
          </cell>
          <cell r="V14">
            <v>0</v>
          </cell>
          <cell r="W14">
            <v>6</v>
          </cell>
          <cell r="X14">
            <v>166</v>
          </cell>
          <cell r="Y14">
            <v>996</v>
          </cell>
          <cell r="Z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330</v>
          </cell>
          <cell r="D15">
            <v>48</v>
          </cell>
          <cell r="E15">
            <v>185</v>
          </cell>
          <cell r="F15">
            <v>180</v>
          </cell>
          <cell r="G15">
            <v>0.75</v>
          </cell>
          <cell r="L15">
            <v>37</v>
          </cell>
          <cell r="M15">
            <v>375</v>
          </cell>
          <cell r="O15">
            <v>15</v>
          </cell>
          <cell r="P15">
            <v>4.8648648648648649</v>
          </cell>
          <cell r="Q15">
            <v>41.6</v>
          </cell>
          <cell r="R15">
            <v>52</v>
          </cell>
          <cell r="S15">
            <v>30.2</v>
          </cell>
          <cell r="U15">
            <v>281.25</v>
          </cell>
          <cell r="V15">
            <v>0</v>
          </cell>
          <cell r="W15">
            <v>8</v>
          </cell>
          <cell r="X15">
            <v>47</v>
          </cell>
          <cell r="Y15">
            <v>282</v>
          </cell>
          <cell r="Z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732</v>
          </cell>
          <cell r="D16">
            <v>624</v>
          </cell>
          <cell r="E16">
            <v>440</v>
          </cell>
          <cell r="F16">
            <v>810</v>
          </cell>
          <cell r="G16">
            <v>0.9</v>
          </cell>
          <cell r="L16">
            <v>88</v>
          </cell>
          <cell r="M16">
            <v>510</v>
          </cell>
          <cell r="O16">
            <v>15</v>
          </cell>
          <cell r="P16">
            <v>9.204545454545455</v>
          </cell>
          <cell r="Q16">
            <v>88</v>
          </cell>
          <cell r="R16">
            <v>0</v>
          </cell>
          <cell r="S16">
            <v>104.4</v>
          </cell>
          <cell r="U16">
            <v>459</v>
          </cell>
          <cell r="V16">
            <v>0</v>
          </cell>
          <cell r="W16">
            <v>8</v>
          </cell>
          <cell r="X16">
            <v>64</v>
          </cell>
          <cell r="Y16">
            <v>460.8</v>
          </cell>
          <cell r="Z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1010</v>
          </cell>
          <cell r="D17">
            <v>1542</v>
          </cell>
          <cell r="E17">
            <v>1114</v>
          </cell>
          <cell r="F17">
            <v>1125</v>
          </cell>
          <cell r="G17">
            <v>0.9</v>
          </cell>
          <cell r="L17">
            <v>222.8</v>
          </cell>
          <cell r="M17">
            <v>2217</v>
          </cell>
          <cell r="O17">
            <v>15</v>
          </cell>
          <cell r="P17">
            <v>5.0493716337522443</v>
          </cell>
          <cell r="Q17">
            <v>218.2</v>
          </cell>
          <cell r="R17">
            <v>191.6</v>
          </cell>
          <cell r="S17">
            <v>245</v>
          </cell>
          <cell r="U17">
            <v>1995.3</v>
          </cell>
          <cell r="V17">
            <v>0</v>
          </cell>
          <cell r="W17">
            <v>8</v>
          </cell>
          <cell r="X17">
            <v>277</v>
          </cell>
          <cell r="Y17">
            <v>1994.4</v>
          </cell>
          <cell r="Z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494</v>
          </cell>
          <cell r="D18">
            <v>320</v>
          </cell>
          <cell r="E18">
            <v>268</v>
          </cell>
          <cell r="F18">
            <v>513</v>
          </cell>
          <cell r="G18">
            <v>0.43</v>
          </cell>
          <cell r="L18">
            <v>53.6</v>
          </cell>
          <cell r="M18">
            <v>291</v>
          </cell>
          <cell r="O18">
            <v>15</v>
          </cell>
          <cell r="P18">
            <v>9.5708955223880601</v>
          </cell>
          <cell r="Q18">
            <v>66.2</v>
          </cell>
          <cell r="R18">
            <v>88.2</v>
          </cell>
          <cell r="S18">
            <v>65.599999999999994</v>
          </cell>
          <cell r="U18">
            <v>125.13</v>
          </cell>
          <cell r="V18">
            <v>0</v>
          </cell>
          <cell r="W18">
            <v>16</v>
          </cell>
          <cell r="X18">
            <v>18</v>
          </cell>
          <cell r="Y18">
            <v>123.84</v>
          </cell>
          <cell r="Z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1866.038</v>
          </cell>
          <cell r="D19">
            <v>3175</v>
          </cell>
          <cell r="E19">
            <v>1635</v>
          </cell>
          <cell r="F19">
            <v>3186.038</v>
          </cell>
          <cell r="G19">
            <v>1</v>
          </cell>
          <cell r="L19">
            <v>327</v>
          </cell>
          <cell r="N19">
            <v>1720</v>
          </cell>
          <cell r="O19">
            <v>15.003174311926607</v>
          </cell>
          <cell r="P19">
            <v>9.7432354740061164</v>
          </cell>
          <cell r="Q19">
            <v>307.79239999999999</v>
          </cell>
          <cell r="R19">
            <v>407</v>
          </cell>
          <cell r="S19">
            <v>401</v>
          </cell>
          <cell r="U19">
            <v>0</v>
          </cell>
          <cell r="V19">
            <v>1720</v>
          </cell>
          <cell r="W19">
            <v>5</v>
          </cell>
          <cell r="X19">
            <v>0</v>
          </cell>
          <cell r="Y19">
            <v>0</v>
          </cell>
          <cell r="Z19">
            <v>344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1240</v>
          </cell>
          <cell r="D20">
            <v>1160</v>
          </cell>
          <cell r="E20">
            <v>940</v>
          </cell>
          <cell r="F20">
            <v>1109</v>
          </cell>
          <cell r="G20">
            <v>0.9</v>
          </cell>
          <cell r="L20">
            <v>188</v>
          </cell>
          <cell r="M20">
            <v>1711</v>
          </cell>
          <cell r="O20">
            <v>15</v>
          </cell>
          <cell r="P20">
            <v>5.8989361702127656</v>
          </cell>
          <cell r="Q20">
            <v>182.6</v>
          </cell>
          <cell r="R20">
            <v>193.4</v>
          </cell>
          <cell r="S20">
            <v>170.4</v>
          </cell>
          <cell r="U20">
            <v>1539.9</v>
          </cell>
          <cell r="V20">
            <v>0</v>
          </cell>
          <cell r="W20">
            <v>8</v>
          </cell>
          <cell r="X20">
            <v>214</v>
          </cell>
          <cell r="Y20">
            <v>1540.8</v>
          </cell>
          <cell r="Z20">
            <v>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428</v>
          </cell>
          <cell r="D21">
            <v>256</v>
          </cell>
          <cell r="E21">
            <v>271</v>
          </cell>
          <cell r="F21">
            <v>385</v>
          </cell>
          <cell r="G21">
            <v>0.43</v>
          </cell>
          <cell r="L21">
            <v>54.2</v>
          </cell>
          <cell r="M21">
            <v>428</v>
          </cell>
          <cell r="O21">
            <v>15</v>
          </cell>
          <cell r="P21">
            <v>7.1033210332103316</v>
          </cell>
          <cell r="Q21">
            <v>74.2</v>
          </cell>
          <cell r="R21">
            <v>60</v>
          </cell>
          <cell r="S21">
            <v>54.6</v>
          </cell>
          <cell r="U21">
            <v>184.04</v>
          </cell>
          <cell r="V21">
            <v>0</v>
          </cell>
          <cell r="W21">
            <v>16</v>
          </cell>
          <cell r="X21">
            <v>27</v>
          </cell>
          <cell r="Y21">
            <v>185.76</v>
          </cell>
          <cell r="Z21">
            <v>0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B22" t="str">
            <v>шт</v>
          </cell>
          <cell r="C22">
            <v>433</v>
          </cell>
          <cell r="D22">
            <v>144</v>
          </cell>
          <cell r="E22">
            <v>233</v>
          </cell>
          <cell r="F22">
            <v>301</v>
          </cell>
          <cell r="G22">
            <v>0.9</v>
          </cell>
          <cell r="L22">
            <v>46.6</v>
          </cell>
          <cell r="M22">
            <v>398</v>
          </cell>
          <cell r="O22">
            <v>15</v>
          </cell>
          <cell r="P22">
            <v>6.459227467811159</v>
          </cell>
          <cell r="Q22">
            <v>56</v>
          </cell>
          <cell r="R22">
            <v>22.4</v>
          </cell>
          <cell r="S22">
            <v>44.6</v>
          </cell>
          <cell r="U22">
            <v>358.2</v>
          </cell>
          <cell r="V22">
            <v>0</v>
          </cell>
          <cell r="W22">
            <v>8</v>
          </cell>
          <cell r="X22">
            <v>50</v>
          </cell>
          <cell r="Y22">
            <v>360</v>
          </cell>
          <cell r="Z22">
            <v>0</v>
          </cell>
        </row>
        <row r="23">
          <cell r="A23" t="str">
            <v>Пельмени С говядиной и свининой, ВЕС, ТМ Славница сфера пуговки  ПОКОМ</v>
          </cell>
          <cell r="B23" t="str">
            <v>кг</v>
          </cell>
          <cell r="C23">
            <v>2115</v>
          </cell>
          <cell r="D23">
            <v>2660</v>
          </cell>
          <cell r="E23">
            <v>1550</v>
          </cell>
          <cell r="F23">
            <v>2935</v>
          </cell>
          <cell r="G23">
            <v>1</v>
          </cell>
          <cell r="L23">
            <v>310</v>
          </cell>
          <cell r="N23">
            <v>1715</v>
          </cell>
          <cell r="O23">
            <v>15</v>
          </cell>
          <cell r="P23">
            <v>9.4677419354838701</v>
          </cell>
          <cell r="Q23">
            <v>341</v>
          </cell>
          <cell r="R23">
            <v>412</v>
          </cell>
          <cell r="S23">
            <v>375</v>
          </cell>
          <cell r="U23">
            <v>0</v>
          </cell>
          <cell r="V23">
            <v>1715</v>
          </cell>
          <cell r="W23">
            <v>5</v>
          </cell>
          <cell r="X23">
            <v>0</v>
          </cell>
          <cell r="Y23">
            <v>0</v>
          </cell>
          <cell r="Z23">
            <v>343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B24" t="str">
            <v>шт</v>
          </cell>
          <cell r="C24">
            <v>1025</v>
          </cell>
          <cell r="D24">
            <v>1374</v>
          </cell>
          <cell r="E24">
            <v>1052</v>
          </cell>
          <cell r="F24">
            <v>1007</v>
          </cell>
          <cell r="G24">
            <v>1</v>
          </cell>
          <cell r="L24">
            <v>210.4</v>
          </cell>
          <cell r="N24">
            <v>2150</v>
          </cell>
          <cell r="O24">
            <v>15.004752851711027</v>
          </cell>
          <cell r="P24">
            <v>4.7861216730038025</v>
          </cell>
          <cell r="Q24">
            <v>215</v>
          </cell>
          <cell r="R24">
            <v>199</v>
          </cell>
          <cell r="S24">
            <v>226</v>
          </cell>
          <cell r="U24">
            <v>0</v>
          </cell>
          <cell r="V24">
            <v>2150</v>
          </cell>
          <cell r="W24">
            <v>5</v>
          </cell>
          <cell r="X24">
            <v>0</v>
          </cell>
          <cell r="Y24">
            <v>0</v>
          </cell>
          <cell r="Z24">
            <v>430</v>
          </cell>
        </row>
        <row r="25">
          <cell r="A25" t="str">
            <v>Снеки  ЖАР-мени ВЕС. рубленые в тесте замор.  ПОКОМ</v>
          </cell>
          <cell r="B25" t="str">
            <v>кг</v>
          </cell>
          <cell r="C25">
            <v>1798</v>
          </cell>
          <cell r="D25">
            <v>237</v>
          </cell>
          <cell r="E25">
            <v>599.5</v>
          </cell>
          <cell r="F25">
            <v>1248.5</v>
          </cell>
          <cell r="G25">
            <v>1</v>
          </cell>
          <cell r="L25">
            <v>119.9</v>
          </cell>
          <cell r="M25">
            <v>550</v>
          </cell>
          <cell r="O25">
            <v>15</v>
          </cell>
          <cell r="P25">
            <v>10.412844036697248</v>
          </cell>
          <cell r="Q25">
            <v>181.5</v>
          </cell>
          <cell r="R25">
            <v>147.4</v>
          </cell>
          <cell r="S25">
            <v>154</v>
          </cell>
          <cell r="U25">
            <v>550</v>
          </cell>
          <cell r="V25">
            <v>0</v>
          </cell>
          <cell r="W25">
            <v>5.5</v>
          </cell>
          <cell r="X25">
            <v>100</v>
          </cell>
          <cell r="Y25">
            <v>550</v>
          </cell>
          <cell r="Z25">
            <v>0</v>
          </cell>
        </row>
        <row r="26">
          <cell r="A26" t="str">
            <v>Фрай-пицца с ветчиной и грибами 3,0 кг. ВЕС.  ПОКОМ</v>
          </cell>
          <cell r="B26" t="str">
            <v>кг</v>
          </cell>
          <cell r="C26">
            <v>162</v>
          </cell>
          <cell r="D26">
            <v>273</v>
          </cell>
          <cell r="E26">
            <v>234</v>
          </cell>
          <cell r="F26">
            <v>66</v>
          </cell>
          <cell r="G26">
            <v>1</v>
          </cell>
          <cell r="L26">
            <v>46.8</v>
          </cell>
          <cell r="M26">
            <v>448.79999999999995</v>
          </cell>
          <cell r="O26">
            <v>11</v>
          </cell>
          <cell r="P26">
            <v>1.4102564102564104</v>
          </cell>
          <cell r="Q26">
            <v>0</v>
          </cell>
          <cell r="R26">
            <v>0</v>
          </cell>
          <cell r="S26">
            <v>36.6</v>
          </cell>
          <cell r="U26">
            <v>448.79999999999995</v>
          </cell>
          <cell r="V26">
            <v>0</v>
          </cell>
          <cell r="W26">
            <v>3</v>
          </cell>
          <cell r="X26">
            <v>150</v>
          </cell>
          <cell r="Y26">
            <v>450</v>
          </cell>
          <cell r="Z26">
            <v>0</v>
          </cell>
        </row>
        <row r="27">
          <cell r="A27" t="str">
            <v>Хотстеры ТМ Горячая штучка ТС Хотстеры 0,25 кг зам  ПОКОМ</v>
          </cell>
          <cell r="B27" t="str">
            <v>шт</v>
          </cell>
          <cell r="C27">
            <v>865</v>
          </cell>
          <cell r="D27">
            <v>132</v>
          </cell>
          <cell r="E27">
            <v>560</v>
          </cell>
          <cell r="F27">
            <v>347</v>
          </cell>
          <cell r="G27">
            <v>0.25</v>
          </cell>
          <cell r="L27">
            <v>112</v>
          </cell>
          <cell r="M27">
            <v>1109</v>
          </cell>
          <cell r="O27">
            <v>13</v>
          </cell>
          <cell r="P27">
            <v>3.0982142857142856</v>
          </cell>
          <cell r="Q27">
            <v>125.2</v>
          </cell>
          <cell r="R27">
            <v>128</v>
          </cell>
          <cell r="S27">
            <v>75.400000000000006</v>
          </cell>
          <cell r="U27">
            <v>277.25</v>
          </cell>
          <cell r="V27">
            <v>0</v>
          </cell>
          <cell r="W27">
            <v>12</v>
          </cell>
          <cell r="X27">
            <v>92</v>
          </cell>
          <cell r="Y27">
            <v>276</v>
          </cell>
          <cell r="Z27">
            <v>0</v>
          </cell>
        </row>
        <row r="28">
          <cell r="A28" t="str">
            <v>Хрустящие крылышки. В панировке куриные жареные.ВЕС  ПОКОМ</v>
          </cell>
          <cell r="B28" t="str">
            <v>кг</v>
          </cell>
          <cell r="C28">
            <v>122.4</v>
          </cell>
          <cell r="D28">
            <v>273.60000000000002</v>
          </cell>
          <cell r="E28">
            <v>207</v>
          </cell>
          <cell r="F28">
            <v>73.8</v>
          </cell>
          <cell r="G28">
            <v>1</v>
          </cell>
          <cell r="L28">
            <v>41.4</v>
          </cell>
          <cell r="M28">
            <v>422.99999999999994</v>
          </cell>
          <cell r="O28">
            <v>12</v>
          </cell>
          <cell r="P28">
            <v>1.7826086956521738</v>
          </cell>
          <cell r="Q28">
            <v>0</v>
          </cell>
          <cell r="R28">
            <v>0</v>
          </cell>
          <cell r="S28">
            <v>34.92</v>
          </cell>
          <cell r="U28">
            <v>422.99999999999994</v>
          </cell>
          <cell r="V28">
            <v>0</v>
          </cell>
          <cell r="W28">
            <v>1.8</v>
          </cell>
          <cell r="X28">
            <v>235</v>
          </cell>
          <cell r="Y28">
            <v>423</v>
          </cell>
          <cell r="Z28">
            <v>0</v>
          </cell>
        </row>
        <row r="29">
          <cell r="A29" t="str">
            <v>Чебупицца курочка по-итальянски Горячая штучка 0,25 кг зам  ПОКОМ</v>
          </cell>
          <cell r="B29" t="str">
            <v>шт</v>
          </cell>
          <cell r="C29">
            <v>1157</v>
          </cell>
          <cell r="D29">
            <v>122</v>
          </cell>
          <cell r="E29">
            <v>911</v>
          </cell>
          <cell r="F29">
            <v>215</v>
          </cell>
          <cell r="G29">
            <v>0.25</v>
          </cell>
          <cell r="L29">
            <v>182.2</v>
          </cell>
          <cell r="M29">
            <v>1789.1999999999998</v>
          </cell>
          <cell r="O29">
            <v>11</v>
          </cell>
          <cell r="P29">
            <v>1.1800219538968169</v>
          </cell>
          <cell r="Q29">
            <v>165.8</v>
          </cell>
          <cell r="R29">
            <v>136.4</v>
          </cell>
          <cell r="S29">
            <v>93.8</v>
          </cell>
          <cell r="U29">
            <v>447.29999999999995</v>
          </cell>
          <cell r="V29">
            <v>0</v>
          </cell>
          <cell r="W29">
            <v>12</v>
          </cell>
          <cell r="X29">
            <v>149</v>
          </cell>
          <cell r="Y29">
            <v>447</v>
          </cell>
          <cell r="Z29">
            <v>0</v>
          </cell>
        </row>
        <row r="30">
          <cell r="A30" t="str">
            <v>Чебупицца Пепперони ТМ Горячая штучка ТС Чебупицца 0.25кг зам  ПОКОМ</v>
          </cell>
          <cell r="B30" t="str">
            <v>шт</v>
          </cell>
          <cell r="C30">
            <v>1185</v>
          </cell>
          <cell r="D30">
            <v>137</v>
          </cell>
          <cell r="E30">
            <v>845</v>
          </cell>
          <cell r="F30">
            <v>327</v>
          </cell>
          <cell r="G30">
            <v>0.25</v>
          </cell>
          <cell r="L30">
            <v>169</v>
          </cell>
          <cell r="M30">
            <v>1701</v>
          </cell>
          <cell r="O30">
            <v>12</v>
          </cell>
          <cell r="P30">
            <v>1.9349112426035502</v>
          </cell>
          <cell r="Q30">
            <v>159.4</v>
          </cell>
          <cell r="R30">
            <v>169.8</v>
          </cell>
          <cell r="S30">
            <v>97.6</v>
          </cell>
          <cell r="U30">
            <v>425.25</v>
          </cell>
          <cell r="V30">
            <v>0</v>
          </cell>
          <cell r="W30">
            <v>12</v>
          </cell>
          <cell r="X30">
            <v>142</v>
          </cell>
          <cell r="Y30">
            <v>426</v>
          </cell>
          <cell r="Z30">
            <v>0</v>
          </cell>
        </row>
        <row r="31">
          <cell r="A31" t="str">
            <v>Чебуреки Мясные вес 2,7 кг Кулинарные изделия мясосодержащие рубленые в тесте жарен  ПОКОМ</v>
          </cell>
          <cell r="B31" t="str">
            <v>кг</v>
          </cell>
          <cell r="C31">
            <v>550.79999999999995</v>
          </cell>
          <cell r="E31">
            <v>40.5</v>
          </cell>
          <cell r="F31">
            <v>507.6</v>
          </cell>
          <cell r="G31">
            <v>1</v>
          </cell>
          <cell r="L31">
            <v>8.1</v>
          </cell>
          <cell r="O31">
            <v>62.666666666666671</v>
          </cell>
          <cell r="P31">
            <v>62.666666666666671</v>
          </cell>
          <cell r="Q31">
            <v>59.94</v>
          </cell>
          <cell r="R31">
            <v>23.759999999999998</v>
          </cell>
          <cell r="S31">
            <v>22.14</v>
          </cell>
          <cell r="U31">
            <v>0</v>
          </cell>
          <cell r="V31">
            <v>0</v>
          </cell>
          <cell r="W31">
            <v>2.7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Чебуреки сочные, ВЕС, куриные жарен. зам  ПОКОМ</v>
          </cell>
          <cell r="B32" t="str">
            <v>кг</v>
          </cell>
          <cell r="C32">
            <v>2375</v>
          </cell>
          <cell r="D32">
            <v>2690</v>
          </cell>
          <cell r="E32">
            <v>1845</v>
          </cell>
          <cell r="F32">
            <v>2695</v>
          </cell>
          <cell r="G32">
            <v>1</v>
          </cell>
          <cell r="L32">
            <v>369</v>
          </cell>
          <cell r="M32">
            <v>2840</v>
          </cell>
          <cell r="O32">
            <v>15</v>
          </cell>
          <cell r="P32">
            <v>7.3035230352303522</v>
          </cell>
          <cell r="Q32">
            <v>263</v>
          </cell>
          <cell r="R32">
            <v>408</v>
          </cell>
          <cell r="S32">
            <v>374</v>
          </cell>
          <cell r="U32">
            <v>2840</v>
          </cell>
          <cell r="V32">
            <v>0</v>
          </cell>
          <cell r="W32">
            <v>5</v>
          </cell>
          <cell r="X32">
            <v>568</v>
          </cell>
          <cell r="Y32">
            <v>2840</v>
          </cell>
          <cell r="Z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32"/>
  <sheetViews>
    <sheetView tabSelected="1" zoomScaleNormal="100" workbookViewId="0">
      <selection activeCell="T26" sqref="T26"/>
    </sheetView>
  </sheetViews>
  <sheetFormatPr defaultColWidth="10.5" defaultRowHeight="11.45" customHeight="1" outlineLevelRow="3" x14ac:dyDescent="0.2"/>
  <cols>
    <col min="1" max="1" width="74.5" style="1" customWidth="1"/>
    <col min="2" max="2" width="4.1640625" style="1" customWidth="1"/>
    <col min="3" max="6" width="7" style="9" customWidth="1"/>
    <col min="7" max="7" width="5.5" style="19" customWidth="1"/>
    <col min="8" max="8" width="1.83203125" style="4" customWidth="1"/>
    <col min="9" max="9" width="1.83203125" style="21" customWidth="1"/>
    <col min="10" max="10" width="1.6640625" style="21" customWidth="1"/>
    <col min="11" max="11" width="6.1640625" style="21" customWidth="1"/>
    <col min="12" max="14" width="10.5" style="21"/>
    <col min="15" max="16" width="6.1640625" style="21" customWidth="1"/>
    <col min="17" max="19" width="7.6640625" style="21" customWidth="1"/>
    <col min="20" max="20" width="18.6640625" style="21" customWidth="1"/>
    <col min="21" max="22" width="10.5" style="21"/>
    <col min="23" max="23" width="7.1640625" style="22" customWidth="1"/>
    <col min="24" max="24" width="10.5" style="24"/>
    <col min="25" max="25" width="10.5" style="21"/>
    <col min="26" max="26" width="10.5" style="24"/>
    <col min="27" max="27" width="10.5" style="21"/>
    <col min="28" max="16384" width="10.5" style="4"/>
  </cols>
  <sheetData>
    <row r="1" spans="1:27" ht="12.95" customHeight="1" outlineLevel="1" x14ac:dyDescent="0.2">
      <c r="A1" s="2" t="s">
        <v>0</v>
      </c>
      <c r="B1" s="2"/>
      <c r="C1" s="8"/>
    </row>
    <row r="2" spans="1:27" ht="12.95" customHeight="1" outlineLevel="1" x14ac:dyDescent="0.2">
      <c r="C2" s="8"/>
    </row>
    <row r="3" spans="1:27" ht="12.95" customHeight="1" x14ac:dyDescent="0.2">
      <c r="A3" s="3" t="s">
        <v>1</v>
      </c>
      <c r="B3" s="3"/>
      <c r="C3" s="10" t="s">
        <v>2</v>
      </c>
      <c r="D3" s="10"/>
      <c r="E3" s="10"/>
      <c r="F3" s="10"/>
      <c r="G3" s="14" t="s">
        <v>35</v>
      </c>
      <c r="H3" s="15" t="s">
        <v>36</v>
      </c>
      <c r="I3" s="15" t="s">
        <v>37</v>
      </c>
      <c r="J3" s="15" t="s">
        <v>38</v>
      </c>
      <c r="K3" s="15" t="s">
        <v>38</v>
      </c>
      <c r="L3" s="15" t="s">
        <v>39</v>
      </c>
      <c r="M3" s="15" t="s">
        <v>40</v>
      </c>
      <c r="N3" s="15" t="s">
        <v>41</v>
      </c>
      <c r="O3" s="15" t="s">
        <v>42</v>
      </c>
      <c r="P3" s="15" t="s">
        <v>43</v>
      </c>
      <c r="Q3" s="15" t="s">
        <v>44</v>
      </c>
      <c r="R3" s="15" t="s">
        <v>45</v>
      </c>
      <c r="S3" s="20" t="s">
        <v>54</v>
      </c>
      <c r="T3" s="15" t="s">
        <v>46</v>
      </c>
      <c r="U3" s="15" t="s">
        <v>47</v>
      </c>
      <c r="V3" s="15" t="s">
        <v>48</v>
      </c>
      <c r="W3" s="23"/>
      <c r="X3" s="16" t="s">
        <v>49</v>
      </c>
      <c r="Y3" s="15" t="s">
        <v>50</v>
      </c>
      <c r="Z3" s="16" t="s">
        <v>51</v>
      </c>
      <c r="AA3" s="15" t="s">
        <v>52</v>
      </c>
    </row>
    <row r="4" spans="1:27" ht="26.1" customHeight="1" x14ac:dyDescent="0.2">
      <c r="A4" s="3" t="s">
        <v>3</v>
      </c>
      <c r="B4" s="3"/>
      <c r="C4" s="10" t="s">
        <v>4</v>
      </c>
      <c r="D4" s="10" t="s">
        <v>5</v>
      </c>
      <c r="E4" s="10" t="s">
        <v>6</v>
      </c>
      <c r="F4" s="10" t="s">
        <v>7</v>
      </c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23"/>
      <c r="X4" s="16"/>
      <c r="Y4" s="15"/>
      <c r="Z4" s="16"/>
      <c r="AA4" s="15"/>
    </row>
    <row r="5" spans="1:27" ht="11.1" customHeight="1" x14ac:dyDescent="0.2">
      <c r="A5" s="5"/>
      <c r="B5" s="7"/>
      <c r="C5" s="11"/>
      <c r="D5" s="12"/>
      <c r="E5" s="17">
        <f t="shared" ref="E5:F5" si="0">SUM(E6:E79)</f>
        <v>15321.08</v>
      </c>
      <c r="F5" s="17">
        <f t="shared" si="0"/>
        <v>27560.559999999998</v>
      </c>
      <c r="G5" s="14"/>
      <c r="H5" s="17">
        <f t="shared" ref="H5:N5" si="1">SUM(H6:H79)</f>
        <v>0</v>
      </c>
      <c r="I5" s="17">
        <f t="shared" si="1"/>
        <v>0</v>
      </c>
      <c r="J5" s="17">
        <f t="shared" si="1"/>
        <v>0</v>
      </c>
      <c r="K5" s="17">
        <f t="shared" si="1"/>
        <v>5855.1</v>
      </c>
      <c r="L5" s="17">
        <f t="shared" si="1"/>
        <v>3064.2159999999994</v>
      </c>
      <c r="M5" s="17">
        <f t="shared" si="1"/>
        <v>16444.099999999999</v>
      </c>
      <c r="N5" s="17">
        <f t="shared" si="1"/>
        <v>3800</v>
      </c>
      <c r="O5" s="15"/>
      <c r="P5" s="15"/>
      <c r="Q5" s="17">
        <f>SUM(Q6:Q79)</f>
        <v>3603.5800000000008</v>
      </c>
      <c r="R5" s="17">
        <f>SUM(R6:R79)</f>
        <v>3698.56</v>
      </c>
      <c r="S5" s="17">
        <f>SUM(S6:S79)</f>
        <v>3473.6840000000002</v>
      </c>
      <c r="T5" s="15"/>
      <c r="U5" s="17">
        <f>SUM(U6:U79)</f>
        <v>13062.2</v>
      </c>
      <c r="V5" s="17">
        <f>SUM(V6:V79)</f>
        <v>3800</v>
      </c>
      <c r="W5" s="23" t="s">
        <v>53</v>
      </c>
      <c r="X5" s="18">
        <f>SUM(X6:X79)</f>
        <v>2800</v>
      </c>
      <c r="Y5" s="17">
        <f>SUM(Y6:Y79)</f>
        <v>13062.2</v>
      </c>
      <c r="Z5" s="18">
        <f>SUM(Z6:Z79)</f>
        <v>685</v>
      </c>
      <c r="AA5" s="17">
        <f>SUM(AA6:AA79)</f>
        <v>3799.5</v>
      </c>
    </row>
    <row r="6" spans="1:27" ht="11.1" customHeight="1" outlineLevel="3" x14ac:dyDescent="0.2">
      <c r="A6" s="6" t="s">
        <v>8</v>
      </c>
      <c r="B6" s="6" t="str">
        <f>VLOOKUP(A6,[1]TDSheet!$A$1:$B$65536,2,0)</f>
        <v>шт</v>
      </c>
      <c r="C6" s="13">
        <v>1385</v>
      </c>
      <c r="D6" s="13">
        <v>1064</v>
      </c>
      <c r="E6" s="13">
        <v>709</v>
      </c>
      <c r="F6" s="13">
        <v>1473</v>
      </c>
      <c r="G6" s="19">
        <f>VLOOKUP(A6,[1]TDSheet!$A$1:$G$65536,7,0)</f>
        <v>0.3</v>
      </c>
      <c r="K6" s="21">
        <f>VLOOKUP(A6,[1]TDSheet!$A$1:$Z$65536,26,0)*W6</f>
        <v>0</v>
      </c>
      <c r="L6" s="21">
        <f>E6/5</f>
        <v>141.80000000000001</v>
      </c>
      <c r="M6" s="25">
        <f>X6*W6</f>
        <v>816</v>
      </c>
      <c r="N6" s="25"/>
      <c r="O6" s="21">
        <f>(F6+K6+M6+N6)/L6</f>
        <v>16.142454160789843</v>
      </c>
      <c r="P6" s="21">
        <f>(F6+K6)/L6</f>
        <v>10.38787023977433</v>
      </c>
      <c r="Q6" s="21">
        <f>VLOOKUP(A6,[1]TDSheet!$A$1:$R$65536,18,0)</f>
        <v>166.8</v>
      </c>
      <c r="R6" s="21">
        <f>VLOOKUP(A6,[1]TDSheet!$A$1:$S$65536,19,0)</f>
        <v>170</v>
      </c>
      <c r="S6" s="21">
        <f>VLOOKUP(A6,[1]TDSheet!$A$1:$L$65536,12,0)</f>
        <v>154</v>
      </c>
      <c r="U6" s="21">
        <f>M6*G6</f>
        <v>244.79999999999998</v>
      </c>
      <c r="V6" s="21">
        <f>N6*G6</f>
        <v>0</v>
      </c>
      <c r="W6" s="22">
        <f>VLOOKUP(A6,[1]TDSheet!$A$1:$W$65536,23,0)</f>
        <v>12</v>
      </c>
      <c r="X6" s="24">
        <v>68</v>
      </c>
      <c r="Y6" s="21">
        <f>X6*W6*G6</f>
        <v>244.79999999999998</v>
      </c>
      <c r="Z6" s="24">
        <f>N6/W6</f>
        <v>0</v>
      </c>
      <c r="AA6" s="21">
        <f>Z6*W6*G6</f>
        <v>0</v>
      </c>
    </row>
    <row r="7" spans="1:27" ht="11.1" customHeight="1" outlineLevel="3" x14ac:dyDescent="0.2">
      <c r="A7" s="6" t="s">
        <v>9</v>
      </c>
      <c r="B7" s="6" t="str">
        <f>VLOOKUP(A7,[1]TDSheet!$A$1:$B$65536,2,0)</f>
        <v>шт</v>
      </c>
      <c r="C7" s="13">
        <v>1339</v>
      </c>
      <c r="D7" s="13">
        <v>456</v>
      </c>
      <c r="E7" s="13">
        <v>771</v>
      </c>
      <c r="F7" s="13">
        <v>805</v>
      </c>
      <c r="G7" s="19">
        <f>VLOOKUP(A7,[1]TDSheet!$A$1:$G$65536,7,0)</f>
        <v>0.3</v>
      </c>
      <c r="K7" s="21">
        <f>VLOOKUP(A7,[1]TDSheet!$A$1:$Z$65536,26,0)*W7</f>
        <v>0</v>
      </c>
      <c r="L7" s="21">
        <f t="shared" ref="L7:L32" si="2">E7/5</f>
        <v>154.19999999999999</v>
      </c>
      <c r="M7" s="25">
        <f t="shared" ref="M7:M32" si="3">X7*W7</f>
        <v>1680</v>
      </c>
      <c r="N7" s="25"/>
      <c r="O7" s="21">
        <f t="shared" ref="O7:O32" si="4">(F7+K7+M7+N7)/L7</f>
        <v>16.115434500648508</v>
      </c>
      <c r="P7" s="21">
        <f t="shared" ref="P7:P32" si="5">(F7+K7)/L7</f>
        <v>5.2204928664072634</v>
      </c>
      <c r="Q7" s="21">
        <f>VLOOKUP(A7,[1]TDSheet!$A$1:$R$65536,18,0)</f>
        <v>160.19999999999999</v>
      </c>
      <c r="R7" s="21">
        <f>VLOOKUP(A7,[1]TDSheet!$A$1:$S$65536,19,0)</f>
        <v>199.8</v>
      </c>
      <c r="S7" s="21">
        <f>VLOOKUP(A7,[1]TDSheet!$A$1:$L$65536,12,0)</f>
        <v>112.6</v>
      </c>
      <c r="U7" s="21">
        <f t="shared" ref="U7:U32" si="6">M7*G7</f>
        <v>504</v>
      </c>
      <c r="V7" s="21">
        <f t="shared" ref="V7:V32" si="7">N7*G7</f>
        <v>0</v>
      </c>
      <c r="W7" s="22">
        <f>VLOOKUP(A7,[1]TDSheet!$A$1:$W$65536,23,0)</f>
        <v>12</v>
      </c>
      <c r="X7" s="24">
        <v>140</v>
      </c>
      <c r="Y7" s="21">
        <f t="shared" ref="Y7:Y32" si="8">X7*W7*G7</f>
        <v>504</v>
      </c>
      <c r="Z7" s="24">
        <f t="shared" ref="Z7:Z32" si="9">N7/W7</f>
        <v>0</v>
      </c>
      <c r="AA7" s="21">
        <f t="shared" ref="AA7:AA32" si="10">Z7*W7*G7</f>
        <v>0</v>
      </c>
    </row>
    <row r="8" spans="1:27" ht="11.1" customHeight="1" outlineLevel="3" x14ac:dyDescent="0.2">
      <c r="A8" s="6" t="s">
        <v>10</v>
      </c>
      <c r="B8" s="6" t="str">
        <f>VLOOKUP(A8,[1]TDSheet!$A$1:$B$65536,2,0)</f>
        <v>кг</v>
      </c>
      <c r="C8" s="13">
        <v>111.1</v>
      </c>
      <c r="D8" s="13">
        <v>14.34</v>
      </c>
      <c r="E8" s="13">
        <v>82.88</v>
      </c>
      <c r="F8" s="13">
        <v>20.16</v>
      </c>
      <c r="G8" s="19">
        <f>VLOOKUP(A8,[1]TDSheet!$A$1:$G$65536,7,0)</f>
        <v>1</v>
      </c>
      <c r="K8" s="21">
        <f>VLOOKUP(A8,[1]TDSheet!$A$1:$Z$65536,26,0)*W8</f>
        <v>0</v>
      </c>
      <c r="L8" s="21">
        <f t="shared" si="2"/>
        <v>16.576000000000001</v>
      </c>
      <c r="M8" s="25">
        <f t="shared" si="3"/>
        <v>257.60000000000002</v>
      </c>
      <c r="N8" s="25"/>
      <c r="O8" s="21">
        <f t="shared" si="4"/>
        <v>16.756756756756758</v>
      </c>
      <c r="P8" s="21">
        <f t="shared" si="5"/>
        <v>1.2162162162162162</v>
      </c>
      <c r="Q8" s="21">
        <f>VLOOKUP(A8,[1]TDSheet!$A$1:$R$65536,18,0)</f>
        <v>0</v>
      </c>
      <c r="R8" s="21">
        <f>VLOOKUP(A8,[1]TDSheet!$A$1:$S$65536,19,0)</f>
        <v>17.472000000000001</v>
      </c>
      <c r="S8" s="21">
        <f>VLOOKUP(A8,[1]TDSheet!$A$1:$L$65536,12,0)</f>
        <v>17.204000000000001</v>
      </c>
      <c r="U8" s="21">
        <f t="shared" si="6"/>
        <v>257.60000000000002</v>
      </c>
      <c r="V8" s="21">
        <f t="shared" si="7"/>
        <v>0</v>
      </c>
      <c r="W8" s="22">
        <f>VLOOKUP(A8,[1]TDSheet!$A$1:$W$65536,23,0)</f>
        <v>2.2400000000000002</v>
      </c>
      <c r="X8" s="24">
        <v>115</v>
      </c>
      <c r="Y8" s="21">
        <f t="shared" si="8"/>
        <v>257.60000000000002</v>
      </c>
      <c r="Z8" s="24">
        <f t="shared" si="9"/>
        <v>0</v>
      </c>
      <c r="AA8" s="21">
        <f t="shared" si="10"/>
        <v>0</v>
      </c>
    </row>
    <row r="9" spans="1:27" ht="11.1" customHeight="1" outlineLevel="3" x14ac:dyDescent="0.2">
      <c r="A9" s="6" t="s">
        <v>11</v>
      </c>
      <c r="B9" s="6" t="str">
        <f>VLOOKUP(A9,[1]TDSheet!$A$1:$B$65536,2,0)</f>
        <v>кг</v>
      </c>
      <c r="C9" s="13">
        <v>225.7</v>
      </c>
      <c r="D9" s="13">
        <v>11.1</v>
      </c>
      <c r="E9" s="13">
        <v>166.5</v>
      </c>
      <c r="F9" s="13">
        <v>18.5</v>
      </c>
      <c r="G9" s="19">
        <f>VLOOKUP(A9,[1]TDSheet!$A$1:$G$65536,7,0)</f>
        <v>1</v>
      </c>
      <c r="K9" s="21">
        <f>VLOOKUP(A9,[1]TDSheet!$A$1:$Z$65536,26,0)*W9</f>
        <v>0</v>
      </c>
      <c r="L9" s="21">
        <f t="shared" si="2"/>
        <v>33.299999999999997</v>
      </c>
      <c r="M9" s="25">
        <f t="shared" si="3"/>
        <v>536.5</v>
      </c>
      <c r="N9" s="25"/>
      <c r="O9" s="21">
        <f t="shared" si="4"/>
        <v>16.666666666666668</v>
      </c>
      <c r="P9" s="21">
        <f t="shared" si="5"/>
        <v>0.55555555555555558</v>
      </c>
      <c r="Q9" s="21">
        <f>VLOOKUP(A9,[1]TDSheet!$A$1:$R$65536,18,0)</f>
        <v>0</v>
      </c>
      <c r="R9" s="21">
        <f>VLOOKUP(A9,[1]TDSheet!$A$1:$S$65536,19,0)</f>
        <v>34.5</v>
      </c>
      <c r="S9" s="21">
        <f>VLOOKUP(A9,[1]TDSheet!$A$1:$L$65536,12,0)</f>
        <v>48.1</v>
      </c>
      <c r="U9" s="21">
        <f t="shared" si="6"/>
        <v>536.5</v>
      </c>
      <c r="V9" s="21">
        <f t="shared" si="7"/>
        <v>0</v>
      </c>
      <c r="W9" s="22">
        <f>VLOOKUP(A9,[1]TDSheet!$A$1:$W$65536,23,0)</f>
        <v>3.7</v>
      </c>
      <c r="X9" s="24">
        <v>145</v>
      </c>
      <c r="Y9" s="21">
        <f t="shared" si="8"/>
        <v>536.5</v>
      </c>
      <c r="Z9" s="24">
        <f t="shared" si="9"/>
        <v>0</v>
      </c>
      <c r="AA9" s="21">
        <f t="shared" si="10"/>
        <v>0</v>
      </c>
    </row>
    <row r="10" spans="1:27" ht="11.1" customHeight="1" outlineLevel="3" x14ac:dyDescent="0.2">
      <c r="A10" s="6" t="s">
        <v>12</v>
      </c>
      <c r="B10" s="6" t="str">
        <f>VLOOKUP(A10,[1]TDSheet!$A$1:$B$65536,2,0)</f>
        <v>кг</v>
      </c>
      <c r="C10" s="13">
        <v>421.2</v>
      </c>
      <c r="D10" s="13"/>
      <c r="E10" s="13">
        <v>14.4</v>
      </c>
      <c r="F10" s="13">
        <v>401.4</v>
      </c>
      <c r="G10" s="19">
        <f>VLOOKUP(A10,[1]TDSheet!$A$1:$G$65536,7,0)</f>
        <v>1</v>
      </c>
      <c r="K10" s="21">
        <f>VLOOKUP(A10,[1]TDSheet!$A$1:$Z$65536,26,0)*W10</f>
        <v>0</v>
      </c>
      <c r="L10" s="21">
        <f t="shared" si="2"/>
        <v>2.88</v>
      </c>
      <c r="M10" s="25">
        <f t="shared" si="3"/>
        <v>0</v>
      </c>
      <c r="N10" s="25"/>
      <c r="O10" s="21">
        <f t="shared" si="4"/>
        <v>139.375</v>
      </c>
      <c r="P10" s="21">
        <f t="shared" si="5"/>
        <v>139.375</v>
      </c>
      <c r="Q10" s="21">
        <f>VLOOKUP(A10,[1]TDSheet!$A$1:$R$65536,18,0)</f>
        <v>0</v>
      </c>
      <c r="R10" s="21">
        <f>VLOOKUP(A10,[1]TDSheet!$A$1:$S$65536,19,0)</f>
        <v>0.36</v>
      </c>
      <c r="S10" s="21">
        <f>VLOOKUP(A10,[1]TDSheet!$A$1:$L$65536,12,0)</f>
        <v>6.12</v>
      </c>
      <c r="T10" s="26" t="s">
        <v>55</v>
      </c>
      <c r="U10" s="21">
        <f t="shared" si="6"/>
        <v>0</v>
      </c>
      <c r="V10" s="21">
        <f t="shared" si="7"/>
        <v>0</v>
      </c>
      <c r="W10" s="22">
        <f>VLOOKUP(A10,[1]TDSheet!$A$1:$W$65536,23,0)</f>
        <v>1.8</v>
      </c>
      <c r="X10" s="24">
        <v>0</v>
      </c>
      <c r="Y10" s="21">
        <f t="shared" si="8"/>
        <v>0</v>
      </c>
      <c r="Z10" s="24">
        <f t="shared" si="9"/>
        <v>0</v>
      </c>
      <c r="AA10" s="21">
        <f t="shared" si="10"/>
        <v>0</v>
      </c>
    </row>
    <row r="11" spans="1:27" ht="11.1" customHeight="1" outlineLevel="3" x14ac:dyDescent="0.2">
      <c r="A11" s="6" t="s">
        <v>13</v>
      </c>
      <c r="B11" s="6" t="str">
        <f>VLOOKUP(A11,[1]TDSheet!$A$1:$B$65536,2,0)</f>
        <v>кг</v>
      </c>
      <c r="C11" s="13">
        <v>1505.9</v>
      </c>
      <c r="D11" s="13">
        <v>392.2</v>
      </c>
      <c r="E11" s="13">
        <v>725.2</v>
      </c>
      <c r="F11" s="13">
        <v>954.6</v>
      </c>
      <c r="G11" s="19">
        <f>VLOOKUP(A11,[1]TDSheet!$A$1:$G$65536,7,0)</f>
        <v>1</v>
      </c>
      <c r="K11" s="21">
        <f>VLOOKUP(A11,[1]TDSheet!$A$1:$Z$65536,26,0)*W11</f>
        <v>270.10000000000002</v>
      </c>
      <c r="L11" s="21">
        <f t="shared" si="2"/>
        <v>145.04000000000002</v>
      </c>
      <c r="M11" s="25">
        <f t="shared" si="3"/>
        <v>999</v>
      </c>
      <c r="N11" s="25">
        <v>500</v>
      </c>
      <c r="O11" s="21">
        <f t="shared" si="4"/>
        <v>18.778957528957527</v>
      </c>
      <c r="P11" s="21">
        <f t="shared" si="5"/>
        <v>8.4438775510204067</v>
      </c>
      <c r="Q11" s="21">
        <f>VLOOKUP(A11,[1]TDSheet!$A$1:$R$65536,18,0)</f>
        <v>202.02</v>
      </c>
      <c r="R11" s="21">
        <f>VLOOKUP(A11,[1]TDSheet!$A$1:$S$65536,19,0)</f>
        <v>195.36799999999999</v>
      </c>
      <c r="S11" s="21">
        <f>VLOOKUP(A11,[1]TDSheet!$A$1:$L$65536,12,0)</f>
        <v>132.45999999999998</v>
      </c>
      <c r="U11" s="21">
        <f t="shared" si="6"/>
        <v>999</v>
      </c>
      <c r="V11" s="21">
        <f t="shared" si="7"/>
        <v>500</v>
      </c>
      <c r="W11" s="22">
        <f>VLOOKUP(A11,[1]TDSheet!$A$1:$W$65536,23,0)</f>
        <v>3.7</v>
      </c>
      <c r="X11" s="24">
        <v>270</v>
      </c>
      <c r="Y11" s="21">
        <f t="shared" si="8"/>
        <v>999</v>
      </c>
      <c r="Z11" s="24">
        <v>135</v>
      </c>
      <c r="AA11" s="21">
        <f t="shared" si="10"/>
        <v>499.5</v>
      </c>
    </row>
    <row r="12" spans="1:27" ht="11.1" customHeight="1" outlineLevel="3" x14ac:dyDescent="0.2">
      <c r="A12" s="6" t="s">
        <v>14</v>
      </c>
      <c r="B12" s="6" t="str">
        <f>VLOOKUP(A12,[1]TDSheet!$A$1:$B$65536,2,0)</f>
        <v>шт</v>
      </c>
      <c r="C12" s="13">
        <v>546</v>
      </c>
      <c r="D12" s="13">
        <v>1891</v>
      </c>
      <c r="E12" s="13">
        <v>565</v>
      </c>
      <c r="F12" s="13">
        <v>1783</v>
      </c>
      <c r="G12" s="19">
        <f>VLOOKUP(A12,[1]TDSheet!$A$1:$G$65536,7,0)</f>
        <v>0.25</v>
      </c>
      <c r="K12" s="21">
        <f>VLOOKUP(A12,[1]TDSheet!$A$1:$Z$65536,26,0)*W12</f>
        <v>0</v>
      </c>
      <c r="L12" s="21">
        <f t="shared" si="2"/>
        <v>113</v>
      </c>
      <c r="M12" s="25">
        <f t="shared" si="3"/>
        <v>30</v>
      </c>
      <c r="N12" s="25"/>
      <c r="O12" s="21">
        <f t="shared" si="4"/>
        <v>16.044247787610619</v>
      </c>
      <c r="P12" s="21">
        <f t="shared" si="5"/>
        <v>15.778761061946902</v>
      </c>
      <c r="Q12" s="21">
        <f>VLOOKUP(A12,[1]TDSheet!$A$1:$R$65536,18,0)</f>
        <v>180.2</v>
      </c>
      <c r="R12" s="21">
        <f>VLOOKUP(A12,[1]TDSheet!$A$1:$S$65536,19,0)</f>
        <v>114</v>
      </c>
      <c r="S12" s="21">
        <f>VLOOKUP(A12,[1]TDSheet!$A$1:$L$65536,12,0)</f>
        <v>180.4</v>
      </c>
      <c r="U12" s="21">
        <f t="shared" si="6"/>
        <v>7.5</v>
      </c>
      <c r="V12" s="21">
        <f t="shared" si="7"/>
        <v>0</v>
      </c>
      <c r="W12" s="22">
        <f>VLOOKUP(A12,[1]TDSheet!$A$1:$W$65536,23,0)</f>
        <v>6</v>
      </c>
      <c r="X12" s="24">
        <v>5</v>
      </c>
      <c r="Y12" s="21">
        <f t="shared" si="8"/>
        <v>7.5</v>
      </c>
      <c r="Z12" s="24">
        <f t="shared" si="9"/>
        <v>0</v>
      </c>
      <c r="AA12" s="21">
        <f t="shared" si="10"/>
        <v>0</v>
      </c>
    </row>
    <row r="13" spans="1:27" ht="11.1" customHeight="1" outlineLevel="3" x14ac:dyDescent="0.2">
      <c r="A13" s="6" t="s">
        <v>15</v>
      </c>
      <c r="B13" s="6" t="str">
        <f>VLOOKUP(A13,[1]TDSheet!$A$1:$B$65536,2,0)</f>
        <v>шт</v>
      </c>
      <c r="C13" s="13">
        <v>1133</v>
      </c>
      <c r="D13" s="13">
        <v>276</v>
      </c>
      <c r="E13" s="13">
        <v>641</v>
      </c>
      <c r="F13" s="13">
        <v>514</v>
      </c>
      <c r="G13" s="19">
        <f>VLOOKUP(A13,[1]TDSheet!$A$1:$G$65536,7,0)</f>
        <v>0.25</v>
      </c>
      <c r="K13" s="21">
        <f>VLOOKUP(A13,[1]TDSheet!$A$1:$Z$65536,26,0)*W13</f>
        <v>0</v>
      </c>
      <c r="L13" s="21">
        <f t="shared" si="2"/>
        <v>128.19999999999999</v>
      </c>
      <c r="M13" s="25">
        <f t="shared" si="3"/>
        <v>1620</v>
      </c>
      <c r="N13" s="25"/>
      <c r="O13" s="21">
        <f t="shared" si="4"/>
        <v>16.645865834633387</v>
      </c>
      <c r="P13" s="21">
        <f t="shared" si="5"/>
        <v>4.0093603744149773</v>
      </c>
      <c r="Q13" s="21">
        <f>VLOOKUP(A13,[1]TDSheet!$A$1:$R$65536,18,0)</f>
        <v>122.2</v>
      </c>
      <c r="R13" s="21">
        <f>VLOOKUP(A13,[1]TDSheet!$A$1:$S$65536,19,0)</f>
        <v>159</v>
      </c>
      <c r="S13" s="21">
        <f>VLOOKUP(A13,[1]TDSheet!$A$1:$L$65536,12,0)</f>
        <v>85.6</v>
      </c>
      <c r="U13" s="21">
        <f t="shared" si="6"/>
        <v>405</v>
      </c>
      <c r="V13" s="21">
        <f t="shared" si="7"/>
        <v>0</v>
      </c>
      <c r="W13" s="22">
        <f>VLOOKUP(A13,[1]TDSheet!$A$1:$W$65536,23,0)</f>
        <v>12</v>
      </c>
      <c r="X13" s="24">
        <v>135</v>
      </c>
      <c r="Y13" s="21">
        <f t="shared" si="8"/>
        <v>405</v>
      </c>
      <c r="Z13" s="24">
        <f t="shared" si="9"/>
        <v>0</v>
      </c>
      <c r="AA13" s="21">
        <f t="shared" si="10"/>
        <v>0</v>
      </c>
    </row>
    <row r="14" spans="1:27" ht="11.1" customHeight="1" outlineLevel="3" x14ac:dyDescent="0.2">
      <c r="A14" s="6" t="s">
        <v>16</v>
      </c>
      <c r="B14" s="6" t="str">
        <f>VLOOKUP(A14,[1]TDSheet!$A$1:$B$65536,2,0)</f>
        <v>кг</v>
      </c>
      <c r="C14" s="13">
        <v>1434</v>
      </c>
      <c r="D14" s="13">
        <v>996</v>
      </c>
      <c r="E14" s="13">
        <v>1182</v>
      </c>
      <c r="F14" s="13">
        <v>1039</v>
      </c>
      <c r="G14" s="19">
        <f>VLOOKUP(A14,[1]TDSheet!$A$1:$G$65536,7,0)</f>
        <v>1</v>
      </c>
      <c r="K14" s="21">
        <f>VLOOKUP(A14,[1]TDSheet!$A$1:$Z$65536,26,0)*W14</f>
        <v>0</v>
      </c>
      <c r="L14" s="21">
        <f t="shared" si="2"/>
        <v>236.4</v>
      </c>
      <c r="M14" s="25">
        <f t="shared" si="3"/>
        <v>0</v>
      </c>
      <c r="N14" s="25">
        <v>3300</v>
      </c>
      <c r="O14" s="21">
        <f t="shared" si="4"/>
        <v>18.354483925549914</v>
      </c>
      <c r="P14" s="21">
        <f t="shared" si="5"/>
        <v>4.3950930626057527</v>
      </c>
      <c r="Q14" s="21">
        <f>VLOOKUP(A14,[1]TDSheet!$A$1:$R$65536,18,0)</f>
        <v>133.19999999999999</v>
      </c>
      <c r="R14" s="21">
        <f>VLOOKUP(A14,[1]TDSheet!$A$1:$S$65536,19,0)</f>
        <v>202.8</v>
      </c>
      <c r="S14" s="21">
        <f>VLOOKUP(A14,[1]TDSheet!$A$1:$L$65536,12,0)</f>
        <v>151.19999999999999</v>
      </c>
      <c r="U14" s="21">
        <f t="shared" si="6"/>
        <v>0</v>
      </c>
      <c r="V14" s="21">
        <f t="shared" si="7"/>
        <v>3300</v>
      </c>
      <c r="W14" s="22">
        <f>VLOOKUP(A14,[1]TDSheet!$A$1:$W$65536,23,0)</f>
        <v>6</v>
      </c>
      <c r="X14" s="24">
        <v>0</v>
      </c>
      <c r="Y14" s="21">
        <f t="shared" si="8"/>
        <v>0</v>
      </c>
      <c r="Z14" s="24">
        <v>550</v>
      </c>
      <c r="AA14" s="21">
        <f t="shared" si="10"/>
        <v>3300</v>
      </c>
    </row>
    <row r="15" spans="1:27" ht="11.1" customHeight="1" outlineLevel="3" x14ac:dyDescent="0.2">
      <c r="A15" s="6" t="s">
        <v>17</v>
      </c>
      <c r="B15" s="6" t="str">
        <f>VLOOKUP(A15,[1]TDSheet!$A$1:$B$65536,2,0)</f>
        <v>шт</v>
      </c>
      <c r="C15" s="13">
        <v>225</v>
      </c>
      <c r="D15" s="13">
        <v>376</v>
      </c>
      <c r="E15" s="13">
        <v>155</v>
      </c>
      <c r="F15" s="13">
        <v>377</v>
      </c>
      <c r="G15" s="19">
        <f>VLOOKUP(A15,[1]TDSheet!$A$1:$G$65536,7,0)</f>
        <v>0.75</v>
      </c>
      <c r="K15" s="21">
        <f>VLOOKUP(A15,[1]TDSheet!$A$1:$Z$65536,26,0)*W15</f>
        <v>0</v>
      </c>
      <c r="L15" s="21">
        <f t="shared" si="2"/>
        <v>31</v>
      </c>
      <c r="M15" s="25">
        <f t="shared" si="3"/>
        <v>128</v>
      </c>
      <c r="N15" s="25"/>
      <c r="O15" s="21">
        <f t="shared" si="4"/>
        <v>16.29032258064516</v>
      </c>
      <c r="P15" s="21">
        <f t="shared" si="5"/>
        <v>12.161290322580646</v>
      </c>
      <c r="Q15" s="21">
        <f>VLOOKUP(A15,[1]TDSheet!$A$1:$R$65536,18,0)</f>
        <v>52</v>
      </c>
      <c r="R15" s="21">
        <f>VLOOKUP(A15,[1]TDSheet!$A$1:$S$65536,19,0)</f>
        <v>30.2</v>
      </c>
      <c r="S15" s="21">
        <f>VLOOKUP(A15,[1]TDSheet!$A$1:$L$65536,12,0)</f>
        <v>37</v>
      </c>
      <c r="U15" s="21">
        <f t="shared" si="6"/>
        <v>96</v>
      </c>
      <c r="V15" s="21">
        <f t="shared" si="7"/>
        <v>0</v>
      </c>
      <c r="W15" s="22">
        <f>VLOOKUP(A15,[1]TDSheet!$A$1:$W$65536,23,0)</f>
        <v>8</v>
      </c>
      <c r="X15" s="24">
        <v>16</v>
      </c>
      <c r="Y15" s="21">
        <f t="shared" si="8"/>
        <v>96</v>
      </c>
      <c r="Z15" s="24">
        <f t="shared" si="9"/>
        <v>0</v>
      </c>
      <c r="AA15" s="21">
        <f t="shared" si="10"/>
        <v>0</v>
      </c>
    </row>
    <row r="16" spans="1:27" ht="11.1" customHeight="1" outlineLevel="3" x14ac:dyDescent="0.2">
      <c r="A16" s="6" t="s">
        <v>18</v>
      </c>
      <c r="B16" s="6" t="str">
        <f>VLOOKUP(A16,[1]TDSheet!$A$1:$B$65536,2,0)</f>
        <v>шт</v>
      </c>
      <c r="C16" s="13">
        <v>966</v>
      </c>
      <c r="D16" s="13">
        <v>512</v>
      </c>
      <c r="E16" s="13">
        <v>250</v>
      </c>
      <c r="F16" s="13">
        <v>985</v>
      </c>
      <c r="G16" s="19">
        <f>VLOOKUP(A16,[1]TDSheet!$A$1:$G$65536,7,0)</f>
        <v>0.9</v>
      </c>
      <c r="K16" s="21">
        <f>VLOOKUP(A16,[1]TDSheet!$A$1:$Z$65536,26,0)*W16</f>
        <v>0</v>
      </c>
      <c r="L16" s="21">
        <f t="shared" si="2"/>
        <v>50</v>
      </c>
      <c r="M16" s="25">
        <f t="shared" si="3"/>
        <v>0</v>
      </c>
      <c r="N16" s="25"/>
      <c r="O16" s="21">
        <f t="shared" si="4"/>
        <v>19.7</v>
      </c>
      <c r="P16" s="21">
        <f t="shared" si="5"/>
        <v>19.7</v>
      </c>
      <c r="Q16" s="21">
        <f>VLOOKUP(A16,[1]TDSheet!$A$1:$R$65536,18,0)</f>
        <v>0</v>
      </c>
      <c r="R16" s="21">
        <f>VLOOKUP(A16,[1]TDSheet!$A$1:$S$65536,19,0)</f>
        <v>104.4</v>
      </c>
      <c r="S16" s="21">
        <f>VLOOKUP(A16,[1]TDSheet!$A$1:$L$65536,12,0)</f>
        <v>88</v>
      </c>
      <c r="U16" s="21">
        <f t="shared" si="6"/>
        <v>0</v>
      </c>
      <c r="V16" s="21">
        <f t="shared" si="7"/>
        <v>0</v>
      </c>
      <c r="W16" s="22">
        <f>VLOOKUP(A16,[1]TDSheet!$A$1:$W$65536,23,0)</f>
        <v>8</v>
      </c>
      <c r="X16" s="24">
        <v>0</v>
      </c>
      <c r="Y16" s="21">
        <f t="shared" si="8"/>
        <v>0</v>
      </c>
      <c r="Z16" s="24">
        <f t="shared" si="9"/>
        <v>0</v>
      </c>
      <c r="AA16" s="21">
        <f t="shared" si="10"/>
        <v>0</v>
      </c>
    </row>
    <row r="17" spans="1:27" ht="11.1" customHeight="1" outlineLevel="3" x14ac:dyDescent="0.2">
      <c r="A17" s="6" t="s">
        <v>19</v>
      </c>
      <c r="B17" s="6" t="str">
        <f>VLOOKUP(A17,[1]TDSheet!$A$1:$B$65536,2,0)</f>
        <v>шт</v>
      </c>
      <c r="C17" s="13">
        <v>1413</v>
      </c>
      <c r="D17" s="13">
        <v>2216</v>
      </c>
      <c r="E17" s="13">
        <v>884</v>
      </c>
      <c r="F17" s="13">
        <v>2347</v>
      </c>
      <c r="G17" s="19">
        <f>VLOOKUP(A17,[1]TDSheet!$A$1:$G$65536,7,0)</f>
        <v>0.9</v>
      </c>
      <c r="K17" s="21">
        <f>VLOOKUP(A17,[1]TDSheet!$A$1:$Z$65536,26,0)*W17</f>
        <v>0</v>
      </c>
      <c r="L17" s="21">
        <f t="shared" si="2"/>
        <v>176.8</v>
      </c>
      <c r="M17" s="25">
        <f t="shared" si="3"/>
        <v>504</v>
      </c>
      <c r="N17" s="25"/>
      <c r="O17" s="21">
        <f t="shared" si="4"/>
        <v>16.125565610859727</v>
      </c>
      <c r="P17" s="21">
        <f t="shared" si="5"/>
        <v>13.274886877828054</v>
      </c>
      <c r="Q17" s="21">
        <f>VLOOKUP(A17,[1]TDSheet!$A$1:$R$65536,18,0)</f>
        <v>191.6</v>
      </c>
      <c r="R17" s="21">
        <f>VLOOKUP(A17,[1]TDSheet!$A$1:$S$65536,19,0)</f>
        <v>245</v>
      </c>
      <c r="S17" s="21">
        <f>VLOOKUP(A17,[1]TDSheet!$A$1:$L$65536,12,0)</f>
        <v>222.8</v>
      </c>
      <c r="U17" s="21">
        <f t="shared" si="6"/>
        <v>453.6</v>
      </c>
      <c r="V17" s="21">
        <f t="shared" si="7"/>
        <v>0</v>
      </c>
      <c r="W17" s="22">
        <f>VLOOKUP(A17,[1]TDSheet!$A$1:$W$65536,23,0)</f>
        <v>8</v>
      </c>
      <c r="X17" s="24">
        <v>63</v>
      </c>
      <c r="Y17" s="21">
        <f t="shared" si="8"/>
        <v>453.6</v>
      </c>
      <c r="Z17" s="24">
        <f t="shared" si="9"/>
        <v>0</v>
      </c>
      <c r="AA17" s="21">
        <f t="shared" si="10"/>
        <v>0</v>
      </c>
    </row>
    <row r="18" spans="1:27" ht="11.1" customHeight="1" outlineLevel="3" x14ac:dyDescent="0.2">
      <c r="A18" s="6" t="s">
        <v>20</v>
      </c>
      <c r="B18" s="6" t="str">
        <f>VLOOKUP(A18,[1]TDSheet!$A$1:$B$65536,2,0)</f>
        <v>шт</v>
      </c>
      <c r="C18" s="13">
        <v>559</v>
      </c>
      <c r="D18" s="13">
        <v>296</v>
      </c>
      <c r="E18" s="13">
        <v>140</v>
      </c>
      <c r="F18" s="13">
        <v>605</v>
      </c>
      <c r="G18" s="19">
        <f>VLOOKUP(A18,[1]TDSheet!$A$1:$G$65536,7,0)</f>
        <v>0.43</v>
      </c>
      <c r="K18" s="21">
        <f>VLOOKUP(A18,[1]TDSheet!$A$1:$Z$65536,26,0)*W18</f>
        <v>0</v>
      </c>
      <c r="L18" s="21">
        <f t="shared" si="2"/>
        <v>28</v>
      </c>
      <c r="M18" s="25">
        <f t="shared" si="3"/>
        <v>0</v>
      </c>
      <c r="N18" s="25"/>
      <c r="O18" s="21">
        <f t="shared" si="4"/>
        <v>21.607142857142858</v>
      </c>
      <c r="P18" s="21">
        <f t="shared" si="5"/>
        <v>21.607142857142858</v>
      </c>
      <c r="Q18" s="21">
        <f>VLOOKUP(A18,[1]TDSheet!$A$1:$R$65536,18,0)</f>
        <v>88.2</v>
      </c>
      <c r="R18" s="21">
        <f>VLOOKUP(A18,[1]TDSheet!$A$1:$S$65536,19,0)</f>
        <v>65.599999999999994</v>
      </c>
      <c r="S18" s="21">
        <f>VLOOKUP(A18,[1]TDSheet!$A$1:$L$65536,12,0)</f>
        <v>53.6</v>
      </c>
      <c r="T18" s="26" t="s">
        <v>55</v>
      </c>
      <c r="U18" s="21">
        <f t="shared" si="6"/>
        <v>0</v>
      </c>
      <c r="V18" s="21">
        <f t="shared" si="7"/>
        <v>0</v>
      </c>
      <c r="W18" s="22">
        <f>VLOOKUP(A18,[1]TDSheet!$A$1:$W$65536,23,0)</f>
        <v>16</v>
      </c>
      <c r="X18" s="24">
        <v>0</v>
      </c>
      <c r="Y18" s="21">
        <f t="shared" si="8"/>
        <v>0</v>
      </c>
      <c r="Z18" s="24">
        <f t="shared" si="9"/>
        <v>0</v>
      </c>
      <c r="AA18" s="21">
        <f t="shared" si="10"/>
        <v>0</v>
      </c>
    </row>
    <row r="19" spans="1:27" ht="21.95" customHeight="1" outlineLevel="3" x14ac:dyDescent="0.2">
      <c r="A19" s="6" t="s">
        <v>21</v>
      </c>
      <c r="B19" s="6" t="str">
        <f>VLOOKUP(A19,[1]TDSheet!$A$1:$B$65536,2,0)</f>
        <v>кг</v>
      </c>
      <c r="C19" s="13">
        <v>3455</v>
      </c>
      <c r="D19" s="13"/>
      <c r="E19" s="13">
        <v>1415</v>
      </c>
      <c r="F19" s="13">
        <v>1725</v>
      </c>
      <c r="G19" s="19">
        <f>VLOOKUP(A19,[1]TDSheet!$A$1:$G$65536,7,0)</f>
        <v>1</v>
      </c>
      <c r="K19" s="21">
        <f>VLOOKUP(A19,[1]TDSheet!$A$1:$Z$65536,26,0)*W19</f>
        <v>1720</v>
      </c>
      <c r="L19" s="21">
        <f t="shared" si="2"/>
        <v>283</v>
      </c>
      <c r="M19" s="25">
        <f t="shared" si="3"/>
        <v>1250</v>
      </c>
      <c r="N19" s="25"/>
      <c r="O19" s="21">
        <f t="shared" si="4"/>
        <v>16.590106007067138</v>
      </c>
      <c r="P19" s="21">
        <f t="shared" si="5"/>
        <v>12.173144876325088</v>
      </c>
      <c r="Q19" s="21">
        <f>VLOOKUP(A19,[1]TDSheet!$A$1:$R$65536,18,0)</f>
        <v>407</v>
      </c>
      <c r="R19" s="21">
        <f>VLOOKUP(A19,[1]TDSheet!$A$1:$S$65536,19,0)</f>
        <v>401</v>
      </c>
      <c r="S19" s="21">
        <f>VLOOKUP(A19,[1]TDSheet!$A$1:$L$65536,12,0)</f>
        <v>327</v>
      </c>
      <c r="U19" s="21">
        <f t="shared" si="6"/>
        <v>1250</v>
      </c>
      <c r="V19" s="21">
        <f t="shared" si="7"/>
        <v>0</v>
      </c>
      <c r="W19" s="22">
        <f>VLOOKUP(A19,[1]TDSheet!$A$1:$W$65536,23,0)</f>
        <v>5</v>
      </c>
      <c r="X19" s="24">
        <v>250</v>
      </c>
      <c r="Y19" s="21">
        <f t="shared" si="8"/>
        <v>1250</v>
      </c>
      <c r="Z19" s="24">
        <f t="shared" si="9"/>
        <v>0</v>
      </c>
      <c r="AA19" s="21">
        <f t="shared" si="10"/>
        <v>0</v>
      </c>
    </row>
    <row r="20" spans="1:27" ht="11.1" customHeight="1" outlineLevel="3" x14ac:dyDescent="0.2">
      <c r="A20" s="6" t="s">
        <v>22</v>
      </c>
      <c r="B20" s="6" t="str">
        <f>VLOOKUP(A20,[1]TDSheet!$A$1:$B$65536,2,0)</f>
        <v>шт</v>
      </c>
      <c r="C20" s="13">
        <v>1325</v>
      </c>
      <c r="D20" s="13">
        <v>1712</v>
      </c>
      <c r="E20" s="13">
        <v>852</v>
      </c>
      <c r="F20" s="13">
        <v>1860</v>
      </c>
      <c r="G20" s="19">
        <f>VLOOKUP(A20,[1]TDSheet!$A$1:$G$65536,7,0)</f>
        <v>0.9</v>
      </c>
      <c r="K20" s="21">
        <f>VLOOKUP(A20,[1]TDSheet!$A$1:$Z$65536,26,0)*W20</f>
        <v>0</v>
      </c>
      <c r="L20" s="21">
        <f t="shared" si="2"/>
        <v>170.4</v>
      </c>
      <c r="M20" s="25">
        <f t="shared" si="3"/>
        <v>1040</v>
      </c>
      <c r="N20" s="25"/>
      <c r="O20" s="21">
        <f t="shared" si="4"/>
        <v>17.018779342723004</v>
      </c>
      <c r="P20" s="21">
        <f t="shared" si="5"/>
        <v>10.915492957746478</v>
      </c>
      <c r="Q20" s="21">
        <f>VLOOKUP(A20,[1]TDSheet!$A$1:$R$65536,18,0)</f>
        <v>193.4</v>
      </c>
      <c r="R20" s="21">
        <f>VLOOKUP(A20,[1]TDSheet!$A$1:$S$65536,19,0)</f>
        <v>170.4</v>
      </c>
      <c r="S20" s="21">
        <f>VLOOKUP(A20,[1]TDSheet!$A$1:$L$65536,12,0)</f>
        <v>188</v>
      </c>
      <c r="U20" s="21">
        <f t="shared" si="6"/>
        <v>936</v>
      </c>
      <c r="V20" s="21">
        <f t="shared" si="7"/>
        <v>0</v>
      </c>
      <c r="W20" s="22">
        <f>VLOOKUP(A20,[1]TDSheet!$A$1:$W$65536,23,0)</f>
        <v>8</v>
      </c>
      <c r="X20" s="24">
        <v>130</v>
      </c>
      <c r="Y20" s="21">
        <f t="shared" si="8"/>
        <v>936</v>
      </c>
      <c r="Z20" s="24">
        <f t="shared" si="9"/>
        <v>0</v>
      </c>
      <c r="AA20" s="21">
        <f t="shared" si="10"/>
        <v>0</v>
      </c>
    </row>
    <row r="21" spans="1:27" ht="11.1" customHeight="1" outlineLevel="3" x14ac:dyDescent="0.2">
      <c r="A21" s="6" t="s">
        <v>23</v>
      </c>
      <c r="B21" s="6" t="str">
        <f>VLOOKUP(A21,[1]TDSheet!$A$1:$B$65536,2,0)</f>
        <v>шт</v>
      </c>
      <c r="C21" s="13">
        <v>436</v>
      </c>
      <c r="D21" s="13">
        <v>432</v>
      </c>
      <c r="E21" s="13">
        <v>129</v>
      </c>
      <c r="F21" s="13">
        <v>619</v>
      </c>
      <c r="G21" s="19">
        <f>VLOOKUP(A21,[1]TDSheet!$A$1:$G$65536,7,0)</f>
        <v>0.43</v>
      </c>
      <c r="K21" s="21">
        <f>VLOOKUP(A21,[1]TDSheet!$A$1:$Z$65536,26,0)*W21</f>
        <v>0</v>
      </c>
      <c r="L21" s="21">
        <f t="shared" si="2"/>
        <v>25.8</v>
      </c>
      <c r="M21" s="25">
        <f t="shared" si="3"/>
        <v>0</v>
      </c>
      <c r="N21" s="25"/>
      <c r="O21" s="21">
        <f t="shared" si="4"/>
        <v>23.992248062015502</v>
      </c>
      <c r="P21" s="21">
        <f t="shared" si="5"/>
        <v>23.992248062015502</v>
      </c>
      <c r="Q21" s="21">
        <f>VLOOKUP(A21,[1]TDSheet!$A$1:$R$65536,18,0)</f>
        <v>60</v>
      </c>
      <c r="R21" s="21">
        <f>VLOOKUP(A21,[1]TDSheet!$A$1:$S$65536,19,0)</f>
        <v>54.6</v>
      </c>
      <c r="S21" s="21">
        <f>VLOOKUP(A21,[1]TDSheet!$A$1:$L$65536,12,0)</f>
        <v>54.2</v>
      </c>
      <c r="T21" s="26" t="s">
        <v>55</v>
      </c>
      <c r="U21" s="21">
        <f t="shared" si="6"/>
        <v>0</v>
      </c>
      <c r="V21" s="21">
        <f t="shared" si="7"/>
        <v>0</v>
      </c>
      <c r="W21" s="22">
        <f>VLOOKUP(A21,[1]TDSheet!$A$1:$W$65536,23,0)</f>
        <v>16</v>
      </c>
      <c r="X21" s="24">
        <v>0</v>
      </c>
      <c r="Y21" s="21">
        <f t="shared" si="8"/>
        <v>0</v>
      </c>
      <c r="Z21" s="24">
        <f t="shared" si="9"/>
        <v>0</v>
      </c>
      <c r="AA21" s="21">
        <f t="shared" si="10"/>
        <v>0</v>
      </c>
    </row>
    <row r="22" spans="1:27" ht="21.95" customHeight="1" outlineLevel="3" x14ac:dyDescent="0.2">
      <c r="A22" s="6" t="s">
        <v>24</v>
      </c>
      <c r="B22" s="6" t="str">
        <f>VLOOKUP(A22,[1]TDSheet!$A$1:$B$65536,2,0)</f>
        <v>шт</v>
      </c>
      <c r="C22" s="13">
        <v>351</v>
      </c>
      <c r="D22" s="13">
        <v>400</v>
      </c>
      <c r="E22" s="13">
        <v>177</v>
      </c>
      <c r="F22" s="13">
        <v>452</v>
      </c>
      <c r="G22" s="19">
        <f>VLOOKUP(A22,[1]TDSheet!$A$1:$G$65536,7,0)</f>
        <v>0.9</v>
      </c>
      <c r="K22" s="21">
        <f>VLOOKUP(A22,[1]TDSheet!$A$1:$Z$65536,26,0)*W22</f>
        <v>0</v>
      </c>
      <c r="L22" s="21">
        <f t="shared" si="2"/>
        <v>35.4</v>
      </c>
      <c r="M22" s="25">
        <f t="shared" si="3"/>
        <v>128</v>
      </c>
      <c r="N22" s="25"/>
      <c r="O22" s="21">
        <f t="shared" si="4"/>
        <v>16.384180790960453</v>
      </c>
      <c r="P22" s="21">
        <f t="shared" si="5"/>
        <v>12.768361581920905</v>
      </c>
      <c r="Q22" s="21">
        <f>VLOOKUP(A22,[1]TDSheet!$A$1:$R$65536,18,0)</f>
        <v>22.4</v>
      </c>
      <c r="R22" s="21">
        <f>VLOOKUP(A22,[1]TDSheet!$A$1:$S$65536,19,0)</f>
        <v>44.6</v>
      </c>
      <c r="S22" s="21">
        <f>VLOOKUP(A22,[1]TDSheet!$A$1:$L$65536,12,0)</f>
        <v>46.6</v>
      </c>
      <c r="U22" s="21">
        <f t="shared" si="6"/>
        <v>115.2</v>
      </c>
      <c r="V22" s="21">
        <f t="shared" si="7"/>
        <v>0</v>
      </c>
      <c r="W22" s="22">
        <f>VLOOKUP(A22,[1]TDSheet!$A$1:$W$65536,23,0)</f>
        <v>8</v>
      </c>
      <c r="X22" s="24">
        <v>16</v>
      </c>
      <c r="Y22" s="21">
        <f t="shared" si="8"/>
        <v>115.2</v>
      </c>
      <c r="Z22" s="24">
        <f t="shared" si="9"/>
        <v>0</v>
      </c>
      <c r="AA22" s="21">
        <f t="shared" si="10"/>
        <v>0</v>
      </c>
    </row>
    <row r="23" spans="1:27" ht="11.1" customHeight="1" outlineLevel="3" x14ac:dyDescent="0.2">
      <c r="A23" s="6" t="s">
        <v>25</v>
      </c>
      <c r="B23" s="6" t="str">
        <f>VLOOKUP(A23,[1]TDSheet!$A$1:$B$65536,2,0)</f>
        <v>кг</v>
      </c>
      <c r="C23" s="13">
        <v>3225</v>
      </c>
      <c r="D23" s="13">
        <v>10</v>
      </c>
      <c r="E23" s="13">
        <v>1720</v>
      </c>
      <c r="F23" s="13">
        <v>1155</v>
      </c>
      <c r="G23" s="19">
        <f>VLOOKUP(A23,[1]TDSheet!$A$1:$G$65536,7,0)</f>
        <v>1</v>
      </c>
      <c r="K23" s="21">
        <f>VLOOKUP(A23,[1]TDSheet!$A$1:$Z$65536,26,0)*W23</f>
        <v>1715</v>
      </c>
      <c r="L23" s="21">
        <f t="shared" si="2"/>
        <v>344</v>
      </c>
      <c r="M23" s="25">
        <f t="shared" si="3"/>
        <v>2750</v>
      </c>
      <c r="N23" s="25"/>
      <c r="O23" s="21">
        <f t="shared" si="4"/>
        <v>16.337209302325583</v>
      </c>
      <c r="P23" s="21">
        <f t="shared" si="5"/>
        <v>8.3430232558139537</v>
      </c>
      <c r="Q23" s="21">
        <f>VLOOKUP(A23,[1]TDSheet!$A$1:$R$65536,18,0)</f>
        <v>412</v>
      </c>
      <c r="R23" s="21">
        <f>VLOOKUP(A23,[1]TDSheet!$A$1:$S$65536,19,0)</f>
        <v>375</v>
      </c>
      <c r="S23" s="21">
        <f>VLOOKUP(A23,[1]TDSheet!$A$1:$L$65536,12,0)</f>
        <v>310</v>
      </c>
      <c r="U23" s="21">
        <f t="shared" si="6"/>
        <v>2750</v>
      </c>
      <c r="V23" s="21">
        <f t="shared" si="7"/>
        <v>0</v>
      </c>
      <c r="W23" s="22">
        <f>VLOOKUP(A23,[1]TDSheet!$A$1:$W$65536,23,0)</f>
        <v>5</v>
      </c>
      <c r="X23" s="24">
        <v>550</v>
      </c>
      <c r="Y23" s="21">
        <f t="shared" si="8"/>
        <v>2750</v>
      </c>
      <c r="Z23" s="24">
        <f t="shared" si="9"/>
        <v>0</v>
      </c>
      <c r="AA23" s="21">
        <f t="shared" si="10"/>
        <v>0</v>
      </c>
    </row>
    <row r="24" spans="1:27" ht="11.1" customHeight="1" outlineLevel="3" x14ac:dyDescent="0.2">
      <c r="A24" s="6" t="s">
        <v>26</v>
      </c>
      <c r="B24" s="6" t="str">
        <f>VLOOKUP(A24,[1]TDSheet!$A$1:$B$65536,2,0)</f>
        <v>шт</v>
      </c>
      <c r="C24" s="13">
        <v>1297</v>
      </c>
      <c r="D24" s="13">
        <v>5</v>
      </c>
      <c r="E24" s="13">
        <v>925</v>
      </c>
      <c r="F24" s="13">
        <v>47</v>
      </c>
      <c r="G24" s="19">
        <f>VLOOKUP(A24,[1]TDSheet!$A$1:$G$65536,7,0)</f>
        <v>1</v>
      </c>
      <c r="K24" s="21">
        <f>VLOOKUP(A24,[1]TDSheet!$A$1:$Z$65536,26,0)*W24</f>
        <v>2150</v>
      </c>
      <c r="L24" s="21">
        <f t="shared" si="2"/>
        <v>185</v>
      </c>
      <c r="M24" s="25">
        <f t="shared" si="3"/>
        <v>825</v>
      </c>
      <c r="N24" s="25"/>
      <c r="O24" s="21">
        <f t="shared" si="4"/>
        <v>16.335135135135136</v>
      </c>
      <c r="P24" s="21">
        <f t="shared" si="5"/>
        <v>11.875675675675677</v>
      </c>
      <c r="Q24" s="21">
        <f>VLOOKUP(A24,[1]TDSheet!$A$1:$R$65536,18,0)</f>
        <v>199</v>
      </c>
      <c r="R24" s="21">
        <f>VLOOKUP(A24,[1]TDSheet!$A$1:$S$65536,19,0)</f>
        <v>226</v>
      </c>
      <c r="S24" s="21">
        <f>VLOOKUP(A24,[1]TDSheet!$A$1:$L$65536,12,0)</f>
        <v>210.4</v>
      </c>
      <c r="U24" s="21">
        <f t="shared" si="6"/>
        <v>825</v>
      </c>
      <c r="V24" s="21">
        <f t="shared" si="7"/>
        <v>0</v>
      </c>
      <c r="W24" s="22">
        <f>VLOOKUP(A24,[1]TDSheet!$A$1:$W$65536,23,0)</f>
        <v>5</v>
      </c>
      <c r="X24" s="24">
        <v>165</v>
      </c>
      <c r="Y24" s="21">
        <f t="shared" si="8"/>
        <v>825</v>
      </c>
      <c r="Z24" s="24">
        <f t="shared" si="9"/>
        <v>0</v>
      </c>
      <c r="AA24" s="21">
        <f t="shared" si="10"/>
        <v>0</v>
      </c>
    </row>
    <row r="25" spans="1:27" ht="11.1" customHeight="1" outlineLevel="3" x14ac:dyDescent="0.2">
      <c r="A25" s="6" t="s">
        <v>27</v>
      </c>
      <c r="B25" s="6" t="str">
        <f>VLOOKUP(A25,[1]TDSheet!$A$1:$B$65536,2,0)</f>
        <v>кг</v>
      </c>
      <c r="C25" s="13">
        <v>1342</v>
      </c>
      <c r="D25" s="13">
        <v>550</v>
      </c>
      <c r="E25" s="13">
        <v>742.5</v>
      </c>
      <c r="F25" s="13">
        <v>1017.5</v>
      </c>
      <c r="G25" s="19">
        <f>VLOOKUP(A25,[1]TDSheet!$A$1:$G$65536,7,0)</f>
        <v>1</v>
      </c>
      <c r="K25" s="21">
        <f>VLOOKUP(A25,[1]TDSheet!$A$1:$Z$65536,26,0)*W25</f>
        <v>0</v>
      </c>
      <c r="L25" s="21">
        <f t="shared" si="2"/>
        <v>148.5</v>
      </c>
      <c r="M25" s="25">
        <f t="shared" si="3"/>
        <v>1430</v>
      </c>
      <c r="N25" s="25"/>
      <c r="O25" s="21">
        <f t="shared" si="4"/>
        <v>16.481481481481481</v>
      </c>
      <c r="P25" s="21">
        <f t="shared" si="5"/>
        <v>6.8518518518518521</v>
      </c>
      <c r="Q25" s="21">
        <f>VLOOKUP(A25,[1]TDSheet!$A$1:$R$65536,18,0)</f>
        <v>147.4</v>
      </c>
      <c r="R25" s="21">
        <f>VLOOKUP(A25,[1]TDSheet!$A$1:$S$65536,19,0)</f>
        <v>154</v>
      </c>
      <c r="S25" s="21">
        <f>VLOOKUP(A25,[1]TDSheet!$A$1:$L$65536,12,0)</f>
        <v>119.9</v>
      </c>
      <c r="U25" s="21">
        <f t="shared" si="6"/>
        <v>1430</v>
      </c>
      <c r="V25" s="21">
        <f t="shared" si="7"/>
        <v>0</v>
      </c>
      <c r="W25" s="22">
        <f>VLOOKUP(A25,[1]TDSheet!$A$1:$W$65536,23,0)</f>
        <v>5.5</v>
      </c>
      <c r="X25" s="24">
        <v>260</v>
      </c>
      <c r="Y25" s="21">
        <f t="shared" si="8"/>
        <v>1430</v>
      </c>
      <c r="Z25" s="24">
        <f t="shared" si="9"/>
        <v>0</v>
      </c>
      <c r="AA25" s="21">
        <f t="shared" si="10"/>
        <v>0</v>
      </c>
    </row>
    <row r="26" spans="1:27" ht="11.1" customHeight="1" outlineLevel="3" x14ac:dyDescent="0.2">
      <c r="A26" s="6" t="s">
        <v>28</v>
      </c>
      <c r="B26" s="6" t="str">
        <f>VLOOKUP(A26,[1]TDSheet!$A$1:$B$65536,2,0)</f>
        <v>кг</v>
      </c>
      <c r="C26" s="13">
        <v>267</v>
      </c>
      <c r="D26" s="13">
        <v>456</v>
      </c>
      <c r="E26" s="13">
        <v>123</v>
      </c>
      <c r="F26" s="13">
        <v>402</v>
      </c>
      <c r="G26" s="19">
        <f>VLOOKUP(A26,[1]TDSheet!$A$1:$G$65536,7,0)</f>
        <v>1</v>
      </c>
      <c r="K26" s="21">
        <f>VLOOKUP(A26,[1]TDSheet!$A$1:$Z$65536,26,0)*W26</f>
        <v>0</v>
      </c>
      <c r="L26" s="21">
        <f t="shared" si="2"/>
        <v>24.6</v>
      </c>
      <c r="M26" s="25">
        <f t="shared" si="3"/>
        <v>0</v>
      </c>
      <c r="N26" s="25"/>
      <c r="O26" s="21">
        <f t="shared" si="4"/>
        <v>16.341463414634145</v>
      </c>
      <c r="P26" s="21">
        <f t="shared" si="5"/>
        <v>16.341463414634145</v>
      </c>
      <c r="Q26" s="21">
        <f>VLOOKUP(A26,[1]TDSheet!$A$1:$R$65536,18,0)</f>
        <v>0</v>
      </c>
      <c r="R26" s="21">
        <f>VLOOKUP(A26,[1]TDSheet!$A$1:$S$65536,19,0)</f>
        <v>36.6</v>
      </c>
      <c r="S26" s="21">
        <f>VLOOKUP(A26,[1]TDSheet!$A$1:$L$65536,12,0)</f>
        <v>46.8</v>
      </c>
      <c r="U26" s="21">
        <f t="shared" si="6"/>
        <v>0</v>
      </c>
      <c r="V26" s="21">
        <f t="shared" si="7"/>
        <v>0</v>
      </c>
      <c r="W26" s="22">
        <f>VLOOKUP(A26,[1]TDSheet!$A$1:$W$65536,23,0)</f>
        <v>3</v>
      </c>
      <c r="X26" s="24">
        <v>0</v>
      </c>
      <c r="Y26" s="21">
        <f t="shared" si="8"/>
        <v>0</v>
      </c>
      <c r="Z26" s="24">
        <f t="shared" si="9"/>
        <v>0</v>
      </c>
      <c r="AA26" s="21">
        <f t="shared" si="10"/>
        <v>0</v>
      </c>
    </row>
    <row r="27" spans="1:27" ht="11.1" customHeight="1" outlineLevel="3" x14ac:dyDescent="0.2">
      <c r="A27" s="6" t="s">
        <v>29</v>
      </c>
      <c r="B27" s="6" t="str">
        <f>VLOOKUP(A27,[1]TDSheet!$A$1:$B$65536,2,0)</f>
        <v>шт</v>
      </c>
      <c r="C27" s="13">
        <v>399</v>
      </c>
      <c r="D27" s="13">
        <v>1104</v>
      </c>
      <c r="E27" s="13">
        <v>403</v>
      </c>
      <c r="F27" s="13">
        <v>1048</v>
      </c>
      <c r="G27" s="19">
        <f>VLOOKUP(A27,[1]TDSheet!$A$1:$G$65536,7,0)</f>
        <v>0.25</v>
      </c>
      <c r="K27" s="21">
        <f>VLOOKUP(A27,[1]TDSheet!$A$1:$Z$65536,26,0)*W27</f>
        <v>0</v>
      </c>
      <c r="L27" s="21">
        <f t="shared" si="2"/>
        <v>80.599999999999994</v>
      </c>
      <c r="M27" s="25">
        <f t="shared" si="3"/>
        <v>264</v>
      </c>
      <c r="N27" s="25"/>
      <c r="O27" s="21">
        <f t="shared" si="4"/>
        <v>16.277915632754343</v>
      </c>
      <c r="P27" s="21">
        <f t="shared" si="5"/>
        <v>13.002481389578165</v>
      </c>
      <c r="Q27" s="21">
        <f>VLOOKUP(A27,[1]TDSheet!$A$1:$R$65536,18,0)</f>
        <v>128</v>
      </c>
      <c r="R27" s="21">
        <f>VLOOKUP(A27,[1]TDSheet!$A$1:$S$65536,19,0)</f>
        <v>75.400000000000006</v>
      </c>
      <c r="S27" s="21">
        <f>VLOOKUP(A27,[1]TDSheet!$A$1:$L$65536,12,0)</f>
        <v>112</v>
      </c>
      <c r="U27" s="21">
        <f t="shared" si="6"/>
        <v>66</v>
      </c>
      <c r="V27" s="21">
        <f t="shared" si="7"/>
        <v>0</v>
      </c>
      <c r="W27" s="22">
        <f>VLOOKUP(A27,[1]TDSheet!$A$1:$W$65536,23,0)</f>
        <v>12</v>
      </c>
      <c r="X27" s="24">
        <v>22</v>
      </c>
      <c r="Y27" s="21">
        <f t="shared" si="8"/>
        <v>66</v>
      </c>
      <c r="Z27" s="24">
        <f t="shared" si="9"/>
        <v>0</v>
      </c>
      <c r="AA27" s="21">
        <f t="shared" si="10"/>
        <v>0</v>
      </c>
    </row>
    <row r="28" spans="1:27" ht="11.1" customHeight="1" outlineLevel="3" x14ac:dyDescent="0.2">
      <c r="A28" s="6" t="s">
        <v>30</v>
      </c>
      <c r="B28" s="6" t="str">
        <f>VLOOKUP(A28,[1]TDSheet!$A$1:$B$65536,2,0)</f>
        <v>кг</v>
      </c>
      <c r="C28" s="13">
        <v>273.60000000000002</v>
      </c>
      <c r="D28" s="13">
        <v>423</v>
      </c>
      <c r="E28" s="13">
        <v>126</v>
      </c>
      <c r="F28" s="13">
        <v>372.6</v>
      </c>
      <c r="G28" s="19">
        <f>VLOOKUP(A28,[1]TDSheet!$A$1:$G$65536,7,0)</f>
        <v>1</v>
      </c>
      <c r="K28" s="21">
        <f>VLOOKUP(A28,[1]TDSheet!$A$1:$Z$65536,26,0)*W28</f>
        <v>0</v>
      </c>
      <c r="L28" s="21">
        <f t="shared" si="2"/>
        <v>25.2</v>
      </c>
      <c r="M28" s="25">
        <f t="shared" si="3"/>
        <v>36</v>
      </c>
      <c r="N28" s="25"/>
      <c r="O28" s="21">
        <f t="shared" si="4"/>
        <v>16.214285714285715</v>
      </c>
      <c r="P28" s="21">
        <f t="shared" si="5"/>
        <v>14.785714285714286</v>
      </c>
      <c r="Q28" s="21">
        <f>VLOOKUP(A28,[1]TDSheet!$A$1:$R$65536,18,0)</f>
        <v>0</v>
      </c>
      <c r="R28" s="21">
        <f>VLOOKUP(A28,[1]TDSheet!$A$1:$S$65536,19,0)</f>
        <v>34.92</v>
      </c>
      <c r="S28" s="21">
        <f>VLOOKUP(A28,[1]TDSheet!$A$1:$L$65536,12,0)</f>
        <v>41.4</v>
      </c>
      <c r="U28" s="21">
        <f t="shared" si="6"/>
        <v>36</v>
      </c>
      <c r="V28" s="21">
        <f t="shared" si="7"/>
        <v>0</v>
      </c>
      <c r="W28" s="22">
        <f>VLOOKUP(A28,[1]TDSheet!$A$1:$W$65536,23,0)</f>
        <v>1.8</v>
      </c>
      <c r="X28" s="24">
        <v>20</v>
      </c>
      <c r="Y28" s="21">
        <f t="shared" si="8"/>
        <v>36</v>
      </c>
      <c r="Z28" s="24">
        <f t="shared" si="9"/>
        <v>0</v>
      </c>
      <c r="AA28" s="21">
        <f t="shared" si="10"/>
        <v>0</v>
      </c>
    </row>
    <row r="29" spans="1:27" ht="11.1" customHeight="1" outlineLevel="3" x14ac:dyDescent="0.2">
      <c r="A29" s="6" t="s">
        <v>31</v>
      </c>
      <c r="B29" s="6" t="str">
        <f>VLOOKUP(A29,[1]TDSheet!$A$1:$B$65536,2,0)</f>
        <v>шт</v>
      </c>
      <c r="C29" s="13">
        <v>376</v>
      </c>
      <c r="D29" s="13">
        <v>1791</v>
      </c>
      <c r="E29" s="13">
        <v>243</v>
      </c>
      <c r="F29" s="13">
        <v>1766</v>
      </c>
      <c r="G29" s="19">
        <f>VLOOKUP(A29,[1]TDSheet!$A$1:$G$65536,7,0)</f>
        <v>0.25</v>
      </c>
      <c r="K29" s="21">
        <f>VLOOKUP(A29,[1]TDSheet!$A$1:$Z$65536,26,0)*W29</f>
        <v>0</v>
      </c>
      <c r="L29" s="21">
        <f t="shared" si="2"/>
        <v>48.6</v>
      </c>
      <c r="M29" s="25">
        <f t="shared" si="3"/>
        <v>0</v>
      </c>
      <c r="N29" s="25"/>
      <c r="O29" s="21">
        <f t="shared" si="4"/>
        <v>36.337448559670783</v>
      </c>
      <c r="P29" s="21">
        <f t="shared" si="5"/>
        <v>36.337448559670783</v>
      </c>
      <c r="Q29" s="21">
        <f>VLOOKUP(A29,[1]TDSheet!$A$1:$R$65536,18,0)</f>
        <v>136.4</v>
      </c>
      <c r="R29" s="21">
        <f>VLOOKUP(A29,[1]TDSheet!$A$1:$S$65536,19,0)</f>
        <v>93.8</v>
      </c>
      <c r="S29" s="21">
        <f>VLOOKUP(A29,[1]TDSheet!$A$1:$L$65536,12,0)</f>
        <v>182.2</v>
      </c>
      <c r="T29" s="26" t="s">
        <v>55</v>
      </c>
      <c r="U29" s="21">
        <f t="shared" si="6"/>
        <v>0</v>
      </c>
      <c r="V29" s="21">
        <f t="shared" si="7"/>
        <v>0</v>
      </c>
      <c r="W29" s="22">
        <f>VLOOKUP(A29,[1]TDSheet!$A$1:$W$65536,23,0)</f>
        <v>12</v>
      </c>
      <c r="X29" s="24">
        <v>0</v>
      </c>
      <c r="Y29" s="21">
        <f t="shared" si="8"/>
        <v>0</v>
      </c>
      <c r="Z29" s="24">
        <f t="shared" si="9"/>
        <v>0</v>
      </c>
      <c r="AA29" s="21">
        <f t="shared" si="10"/>
        <v>0</v>
      </c>
    </row>
    <row r="30" spans="1:27" ht="11.1" customHeight="1" outlineLevel="3" x14ac:dyDescent="0.2">
      <c r="A30" s="6" t="s">
        <v>32</v>
      </c>
      <c r="B30" s="6" t="str">
        <f>VLOOKUP(A30,[1]TDSheet!$A$1:$B$65536,2,0)</f>
        <v>шт</v>
      </c>
      <c r="C30" s="13">
        <v>460</v>
      </c>
      <c r="D30" s="13">
        <v>1704</v>
      </c>
      <c r="E30" s="13">
        <v>331</v>
      </c>
      <c r="F30" s="13">
        <v>1695</v>
      </c>
      <c r="G30" s="19">
        <f>VLOOKUP(A30,[1]TDSheet!$A$1:$G$65536,7,0)</f>
        <v>0.25</v>
      </c>
      <c r="K30" s="21">
        <f>VLOOKUP(A30,[1]TDSheet!$A$1:$Z$65536,26,0)*W30</f>
        <v>0</v>
      </c>
      <c r="L30" s="21">
        <f t="shared" si="2"/>
        <v>66.2</v>
      </c>
      <c r="M30" s="25">
        <f t="shared" si="3"/>
        <v>0</v>
      </c>
      <c r="N30" s="25"/>
      <c r="O30" s="21">
        <f t="shared" si="4"/>
        <v>25.604229607250755</v>
      </c>
      <c r="P30" s="21">
        <f t="shared" si="5"/>
        <v>25.604229607250755</v>
      </c>
      <c r="Q30" s="21">
        <f>VLOOKUP(A30,[1]TDSheet!$A$1:$R$65536,18,0)</f>
        <v>169.8</v>
      </c>
      <c r="R30" s="21">
        <f>VLOOKUP(A30,[1]TDSheet!$A$1:$S$65536,19,0)</f>
        <v>97.6</v>
      </c>
      <c r="S30" s="21">
        <f>VLOOKUP(A30,[1]TDSheet!$A$1:$L$65536,12,0)</f>
        <v>169</v>
      </c>
      <c r="U30" s="21">
        <f t="shared" si="6"/>
        <v>0</v>
      </c>
      <c r="V30" s="21">
        <f t="shared" si="7"/>
        <v>0</v>
      </c>
      <c r="W30" s="22">
        <f>VLOOKUP(A30,[1]TDSheet!$A$1:$W$65536,23,0)</f>
        <v>12</v>
      </c>
      <c r="X30" s="24">
        <v>0</v>
      </c>
      <c r="Y30" s="21">
        <f t="shared" si="8"/>
        <v>0</v>
      </c>
      <c r="Z30" s="24">
        <f t="shared" si="9"/>
        <v>0</v>
      </c>
      <c r="AA30" s="21">
        <f t="shared" si="10"/>
        <v>0</v>
      </c>
    </row>
    <row r="31" spans="1:27" ht="21.95" customHeight="1" outlineLevel="3" x14ac:dyDescent="0.2">
      <c r="A31" s="6" t="s">
        <v>33</v>
      </c>
      <c r="B31" s="6" t="str">
        <f>VLOOKUP(A31,[1]TDSheet!$A$1:$B$65536,2,0)</f>
        <v>кг</v>
      </c>
      <c r="C31" s="13">
        <v>507.6</v>
      </c>
      <c r="D31" s="13"/>
      <c r="E31" s="13">
        <v>48.6</v>
      </c>
      <c r="F31" s="13">
        <v>388.8</v>
      </c>
      <c r="G31" s="19">
        <f>VLOOKUP(A31,[1]TDSheet!$A$1:$G$65536,7,0)</f>
        <v>1</v>
      </c>
      <c r="K31" s="21">
        <f>VLOOKUP(A31,[1]TDSheet!$A$1:$Z$65536,26,0)*W31</f>
        <v>0</v>
      </c>
      <c r="L31" s="21">
        <f t="shared" si="2"/>
        <v>9.7200000000000006</v>
      </c>
      <c r="M31" s="25">
        <f t="shared" si="3"/>
        <v>0</v>
      </c>
      <c r="N31" s="25"/>
      <c r="O31" s="21">
        <f t="shared" si="4"/>
        <v>40</v>
      </c>
      <c r="P31" s="21">
        <f t="shared" si="5"/>
        <v>40</v>
      </c>
      <c r="Q31" s="21">
        <f>VLOOKUP(A31,[1]TDSheet!$A$1:$R$65536,18,0)</f>
        <v>23.759999999999998</v>
      </c>
      <c r="R31" s="21">
        <f>VLOOKUP(A31,[1]TDSheet!$A$1:$S$65536,19,0)</f>
        <v>22.14</v>
      </c>
      <c r="S31" s="21">
        <f>VLOOKUP(A31,[1]TDSheet!$A$1:$L$65536,12,0)</f>
        <v>8.1</v>
      </c>
      <c r="T31" s="26" t="s">
        <v>55</v>
      </c>
      <c r="U31" s="21">
        <f t="shared" si="6"/>
        <v>0</v>
      </c>
      <c r="V31" s="21">
        <f t="shared" si="7"/>
        <v>0</v>
      </c>
      <c r="W31" s="22">
        <f>VLOOKUP(A31,[1]TDSheet!$A$1:$W$65536,23,0)</f>
        <v>2.7</v>
      </c>
      <c r="X31" s="24">
        <v>0</v>
      </c>
      <c r="Y31" s="21">
        <f t="shared" si="8"/>
        <v>0</v>
      </c>
      <c r="Z31" s="24">
        <f t="shared" si="9"/>
        <v>0</v>
      </c>
      <c r="AA31" s="21">
        <f t="shared" si="10"/>
        <v>0</v>
      </c>
    </row>
    <row r="32" spans="1:27" ht="11.1" customHeight="1" outlineLevel="3" x14ac:dyDescent="0.2">
      <c r="A32" s="6" t="s">
        <v>34</v>
      </c>
      <c r="B32" s="6" t="str">
        <f>VLOOKUP(A32,[1]TDSheet!$A$1:$B$65536,2,0)</f>
        <v>кг</v>
      </c>
      <c r="C32" s="13">
        <v>3150</v>
      </c>
      <c r="D32" s="13">
        <v>2840</v>
      </c>
      <c r="E32" s="13">
        <v>1800</v>
      </c>
      <c r="F32" s="13">
        <v>3690</v>
      </c>
      <c r="G32" s="19">
        <f>VLOOKUP(A32,[1]TDSheet!$A$1:$G$65536,7,0)</f>
        <v>1</v>
      </c>
      <c r="K32" s="21">
        <f>VLOOKUP(A32,[1]TDSheet!$A$1:$Z$65536,26,0)*W32</f>
        <v>0</v>
      </c>
      <c r="L32" s="21">
        <f t="shared" si="2"/>
        <v>360</v>
      </c>
      <c r="M32" s="25">
        <f t="shared" si="3"/>
        <v>2150</v>
      </c>
      <c r="N32" s="25"/>
      <c r="O32" s="21">
        <f t="shared" si="4"/>
        <v>16.222222222222221</v>
      </c>
      <c r="P32" s="21">
        <f t="shared" si="5"/>
        <v>10.25</v>
      </c>
      <c r="Q32" s="21">
        <f>VLOOKUP(A32,[1]TDSheet!$A$1:$R$65536,18,0)</f>
        <v>408</v>
      </c>
      <c r="R32" s="21">
        <f>VLOOKUP(A32,[1]TDSheet!$A$1:$S$65536,19,0)</f>
        <v>374</v>
      </c>
      <c r="S32" s="21">
        <f>VLOOKUP(A32,[1]TDSheet!$A$1:$L$65536,12,0)</f>
        <v>369</v>
      </c>
      <c r="U32" s="21">
        <f t="shared" si="6"/>
        <v>2150</v>
      </c>
      <c r="V32" s="21">
        <f t="shared" si="7"/>
        <v>0</v>
      </c>
      <c r="W32" s="22">
        <f>VLOOKUP(A32,[1]TDSheet!$A$1:$W$65536,23,0)</f>
        <v>5</v>
      </c>
      <c r="X32" s="24">
        <v>430</v>
      </c>
      <c r="Y32" s="21">
        <f t="shared" si="8"/>
        <v>2150</v>
      </c>
      <c r="Z32" s="24">
        <f t="shared" si="9"/>
        <v>0</v>
      </c>
      <c r="AA32" s="21">
        <f t="shared" si="10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2023-08-14T12:43:07Z</dcterms:modified>
</cp:coreProperties>
</file>