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7,08,23 ЗПФ\"/>
    </mc:Choice>
  </mc:AlternateContent>
  <xr:revisionPtr revIDLastSave="0" documentId="13_ncr:1_{0DC5F27F-DB12-4862-A9DA-61BA90094C5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" i="1" l="1"/>
  <c r="X15" i="1"/>
  <c r="X16" i="1"/>
  <c r="X19" i="1"/>
  <c r="X20" i="1"/>
  <c r="X21" i="1"/>
  <c r="X22" i="1"/>
  <c r="X23" i="1"/>
  <c r="X24" i="1"/>
  <c r="X25" i="1"/>
  <c r="X29" i="1"/>
  <c r="X30" i="1"/>
  <c r="X31" i="1"/>
  <c r="X32" i="1"/>
  <c r="X33" i="1"/>
  <c r="X34" i="1"/>
  <c r="X35" i="1"/>
  <c r="X36" i="1"/>
  <c r="X37" i="1"/>
  <c r="X40" i="1"/>
  <c r="X41" i="1"/>
  <c r="X42" i="1"/>
  <c r="X43" i="1"/>
  <c r="X44" i="1"/>
  <c r="X6" i="1"/>
  <c r="X7" i="1"/>
  <c r="X8" i="1"/>
  <c r="X9" i="1"/>
  <c r="X10" i="1"/>
  <c r="X11" i="1"/>
  <c r="X12" i="1"/>
  <c r="O17" i="1"/>
  <c r="O18" i="1"/>
  <c r="O26" i="1"/>
  <c r="O27" i="1"/>
  <c r="O28" i="1"/>
  <c r="O38" i="1"/>
  <c r="O39" i="1"/>
  <c r="Y44" i="1" l="1"/>
  <c r="V44" i="1"/>
  <c r="U11" i="1" l="1"/>
  <c r="U20" i="1"/>
  <c r="U33" i="1"/>
  <c r="U34" i="1"/>
  <c r="U3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8" i="1"/>
  <c r="M39" i="1"/>
  <c r="M40" i="1"/>
  <c r="M41" i="1"/>
  <c r="M42" i="1"/>
  <c r="M43" i="1"/>
  <c r="Q43" i="1" s="1"/>
  <c r="M6" i="1"/>
  <c r="P43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Y36" i="1" l="1"/>
  <c r="Y37" i="1"/>
  <c r="V36" i="1"/>
  <c r="V37" i="1"/>
  <c r="V6" i="1"/>
  <c r="W7" i="1" l="1"/>
  <c r="W8" i="1"/>
  <c r="Y8" i="1" s="1"/>
  <c r="W9" i="1"/>
  <c r="W10" i="1"/>
  <c r="Y10" i="1" s="1"/>
  <c r="W11" i="1"/>
  <c r="W12" i="1"/>
  <c r="Y12" i="1" s="1"/>
  <c r="W13" i="1"/>
  <c r="X13" i="1" s="1"/>
  <c r="W14" i="1"/>
  <c r="Y14" i="1" s="1"/>
  <c r="W15" i="1"/>
  <c r="W16" i="1"/>
  <c r="Y16" i="1" s="1"/>
  <c r="W17" i="1"/>
  <c r="W18" i="1"/>
  <c r="Y18" i="1" s="1"/>
  <c r="W19" i="1"/>
  <c r="W20" i="1"/>
  <c r="Y20" i="1" s="1"/>
  <c r="W21" i="1"/>
  <c r="W22" i="1"/>
  <c r="Y22" i="1" s="1"/>
  <c r="W23" i="1"/>
  <c r="W24" i="1"/>
  <c r="Y24" i="1" s="1"/>
  <c r="W25" i="1"/>
  <c r="W26" i="1"/>
  <c r="Y26" i="1" s="1"/>
  <c r="W27" i="1"/>
  <c r="W28" i="1"/>
  <c r="Y28" i="1" s="1"/>
  <c r="W29" i="1"/>
  <c r="W30" i="1"/>
  <c r="Y30" i="1" s="1"/>
  <c r="W31" i="1"/>
  <c r="W32" i="1"/>
  <c r="Y32" i="1" s="1"/>
  <c r="W33" i="1"/>
  <c r="W34" i="1"/>
  <c r="Y34" i="1" s="1"/>
  <c r="W35" i="1"/>
  <c r="W38" i="1"/>
  <c r="Y38" i="1" s="1"/>
  <c r="W39" i="1"/>
  <c r="W40" i="1"/>
  <c r="Y40" i="1" s="1"/>
  <c r="W41" i="1"/>
  <c r="W42" i="1"/>
  <c r="Y42" i="1" s="1"/>
  <c r="W6" i="1"/>
  <c r="Y6" i="1" s="1"/>
  <c r="O5" i="1"/>
  <c r="N5" i="1"/>
  <c r="M5" i="1"/>
  <c r="L5" i="1"/>
  <c r="K5" i="1"/>
  <c r="J5" i="1"/>
  <c r="I5" i="1"/>
  <c r="H5" i="1"/>
  <c r="F5" i="1"/>
  <c r="E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8" i="1"/>
  <c r="T39" i="1"/>
  <c r="T40" i="1"/>
  <c r="T41" i="1"/>
  <c r="T42" i="1"/>
  <c r="T43" i="1"/>
  <c r="T6" i="1"/>
  <c r="T5" i="1" s="1"/>
  <c r="R6" i="1"/>
  <c r="S6" i="1"/>
  <c r="S5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8" i="1"/>
  <c r="S39" i="1"/>
  <c r="S40" i="1"/>
  <c r="S41" i="1"/>
  <c r="S42" i="1"/>
  <c r="S43" i="1"/>
  <c r="S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8" i="1"/>
  <c r="R39" i="1"/>
  <c r="R40" i="1"/>
  <c r="R41" i="1"/>
  <c r="R42" i="1"/>
  <c r="R43" i="1"/>
  <c r="R7" i="1"/>
  <c r="R5" i="1" s="1"/>
  <c r="G8" i="1"/>
  <c r="V8" i="1" s="1"/>
  <c r="G9" i="1"/>
  <c r="V9" i="1" s="1"/>
  <c r="G10" i="1"/>
  <c r="V10" i="1" s="1"/>
  <c r="G11" i="1"/>
  <c r="V11" i="1" s="1"/>
  <c r="G12" i="1"/>
  <c r="V12" i="1" s="1"/>
  <c r="G13" i="1"/>
  <c r="V13" i="1" s="1"/>
  <c r="G14" i="1"/>
  <c r="V14" i="1" s="1"/>
  <c r="G15" i="1"/>
  <c r="V15" i="1" s="1"/>
  <c r="G16" i="1"/>
  <c r="V16" i="1" s="1"/>
  <c r="G17" i="1"/>
  <c r="V17" i="1" s="1"/>
  <c r="G18" i="1"/>
  <c r="V18" i="1" s="1"/>
  <c r="G19" i="1"/>
  <c r="V19" i="1" s="1"/>
  <c r="G20" i="1"/>
  <c r="V20" i="1" s="1"/>
  <c r="G21" i="1"/>
  <c r="V21" i="1" s="1"/>
  <c r="G22" i="1"/>
  <c r="V22" i="1" s="1"/>
  <c r="G23" i="1"/>
  <c r="V23" i="1" s="1"/>
  <c r="G24" i="1"/>
  <c r="V24" i="1" s="1"/>
  <c r="G25" i="1"/>
  <c r="V25" i="1" s="1"/>
  <c r="G26" i="1"/>
  <c r="V26" i="1" s="1"/>
  <c r="G27" i="1"/>
  <c r="V27" i="1" s="1"/>
  <c r="G28" i="1"/>
  <c r="V28" i="1" s="1"/>
  <c r="G29" i="1"/>
  <c r="V29" i="1" s="1"/>
  <c r="G30" i="1"/>
  <c r="V30" i="1" s="1"/>
  <c r="G31" i="1"/>
  <c r="V31" i="1" s="1"/>
  <c r="G32" i="1"/>
  <c r="V32" i="1" s="1"/>
  <c r="G33" i="1"/>
  <c r="V33" i="1" s="1"/>
  <c r="G34" i="1"/>
  <c r="V34" i="1" s="1"/>
  <c r="G35" i="1"/>
  <c r="V35" i="1" s="1"/>
  <c r="G38" i="1"/>
  <c r="V38" i="1" s="1"/>
  <c r="G39" i="1"/>
  <c r="V39" i="1" s="1"/>
  <c r="G40" i="1"/>
  <c r="V40" i="1" s="1"/>
  <c r="G41" i="1"/>
  <c r="V41" i="1" s="1"/>
  <c r="G42" i="1"/>
  <c r="V42" i="1" s="1"/>
  <c r="G43" i="1"/>
  <c r="V43" i="1" s="1"/>
  <c r="G7" i="1"/>
  <c r="V7" i="1" s="1"/>
  <c r="V5" i="1" l="1"/>
  <c r="X5" i="1"/>
  <c r="Y43" i="1"/>
  <c r="Y41" i="1"/>
  <c r="Y39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Y5" i="1" l="1"/>
</calcChain>
</file>

<file path=xl/sharedStrings.xml><?xml version="1.0" encoding="utf-8"?>
<sst xmlns="http://schemas.openxmlformats.org/spreadsheetml/2006/main" count="108" uniqueCount="67">
  <si>
    <t>Период: 10.08.2023 - 17.08.2023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</si>
  <si>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</si>
  <si>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</si>
  <si>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</si>
  <si>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</si>
  <si>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</si>
  <si>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</si>
  <si>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</si>
  <si>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</si>
  <si>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</si>
  <si>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</si>
  <si>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</si>
  <si>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</si>
  <si>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</si>
  <si>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</si>
  <si>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</si>
  <si>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</si>
  <si>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</si>
  <si>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</si>
  <si>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</si>
  <si>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</si>
  <si>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</si>
  <si>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</si>
  <si>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</si>
  <si>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</si>
  <si>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</si>
  <si>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</si>
  <si>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</si>
  <si>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</si>
  <si>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</si>
  <si>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</si>
  <si>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</si>
  <si>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</si>
  <si>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</si>
  <si>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</si>
  <si>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</si>
  <si>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</si>
  <si>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</si>
  <si>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</si>
  <si>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</si>
  <si>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</si>
  <si>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</si>
  <si>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</si>
  <si>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</si>
  <si>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</si>
  <si>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</si>
  <si>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</si>
  <si>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</si>
  <si>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</si>
  <si>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</si>
  <si>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</si>
  <si>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</si>
  <si>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24,07</t>
  </si>
  <si>
    <t>ср 03,08</t>
  </si>
  <si>
    <t>коментарий</t>
  </si>
  <si>
    <t>вес</t>
  </si>
  <si>
    <t>заказ кор.</t>
  </si>
  <si>
    <t>ВЕС</t>
  </si>
  <si>
    <t>крат кор</t>
  </si>
  <si>
    <t>Пельмени Бигбули #МЕГАМАСЛИЩЕ со сливочным маслом Бигбули ГШ ф/в 0,9 Горячая штучка</t>
  </si>
  <si>
    <t>Чебуреки с мясом Базовый ассортимент Штучка 0,09 Пленка Горячая штучка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</si>
  <si>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</si>
  <si>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</si>
  <si>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ср 11,08</t>
  </si>
  <si>
    <t>Готовые чебупели острые с мясом Горячая штучка 0,3 кг зам  ПОКОМ</t>
  </si>
  <si>
    <t>Пельмени Мясорубские Стародворье ЗПФ 0,7 Равиоли Стародворье</t>
  </si>
  <si>
    <t>новая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</si>
</sst>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medium">
        <color indexed="64"/>
      </left>
      <right style="thin">
        <color rgb="FFCCC085"/>
      </right>
      <top style="medium">
        <color indexed="64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thin">
        <color rgb="FFCCC085"/>
      </bottom>
      <diagonal/>
    </border>
    <border>
      <left style="thin">
        <color rgb="FFCCC085"/>
      </left>
      <right style="medium">
        <color indexed="64"/>
      </right>
      <top style="medium">
        <color indexed="64"/>
      </top>
      <bottom style="thin">
        <color rgb="FFCCC085"/>
      </bottom>
      <diagonal/>
    </border>
    <border>
      <left style="medium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medium">
        <color indexed="64"/>
      </right>
      <top style="thin">
        <color rgb="FFCCC085"/>
      </top>
      <bottom style="thin">
        <color rgb="FFCCC085"/>
      </bottom>
      <diagonal/>
    </border>
    <border>
      <left style="medium">
        <color indexed="64"/>
      </left>
      <right style="thin">
        <color rgb="FFCCC085"/>
      </right>
      <top style="thin">
        <color rgb="FFCCC085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medium">
        <color indexed="64"/>
      </bottom>
      <diagonal/>
    </border>
    <border>
      <left style="thin">
        <color rgb="FFCCC085"/>
      </left>
      <right style="medium">
        <color indexed="64"/>
      </right>
      <top style="thin">
        <color rgb="FFCCC08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0" fontId="0" fillId="0" borderId="3" xfId="0" applyBorder="1" applyAlignment="1">
      <alignment horizontal="left" vertical="top"/>
    </xf>
    <xf numFmtId="164" fontId="0" fillId="0" borderId="3" xfId="0" applyNumberFormat="1" applyBorder="1" applyAlignment="1">
      <alignment horizontal="righ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0" borderId="7" xfId="0" applyBorder="1" applyAlignment="1">
      <alignment horizontal="left" vertical="top"/>
    </xf>
    <xf numFmtId="164" fontId="0" fillId="0" borderId="8" xfId="0" applyNumberFormat="1" applyBorder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164" fontId="0" fillId="0" borderId="10" xfId="0" applyNumberFormat="1" applyBorder="1" applyAlignment="1">
      <alignment horizontal="right" vertical="top"/>
    </xf>
    <xf numFmtId="164" fontId="0" fillId="0" borderId="11" xfId="0" applyNumberFormat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4" fontId="0" fillId="0" borderId="12" xfId="0" applyNumberFormat="1" applyBorder="1" applyAlignment="1"/>
    <xf numFmtId="164" fontId="0" fillId="5" borderId="0" xfId="0" applyNumberFormat="1" applyFill="1" applyAlignment="1"/>
    <xf numFmtId="164" fontId="0" fillId="6" borderId="0" xfId="0" applyNumberFormat="1" applyFill="1" applyAlignment="1"/>
    <xf numFmtId="165" fontId="0" fillId="6" borderId="0" xfId="0" applyNumberFormat="1" applyFill="1" applyAlignment="1"/>
    <xf numFmtId="165" fontId="0" fillId="7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1,08,23%20&#1047;&#1055;&#1060;/&#1076;&#1074;%2011,08,23%20&#1076;&#108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4;&#1086;&#1085;&#1077;&#1094;&#1082;%20&#1073;&#1077;&#1079;%20&#1043;&#1077;&#1088;&#1084;&#1077;&#1089;&#1072;%2011,08,23-17,08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04.08.2023 - 11.08.2023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20,07</v>
          </cell>
          <cell r="S3" t="str">
            <v>ср 24,07</v>
          </cell>
          <cell r="T3" t="str">
            <v>ср 03,08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1568.72</v>
          </cell>
          <cell r="F5">
            <v>3336.68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770.6</v>
          </cell>
          <cell r="N5">
            <v>329.74399999999997</v>
          </cell>
          <cell r="O5">
            <v>2971.6800000000003</v>
          </cell>
          <cell r="R5">
            <v>224.64</v>
          </cell>
          <cell r="S5">
            <v>237.76000000000005</v>
          </cell>
          <cell r="T5">
            <v>259.59199999999998</v>
          </cell>
          <cell r="V5">
            <v>2015.058</v>
          </cell>
          <cell r="W5" t="str">
            <v>крат кор</v>
          </cell>
          <cell r="X5">
            <v>483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15</v>
          </cell>
          <cell r="D6">
            <v>1</v>
          </cell>
          <cell r="E6">
            <v>14</v>
          </cell>
          <cell r="G6">
            <v>0.3</v>
          </cell>
          <cell r="M6">
            <v>0</v>
          </cell>
          <cell r="N6">
            <v>2.8</v>
          </cell>
          <cell r="O6">
            <v>47.599999999999994</v>
          </cell>
          <cell r="P6">
            <v>17</v>
          </cell>
          <cell r="Q6">
            <v>0</v>
          </cell>
          <cell r="R6">
            <v>0</v>
          </cell>
          <cell r="S6">
            <v>0</v>
          </cell>
          <cell r="T6">
            <v>1.8</v>
          </cell>
          <cell r="V6">
            <v>14.279999999999998</v>
          </cell>
          <cell r="W6">
            <v>12</v>
          </cell>
          <cell r="X6">
            <v>4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7</v>
          </cell>
          <cell r="G7">
            <v>0.3</v>
          </cell>
          <cell r="M7">
            <v>96</v>
          </cell>
          <cell r="N7">
            <v>6</v>
          </cell>
          <cell r="O7">
            <v>6</v>
          </cell>
          <cell r="P7">
            <v>17</v>
          </cell>
          <cell r="Q7">
            <v>16</v>
          </cell>
          <cell r="R7">
            <v>4</v>
          </cell>
          <cell r="S7">
            <v>6.4</v>
          </cell>
          <cell r="T7">
            <v>8.8000000000000007</v>
          </cell>
          <cell r="V7">
            <v>1.7999999999999998</v>
          </cell>
          <cell r="W7">
            <v>12</v>
          </cell>
          <cell r="X7">
            <v>1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13</v>
          </cell>
          <cell r="G8">
            <v>0.3</v>
          </cell>
          <cell r="M8">
            <v>156</v>
          </cell>
          <cell r="N8">
            <v>10</v>
          </cell>
          <cell r="O8">
            <v>14</v>
          </cell>
          <cell r="P8">
            <v>17</v>
          </cell>
          <cell r="Q8">
            <v>15.6</v>
          </cell>
          <cell r="R8">
            <v>10</v>
          </cell>
          <cell r="S8">
            <v>10.4</v>
          </cell>
          <cell r="T8">
            <v>14.6</v>
          </cell>
          <cell r="V8">
            <v>4.2</v>
          </cell>
          <cell r="W8">
            <v>12</v>
          </cell>
          <cell r="X8">
            <v>2</v>
          </cell>
        </row>
        <row r="9">
          <cell r="A9" t="str">
            <v>Готовые чебуреки Сочный мегачебурек.Готовые жареные.ВЕС  ПОКОМ</v>
          </cell>
          <cell r="B9" t="str">
            <v>кг</v>
          </cell>
          <cell r="C9">
            <v>170.24</v>
          </cell>
          <cell r="E9">
            <v>17.920000000000002</v>
          </cell>
          <cell r="F9">
            <v>150.08000000000001</v>
          </cell>
          <cell r="G9">
            <v>1</v>
          </cell>
          <cell r="M9">
            <v>0</v>
          </cell>
          <cell r="N9">
            <v>3.5840000000000005</v>
          </cell>
          <cell r="P9">
            <v>41.875</v>
          </cell>
          <cell r="Q9">
            <v>41.875</v>
          </cell>
          <cell r="R9">
            <v>0</v>
          </cell>
          <cell r="S9">
            <v>0</v>
          </cell>
          <cell r="T9">
            <v>1.7920000000000003</v>
          </cell>
          <cell r="V9">
            <v>0</v>
          </cell>
          <cell r="W9">
            <v>2.2400000000000002</v>
          </cell>
          <cell r="X9">
            <v>0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C10">
            <v>117</v>
          </cell>
          <cell r="E10">
            <v>69</v>
          </cell>
          <cell r="F10">
            <v>36</v>
          </cell>
          <cell r="G10">
            <v>1</v>
          </cell>
          <cell r="M10">
            <v>0</v>
          </cell>
          <cell r="N10">
            <v>13.8</v>
          </cell>
          <cell r="O10">
            <v>198.60000000000002</v>
          </cell>
          <cell r="P10">
            <v>17</v>
          </cell>
          <cell r="Q10">
            <v>2.6086956521739131</v>
          </cell>
          <cell r="R10">
            <v>6.6</v>
          </cell>
          <cell r="S10">
            <v>7.2</v>
          </cell>
          <cell r="T10">
            <v>4.8</v>
          </cell>
          <cell r="V10">
            <v>198.60000000000002</v>
          </cell>
          <cell r="W10">
            <v>3</v>
          </cell>
          <cell r="X10">
            <v>67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C11">
            <v>418.1</v>
          </cell>
          <cell r="E11">
            <v>55.5</v>
          </cell>
          <cell r="F11">
            <v>355.2</v>
          </cell>
          <cell r="G11">
            <v>1</v>
          </cell>
          <cell r="M11">
            <v>0</v>
          </cell>
          <cell r="N11">
            <v>11.1</v>
          </cell>
          <cell r="P11">
            <v>32</v>
          </cell>
          <cell r="Q11">
            <v>32</v>
          </cell>
          <cell r="R11">
            <v>0</v>
          </cell>
          <cell r="S11">
            <v>0</v>
          </cell>
          <cell r="T11">
            <v>5.18</v>
          </cell>
          <cell r="U11" t="str">
            <v>увеличить</v>
          </cell>
          <cell r="V11">
            <v>0</v>
          </cell>
          <cell r="W11">
            <v>3.7</v>
          </cell>
          <cell r="X11">
            <v>0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C12">
            <v>40.700000000000003</v>
          </cell>
          <cell r="D12">
            <v>0.7</v>
          </cell>
          <cell r="E12">
            <v>11.1</v>
          </cell>
          <cell r="F12">
            <v>25.9</v>
          </cell>
          <cell r="G12">
            <v>1</v>
          </cell>
          <cell r="M12">
            <v>0</v>
          </cell>
          <cell r="N12">
            <v>2.2199999999999998</v>
          </cell>
          <cell r="O12">
            <v>11.839999999999996</v>
          </cell>
          <cell r="P12">
            <v>17</v>
          </cell>
          <cell r="Q12">
            <v>11.666666666666668</v>
          </cell>
          <cell r="R12">
            <v>1.48</v>
          </cell>
          <cell r="S12">
            <v>1.48</v>
          </cell>
          <cell r="T12">
            <v>1.48</v>
          </cell>
          <cell r="V12">
            <v>11.839999999999996</v>
          </cell>
          <cell r="W12">
            <v>3.7</v>
          </cell>
          <cell r="X12">
            <v>4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11</v>
          </cell>
          <cell r="E13">
            <v>6</v>
          </cell>
          <cell r="G13">
            <v>0.25</v>
          </cell>
          <cell r="M13">
            <v>36</v>
          </cell>
          <cell r="N13">
            <v>1.2</v>
          </cell>
          <cell r="P13">
            <v>30</v>
          </cell>
          <cell r="Q13">
            <v>30</v>
          </cell>
          <cell r="R13">
            <v>0</v>
          </cell>
          <cell r="S13">
            <v>0</v>
          </cell>
          <cell r="T13">
            <v>2.6</v>
          </cell>
          <cell r="V13">
            <v>0</v>
          </cell>
          <cell r="W13">
            <v>12</v>
          </cell>
          <cell r="X13">
            <v>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73</v>
          </cell>
          <cell r="E14">
            <v>33</v>
          </cell>
          <cell r="F14">
            <v>38</v>
          </cell>
          <cell r="G14">
            <v>0.25</v>
          </cell>
          <cell r="M14">
            <v>60</v>
          </cell>
          <cell r="N14">
            <v>6.6</v>
          </cell>
          <cell r="O14">
            <v>14.199999999999989</v>
          </cell>
          <cell r="P14">
            <v>17</v>
          </cell>
          <cell r="Q14">
            <v>14.84848484848485</v>
          </cell>
          <cell r="R14">
            <v>1</v>
          </cell>
          <cell r="S14">
            <v>1.4</v>
          </cell>
          <cell r="T14">
            <v>8.4</v>
          </cell>
          <cell r="V14">
            <v>3.5499999999999972</v>
          </cell>
          <cell r="W14">
            <v>12</v>
          </cell>
          <cell r="X14">
            <v>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C15">
            <v>210.6</v>
          </cell>
          <cell r="E15">
            <v>46.8</v>
          </cell>
          <cell r="F15">
            <v>162</v>
          </cell>
          <cell r="G15">
            <v>1</v>
          </cell>
          <cell r="M15">
            <v>0</v>
          </cell>
          <cell r="N15">
            <v>9.36</v>
          </cell>
          <cell r="P15">
            <v>17.30769230769231</v>
          </cell>
          <cell r="Q15">
            <v>17.30769230769231</v>
          </cell>
          <cell r="R15">
            <v>0</v>
          </cell>
          <cell r="S15">
            <v>0</v>
          </cell>
          <cell r="T15">
            <v>1.08</v>
          </cell>
          <cell r="V15">
            <v>0</v>
          </cell>
          <cell r="W15">
            <v>1.8</v>
          </cell>
          <cell r="X15">
            <v>0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C16">
            <v>29.6</v>
          </cell>
          <cell r="E16">
            <v>11.1</v>
          </cell>
          <cell r="G16">
            <v>1</v>
          </cell>
          <cell r="M16">
            <v>140.6</v>
          </cell>
          <cell r="N16">
            <v>2.2199999999999998</v>
          </cell>
          <cell r="P16">
            <v>63.333333333333336</v>
          </cell>
          <cell r="Q16">
            <v>63.333333333333336</v>
          </cell>
          <cell r="R16">
            <v>13.319999999999999</v>
          </cell>
          <cell r="S16">
            <v>15.540000000000001</v>
          </cell>
          <cell r="T16">
            <v>14.059999999999999</v>
          </cell>
          <cell r="V16">
            <v>0</v>
          </cell>
          <cell r="W16">
            <v>3.7</v>
          </cell>
          <cell r="X16">
            <v>0</v>
          </cell>
        </row>
        <row r="17">
          <cell r="A17" t="str">
            <v>Наггетсы с индейкой 0,25кг ТМ Вязанка ТС Няняггетсы Сливушки НД2 замор.  ПОКОМ</v>
          </cell>
          <cell r="B17" t="str">
            <v>шт</v>
          </cell>
          <cell r="C17">
            <v>262</v>
          </cell>
          <cell r="D17">
            <v>4</v>
          </cell>
          <cell r="E17">
            <v>138</v>
          </cell>
          <cell r="F17">
            <v>104</v>
          </cell>
          <cell r="G17">
            <v>0.25</v>
          </cell>
          <cell r="M17">
            <v>0</v>
          </cell>
          <cell r="N17">
            <v>27.6</v>
          </cell>
          <cell r="O17">
            <v>365.20000000000005</v>
          </cell>
          <cell r="P17">
            <v>17</v>
          </cell>
          <cell r="Q17">
            <v>3.7681159420289854</v>
          </cell>
          <cell r="R17">
            <v>14.4</v>
          </cell>
          <cell r="S17">
            <v>17.399999999999999</v>
          </cell>
          <cell r="T17">
            <v>17</v>
          </cell>
          <cell r="V17">
            <v>91.300000000000011</v>
          </cell>
          <cell r="W17">
            <v>12</v>
          </cell>
          <cell r="X17">
            <v>31</v>
          </cell>
        </row>
        <row r="18">
          <cell r="A18" t="str">
            <v>Наггетсы хрустящие п/ф ВЕС ПОКОМ</v>
          </cell>
          <cell r="B18" t="str">
            <v>кг</v>
          </cell>
          <cell r="C18">
            <v>210</v>
          </cell>
          <cell r="E18">
            <v>102</v>
          </cell>
          <cell r="F18">
            <v>84</v>
          </cell>
          <cell r="G18">
            <v>1</v>
          </cell>
          <cell r="M18">
            <v>78</v>
          </cell>
          <cell r="N18">
            <v>20.399999999999999</v>
          </cell>
          <cell r="O18">
            <v>184.79999999999995</v>
          </cell>
          <cell r="P18">
            <v>17</v>
          </cell>
          <cell r="Q18">
            <v>7.9411764705882355</v>
          </cell>
          <cell r="R18">
            <v>15.6</v>
          </cell>
          <cell r="S18">
            <v>15.6</v>
          </cell>
          <cell r="T18">
            <v>19.2</v>
          </cell>
          <cell r="V18">
            <v>184.79999999999995</v>
          </cell>
          <cell r="W18">
            <v>6</v>
          </cell>
          <cell r="X18">
            <v>31</v>
          </cell>
        </row>
        <row r="19">
          <cell r="A19" t="str">
            <v>Пельмени Grandmeni со сливочным маслом Горячая штучка 0,75 кг ПОКОМ</v>
          </cell>
          <cell r="B19" t="str">
            <v>шт</v>
          </cell>
          <cell r="C19">
            <v>24</v>
          </cell>
          <cell r="E19">
            <v>19</v>
          </cell>
          <cell r="F19">
            <v>1</v>
          </cell>
          <cell r="G19">
            <v>0.75</v>
          </cell>
          <cell r="M19">
            <v>0</v>
          </cell>
          <cell r="N19">
            <v>3.8</v>
          </cell>
          <cell r="O19">
            <v>63.599999999999994</v>
          </cell>
          <cell r="P19">
            <v>17</v>
          </cell>
          <cell r="Q19">
            <v>0.26315789473684209</v>
          </cell>
          <cell r="R19">
            <v>0</v>
          </cell>
          <cell r="S19">
            <v>0</v>
          </cell>
          <cell r="T19">
            <v>0.2</v>
          </cell>
          <cell r="V19">
            <v>47.699999999999996</v>
          </cell>
          <cell r="W19">
            <v>8</v>
          </cell>
          <cell r="X19">
            <v>8</v>
          </cell>
        </row>
        <row r="20">
          <cell r="A20" t="str">
            <v>Пельмени Бигбули с мясом, Горячая штучка 0,9кг  ПОКОМ</v>
          </cell>
          <cell r="B20" t="str">
            <v>шт</v>
          </cell>
          <cell r="C20">
            <v>245</v>
          </cell>
          <cell r="E20">
            <v>21</v>
          </cell>
          <cell r="F20">
            <v>212</v>
          </cell>
          <cell r="G20">
            <v>0.9</v>
          </cell>
          <cell r="M20">
            <v>0</v>
          </cell>
          <cell r="N20">
            <v>4.2</v>
          </cell>
          <cell r="P20">
            <v>50.476190476190474</v>
          </cell>
          <cell r="Q20">
            <v>50.476190476190474</v>
          </cell>
          <cell r="R20">
            <v>9.6</v>
          </cell>
          <cell r="S20">
            <v>8.4</v>
          </cell>
          <cell r="T20">
            <v>2.2000000000000002</v>
          </cell>
          <cell r="U20" t="str">
            <v>увеличить</v>
          </cell>
          <cell r="V20">
            <v>0</v>
          </cell>
          <cell r="W20">
            <v>8</v>
          </cell>
          <cell r="X20">
            <v>0</v>
          </cell>
        </row>
        <row r="21">
          <cell r="A21" t="str">
            <v>Пельмени Бугбули со сливочным маслом ТМ Горячая штучка БУЛЬМЕНИ 0,43 кг  ПОКОМ</v>
          </cell>
          <cell r="B21" t="str">
            <v>шт</v>
          </cell>
          <cell r="C21">
            <v>48</v>
          </cell>
          <cell r="F21">
            <v>48</v>
          </cell>
          <cell r="G21">
            <v>0.43</v>
          </cell>
          <cell r="M21">
            <v>0</v>
          </cell>
          <cell r="N21">
            <v>0</v>
          </cell>
          <cell r="P21" t="e">
            <v>#DIV/0!</v>
          </cell>
          <cell r="Q21" t="e">
            <v>#DIV/0!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16</v>
          </cell>
          <cell r="X21">
            <v>0</v>
          </cell>
        </row>
        <row r="22">
          <cell r="A22" t="str">
            <v>Пельмени Бульмени с говядиной и свининой Горячая шт. 0,9 кг  ПОКОМ</v>
          </cell>
          <cell r="B22" t="str">
            <v>шт</v>
          </cell>
          <cell r="C22">
            <v>187</v>
          </cell>
          <cell r="E22">
            <v>67</v>
          </cell>
          <cell r="F22">
            <v>97</v>
          </cell>
          <cell r="G22">
            <v>0.9</v>
          </cell>
          <cell r="M22">
            <v>0</v>
          </cell>
          <cell r="N22">
            <v>13.4</v>
          </cell>
          <cell r="O22">
            <v>130.80000000000001</v>
          </cell>
          <cell r="P22">
            <v>17</v>
          </cell>
          <cell r="Q22">
            <v>7.2388059701492535</v>
          </cell>
          <cell r="R22">
            <v>11.8</v>
          </cell>
          <cell r="S22">
            <v>3.4</v>
          </cell>
          <cell r="T22">
            <v>8.6</v>
          </cell>
          <cell r="V22">
            <v>117.72000000000001</v>
          </cell>
          <cell r="W22">
            <v>8</v>
          </cell>
          <cell r="X22">
            <v>17</v>
          </cell>
        </row>
        <row r="23">
          <cell r="A23" t="str">
            <v>Пельмени Бульмени с говядиной и свининой Горячая штучка 0,43  ПОКОМ</v>
          </cell>
          <cell r="B23" t="str">
            <v>шт</v>
          </cell>
          <cell r="C23">
            <v>39</v>
          </cell>
          <cell r="E23">
            <v>23</v>
          </cell>
          <cell r="F23">
            <v>13</v>
          </cell>
          <cell r="G23">
            <v>0.43</v>
          </cell>
          <cell r="M23">
            <v>0</v>
          </cell>
          <cell r="N23">
            <v>4.5999999999999996</v>
          </cell>
          <cell r="O23">
            <v>65.199999999999989</v>
          </cell>
          <cell r="P23">
            <v>17</v>
          </cell>
          <cell r="Q23">
            <v>2.8260869565217392</v>
          </cell>
          <cell r="R23">
            <v>2.4</v>
          </cell>
          <cell r="S23">
            <v>4.4000000000000004</v>
          </cell>
          <cell r="T23">
            <v>2</v>
          </cell>
          <cell r="V23">
            <v>28.035999999999994</v>
          </cell>
          <cell r="W23">
            <v>16</v>
          </cell>
          <cell r="X23">
            <v>5</v>
          </cell>
        </row>
        <row r="24">
          <cell r="A24" t="str">
            <v>Пельмени Бульмени с говядиной и свининой Наваристые Горячая штучка ВЕС  ПОКОМ</v>
          </cell>
          <cell r="B24" t="str">
            <v>кг</v>
          </cell>
          <cell r="C24">
            <v>225</v>
          </cell>
          <cell r="D24">
            <v>1</v>
          </cell>
          <cell r="E24">
            <v>116</v>
          </cell>
          <cell r="F24">
            <v>100</v>
          </cell>
          <cell r="G24">
            <v>1</v>
          </cell>
          <cell r="M24">
            <v>0</v>
          </cell>
          <cell r="N24">
            <v>23.2</v>
          </cell>
          <cell r="O24">
            <v>294.39999999999998</v>
          </cell>
          <cell r="P24">
            <v>17</v>
          </cell>
          <cell r="Q24">
            <v>4.3103448275862073</v>
          </cell>
          <cell r="R24">
            <v>7</v>
          </cell>
          <cell r="S24">
            <v>11</v>
          </cell>
          <cell r="T24">
            <v>15</v>
          </cell>
          <cell r="V24">
            <v>294.39999999999998</v>
          </cell>
          <cell r="W24">
            <v>5</v>
          </cell>
          <cell r="X24">
            <v>59</v>
          </cell>
        </row>
        <row r="25">
          <cell r="A25" t="str">
            <v>Пельмени Бульмени со сливочным маслом Горячая штучка 0,9 кг  ПОКОМ</v>
          </cell>
          <cell r="B25" t="str">
            <v>шт</v>
          </cell>
          <cell r="C25">
            <v>216</v>
          </cell>
          <cell r="D25">
            <v>8</v>
          </cell>
          <cell r="E25">
            <v>99</v>
          </cell>
          <cell r="F25">
            <v>104</v>
          </cell>
          <cell r="G25">
            <v>0.9</v>
          </cell>
          <cell r="M25">
            <v>0</v>
          </cell>
          <cell r="N25">
            <v>19.8</v>
          </cell>
          <cell r="O25">
            <v>232.60000000000002</v>
          </cell>
          <cell r="P25">
            <v>17</v>
          </cell>
          <cell r="Q25">
            <v>5.2525252525252526</v>
          </cell>
          <cell r="R25">
            <v>17.600000000000001</v>
          </cell>
          <cell r="S25">
            <v>10</v>
          </cell>
          <cell r="T25">
            <v>14.6</v>
          </cell>
          <cell r="V25">
            <v>209.34000000000003</v>
          </cell>
          <cell r="W25">
            <v>8</v>
          </cell>
          <cell r="X25">
            <v>30</v>
          </cell>
        </row>
        <row r="26">
          <cell r="A26" t="str">
            <v>Пельмени Бульмени со сливочным маслом ТМ Горячая шт. 0,43 кг  ПОКОМ</v>
          </cell>
          <cell r="B26" t="str">
            <v>шт</v>
          </cell>
          <cell r="C26">
            <v>64</v>
          </cell>
          <cell r="E26">
            <v>31</v>
          </cell>
          <cell r="F26">
            <v>27</v>
          </cell>
          <cell r="G26">
            <v>0.43</v>
          </cell>
          <cell r="M26">
            <v>48</v>
          </cell>
          <cell r="N26">
            <v>6.2</v>
          </cell>
          <cell r="O26">
            <v>30.400000000000006</v>
          </cell>
          <cell r="P26">
            <v>17</v>
          </cell>
          <cell r="Q26">
            <v>12.096774193548386</v>
          </cell>
          <cell r="R26">
            <v>4.5999999999999996</v>
          </cell>
          <cell r="S26">
            <v>6.4</v>
          </cell>
          <cell r="T26">
            <v>6.6</v>
          </cell>
          <cell r="V26">
            <v>13.072000000000003</v>
          </cell>
          <cell r="W26">
            <v>16</v>
          </cell>
          <cell r="X26">
            <v>2</v>
          </cell>
        </row>
        <row r="27">
          <cell r="A27" t="str">
            <v>Пельмени Отборные из свинины и говядины 0,9 кг ТМ Стародворье ТС Медвежье ушко  ПОКОМ</v>
          </cell>
          <cell r="B27" t="str">
            <v>шт</v>
          </cell>
          <cell r="C27">
            <v>250</v>
          </cell>
          <cell r="D27">
            <v>6</v>
          </cell>
          <cell r="E27">
            <v>63</v>
          </cell>
          <cell r="F27">
            <v>185</v>
          </cell>
          <cell r="G27">
            <v>0.9</v>
          </cell>
          <cell r="M27">
            <v>0</v>
          </cell>
          <cell r="N27">
            <v>12.6</v>
          </cell>
          <cell r="O27">
            <v>29.199999999999989</v>
          </cell>
          <cell r="P27">
            <v>17</v>
          </cell>
          <cell r="Q27">
            <v>14.682539682539684</v>
          </cell>
          <cell r="R27">
            <v>15.6</v>
          </cell>
          <cell r="S27">
            <v>12.2</v>
          </cell>
          <cell r="T27">
            <v>14.6</v>
          </cell>
          <cell r="V27">
            <v>26.27999999999999</v>
          </cell>
          <cell r="W27">
            <v>8</v>
          </cell>
          <cell r="X27">
            <v>4</v>
          </cell>
        </row>
        <row r="28">
          <cell r="A28" t="str">
            <v>Пельмени С говядиной и свининой, ВЕС, ТМ Славница сфера пуговки  ПОКОМ</v>
          </cell>
          <cell r="B28" t="str">
            <v>кг</v>
          </cell>
          <cell r="C28">
            <v>605</v>
          </cell>
          <cell r="E28">
            <v>165</v>
          </cell>
          <cell r="F28">
            <v>415</v>
          </cell>
          <cell r="G28">
            <v>1</v>
          </cell>
          <cell r="M28">
            <v>0</v>
          </cell>
          <cell r="N28">
            <v>33</v>
          </cell>
          <cell r="O28">
            <v>146</v>
          </cell>
          <cell r="P28">
            <v>17</v>
          </cell>
          <cell r="Q28">
            <v>12.575757575757576</v>
          </cell>
          <cell r="R28">
            <v>31</v>
          </cell>
          <cell r="S28">
            <v>36</v>
          </cell>
          <cell r="T28">
            <v>30</v>
          </cell>
          <cell r="V28">
            <v>146</v>
          </cell>
          <cell r="W28">
            <v>5</v>
          </cell>
          <cell r="X28">
            <v>30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C29">
            <v>198</v>
          </cell>
          <cell r="E29">
            <v>60</v>
          </cell>
          <cell r="F29">
            <v>129</v>
          </cell>
          <cell r="G29">
            <v>1</v>
          </cell>
          <cell r="M29">
            <v>0</v>
          </cell>
          <cell r="N29">
            <v>12</v>
          </cell>
          <cell r="O29">
            <v>75</v>
          </cell>
          <cell r="P29">
            <v>17</v>
          </cell>
          <cell r="Q29">
            <v>10.75</v>
          </cell>
          <cell r="R29">
            <v>0</v>
          </cell>
          <cell r="S29">
            <v>0</v>
          </cell>
          <cell r="T29">
            <v>2.4</v>
          </cell>
          <cell r="V29">
            <v>75</v>
          </cell>
          <cell r="W29">
            <v>3</v>
          </cell>
          <cell r="X29">
            <v>25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C30">
            <v>33</v>
          </cell>
          <cell r="E30">
            <v>26</v>
          </cell>
          <cell r="F30">
            <v>1</v>
          </cell>
          <cell r="G30">
            <v>0.25</v>
          </cell>
          <cell r="M30">
            <v>108</v>
          </cell>
          <cell r="N30">
            <v>5.2</v>
          </cell>
          <cell r="P30">
            <v>20.96153846153846</v>
          </cell>
          <cell r="Q30">
            <v>20.96153846153846</v>
          </cell>
          <cell r="R30">
            <v>4.8</v>
          </cell>
          <cell r="S30">
            <v>7</v>
          </cell>
          <cell r="T30">
            <v>9</v>
          </cell>
          <cell r="V30">
            <v>0</v>
          </cell>
          <cell r="W30">
            <v>12</v>
          </cell>
          <cell r="X30">
            <v>0</v>
          </cell>
        </row>
        <row r="31">
          <cell r="A31" t="str">
            <v>Хрустящие крылышки острые к пиву ТМ Горячая штучка 0,3кг зам  ПОКОМ</v>
          </cell>
          <cell r="B31" t="str">
            <v>шт</v>
          </cell>
          <cell r="C31">
            <v>36</v>
          </cell>
          <cell r="D31">
            <v>9</v>
          </cell>
          <cell r="E31">
            <v>33</v>
          </cell>
          <cell r="G31">
            <v>0.3</v>
          </cell>
          <cell r="M31">
            <v>0</v>
          </cell>
          <cell r="N31">
            <v>6.6</v>
          </cell>
          <cell r="O31">
            <v>112.19999999999999</v>
          </cell>
          <cell r="P31">
            <v>17</v>
          </cell>
          <cell r="Q31">
            <v>0</v>
          </cell>
          <cell r="R31">
            <v>3.6</v>
          </cell>
          <cell r="S31">
            <v>5.8</v>
          </cell>
          <cell r="T31">
            <v>6</v>
          </cell>
          <cell r="V31">
            <v>33.659999999999997</v>
          </cell>
          <cell r="W31">
            <v>12</v>
          </cell>
          <cell r="X31">
            <v>10</v>
          </cell>
        </row>
        <row r="32">
          <cell r="A32" t="str">
            <v>Хрустящие крылышки ТМ Горячая штучка 0,3 кг зам  ПОКОМ</v>
          </cell>
          <cell r="B32" t="str">
            <v>шт</v>
          </cell>
          <cell r="C32">
            <v>45</v>
          </cell>
          <cell r="D32">
            <v>1</v>
          </cell>
          <cell r="E32">
            <v>22</v>
          </cell>
          <cell r="F32">
            <v>1</v>
          </cell>
          <cell r="G32">
            <v>0.3</v>
          </cell>
          <cell r="M32">
            <v>48</v>
          </cell>
          <cell r="N32">
            <v>4.4000000000000004</v>
          </cell>
          <cell r="O32">
            <v>25.800000000000011</v>
          </cell>
          <cell r="P32">
            <v>17</v>
          </cell>
          <cell r="Q32">
            <v>11.136363636363635</v>
          </cell>
          <cell r="R32">
            <v>5</v>
          </cell>
          <cell r="S32">
            <v>6.4</v>
          </cell>
          <cell r="T32">
            <v>6.2</v>
          </cell>
          <cell r="V32">
            <v>7.7400000000000029</v>
          </cell>
          <cell r="W32">
            <v>12</v>
          </cell>
          <cell r="X32">
            <v>3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126</v>
          </cell>
          <cell r="E33">
            <v>7.2</v>
          </cell>
          <cell r="F33">
            <v>118.8</v>
          </cell>
          <cell r="G33">
            <v>1</v>
          </cell>
          <cell r="M33">
            <v>0</v>
          </cell>
          <cell r="N33">
            <v>1.44</v>
          </cell>
          <cell r="P33">
            <v>82.5</v>
          </cell>
          <cell r="Q33">
            <v>82.5</v>
          </cell>
          <cell r="R33">
            <v>0</v>
          </cell>
          <cell r="S33">
            <v>0</v>
          </cell>
          <cell r="T33">
            <v>0</v>
          </cell>
          <cell r="U33" t="str">
            <v>увеличить</v>
          </cell>
          <cell r="V33">
            <v>0</v>
          </cell>
          <cell r="W33">
            <v>1.8</v>
          </cell>
          <cell r="X33">
            <v>0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C34">
            <v>167</v>
          </cell>
          <cell r="E34">
            <v>15</v>
          </cell>
          <cell r="F34">
            <v>149</v>
          </cell>
          <cell r="G34">
            <v>0.2</v>
          </cell>
          <cell r="M34">
            <v>0</v>
          </cell>
          <cell r="N34">
            <v>3</v>
          </cell>
          <cell r="P34">
            <v>49.666666666666664</v>
          </cell>
          <cell r="Q34">
            <v>49.666666666666664</v>
          </cell>
          <cell r="R34">
            <v>1.8</v>
          </cell>
          <cell r="S34">
            <v>1.6</v>
          </cell>
          <cell r="T34">
            <v>3.8</v>
          </cell>
          <cell r="U34" t="str">
            <v>увеличить</v>
          </cell>
          <cell r="V34">
            <v>0</v>
          </cell>
          <cell r="W34">
            <v>6</v>
          </cell>
          <cell r="X34">
            <v>0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C35">
            <v>170</v>
          </cell>
          <cell r="D35">
            <v>5</v>
          </cell>
          <cell r="E35">
            <v>18</v>
          </cell>
          <cell r="F35">
            <v>156</v>
          </cell>
          <cell r="G35">
            <v>0.2</v>
          </cell>
          <cell r="M35">
            <v>0</v>
          </cell>
          <cell r="N35">
            <v>3.6</v>
          </cell>
          <cell r="P35">
            <v>43.333333333333336</v>
          </cell>
          <cell r="Q35">
            <v>43.333333333333336</v>
          </cell>
          <cell r="R35">
            <v>2.8</v>
          </cell>
          <cell r="S35">
            <v>3.4</v>
          </cell>
          <cell r="T35">
            <v>4.8</v>
          </cell>
          <cell r="U35" t="str">
            <v>увеличить</v>
          </cell>
          <cell r="V35">
            <v>0</v>
          </cell>
          <cell r="W35">
            <v>6</v>
          </cell>
          <cell r="X35">
            <v>0</v>
          </cell>
        </row>
        <row r="36">
          <cell r="A36" t="str">
            <v>Чебуреки Мясные вес 2,7 кг Кулинарные изделия мясосодержащие рубленые в тесте жарен  ПОКОМ</v>
          </cell>
          <cell r="B36" t="str">
            <v>кг</v>
          </cell>
          <cell r="C36">
            <v>259.2</v>
          </cell>
          <cell r="E36">
            <v>89.1</v>
          </cell>
          <cell r="F36">
            <v>164.7</v>
          </cell>
          <cell r="G36">
            <v>1</v>
          </cell>
          <cell r="M36">
            <v>0</v>
          </cell>
          <cell r="N36">
            <v>17.82</v>
          </cell>
          <cell r="O36">
            <v>138.24</v>
          </cell>
          <cell r="P36">
            <v>17</v>
          </cell>
          <cell r="Q36">
            <v>9.2424242424242422</v>
          </cell>
          <cell r="R36">
            <v>8.64</v>
          </cell>
          <cell r="S36">
            <v>10.8</v>
          </cell>
          <cell r="T36">
            <v>10.8</v>
          </cell>
          <cell r="V36">
            <v>138.24</v>
          </cell>
          <cell r="W36">
            <v>2.7</v>
          </cell>
          <cell r="X36">
            <v>52</v>
          </cell>
        </row>
        <row r="37">
          <cell r="A37" t="str">
            <v>Чебуреки сочные, ВЕС, куриные жарен. зам  ПОКОМ</v>
          </cell>
          <cell r="B37" t="str">
            <v>кг</v>
          </cell>
          <cell r="C37">
            <v>685</v>
          </cell>
          <cell r="E37">
            <v>190</v>
          </cell>
          <cell r="F37">
            <v>460</v>
          </cell>
          <cell r="G37">
            <v>1</v>
          </cell>
          <cell r="M37">
            <v>0</v>
          </cell>
          <cell r="N37">
            <v>38</v>
          </cell>
          <cell r="O37">
            <v>186</v>
          </cell>
          <cell r="P37">
            <v>17</v>
          </cell>
          <cell r="Q37">
            <v>12.105263157894736</v>
          </cell>
          <cell r="R37">
            <v>32</v>
          </cell>
          <cell r="S37">
            <v>35.54</v>
          </cell>
          <cell r="T37">
            <v>22</v>
          </cell>
          <cell r="V37">
            <v>186</v>
          </cell>
          <cell r="W37">
            <v>5</v>
          </cell>
          <cell r="X37">
            <v>38</v>
          </cell>
        </row>
        <row r="38">
          <cell r="A38" t="str">
            <v>Пельмени Бигбули #МЕГАМАСЛИЩЕ со сливочным маслом Бигбули ГШ ф/в 0,9 Горячая штучка</v>
          </cell>
          <cell r="B38" t="str">
            <v>шт</v>
          </cell>
          <cell r="G38">
            <v>0.9</v>
          </cell>
          <cell r="O38">
            <v>100</v>
          </cell>
          <cell r="V38">
            <v>90</v>
          </cell>
          <cell r="W38">
            <v>8</v>
          </cell>
          <cell r="X38">
            <v>13</v>
          </cell>
        </row>
        <row r="39">
          <cell r="A39" t="str">
            <v>Чебуреки с мясом Базовый ассортимент Штучка 0,09 Пленка Горячая штучка</v>
          </cell>
          <cell r="B39" t="str">
            <v>шт</v>
          </cell>
          <cell r="G39">
            <v>0.09</v>
          </cell>
          <cell r="O39">
            <v>150</v>
          </cell>
          <cell r="V39">
            <v>13.5</v>
          </cell>
          <cell r="W39">
            <v>24</v>
          </cell>
          <cell r="X39">
            <v>7</v>
          </cell>
        </row>
        <row r="40">
          <cell r="A40" t="str">
            <v>Чебуречище Базовый ассортимент Штучка 0,14 Пленка Горячая штучка</v>
          </cell>
          <cell r="B40" t="str">
            <v>шт</v>
          </cell>
          <cell r="G40">
            <v>0.14000000000000001</v>
          </cell>
          <cell r="O40">
            <v>200</v>
          </cell>
          <cell r="V40">
            <v>28.000000000000004</v>
          </cell>
          <cell r="W40">
            <v>22</v>
          </cell>
          <cell r="X40">
            <v>10</v>
          </cell>
        </row>
        <row r="41">
          <cell r="A41" t="str">
            <v>Хрустящие крылышки. Изделия кулинарные кусковые в панировке куриные жареные первый сорт.</v>
          </cell>
          <cell r="B41" t="str">
            <v>кг</v>
          </cell>
          <cell r="G41">
            <v>1</v>
          </cell>
          <cell r="O41">
            <v>50</v>
          </cell>
          <cell r="V41">
            <v>50</v>
          </cell>
          <cell r="W41">
            <v>1.8</v>
          </cell>
          <cell r="X41">
            <v>28</v>
          </cell>
        </row>
        <row r="42">
          <cell r="A42" t="str">
            <v xml:space="preserve">Готовые чебуреки Сочный мегачебурек. Кулинарные изделия мясосодержащие рубленые в тесте жареные. </v>
          </cell>
          <cell r="B42" t="str">
            <v>кг</v>
          </cell>
          <cell r="G42">
            <v>1</v>
          </cell>
          <cell r="O42">
            <v>100</v>
          </cell>
          <cell r="V42">
            <v>0</v>
          </cell>
          <cell r="W42">
            <v>0</v>
          </cell>
          <cell r="X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11.08.2023 - 17.08.2023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Не в списке "ГЕРМЕС СТК ООО; ГЕРМЕС СТК ООО, 283004, Д...; ГЕРМЕС СТК ООО, 283023, Д..." И
Номенклатура В группе из списка "ПОКОМ Логистический Партнер...; Останкино ООО;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203.143</v>
          </cell>
          <cell r="F7">
            <v>203.143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52.677999999999997</v>
          </cell>
          <cell r="F8">
            <v>52.677999999999997</v>
          </cell>
        </row>
        <row r="9">
          <cell r="A9" t="str">
            <v xml:space="preserve"> 013  Сардельки Вязанка Стародворские NDX, ВЕС.  ПОКОМ</v>
          </cell>
          <cell r="D9">
            <v>45.975999999999999</v>
          </cell>
          <cell r="F9">
            <v>45.975999999999999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244.58799999999999</v>
          </cell>
          <cell r="F10">
            <v>244.58799999999999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397.70699999999999</v>
          </cell>
          <cell r="F11">
            <v>397.70699999999999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-0.32</v>
          </cell>
          <cell r="F12">
            <v>-0.8</v>
          </cell>
        </row>
        <row r="13">
          <cell r="A13" t="str">
            <v xml:space="preserve"> 029  Сосиски Венские, Вязанка NDX МГС, 0.5кг, ПОКОМ</v>
          </cell>
          <cell r="D13">
            <v>174</v>
          </cell>
          <cell r="F13">
            <v>348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164.7</v>
          </cell>
          <cell r="F14">
            <v>366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8.5500000000000007</v>
          </cell>
          <cell r="F15">
            <v>19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129.19999999999999</v>
          </cell>
          <cell r="F16">
            <v>323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38.25</v>
          </cell>
          <cell r="F17">
            <v>225</v>
          </cell>
        </row>
        <row r="18">
          <cell r="A18" t="str">
            <v xml:space="preserve"> 054  Колбаса вареная Филейбургская с филе сочного окорока, 0,45 кг, БАВАРУШКА ПОКОМ</v>
          </cell>
          <cell r="D18">
            <v>21.6</v>
          </cell>
          <cell r="F18">
            <v>48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86.4</v>
          </cell>
          <cell r="F19">
            <v>192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141.6</v>
          </cell>
          <cell r="F20">
            <v>354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47.5</v>
          </cell>
          <cell r="F21">
            <v>95</v>
          </cell>
        </row>
        <row r="22">
          <cell r="A22" t="str">
            <v xml:space="preserve"> 059  Колбаса Докторская по-стародворски  0.5 кг, ПОКОМ</v>
          </cell>
          <cell r="D22">
            <v>220</v>
          </cell>
          <cell r="F22">
            <v>440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145</v>
          </cell>
          <cell r="F23">
            <v>290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75.599999999999994</v>
          </cell>
          <cell r="F24">
            <v>252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D25">
            <v>132</v>
          </cell>
          <cell r="F25">
            <v>330</v>
          </cell>
        </row>
        <row r="26">
          <cell r="A26" t="str">
            <v xml:space="preserve"> 068  Колбаса Особая ТМ Особый рецепт, 0,5 кг, ПОКОМ</v>
          </cell>
          <cell r="D26">
            <v>2</v>
          </cell>
          <cell r="F26">
            <v>4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102.2</v>
          </cell>
          <cell r="F27">
            <v>365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36.479999999999997</v>
          </cell>
          <cell r="F28">
            <v>96</v>
          </cell>
        </row>
        <row r="29">
          <cell r="A29" t="str">
            <v xml:space="preserve"> 092  Сосиски Баварские с сыром,  0.42кг,ПОКОМ</v>
          </cell>
          <cell r="D29">
            <v>148.68</v>
          </cell>
          <cell r="F29">
            <v>354</v>
          </cell>
        </row>
        <row r="30">
          <cell r="A30" t="str">
            <v xml:space="preserve"> 096  Сосиски Баварские,  0.42кг,ПОКОМ</v>
          </cell>
          <cell r="D30">
            <v>426.72</v>
          </cell>
          <cell r="F30">
            <v>1016</v>
          </cell>
        </row>
        <row r="31">
          <cell r="A31" t="str">
            <v xml:space="preserve"> 100  Сосиски Баварушки, 0.6кг, БАВАРУШКА ПОКОМ</v>
          </cell>
          <cell r="D31">
            <v>108</v>
          </cell>
          <cell r="F31">
            <v>180</v>
          </cell>
        </row>
        <row r="32">
          <cell r="A32" t="str">
            <v xml:space="preserve"> 108  Сосиски С сыром,  0.42кг,ядрена копоть ПОКОМ</v>
          </cell>
          <cell r="D32">
            <v>126</v>
          </cell>
          <cell r="F32">
            <v>300</v>
          </cell>
        </row>
        <row r="33">
          <cell r="A33" t="str">
            <v xml:space="preserve"> 114  Сосиски Филейбургские с филе сочного окорока, 0,55 кг, БАВАРУШКА ПОКОМ</v>
          </cell>
          <cell r="D33">
            <v>99</v>
          </cell>
          <cell r="F33">
            <v>180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58.8</v>
          </cell>
          <cell r="F34">
            <v>168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56.7</v>
          </cell>
          <cell r="F35">
            <v>162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67.2</v>
          </cell>
          <cell r="F36">
            <v>192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1458.848</v>
          </cell>
          <cell r="F37">
            <v>1458.848</v>
          </cell>
        </row>
        <row r="38">
          <cell r="A38" t="str">
            <v xml:space="preserve"> 201  Ветчина Нежная ТМ Особый рецепт, (2,5кг), ПОКОМ</v>
          </cell>
          <cell r="D38">
            <v>3376.8139999999999</v>
          </cell>
          <cell r="F38">
            <v>3376.8139999999999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1423.82</v>
          </cell>
          <cell r="F39">
            <v>1423.82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5.09</v>
          </cell>
          <cell r="F40">
            <v>5.09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6184.7160000000003</v>
          </cell>
          <cell r="F41">
            <v>6184.7160000000003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175.28200000000001</v>
          </cell>
          <cell r="F42">
            <v>175.28200000000001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792.70399999999995</v>
          </cell>
          <cell r="F43">
            <v>792.70399999999995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3471.3029999999999</v>
          </cell>
          <cell r="F44">
            <v>3471.3029999999999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1928.6869999999999</v>
          </cell>
          <cell r="F45">
            <v>1928.6869999999999</v>
          </cell>
        </row>
        <row r="46">
          <cell r="A46" t="str">
            <v xml:space="preserve"> 240  Колбаса Салями охотничья, ВЕС. ПОКОМ</v>
          </cell>
          <cell r="D46">
            <v>22.001999999999999</v>
          </cell>
          <cell r="F46">
            <v>22.001999999999999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998.61599999999999</v>
          </cell>
          <cell r="F47">
            <v>998.61599999999999</v>
          </cell>
        </row>
        <row r="48">
          <cell r="A48" t="str">
            <v xml:space="preserve"> 243  Колбаса Сервелат Зернистый, ВЕС.  ПОКОМ</v>
          </cell>
          <cell r="D48">
            <v>56.100999999999999</v>
          </cell>
          <cell r="F48">
            <v>56.100999999999999</v>
          </cell>
        </row>
        <row r="49">
          <cell r="A49" t="str">
            <v xml:space="preserve"> 244  Колбаса Сервелат Кремлевский, ВЕС. ПОКОМ</v>
          </cell>
          <cell r="D49">
            <v>62.978999999999999</v>
          </cell>
          <cell r="F49">
            <v>62.978999999999999</v>
          </cell>
        </row>
        <row r="50">
          <cell r="A50" t="str">
            <v xml:space="preserve"> 247  Сардельки Нежные, ВЕС.  ПОКОМ</v>
          </cell>
          <cell r="D50">
            <v>77.126999999999995</v>
          </cell>
          <cell r="F50">
            <v>77.126999999999995</v>
          </cell>
        </row>
        <row r="51">
          <cell r="A51" t="str">
            <v xml:space="preserve"> 248  Сардельки Сочные ТМ Особый рецепт,   ПОКОМ</v>
          </cell>
          <cell r="D51">
            <v>86.775999999999996</v>
          </cell>
          <cell r="F51">
            <v>86.775999999999996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314.36500000000001</v>
          </cell>
          <cell r="F52">
            <v>314.36500000000001</v>
          </cell>
        </row>
        <row r="53">
          <cell r="A53" t="str">
            <v xml:space="preserve"> 253  Сосиски Ганноверские   ПОКОМ</v>
          </cell>
          <cell r="D53">
            <v>125.324</v>
          </cell>
          <cell r="F53">
            <v>125.324</v>
          </cell>
        </row>
        <row r="54">
          <cell r="A54" t="str">
            <v xml:space="preserve"> 254  Сосиски Датские, ВЕС, ТМ КОЛБАСНЫЙ СТАНДАРТ ПОКОМ</v>
          </cell>
          <cell r="D54">
            <v>-0.45</v>
          </cell>
          <cell r="F54">
            <v>-0.45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2256.279</v>
          </cell>
          <cell r="F55">
            <v>2256.279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9.8000000000000007</v>
          </cell>
          <cell r="F56">
            <v>28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424.8</v>
          </cell>
          <cell r="F57">
            <v>1062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4.95</v>
          </cell>
          <cell r="F58">
            <v>11</v>
          </cell>
        </row>
        <row r="59">
          <cell r="A59" t="str">
            <v xml:space="preserve"> 283  Сосиски Сочинки, ВЕС, ТМ Стародворье ПОКОМ</v>
          </cell>
          <cell r="D59">
            <v>67.718999999999994</v>
          </cell>
          <cell r="F59">
            <v>67.718999999999994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17.5</v>
          </cell>
          <cell r="F60">
            <v>50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4.2960000000000003</v>
          </cell>
          <cell r="F61">
            <v>4.2960000000000003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214</v>
          </cell>
          <cell r="F62">
            <v>535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376.4</v>
          </cell>
          <cell r="F63">
            <v>941</v>
          </cell>
        </row>
        <row r="64">
          <cell r="A64" t="str">
            <v xml:space="preserve"> 312  Ветчина Филейская ТМ Вязанка ТС Столичная ВЕС  ПОКОМ </v>
          </cell>
          <cell r="D64">
            <v>47.820999999999998</v>
          </cell>
          <cell r="F64">
            <v>47.820999999999998</v>
          </cell>
        </row>
        <row r="65">
          <cell r="A65" t="str">
            <v xml:space="preserve"> 313 Колбаса вареная Молокуша ТМ Вязанка в оболочке полиамид. ВЕС  ПОКОМ</v>
          </cell>
          <cell r="D65">
            <v>236.78100000000001</v>
          </cell>
          <cell r="F65">
            <v>236.78100000000001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29.25</v>
          </cell>
          <cell r="F66">
            <v>65</v>
          </cell>
        </row>
        <row r="67">
          <cell r="A67" t="str">
            <v xml:space="preserve"> 339  Колбаса вареная Филейская ТМ Вязанка ТС Классическая, 0,40 кг.  ПОКОМ</v>
          </cell>
          <cell r="D67">
            <v>79.2</v>
          </cell>
          <cell r="F67">
            <v>198</v>
          </cell>
        </row>
        <row r="68">
          <cell r="A68" t="str">
            <v>215  Колбаса Докторская ГОСТ Дугушка, ВЕС, ТМ Стародворье ПОКОМ</v>
          </cell>
          <cell r="D68">
            <v>14.865</v>
          </cell>
          <cell r="F68">
            <v>14.865</v>
          </cell>
        </row>
        <row r="69">
          <cell r="A69" t="str">
            <v>220  Колбаса Докторская по-стародворски, амифлекс, ВЕС,   ПОКОМ</v>
          </cell>
          <cell r="D69">
            <v>220.06299999999999</v>
          </cell>
          <cell r="F69">
            <v>220.06299999999999</v>
          </cell>
        </row>
        <row r="70">
          <cell r="A70" t="str">
            <v>236  Колбаса Рубленая ЗАПЕЧ. Дугушка ТМ Стародворье, вектор, в/к    ПОКОМ</v>
          </cell>
          <cell r="D70">
            <v>359.11500000000001</v>
          </cell>
          <cell r="F70">
            <v>359.11500000000001</v>
          </cell>
        </row>
        <row r="71">
          <cell r="A71" t="str">
            <v>239  Колбаса Салями запеч Дугушка, оболочка вектор, ВЕС, ТМ Стародворье  ПОКОМ</v>
          </cell>
          <cell r="D71">
            <v>477.49</v>
          </cell>
          <cell r="F71">
            <v>477.49</v>
          </cell>
        </row>
        <row r="72">
          <cell r="A72" t="str">
            <v>266  Колбаса Филейбургская с сочным окороком, ВЕС, ТМ Баварушка  ПОКОМ</v>
          </cell>
          <cell r="D72">
            <v>74.289000000000001</v>
          </cell>
          <cell r="F72">
            <v>74.289000000000001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D73">
            <v>48.31</v>
          </cell>
          <cell r="F73">
            <v>48.31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D74">
            <v>179.73</v>
          </cell>
          <cell r="F74">
            <v>179.73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D75">
            <v>305.33999999999997</v>
          </cell>
          <cell r="F75">
            <v>305.33999999999997</v>
          </cell>
        </row>
        <row r="76">
          <cell r="A76" t="str">
            <v>320 Сосиски Сочинки ТМ Стародворье с сочным окороком в оболочке полиамид в модиф газ 0,4 кг  ПОКОМ</v>
          </cell>
          <cell r="D76">
            <v>105.6</v>
          </cell>
          <cell r="F76">
            <v>264</v>
          </cell>
        </row>
        <row r="77">
          <cell r="A77" t="str">
            <v>3215 ВЕТЧ.МЯСНАЯ Папа может п/о 0.4кг 8шт.    ОСТАНКИНО</v>
          </cell>
          <cell r="D77">
            <v>11.6</v>
          </cell>
          <cell r="F77">
            <v>29</v>
          </cell>
        </row>
        <row r="78">
          <cell r="A78" t="str">
            <v>325 Колбаса Сервелат Мясорубский ТМ Стародворье с мелкорубленным окороком 0,35 кг  ПОКОМ</v>
          </cell>
          <cell r="D78">
            <v>126</v>
          </cell>
          <cell r="F78">
            <v>360</v>
          </cell>
        </row>
        <row r="79">
          <cell r="A79" t="str">
            <v>3287 САЛЯМИ ИТАЛЬЯНСКАЯ с/к в/у ОСТАНКИНО</v>
          </cell>
          <cell r="D79">
            <v>2.5529999999999999</v>
          </cell>
          <cell r="F79">
            <v>2.5529999999999999</v>
          </cell>
        </row>
        <row r="80">
          <cell r="A80" t="str">
            <v>340 Ветчина Запекуша с сочным окороком ТМ Стародворские колбасы ТС Вязанка в обо 0,42 кг. ПОКОМ</v>
          </cell>
          <cell r="D80">
            <v>105.84</v>
          </cell>
          <cell r="F80">
            <v>252</v>
          </cell>
        </row>
        <row r="81">
          <cell r="A81" t="str">
            <v>343 Колбаса Докторская оригинальная ТМ Особый рецепт в оболочке полиамид 0,4 кг.  ПОКОМ</v>
          </cell>
          <cell r="D81">
            <v>260</v>
          </cell>
          <cell r="F81">
            <v>650</v>
          </cell>
        </row>
        <row r="82">
          <cell r="A82" t="str">
            <v>344 Колбаса Салями Финская ТМ Стародворски колбасы ТС Вязанка в оболочке фиброуз в вак 0,35 кг ПОКОМ</v>
          </cell>
          <cell r="D82">
            <v>78.400000000000006</v>
          </cell>
          <cell r="F82">
            <v>224</v>
          </cell>
        </row>
        <row r="83">
          <cell r="A83" t="str">
            <v>346 Колбаса Сервелат Филейбургский с копченой грудинкой ТМ Баварушка в оболов/у 0,35 кг срез  ПОКОМ</v>
          </cell>
          <cell r="D83">
            <v>58.8</v>
          </cell>
          <cell r="F83">
            <v>168</v>
          </cell>
        </row>
        <row r="84">
          <cell r="A84" t="str">
            <v>347 Паштет печеночный со сливочным маслом ТМ Стародворье ламистер 0,1 кг. Консервы   ПОКОМ</v>
          </cell>
          <cell r="D84">
            <v>130</v>
          </cell>
          <cell r="F84">
            <v>1300</v>
          </cell>
        </row>
        <row r="85">
          <cell r="A85" t="str">
            <v>350 Сосиски Молокуши миникушай ТМ Вязанка в оболочке амицел в модифиц газовой среде 0,45 кг  Поком</v>
          </cell>
          <cell r="D85">
            <v>135</v>
          </cell>
          <cell r="F85">
            <v>300</v>
          </cell>
        </row>
        <row r="86">
          <cell r="A86" t="str">
            <v>351 Сосиски Филейбургские с грудкой ТМ Баварушка в оболо амицел в моди газовой среде 0,33 кг  Поком</v>
          </cell>
          <cell r="D86">
            <v>63.36</v>
          </cell>
          <cell r="F86">
            <v>192</v>
          </cell>
        </row>
        <row r="87">
          <cell r="A87" t="str">
            <v>355 Сос Молочные для завтрака ОР полиамид мгс 0,4 кг НД СК  ПОКОМ</v>
          </cell>
          <cell r="D87">
            <v>48</v>
          </cell>
          <cell r="F87">
            <v>120</v>
          </cell>
        </row>
        <row r="88">
          <cell r="A88" t="str">
            <v>3678 СОЧНЫЕ сос п/о мгс 2*2     ОСТАНКИНО</v>
          </cell>
          <cell r="D88">
            <v>6.1970000000000001</v>
          </cell>
          <cell r="F88">
            <v>6.1970000000000001</v>
          </cell>
        </row>
        <row r="89">
          <cell r="A89" t="str">
            <v>3772 ГРИЛЬ-МАСТЕР сос п/о мгс 1*6  ОСТАНКИНО</v>
          </cell>
          <cell r="D89">
            <v>2.1920000000000002</v>
          </cell>
          <cell r="F89">
            <v>2.1920000000000002</v>
          </cell>
        </row>
        <row r="90">
          <cell r="A90" t="str">
            <v>4063 МЯСНАЯ Папа может вар п/о_Л   ОСТАНКИНО</v>
          </cell>
          <cell r="D90">
            <v>430.84699999999998</v>
          </cell>
          <cell r="F90">
            <v>430.84699999999998</v>
          </cell>
        </row>
        <row r="91">
          <cell r="A91" t="str">
            <v>4117 ЭКСТРА Папа может с/к в/у_Л   ОСТАНКИНО</v>
          </cell>
          <cell r="D91">
            <v>4.6260000000000003</v>
          </cell>
          <cell r="F91">
            <v>4.6260000000000003</v>
          </cell>
        </row>
        <row r="92">
          <cell r="A92" t="str">
            <v>4574 Мясная со шпиком Папа может вар п/о ОСТАНКИНО</v>
          </cell>
          <cell r="D92">
            <v>39.25</v>
          </cell>
          <cell r="F92">
            <v>39.25</v>
          </cell>
        </row>
        <row r="93">
          <cell r="A93" t="str">
            <v>4611 ВЕТЧ.ЛЮБИТЕЛЬСКАЯ п/о 0.4кг ОСТАНКИНО</v>
          </cell>
          <cell r="D93">
            <v>24.4</v>
          </cell>
          <cell r="F93">
            <v>61</v>
          </cell>
        </row>
        <row r="94">
          <cell r="A94" t="str">
            <v>4614 ВЕТЧ.ЛЮБИТЕЛЬСКАЯ п/о _ ОСТАНКИНО</v>
          </cell>
          <cell r="D94">
            <v>53.77</v>
          </cell>
          <cell r="F94">
            <v>53.77</v>
          </cell>
        </row>
        <row r="95">
          <cell r="A95" t="str">
            <v>4813 ФИЛЕЙНАЯ Папа может вар п/о_Л   ОСТАНКИНО</v>
          </cell>
          <cell r="D95">
            <v>127.279</v>
          </cell>
          <cell r="F95">
            <v>127.279</v>
          </cell>
        </row>
        <row r="96">
          <cell r="A96" t="str">
            <v>4993 САЛЯМИ ИТАЛЬЯНСКАЯ с/к в/у 1/250*8_120c ОСТАНКИНО</v>
          </cell>
          <cell r="D96">
            <v>3</v>
          </cell>
          <cell r="F96">
            <v>12</v>
          </cell>
        </row>
        <row r="97">
          <cell r="A97" t="str">
            <v>5159 Нежный пашт п/о 1/150 16шт.   ОСТАНКИНО</v>
          </cell>
          <cell r="D97">
            <v>6.9</v>
          </cell>
          <cell r="F97">
            <v>46</v>
          </cell>
        </row>
        <row r="98">
          <cell r="A98" t="str">
            <v>5160 Мясной пашт п/о 0,150 ОСТАНКИНО</v>
          </cell>
          <cell r="D98">
            <v>5.85</v>
          </cell>
          <cell r="F98">
            <v>39</v>
          </cell>
        </row>
        <row r="99">
          <cell r="A99" t="str">
            <v>5161 Печеночный пашт 0,150 ОСТАНКИНО</v>
          </cell>
          <cell r="D99">
            <v>6.75</v>
          </cell>
          <cell r="F99">
            <v>45</v>
          </cell>
        </row>
        <row r="100">
          <cell r="A100" t="str">
            <v>5224 ВЕТЧ.ИЗ ЛОПАТКИ Папа может п/о  ОСТАНКИНО</v>
          </cell>
          <cell r="D100">
            <v>8.9480000000000004</v>
          </cell>
          <cell r="F100">
            <v>8.9480000000000004</v>
          </cell>
        </row>
        <row r="101">
          <cell r="A101" t="str">
            <v>5336 ОСОБАЯ вар п/о  ОСТАНКИНО</v>
          </cell>
          <cell r="D101">
            <v>27.263000000000002</v>
          </cell>
          <cell r="F101">
            <v>27.263000000000002</v>
          </cell>
        </row>
        <row r="102">
          <cell r="A102" t="str">
            <v>5337 ОСОБАЯ СО ШПИКОМ вар п/о  ОСТАНКИНО</v>
          </cell>
          <cell r="D102">
            <v>11.082000000000001</v>
          </cell>
          <cell r="F102">
            <v>11.082000000000001</v>
          </cell>
        </row>
        <row r="103">
          <cell r="A103" t="str">
            <v>5341 СЕРВЕЛАТ ОХОТНИЧИЙ в/к в/у  ОСТАНКИНО</v>
          </cell>
          <cell r="D103">
            <v>6.2320000000000002</v>
          </cell>
          <cell r="F103">
            <v>6.2320000000000002</v>
          </cell>
        </row>
        <row r="104">
          <cell r="A104" t="str">
            <v>5344 ГРИЛЬ-МАСТЕР сос п/о мгс 0.45кг 7шт.  ОСТАНКИНО</v>
          </cell>
          <cell r="D104">
            <v>9.4499999999999993</v>
          </cell>
          <cell r="F104">
            <v>21</v>
          </cell>
        </row>
        <row r="105">
          <cell r="A105" t="str">
            <v>5452 ВЕТЧ.МЯСНАЯ Папа может п/о    ОСТАНКИНО</v>
          </cell>
          <cell r="D105">
            <v>1</v>
          </cell>
          <cell r="F105">
            <v>1</v>
          </cell>
        </row>
        <row r="106">
          <cell r="A106" t="str">
            <v>5483 ЭКСТРА Папа может с/к в/у 1/250 8шт.   ОСТАНКИНО</v>
          </cell>
          <cell r="D106">
            <v>5</v>
          </cell>
          <cell r="F106">
            <v>20</v>
          </cell>
        </row>
        <row r="107">
          <cell r="A107" t="str">
            <v>5532 СОЧНЫЕ сос п/о мгс 0.45кг 10шт_45с   ОСТАНКИНО</v>
          </cell>
          <cell r="D107">
            <v>24.75</v>
          </cell>
          <cell r="F107">
            <v>55</v>
          </cell>
        </row>
        <row r="108">
          <cell r="A108" t="str">
            <v>5544 Сервелат Финский в/к в/у_45с НОВАЯ ОСТАНКИНО</v>
          </cell>
          <cell r="D108">
            <v>6.5529999999999999</v>
          </cell>
          <cell r="F108">
            <v>6.5529999999999999</v>
          </cell>
        </row>
        <row r="109">
          <cell r="A109" t="str">
            <v>5682 САЛЯМИ МЕЛКОЗЕРНЕНАЯ с/к в/у 1/120_60с   ОСТАНКИНО</v>
          </cell>
          <cell r="D109">
            <v>8.4</v>
          </cell>
          <cell r="F109">
            <v>70</v>
          </cell>
        </row>
        <row r="110">
          <cell r="A110" t="str">
            <v>5706 АРОМАТНАЯ Папа может с/к в/у 1/250 8шт.  ОСТАНКИНО</v>
          </cell>
          <cell r="D110">
            <v>4.75</v>
          </cell>
          <cell r="F110">
            <v>19</v>
          </cell>
        </row>
        <row r="111">
          <cell r="A111" t="str">
            <v>5708 ПОСОЛЬСКАЯ Папа может с/к в/у ОСТАНКИНО</v>
          </cell>
          <cell r="D111">
            <v>14.529</v>
          </cell>
          <cell r="F111">
            <v>14.529</v>
          </cell>
        </row>
        <row r="112">
          <cell r="A112" t="str">
            <v>5813 ГОВЯЖЬИ сос п/о мгс 2*2_45с   ОСТАНКИНО</v>
          </cell>
          <cell r="D112">
            <v>12.641999999999999</v>
          </cell>
          <cell r="F112">
            <v>12.641999999999999</v>
          </cell>
        </row>
        <row r="113">
          <cell r="A113" t="str">
            <v>5818 МЯСНЫЕ Папа может сос п/о мгс 1*3_45с   ОСТАНКИНО</v>
          </cell>
          <cell r="D113">
            <v>107.592</v>
          </cell>
          <cell r="F113">
            <v>107.592</v>
          </cell>
        </row>
        <row r="114">
          <cell r="A114" t="str">
            <v>5820 СЛИВОЧНЫЕ Папа может сос п/о мгс 2*2_45с   ОСТАНКИНО</v>
          </cell>
          <cell r="D114">
            <v>22.622</v>
          </cell>
          <cell r="F114">
            <v>22.622</v>
          </cell>
        </row>
        <row r="115">
          <cell r="A115" t="str">
            <v>5821 СЛИВОЧНЫЕ ПМ сос п/о мгс 0.450кг_45с   ОСТАНКИНО</v>
          </cell>
          <cell r="D115">
            <v>7.2</v>
          </cell>
          <cell r="F115">
            <v>16</v>
          </cell>
        </row>
        <row r="116">
          <cell r="A116" t="str">
            <v>5851 ЭКСТРА Папа может вар п/о   ОСТАНКИНО</v>
          </cell>
          <cell r="D116">
            <v>36.642000000000003</v>
          </cell>
          <cell r="F116">
            <v>36.642000000000003</v>
          </cell>
        </row>
        <row r="117">
          <cell r="A117" t="str">
            <v>5867 ЭКСТРА Папа может с/к с/н в/у 1/100_60с   ОСТАНКИНО</v>
          </cell>
          <cell r="D117">
            <v>0.3</v>
          </cell>
          <cell r="F117">
            <v>3</v>
          </cell>
        </row>
        <row r="118">
          <cell r="A118" t="str">
            <v>5931 ОХОТНИЧЬЯ Папа может с/к в/у 1/220 8шт.   ОСТАНКИНО</v>
          </cell>
          <cell r="D118">
            <v>2.86</v>
          </cell>
          <cell r="F118">
            <v>13</v>
          </cell>
        </row>
        <row r="119">
          <cell r="A119" t="str">
            <v>5965 С ИНДЕЙКОЙ Папа может сар б/о мгс 1*3  ОСТАНКИНО</v>
          </cell>
          <cell r="D119">
            <v>9.7560000000000002</v>
          </cell>
          <cell r="F119">
            <v>9.7560000000000002</v>
          </cell>
        </row>
        <row r="120">
          <cell r="A120" t="str">
            <v>5997 ОСОБАЯ Коровино вар п/о  ОСТАНКИНО</v>
          </cell>
          <cell r="D120">
            <v>22.96</v>
          </cell>
          <cell r="F120">
            <v>22.96</v>
          </cell>
        </row>
        <row r="121">
          <cell r="A121" t="str">
            <v>6026 ВЕТЧ.ОСОБАЯ Коровино п/о   ОСТАНКИНО</v>
          </cell>
          <cell r="D121">
            <v>15.599</v>
          </cell>
          <cell r="F121">
            <v>15.599</v>
          </cell>
        </row>
        <row r="122">
          <cell r="A122" t="str">
            <v>6027 ВЕТЧ.ИЗ ЛОПАТКИ Папа может п/о 400*6  ОСТАНКИНО</v>
          </cell>
          <cell r="D122">
            <v>6.4</v>
          </cell>
          <cell r="F122">
            <v>16</v>
          </cell>
        </row>
        <row r="123">
          <cell r="A123" t="str">
            <v>6062 МОЛОЧНЫЕ К ЗАВТРАКУ сос п/о мгс 2*2   ОСТАНКИНО</v>
          </cell>
          <cell r="D123">
            <v>43.276000000000003</v>
          </cell>
          <cell r="F123">
            <v>43.276000000000003</v>
          </cell>
        </row>
        <row r="124">
          <cell r="A124" t="str">
            <v>6123 МОЛОЧНЫЕ КЛАССИЧЕСКИЕ ПМ сос п/о мгс 2*4   ОСТАНКИНО</v>
          </cell>
          <cell r="D124">
            <v>59.252000000000002</v>
          </cell>
          <cell r="F124">
            <v>59.252000000000002</v>
          </cell>
        </row>
        <row r="125">
          <cell r="A125" t="str">
            <v>6281 СВИНИНА ДЕЛИКАТ. к/в мл/к в/у 0.3кг 45с  ОСТАНКИНО</v>
          </cell>
          <cell r="D125">
            <v>21.9</v>
          </cell>
          <cell r="F125">
            <v>73</v>
          </cell>
        </row>
        <row r="126">
          <cell r="A126" t="str">
            <v>6297 ФИЛЕЙНЫЕ сос ц/о в/у 1/270 12шт_45с  ОСТАНКИНО</v>
          </cell>
          <cell r="D126">
            <v>9.99</v>
          </cell>
          <cell r="F126">
            <v>37</v>
          </cell>
        </row>
        <row r="127">
          <cell r="A127" t="str">
            <v>6333 МЯСНАЯ Папа может вар п/о 0.4кг 8шт.  ОСТАНКИНО</v>
          </cell>
          <cell r="D127">
            <v>30.4</v>
          </cell>
          <cell r="F127">
            <v>76</v>
          </cell>
        </row>
        <row r="128">
          <cell r="A128" t="str">
            <v>6348 ФИЛЕЙНАЯ Папа может вар п/о 0,4кг 8шт.  ОСТАНКИНО</v>
          </cell>
          <cell r="D128">
            <v>10.548400000000001</v>
          </cell>
          <cell r="F128">
            <v>26.370999999999999</v>
          </cell>
        </row>
        <row r="129">
          <cell r="A129" t="str">
            <v>6353 ЭКСТРА Папа может вар п/о 0.4кг 8шт.  ОСТАНКИНО</v>
          </cell>
          <cell r="D129">
            <v>10.4</v>
          </cell>
          <cell r="F129">
            <v>26</v>
          </cell>
        </row>
        <row r="130">
          <cell r="A130" t="str">
            <v>6365 СЕРВЕЛАТ КАРЕЛЬСКИЙ ПМ в/к в/у 0.28кг  ОСТАНКИНО</v>
          </cell>
          <cell r="D130">
            <v>27.16</v>
          </cell>
          <cell r="F130">
            <v>97</v>
          </cell>
        </row>
        <row r="131">
          <cell r="A131" t="str">
            <v>6372 СЕРВЕЛАТ ОХОТНИЧИЙ ПМ в/к в/у 0.35кг 8шт  ОСТАНКИНО</v>
          </cell>
          <cell r="D131">
            <v>8.0500000000000007</v>
          </cell>
          <cell r="F131">
            <v>23</v>
          </cell>
        </row>
        <row r="132">
          <cell r="A132" t="str">
            <v>6375 СЕРВЕЛАТ ПРИМА в/к в/у 0.28кг 8шт.  ОСТАНКИНО</v>
          </cell>
          <cell r="D132">
            <v>13.72</v>
          </cell>
          <cell r="F132">
            <v>49</v>
          </cell>
        </row>
        <row r="133">
          <cell r="A133" t="str">
            <v>6381 СЕРВЕЛАТ ФИНСКИЙ ПМ в/к в/у 0.35кг 8шт.  ОСТАНКИНО</v>
          </cell>
          <cell r="D133">
            <v>0.35</v>
          </cell>
          <cell r="F133">
            <v>1</v>
          </cell>
        </row>
        <row r="134">
          <cell r="A134" t="str">
            <v>6397 БОЯNСКАЯ Папа может п/к в/у 0.28кг 8шт.  ОСТАНКИНО</v>
          </cell>
          <cell r="D134">
            <v>15.68</v>
          </cell>
          <cell r="F134">
            <v>56</v>
          </cell>
        </row>
        <row r="135">
          <cell r="A135" t="str">
            <v>6400 ВЕНСКАЯ САЛЯМИ п/к в/у 0.28кг 8шт.  ОСТАНКИНО</v>
          </cell>
          <cell r="D135">
            <v>12.32</v>
          </cell>
          <cell r="F135">
            <v>44</v>
          </cell>
        </row>
        <row r="136">
          <cell r="A136" t="str">
            <v>6453 ЭКСТРА Папа может с/к с/н в/у 1/100 14шт.   ОСТАНКИНО</v>
          </cell>
          <cell r="D136">
            <v>2.1</v>
          </cell>
          <cell r="F136">
            <v>21</v>
          </cell>
        </row>
        <row r="137">
          <cell r="A137" t="str">
            <v>6454 АРОМАТНАЯ с/к с/н в/у 1/100 10шт.  ОСТАНКИНО</v>
          </cell>
          <cell r="D137">
            <v>3.7</v>
          </cell>
          <cell r="F137">
            <v>37</v>
          </cell>
        </row>
        <row r="138">
          <cell r="A138" t="str">
            <v>6461 СОЧНЫЙ ГРИЛЬ ПМ сос п/о мгс 1*6  ОСТАНКИНО</v>
          </cell>
          <cell r="D138">
            <v>3.2320000000000002</v>
          </cell>
          <cell r="F138">
            <v>3.2320000000000002</v>
          </cell>
        </row>
        <row r="139">
          <cell r="A139" t="str">
            <v>6462 ДОКТОРСКАЯ Коровино вар п/о  ОСТАНКИНО</v>
          </cell>
          <cell r="D139">
            <v>6.4320000000000004</v>
          </cell>
          <cell r="F139">
            <v>6.4320000000000004</v>
          </cell>
        </row>
        <row r="140">
          <cell r="A140" t="str">
            <v>6463 МОЛОЧНЫЕ Коровино сос п/о мгс 1*6  ОСТАНКИНО</v>
          </cell>
          <cell r="D140">
            <v>4.2430000000000003</v>
          </cell>
          <cell r="F140">
            <v>4.2430000000000003</v>
          </cell>
        </row>
        <row r="141">
          <cell r="A141" t="str">
            <v>6467 БАЛЫКОВАЯ Коровино п/к в/у  ОСТАНКИНО</v>
          </cell>
          <cell r="D141">
            <v>0.81799999999999995</v>
          </cell>
          <cell r="F141">
            <v>0.81799999999999995</v>
          </cell>
        </row>
        <row r="142">
          <cell r="A142" t="str">
            <v>6480 ВЕТЧ.С ИНДЕЙКОЙ Коровино п/о  ОСТАНКИНО</v>
          </cell>
          <cell r="D142">
            <v>1.2949999999999999</v>
          </cell>
          <cell r="F142">
            <v>1.2949999999999999</v>
          </cell>
        </row>
        <row r="143">
          <cell r="A143" t="str">
            <v>6504 ВЕТЧ.С ИНДЕЙКОЙ Коровино п/о 0.8кг 12шт.  ОСТАНКИНО</v>
          </cell>
          <cell r="D143">
            <v>9.6</v>
          </cell>
          <cell r="F143">
            <v>12</v>
          </cell>
        </row>
        <row r="144">
          <cell r="A144" t="str">
            <v>6509 СЕРВЕЛАТ ФИНСКИЙ ПМ в/к в/у 0,35кг 8шт.  ОСТАНКИНО</v>
          </cell>
          <cell r="D144">
            <v>19.95</v>
          </cell>
          <cell r="F144">
            <v>57</v>
          </cell>
        </row>
        <row r="145">
          <cell r="A145" t="str">
            <v>6510 СЕРВЕЛАТ ЗЕРНИСТЫЙ ПМ в/к в/у 0.35кг  ОСТАНКИНО</v>
          </cell>
          <cell r="D145">
            <v>25.2</v>
          </cell>
          <cell r="F145">
            <v>72</v>
          </cell>
        </row>
        <row r="146">
          <cell r="A146" t="str">
            <v>6521 СЕРВЕЛАТ ФИНСКИЙ СН в/к п/о 0.6кг 6шт.  ОСТАНКИНО</v>
          </cell>
          <cell r="D146">
            <v>1.8</v>
          </cell>
          <cell r="F146">
            <v>3</v>
          </cell>
        </row>
        <row r="147">
          <cell r="A147" t="str">
            <v>6527 ШПИКАЧКИ СОЧНЫЕ ПМ сар б/о мгс 1*3 45с ОСТАНКИНО</v>
          </cell>
          <cell r="D147">
            <v>10.849</v>
          </cell>
          <cell r="F147">
            <v>10.849</v>
          </cell>
        </row>
        <row r="148">
          <cell r="A148" t="str">
            <v>6534 СЕРВЕЛАТ ФИНСКИЙ СН в/к п/о 0.35кг 8шт  ОСТАНКИНО</v>
          </cell>
          <cell r="D148">
            <v>6.3</v>
          </cell>
          <cell r="F148">
            <v>18</v>
          </cell>
        </row>
        <row r="149">
          <cell r="A149" t="str">
            <v>6535 СЕРВЕЛАТ ОРЕХОВЫЙ СН в/к п/о 0,35кг 8шт.  ОСТАНКИНО</v>
          </cell>
          <cell r="D149">
            <v>5.95</v>
          </cell>
          <cell r="F149">
            <v>17</v>
          </cell>
        </row>
        <row r="150">
          <cell r="A150" t="str">
            <v>6536 СЕРВЕЛАТ ОРЕХОВЫЙ СН в/к п/о 0,6кг 6шт  ОСТАНКИНО</v>
          </cell>
          <cell r="D150">
            <v>1.8</v>
          </cell>
          <cell r="F150">
            <v>3</v>
          </cell>
        </row>
        <row r="151">
          <cell r="A151" t="str">
            <v>6562 СЕРВЕЛАТ КАРЕЛЬСКИЙ СН в/к в/у 0,28кг  ОСТАНКИНО</v>
          </cell>
          <cell r="D151">
            <v>8.4</v>
          </cell>
          <cell r="F151">
            <v>30</v>
          </cell>
        </row>
        <row r="152">
          <cell r="A152" t="str">
            <v>6563 СЛИВОЧНЫЕ СН сос п/о мгс 1*6  ОСТАНКИНО</v>
          </cell>
          <cell r="D152">
            <v>24.844999999999999</v>
          </cell>
          <cell r="F152">
            <v>24.844999999999999</v>
          </cell>
        </row>
        <row r="153">
          <cell r="A153" t="str">
            <v>6588 МОЛОЧНЫЕ ГОСТ СН сос п/о мгс 1*6  ОСТАНКИНО</v>
          </cell>
          <cell r="D153">
            <v>10.333</v>
          </cell>
          <cell r="F153">
            <v>10.333</v>
          </cell>
        </row>
        <row r="154">
          <cell r="A154" t="str">
            <v>6589 МОЛОЧНЫЕ ГОСТ СН сос п/о мгс 0.41кг 10шт  ОСТАНКИНО</v>
          </cell>
          <cell r="D154">
            <v>8.61</v>
          </cell>
          <cell r="F154">
            <v>21</v>
          </cell>
        </row>
        <row r="155">
          <cell r="A155" t="str">
            <v>6590 СЛИВОЧНЫЕ СН сос п/о мгс 0.41кг 10шт.  ОСТАНКИНО</v>
          </cell>
          <cell r="D155">
            <v>37.31</v>
          </cell>
          <cell r="F155">
            <v>91</v>
          </cell>
        </row>
        <row r="156">
          <cell r="A156" t="str">
            <v>6592 ДОКТОРСКАЯ СН вар п/о  ОСТАНКИНО</v>
          </cell>
          <cell r="D156">
            <v>9.5190000000000001</v>
          </cell>
          <cell r="F156">
            <v>9.5190000000000001</v>
          </cell>
        </row>
        <row r="157">
          <cell r="A157" t="str">
            <v>6594 МОЛОЧНАЯ СН вар п/о  ОСТАНКИНО</v>
          </cell>
          <cell r="D157">
            <v>2.7280000000000002</v>
          </cell>
          <cell r="F157">
            <v>2.7280000000000002</v>
          </cell>
        </row>
        <row r="158">
          <cell r="A158" t="str">
            <v>6596 РУССКАЯ СН вар п/о  ОСТАНКИНО</v>
          </cell>
          <cell r="D158">
            <v>33.898000000000003</v>
          </cell>
          <cell r="F158">
            <v>33.898000000000003</v>
          </cell>
        </row>
        <row r="159">
          <cell r="A159" t="str">
            <v>6601 ГОВЯЖЬИ СН сос п/о мгс 1*6  ОСТАНКИНО</v>
          </cell>
          <cell r="D159">
            <v>32.713999999999999</v>
          </cell>
          <cell r="F159">
            <v>32.713999999999999</v>
          </cell>
        </row>
        <row r="160">
          <cell r="A160" t="str">
            <v>6611 СЕРВЕЛАТ ФИНСКИЙ СН в/к п/о  ОСТАНКИНО</v>
          </cell>
          <cell r="D160">
            <v>3.6059999999999999</v>
          </cell>
          <cell r="F160">
            <v>3.6059999999999999</v>
          </cell>
        </row>
        <row r="161">
          <cell r="A161" t="str">
            <v>6612 СЕРВЕЛАТ ОРЕХОВЫЙ СН в/к п/о  ОСТАНКИНО</v>
          </cell>
          <cell r="D161">
            <v>3.6070000000000002</v>
          </cell>
          <cell r="F161">
            <v>3.6070000000000002</v>
          </cell>
        </row>
        <row r="162">
          <cell r="A162" t="str">
            <v>6636 БАЛЫКОВАЯ СН в/к п/о 0,35кг 8шт  ОСТАНКИНО</v>
          </cell>
          <cell r="D162">
            <v>9.8000000000000007</v>
          </cell>
          <cell r="F162">
            <v>28</v>
          </cell>
        </row>
        <row r="163">
          <cell r="A163" t="str">
            <v>6656 ГОВЯЖЬИ СН сос п/о мгс 2*2  ОСТАНКИНО</v>
          </cell>
          <cell r="D163">
            <v>2.169</v>
          </cell>
          <cell r="F163">
            <v>2.169</v>
          </cell>
        </row>
        <row r="164">
          <cell r="A164" t="str">
            <v>6658 АРОМАТНАЯ С ЧЕСНОЧКОМ СН в/к мтс 0.330кг  ОСТАНКИНО</v>
          </cell>
          <cell r="D164">
            <v>6.27</v>
          </cell>
          <cell r="F164">
            <v>19</v>
          </cell>
        </row>
        <row r="165">
          <cell r="A165" t="str">
            <v>6684 СЕРВЕЛАТ КАРЕЛЬСКИЙ ПМ в/к в/у 0,28кг  ОСТАНКИНО</v>
          </cell>
          <cell r="D165">
            <v>2.52</v>
          </cell>
          <cell r="F165">
            <v>9</v>
          </cell>
        </row>
        <row r="166">
          <cell r="A166" t="str">
            <v>6689 СЕРВЕЛАТ ОХОТНИЧИЙ ПМ в/к в/у 0,35кг 8шт  ОСТАНКИНО</v>
          </cell>
          <cell r="D166">
            <v>0.7</v>
          </cell>
          <cell r="F166">
            <v>2</v>
          </cell>
        </row>
        <row r="167">
          <cell r="A167" t="str">
            <v>Готовые чебупели с ветчиной и сыром Горячая штучка 0,3кг зам  ПОКОМ</v>
          </cell>
          <cell r="D167">
            <v>3.6</v>
          </cell>
          <cell r="F167">
            <v>12</v>
          </cell>
        </row>
        <row r="168">
          <cell r="A168" t="str">
            <v>Готовые чебупели сочные с мясом ТМ Горячая штучка  0,3кг зам  ПОКОМ</v>
          </cell>
          <cell r="D168">
            <v>5.0999999999999996</v>
          </cell>
          <cell r="F168">
            <v>17</v>
          </cell>
        </row>
        <row r="169">
          <cell r="A169" t="str">
            <v>Готовые чебуреки Сочный мегачебурек.Готовые жареные.ВЕС  ПОКОМ</v>
          </cell>
          <cell r="D169">
            <v>13.44</v>
          </cell>
          <cell r="F169">
            <v>13.44</v>
          </cell>
        </row>
        <row r="170">
          <cell r="A170" t="str">
            <v>Жар-боллы с курочкой и сыром. Кулинарные изделия рубленые в тесте куриные жареные  ПОКОМ</v>
          </cell>
          <cell r="D170">
            <v>48</v>
          </cell>
          <cell r="F170">
            <v>48</v>
          </cell>
        </row>
        <row r="171">
          <cell r="A171" t="str">
            <v>Жар-ладушки с клубникой и вишней. Жареные с начинкой.ВЕС  ПОКОМ</v>
          </cell>
          <cell r="D171">
            <v>36</v>
          </cell>
          <cell r="F171">
            <v>36</v>
          </cell>
        </row>
        <row r="172">
          <cell r="A172" t="str">
            <v>Жар-ладушки с яблоком и грушей. Изделия хлебобулочные жареные с начинкой зам  ПОКОМ</v>
          </cell>
          <cell r="D172">
            <v>7.4</v>
          </cell>
          <cell r="F172">
            <v>7.4</v>
          </cell>
        </row>
        <row r="173">
          <cell r="A173" t="str">
            <v>Круггетсы с сырным соусом ТМ Горячая штучка 0,25 кг зам  ПОКОМ</v>
          </cell>
          <cell r="D173">
            <v>3.25</v>
          </cell>
          <cell r="F173">
            <v>13</v>
          </cell>
        </row>
        <row r="174">
          <cell r="A174" t="str">
            <v>Круггетсы сочные ТМ Горячая штучка ТС Круггетсы 0,25 кг зам  ПОКОМ</v>
          </cell>
          <cell r="D174">
            <v>6.25</v>
          </cell>
          <cell r="F174">
            <v>25</v>
          </cell>
        </row>
        <row r="175">
          <cell r="A175" t="str">
            <v>Масло "Папа может" 72,5% 180 гр. Фольга   УВА  ОСТАНКИНО</v>
          </cell>
          <cell r="D175">
            <v>1.98</v>
          </cell>
          <cell r="F175">
            <v>11</v>
          </cell>
        </row>
        <row r="176">
          <cell r="A176" t="str">
            <v>Мини-сосиски в тесте "Фрайпики" 1,8кг ВЕС,  ПОКОМ</v>
          </cell>
          <cell r="D176">
            <v>43.2</v>
          </cell>
          <cell r="F176">
            <v>43.2</v>
          </cell>
        </row>
        <row r="177">
          <cell r="A177" t="str">
            <v>Мини-сосиски в тесте "Фрайпики" 3,7кг ВЕС,  ПОКОМ</v>
          </cell>
          <cell r="D177">
            <v>21.2</v>
          </cell>
          <cell r="F177">
            <v>21.2</v>
          </cell>
        </row>
        <row r="178">
          <cell r="A178" t="str">
            <v>Наггетсы с индейкой 0,25кг ТМ Вязанка ТС Няняггетсы Сливушки НД2 замор.  ПОКОМ</v>
          </cell>
          <cell r="D178">
            <v>40.25</v>
          </cell>
          <cell r="F178">
            <v>161</v>
          </cell>
        </row>
        <row r="179">
          <cell r="A179" t="str">
            <v>Наггетсы хрустящие п/ф ВЕС ПОКОМ</v>
          </cell>
          <cell r="D179">
            <v>101</v>
          </cell>
          <cell r="F179">
            <v>101</v>
          </cell>
        </row>
        <row r="180">
          <cell r="A180" t="str">
            <v>Пельмени Бигбули с мясом, Горячая штучка 0,9кг  ПОКОМ</v>
          </cell>
          <cell r="D180">
            <v>21.6</v>
          </cell>
          <cell r="F180">
            <v>24</v>
          </cell>
        </row>
        <row r="181">
          <cell r="A181" t="str">
            <v>Пельмени Бульмени с говядиной и свининой Горячая шт. 0,9 кг  ПОКОМ</v>
          </cell>
          <cell r="D181">
            <v>54</v>
          </cell>
          <cell r="F181">
            <v>60</v>
          </cell>
        </row>
        <row r="182">
          <cell r="A182" t="str">
            <v>Пельмени Бульмени с говядиной и свининой Горячая штучка 0,43  ПОКОМ</v>
          </cell>
          <cell r="D182">
            <v>8.17</v>
          </cell>
          <cell r="F182">
            <v>19</v>
          </cell>
        </row>
        <row r="183">
          <cell r="A183" t="str">
            <v>Пельмени Бульмени с говядиной и свининой Наваристые Горячая штучка ВЕС  ПОКОМ</v>
          </cell>
          <cell r="D183">
            <v>60</v>
          </cell>
          <cell r="F183">
            <v>60</v>
          </cell>
        </row>
        <row r="184">
          <cell r="A184" t="str">
            <v>Пельмени Бульмени со сливочным маслом Горячая штучка 0,9 кг  ПОКОМ</v>
          </cell>
          <cell r="D184">
            <v>67.5</v>
          </cell>
          <cell r="F184">
            <v>75</v>
          </cell>
        </row>
        <row r="185">
          <cell r="A185" t="str">
            <v>Пельмени Бульмени со сливочным маслом ТМ Горячая шт. 0,43 кг  ПОКОМ</v>
          </cell>
          <cell r="D185">
            <v>16.77</v>
          </cell>
          <cell r="F185">
            <v>39</v>
          </cell>
        </row>
        <row r="186">
          <cell r="A186" t="str">
            <v>Пельмени Отборные из свинины и говядины 0,9 кг ТМ Стародворье ТС Медвежье ушко  ПОКОМ</v>
          </cell>
          <cell r="D186">
            <v>40.5</v>
          </cell>
          <cell r="F186">
            <v>45</v>
          </cell>
        </row>
        <row r="187">
          <cell r="A187" t="str">
            <v>Пельмени С говядиной и свининой, ВЕС, ТМ Славница сфера пуговки  ПОКОМ</v>
          </cell>
          <cell r="D187">
            <v>225</v>
          </cell>
          <cell r="F187">
            <v>225</v>
          </cell>
        </row>
        <row r="188">
          <cell r="A188" t="str">
            <v>Сыр Папа Может Гауда  45% 200гр     Останкино</v>
          </cell>
          <cell r="D188">
            <v>0.4</v>
          </cell>
          <cell r="F188">
            <v>2</v>
          </cell>
        </row>
        <row r="189">
          <cell r="A189" t="str">
            <v>Сыр Папа Может Гауда  45% вес     Останкино</v>
          </cell>
          <cell r="D189">
            <v>13.375</v>
          </cell>
          <cell r="F189">
            <v>13.375</v>
          </cell>
        </row>
        <row r="190">
          <cell r="A190" t="str">
            <v>Сыр Папа Может Голландский  45% 200гр     Останкино</v>
          </cell>
          <cell r="D190">
            <v>16</v>
          </cell>
          <cell r="F190">
            <v>80</v>
          </cell>
        </row>
        <row r="191">
          <cell r="A191" t="str">
            <v>Сыр Папа Может Голландский  45% вес      Останкино</v>
          </cell>
          <cell r="D191">
            <v>33.174999999999997</v>
          </cell>
          <cell r="F191">
            <v>33.174999999999997</v>
          </cell>
        </row>
        <row r="192">
          <cell r="A192" t="str">
            <v>Сыр Папа Может Министерский 45% 200г  Останкино</v>
          </cell>
          <cell r="D192">
            <v>1.6</v>
          </cell>
          <cell r="F192">
            <v>8</v>
          </cell>
        </row>
        <row r="193">
          <cell r="A193" t="str">
            <v>Сыр Папа Может Папин Завтрак 50% 200г  Останкино</v>
          </cell>
          <cell r="D193">
            <v>5.2</v>
          </cell>
          <cell r="F193">
            <v>26</v>
          </cell>
        </row>
        <row r="194">
          <cell r="A194" t="str">
            <v>Сыр Папа Может Российский  50% 200гр    Останкино</v>
          </cell>
          <cell r="D194">
            <v>17.399999999999999</v>
          </cell>
          <cell r="F194">
            <v>87</v>
          </cell>
        </row>
        <row r="195">
          <cell r="A195" t="str">
            <v>Сыр Папа Может Российский  50% вес    Останкино</v>
          </cell>
          <cell r="D195">
            <v>102.1</v>
          </cell>
          <cell r="F195">
            <v>102.1</v>
          </cell>
        </row>
        <row r="196">
          <cell r="A196" t="str">
            <v>Сыр Папа Может Сливочный со вкусом.топл.молока 50% вес (=3,5кг)  Останкино</v>
          </cell>
          <cell r="D196">
            <v>76.736000000000004</v>
          </cell>
          <cell r="F196">
            <v>76.736000000000004</v>
          </cell>
        </row>
        <row r="197">
          <cell r="A197" t="str">
            <v>Сыр Папа Может Тильзитер   45% 200гр     Останкино</v>
          </cell>
          <cell r="D197">
            <v>14.8</v>
          </cell>
          <cell r="F197">
            <v>74</v>
          </cell>
        </row>
        <row r="198">
          <cell r="A198" t="str">
            <v>Сыр Папа Может Тильзитер   45% вес      Останкино</v>
          </cell>
          <cell r="D198">
            <v>2.3650000000000002</v>
          </cell>
          <cell r="F198">
            <v>2.3650000000000002</v>
          </cell>
        </row>
        <row r="199">
          <cell r="A199" t="str">
            <v>Сыр Папа Может Эдам 45% вес (=3,5кг)  Останкино</v>
          </cell>
          <cell r="D199">
            <v>50.284999999999997</v>
          </cell>
          <cell r="F199">
            <v>50.284999999999997</v>
          </cell>
        </row>
        <row r="200">
          <cell r="A200" t="str">
            <v>Сыч/Прод Коровино Российский 50% 200г НОВАЯ СЗМЖ  ОСТАНКИНО</v>
          </cell>
          <cell r="D200">
            <v>0.2</v>
          </cell>
          <cell r="F200">
            <v>1</v>
          </cell>
        </row>
        <row r="201">
          <cell r="A201" t="str">
            <v>Сыч/Прод Коровино Тильзитер 50% 200г НОВАЯ СЗМЖ  ОСТАНКИНО</v>
          </cell>
          <cell r="D201">
            <v>0.2</v>
          </cell>
          <cell r="F201">
            <v>1</v>
          </cell>
        </row>
        <row r="202">
          <cell r="A202" t="str">
            <v>Сыч/Прод Коровино Тильзитер Оригин 50% ВЕС НОВАЯ (5 кг брус) СЗМЖ  ОСТАНКИНО</v>
          </cell>
          <cell r="D202">
            <v>4.99</v>
          </cell>
          <cell r="F202">
            <v>4.99</v>
          </cell>
        </row>
        <row r="203">
          <cell r="A203" t="str">
            <v>У_231  Колбаса Молочная по-стародворски, ВЕС   ПОКОМ</v>
          </cell>
          <cell r="D203">
            <v>28.335000000000001</v>
          </cell>
          <cell r="F203">
            <v>28.335000000000001</v>
          </cell>
        </row>
        <row r="204">
          <cell r="A204" t="str">
            <v>Фрай-пицца с ветчиной и грибами 3,0 кг. ВЕС.  ПОКОМ</v>
          </cell>
          <cell r="D204">
            <v>45</v>
          </cell>
          <cell r="F204">
            <v>45</v>
          </cell>
        </row>
        <row r="205">
          <cell r="A205" t="str">
            <v>Хотстеры ТМ Горячая штучка ТС Хотстеры 0,25 кг зам  ПОКОМ</v>
          </cell>
          <cell r="D205">
            <v>4.25</v>
          </cell>
          <cell r="F205">
            <v>17</v>
          </cell>
        </row>
        <row r="206">
          <cell r="A206" t="str">
            <v>Хрустящие крылышки острые к пиву ТМ Горячая штучка 0,3кг зам  ПОКОМ</v>
          </cell>
          <cell r="D206">
            <v>3.6</v>
          </cell>
          <cell r="F206">
            <v>12</v>
          </cell>
        </row>
        <row r="207">
          <cell r="A207" t="str">
            <v>Хрустящие крылышки. В панировке куриные жареные.ВЕС  ПОКОМ</v>
          </cell>
          <cell r="D207">
            <v>10.8</v>
          </cell>
          <cell r="F207">
            <v>10.8</v>
          </cell>
        </row>
        <row r="208">
          <cell r="A208" t="str">
            <v>Чебупай сочное яблоко ТМ Горячая штучка ТС Чебупай 0,2 кг УВС.  зам  ПОКОМ</v>
          </cell>
          <cell r="D208">
            <v>3.8</v>
          </cell>
          <cell r="F208">
            <v>19</v>
          </cell>
        </row>
        <row r="209">
          <cell r="A209" t="str">
            <v>Чебупай спелая вишня ТМ Горячая штучка ТС Чебупай 0,2 кг УВС. зам  ПОКОМ</v>
          </cell>
          <cell r="D209">
            <v>4</v>
          </cell>
          <cell r="F209">
            <v>20</v>
          </cell>
        </row>
        <row r="210">
          <cell r="A210" t="str">
            <v>Чебупицца курочка по-итальянски Горячая штучка 0,25 кг зам  ПОКОМ</v>
          </cell>
          <cell r="D210">
            <v>4</v>
          </cell>
          <cell r="F210">
            <v>16</v>
          </cell>
        </row>
        <row r="211">
          <cell r="A211" t="str">
            <v>Чебупицца Пепперони ТМ Горячая штучка ТС Чебупицца 0.25кг зам  ПОКОМ</v>
          </cell>
          <cell r="D211">
            <v>3.25</v>
          </cell>
          <cell r="F211">
            <v>13</v>
          </cell>
        </row>
        <row r="212">
          <cell r="A212" t="str">
            <v>Чебуреки Мясные вес 2,7 кг Кулинарные изделия мясосодержащие рубленые в тесте жарен  ПОКОМ</v>
          </cell>
          <cell r="D212">
            <v>64.8</v>
          </cell>
          <cell r="F212">
            <v>64.8</v>
          </cell>
        </row>
        <row r="213">
          <cell r="A213" t="str">
            <v>Чебуреки сочные, ВЕС, куриные жарен. зам  ПОКОМ</v>
          </cell>
          <cell r="D213">
            <v>180</v>
          </cell>
          <cell r="F213">
            <v>180</v>
          </cell>
        </row>
        <row r="214">
          <cell r="A214" t="str">
            <v>Итого</v>
          </cell>
          <cell r="D214">
            <v>33855.013400000003</v>
          </cell>
          <cell r="F214">
            <v>43495.016000000003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4"/>
  <sheetViews>
    <sheetView tabSelected="1" workbookViewId="0">
      <pane ySplit="5" topLeftCell="A6" activePane="bottomLeft" state="frozen"/>
      <selection pane="bottomLeft" activeCell="AB30" sqref="AB30"/>
    </sheetView>
  </sheetViews>
  <sheetFormatPr defaultColWidth="10.5" defaultRowHeight="11.25" outlineLevelRow="2" x14ac:dyDescent="0.2"/>
  <cols>
    <col min="1" max="1" width="69.83203125" style="1" customWidth="1"/>
    <col min="2" max="2" width="3.83203125" style="1" customWidth="1"/>
    <col min="3" max="6" width="6.1640625" style="4" customWidth="1"/>
    <col min="7" max="7" width="4.33203125" style="29" customWidth="1"/>
    <col min="8" max="9" width="1.6640625" style="30" customWidth="1"/>
    <col min="10" max="10" width="7.1640625" style="30" customWidth="1"/>
    <col min="11" max="11" width="2.6640625" style="30" customWidth="1"/>
    <col min="12" max="12" width="1.83203125" style="30" customWidth="1"/>
    <col min="13" max="13" width="6.83203125" style="30" customWidth="1"/>
    <col min="14" max="14" width="5.83203125" style="30" customWidth="1"/>
    <col min="15" max="15" width="10.5" style="30"/>
    <col min="16" max="17" width="5.6640625" style="30" customWidth="1"/>
    <col min="18" max="20" width="7.33203125" style="30" customWidth="1"/>
    <col min="21" max="21" width="14.6640625" style="30" customWidth="1"/>
    <col min="22" max="22" width="7.5" style="30" customWidth="1"/>
    <col min="23" max="23" width="7" style="29" customWidth="1"/>
    <col min="24" max="24" width="8.1640625" style="31" customWidth="1"/>
    <col min="25" max="25" width="8.1640625" style="30" customWidth="1"/>
    <col min="26" max="16384" width="10.5" style="7"/>
  </cols>
  <sheetData>
    <row r="1" spans="1:25" ht="12.75" outlineLevel="1" x14ac:dyDescent="0.2">
      <c r="A1" s="2" t="s">
        <v>0</v>
      </c>
    </row>
    <row r="2" spans="1:25" ht="12.75" outlineLevel="1" x14ac:dyDescent="0.2">
      <c r="A2" s="2"/>
    </row>
    <row r="3" spans="1:25" ht="12.75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43</v>
      </c>
      <c r="H3" s="12" t="s">
        <v>44</v>
      </c>
      <c r="I3" s="12" t="s">
        <v>45</v>
      </c>
      <c r="J3" s="12" t="s">
        <v>46</v>
      </c>
      <c r="K3" s="12" t="s">
        <v>47</v>
      </c>
      <c r="L3" s="12" t="s">
        <v>48</v>
      </c>
      <c r="M3" s="12" t="s">
        <v>48</v>
      </c>
      <c r="N3" s="12" t="s">
        <v>49</v>
      </c>
      <c r="O3" s="12" t="s">
        <v>48</v>
      </c>
      <c r="P3" s="12" t="s">
        <v>50</v>
      </c>
      <c r="Q3" s="12" t="s">
        <v>51</v>
      </c>
      <c r="R3" s="12" t="s">
        <v>52</v>
      </c>
      <c r="S3" s="13" t="s">
        <v>53</v>
      </c>
      <c r="T3" s="13" t="s">
        <v>63</v>
      </c>
      <c r="U3" s="12" t="s">
        <v>54</v>
      </c>
      <c r="V3" s="12" t="s">
        <v>55</v>
      </c>
      <c r="W3" s="11"/>
      <c r="X3" s="14" t="s">
        <v>56</v>
      </c>
      <c r="Y3" s="12" t="s">
        <v>57</v>
      </c>
    </row>
    <row r="4" spans="1:25" ht="12.75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1"/>
      <c r="X4" s="14"/>
      <c r="Y4" s="12"/>
    </row>
    <row r="5" spans="1:25" ht="13.5" x14ac:dyDescent="0.2">
      <c r="A5" s="9"/>
      <c r="B5" s="9"/>
      <c r="C5" s="5"/>
      <c r="D5" s="5"/>
      <c r="E5" s="15">
        <f t="shared" ref="E5:F5" si="0">SUM(E6:E80)</f>
        <v>1442.84</v>
      </c>
      <c r="F5" s="15">
        <f t="shared" si="0"/>
        <v>2603.88</v>
      </c>
      <c r="G5" s="11"/>
      <c r="H5" s="15">
        <f t="shared" ref="H5" si="1">SUM(H6:H80)</f>
        <v>0</v>
      </c>
      <c r="I5" s="15">
        <f t="shared" ref="I5" si="2">SUM(I6:I80)</f>
        <v>0</v>
      </c>
      <c r="J5" s="15">
        <f t="shared" ref="J5" si="3">SUM(J6:J80)</f>
        <v>1442.84</v>
      </c>
      <c r="K5" s="15">
        <f t="shared" ref="K5" si="4">SUM(K6:K80)</f>
        <v>0</v>
      </c>
      <c r="L5" s="15">
        <f t="shared" ref="L5" si="5">SUM(L6:L80)</f>
        <v>0</v>
      </c>
      <c r="M5" s="15">
        <f t="shared" ref="M5" si="6">SUM(M6:M80)</f>
        <v>3132.2000000000003</v>
      </c>
      <c r="N5" s="15">
        <f t="shared" ref="N5" si="7">SUM(N6:N80)</f>
        <v>288.56799999999998</v>
      </c>
      <c r="O5" s="15">
        <f t="shared" ref="O5" si="8">SUM(O6:O80)</f>
        <v>982.34</v>
      </c>
      <c r="P5" s="12"/>
      <c r="Q5" s="12"/>
      <c r="R5" s="15">
        <f t="shared" ref="R5" si="9">SUM(R6:R80)</f>
        <v>237.76000000000005</v>
      </c>
      <c r="S5" s="15">
        <f t="shared" ref="S5" si="10">SUM(S6:S80)</f>
        <v>259.59199999999998</v>
      </c>
      <c r="T5" s="15">
        <f t="shared" ref="T5" si="11">SUM(T6:T80)</f>
        <v>329.74399999999997</v>
      </c>
      <c r="U5" s="12"/>
      <c r="V5" s="15">
        <f t="shared" ref="V5" si="12">SUM(V6:V80)</f>
        <v>800.06600000000003</v>
      </c>
      <c r="W5" s="11" t="s">
        <v>58</v>
      </c>
      <c r="X5" s="16">
        <f t="shared" ref="X5" si="13">SUM(X6:X80)</f>
        <v>175</v>
      </c>
      <c r="Y5" s="15">
        <f t="shared" ref="Y5" si="14">SUM(Y6:Y80)</f>
        <v>812.14</v>
      </c>
    </row>
    <row r="6" spans="1:25" outlineLevel="2" x14ac:dyDescent="0.2">
      <c r="A6" s="10" t="s">
        <v>64</v>
      </c>
      <c r="B6" s="10" t="s">
        <v>9</v>
      </c>
      <c r="C6" s="6"/>
      <c r="D6" s="6"/>
      <c r="E6" s="6"/>
      <c r="F6" s="6"/>
      <c r="G6" s="29">
        <v>0.3</v>
      </c>
      <c r="K6" s="30">
        <f>E6-J6</f>
        <v>0</v>
      </c>
      <c r="M6" s="30">
        <f>VLOOKUP(A6,[1]TDSheet!$A:$X,24,0)*W6</f>
        <v>48</v>
      </c>
      <c r="N6" s="30">
        <f>J6/5</f>
        <v>0</v>
      </c>
      <c r="O6" s="32"/>
      <c r="P6" s="30" t="e">
        <f>(F6+M6+O6)/N6</f>
        <v>#DIV/0!</v>
      </c>
      <c r="Q6" s="30" t="e">
        <f>(F6+M6)/N6</f>
        <v>#DIV/0!</v>
      </c>
      <c r="R6" s="30">
        <f>VLOOKUP(A6,[1]TDSheet!$A:$S,19,0)</f>
        <v>0</v>
      </c>
      <c r="S6" s="30">
        <f>VLOOKUP(A6,[1]TDSheet!$A:$T,20,0)</f>
        <v>1.8</v>
      </c>
      <c r="T6" s="30">
        <f>VLOOKUP(A6,[1]TDSheet!$A:$N,14,0)</f>
        <v>2.8</v>
      </c>
      <c r="V6" s="30">
        <f>O6*G6</f>
        <v>0</v>
      </c>
      <c r="W6" s="29">
        <f>VLOOKUP(A6,[1]TDSheet!$A:$W,23,0)</f>
        <v>12</v>
      </c>
      <c r="X6" s="31">
        <f t="shared" ref="X6:X44" si="15">O6/W6</f>
        <v>0</v>
      </c>
      <c r="Y6" s="30">
        <f>X6*W6*G6</f>
        <v>0</v>
      </c>
    </row>
    <row r="7" spans="1:25" outlineLevel="2" x14ac:dyDescent="0.2">
      <c r="A7" s="10" t="s">
        <v>8</v>
      </c>
      <c r="B7" s="10" t="s">
        <v>9</v>
      </c>
      <c r="C7" s="6"/>
      <c r="D7" s="6">
        <v>96</v>
      </c>
      <c r="E7" s="6">
        <v>12</v>
      </c>
      <c r="F7" s="6">
        <v>84</v>
      </c>
      <c r="G7" s="29">
        <f>VLOOKUP(A7,[1]TDSheet!$A:$G,7,0)</f>
        <v>0.3</v>
      </c>
      <c r="J7" s="30">
        <f>VLOOKUP(A7,[2]TDSheet!$A:$F,6,0)</f>
        <v>12</v>
      </c>
      <c r="K7" s="30">
        <f t="shared" ref="K7:K39" si="16">E7-J7</f>
        <v>0</v>
      </c>
      <c r="M7" s="30">
        <f>VLOOKUP(A7,[1]TDSheet!$A:$X,24,0)*W7</f>
        <v>12</v>
      </c>
      <c r="N7" s="30">
        <f t="shared" ref="N7:N43" si="17">J7/5</f>
        <v>2.4</v>
      </c>
      <c r="O7" s="32"/>
      <c r="P7" s="30">
        <f t="shared" ref="P7:P43" si="18">(F7+M7+O7)/N7</f>
        <v>40</v>
      </c>
      <c r="Q7" s="30">
        <f t="shared" ref="Q7:Q43" si="19">(F7+M7)/N7</f>
        <v>40</v>
      </c>
      <c r="R7" s="30">
        <f>VLOOKUP(A7,[1]TDSheet!$A:$S,19,0)</f>
        <v>6.4</v>
      </c>
      <c r="S7" s="30">
        <f>VLOOKUP(A7,[1]TDSheet!$A:$T,20,0)</f>
        <v>8.8000000000000007</v>
      </c>
      <c r="T7" s="30">
        <f>VLOOKUP(A7,[1]TDSheet!$A:$N,14,0)</f>
        <v>6</v>
      </c>
      <c r="V7" s="30">
        <f t="shared" ref="V7:V44" si="20">O7*G7</f>
        <v>0</v>
      </c>
      <c r="W7" s="29">
        <f>VLOOKUP(A7,[1]TDSheet!$A:$W,23,0)</f>
        <v>12</v>
      </c>
      <c r="X7" s="31">
        <f t="shared" si="15"/>
        <v>0</v>
      </c>
      <c r="Y7" s="30">
        <f t="shared" ref="Y7:Y44" si="21">X7*W7*G7</f>
        <v>0</v>
      </c>
    </row>
    <row r="8" spans="1:25" outlineLevel="2" x14ac:dyDescent="0.2">
      <c r="A8" s="10" t="s">
        <v>10</v>
      </c>
      <c r="B8" s="10" t="s">
        <v>9</v>
      </c>
      <c r="C8" s="6"/>
      <c r="D8" s="6">
        <v>156</v>
      </c>
      <c r="E8" s="6">
        <v>17</v>
      </c>
      <c r="F8" s="6">
        <v>139</v>
      </c>
      <c r="G8" s="29">
        <f>VLOOKUP(A8,[1]TDSheet!$A:$G,7,0)</f>
        <v>0.3</v>
      </c>
      <c r="J8" s="30">
        <f>VLOOKUP(A8,[2]TDSheet!$A:$F,6,0)</f>
        <v>17</v>
      </c>
      <c r="K8" s="30">
        <f t="shared" si="16"/>
        <v>0</v>
      </c>
      <c r="M8" s="30">
        <f>VLOOKUP(A8,[1]TDSheet!$A:$X,24,0)*W8</f>
        <v>24</v>
      </c>
      <c r="N8" s="30">
        <f t="shared" si="17"/>
        <v>3.4</v>
      </c>
      <c r="O8" s="32"/>
      <c r="P8" s="30">
        <f t="shared" si="18"/>
        <v>47.941176470588239</v>
      </c>
      <c r="Q8" s="30">
        <f t="shared" si="19"/>
        <v>47.941176470588239</v>
      </c>
      <c r="R8" s="30">
        <f>VLOOKUP(A8,[1]TDSheet!$A:$S,19,0)</f>
        <v>10.4</v>
      </c>
      <c r="S8" s="30">
        <f>VLOOKUP(A8,[1]TDSheet!$A:$T,20,0)</f>
        <v>14.6</v>
      </c>
      <c r="T8" s="30">
        <f>VLOOKUP(A8,[1]TDSheet!$A:$N,14,0)</f>
        <v>10</v>
      </c>
      <c r="V8" s="30">
        <f t="shared" si="20"/>
        <v>0</v>
      </c>
      <c r="W8" s="29">
        <f>VLOOKUP(A8,[1]TDSheet!$A:$W,23,0)</f>
        <v>12</v>
      </c>
      <c r="X8" s="31">
        <f t="shared" si="15"/>
        <v>0</v>
      </c>
      <c r="Y8" s="30">
        <f t="shared" si="21"/>
        <v>0</v>
      </c>
    </row>
    <row r="9" spans="1:25" outlineLevel="2" x14ac:dyDescent="0.2">
      <c r="A9" s="10" t="s">
        <v>11</v>
      </c>
      <c r="B9" s="10" t="s">
        <v>12</v>
      </c>
      <c r="C9" s="6">
        <v>154.56</v>
      </c>
      <c r="D9" s="6"/>
      <c r="E9" s="6">
        <v>13.44</v>
      </c>
      <c r="F9" s="6">
        <v>138.88</v>
      </c>
      <c r="G9" s="29">
        <f>VLOOKUP(A9,[1]TDSheet!$A:$G,7,0)</f>
        <v>1</v>
      </c>
      <c r="J9" s="30">
        <f>VLOOKUP(A9,[2]TDSheet!$A:$F,6,0)</f>
        <v>13.44</v>
      </c>
      <c r="K9" s="30">
        <f t="shared" si="16"/>
        <v>0</v>
      </c>
      <c r="M9" s="30">
        <f>VLOOKUP(A9,[1]TDSheet!$A:$X,24,0)*W9</f>
        <v>0</v>
      </c>
      <c r="N9" s="30">
        <f t="shared" si="17"/>
        <v>2.6879999999999997</v>
      </c>
      <c r="O9" s="32"/>
      <c r="P9" s="30">
        <f t="shared" si="18"/>
        <v>51.666666666666671</v>
      </c>
      <c r="Q9" s="30">
        <f t="shared" si="19"/>
        <v>51.666666666666671</v>
      </c>
      <c r="R9" s="30">
        <f>VLOOKUP(A9,[1]TDSheet!$A:$S,19,0)</f>
        <v>0</v>
      </c>
      <c r="S9" s="30">
        <f>VLOOKUP(A9,[1]TDSheet!$A:$T,20,0)</f>
        <v>1.7920000000000003</v>
      </c>
      <c r="T9" s="30">
        <f>VLOOKUP(A9,[1]TDSheet!$A:$N,14,0)</f>
        <v>3.5840000000000005</v>
      </c>
      <c r="V9" s="30">
        <f t="shared" si="20"/>
        <v>0</v>
      </c>
      <c r="W9" s="29">
        <f>VLOOKUP(A9,[1]TDSheet!$A:$W,23,0)</f>
        <v>2.2400000000000002</v>
      </c>
      <c r="X9" s="31">
        <f t="shared" si="15"/>
        <v>0</v>
      </c>
      <c r="Y9" s="30">
        <f t="shared" si="21"/>
        <v>0</v>
      </c>
    </row>
    <row r="10" spans="1:25" outlineLevel="2" x14ac:dyDescent="0.2">
      <c r="A10" s="10" t="s">
        <v>13</v>
      </c>
      <c r="B10" s="10" t="s">
        <v>12</v>
      </c>
      <c r="C10" s="6">
        <v>63</v>
      </c>
      <c r="D10" s="6"/>
      <c r="E10" s="6">
        <v>48</v>
      </c>
      <c r="F10" s="6"/>
      <c r="G10" s="29">
        <f>VLOOKUP(A10,[1]TDSheet!$A:$G,7,0)</f>
        <v>1</v>
      </c>
      <c r="J10" s="30">
        <f>VLOOKUP(A10,[2]TDSheet!$A:$F,6,0)</f>
        <v>48</v>
      </c>
      <c r="K10" s="30">
        <f t="shared" si="16"/>
        <v>0</v>
      </c>
      <c r="M10" s="30">
        <f>VLOOKUP(A10,[1]TDSheet!$A:$X,24,0)*W10</f>
        <v>201</v>
      </c>
      <c r="N10" s="30">
        <f t="shared" si="17"/>
        <v>9.6</v>
      </c>
      <c r="O10" s="32"/>
      <c r="P10" s="30">
        <f t="shared" si="18"/>
        <v>20.9375</v>
      </c>
      <c r="Q10" s="30">
        <f t="shared" si="19"/>
        <v>20.9375</v>
      </c>
      <c r="R10" s="30">
        <f>VLOOKUP(A10,[1]TDSheet!$A:$S,19,0)</f>
        <v>7.2</v>
      </c>
      <c r="S10" s="30">
        <f>VLOOKUP(A10,[1]TDSheet!$A:$T,20,0)</f>
        <v>4.8</v>
      </c>
      <c r="T10" s="30">
        <f>VLOOKUP(A10,[1]TDSheet!$A:$N,14,0)</f>
        <v>13.8</v>
      </c>
      <c r="V10" s="30">
        <f t="shared" si="20"/>
        <v>0</v>
      </c>
      <c r="W10" s="29">
        <f>VLOOKUP(A10,[1]TDSheet!$A:$W,23,0)</f>
        <v>3</v>
      </c>
      <c r="X10" s="31">
        <f t="shared" si="15"/>
        <v>0</v>
      </c>
      <c r="Y10" s="30">
        <f t="shared" si="21"/>
        <v>0</v>
      </c>
    </row>
    <row r="11" spans="1:25" outlineLevel="2" x14ac:dyDescent="0.2">
      <c r="A11" s="10" t="s">
        <v>14</v>
      </c>
      <c r="B11" s="10" t="s">
        <v>12</v>
      </c>
      <c r="C11" s="6">
        <v>373.7</v>
      </c>
      <c r="D11" s="6"/>
      <c r="E11" s="6">
        <v>36</v>
      </c>
      <c r="F11" s="6">
        <v>319.2</v>
      </c>
      <c r="G11" s="29">
        <f>VLOOKUP(A11,[1]TDSheet!$A:$G,7,0)</f>
        <v>1</v>
      </c>
      <c r="J11" s="30">
        <f>VLOOKUP(A11,[2]TDSheet!$A:$F,6,0)</f>
        <v>36</v>
      </c>
      <c r="K11" s="30">
        <f t="shared" si="16"/>
        <v>0</v>
      </c>
      <c r="M11" s="30">
        <f>VLOOKUP(A11,[1]TDSheet!$A:$X,24,0)*W11</f>
        <v>0</v>
      </c>
      <c r="N11" s="30">
        <f t="shared" si="17"/>
        <v>7.2</v>
      </c>
      <c r="O11" s="32"/>
      <c r="P11" s="30">
        <f t="shared" si="18"/>
        <v>44.333333333333329</v>
      </c>
      <c r="Q11" s="30">
        <f t="shared" si="19"/>
        <v>44.333333333333329</v>
      </c>
      <c r="R11" s="30">
        <f>VLOOKUP(A11,[1]TDSheet!$A:$S,19,0)</f>
        <v>0</v>
      </c>
      <c r="S11" s="30">
        <f>VLOOKUP(A11,[1]TDSheet!$A:$T,20,0)</f>
        <v>5.18</v>
      </c>
      <c r="T11" s="30">
        <f>VLOOKUP(A11,[1]TDSheet!$A:$N,14,0)</f>
        <v>11.1</v>
      </c>
      <c r="U11" s="33" t="str">
        <f>VLOOKUP(A11,[1]TDSheet!$A:$U,21,0)</f>
        <v>увеличить</v>
      </c>
      <c r="V11" s="30">
        <f t="shared" si="20"/>
        <v>0</v>
      </c>
      <c r="W11" s="29">
        <f>VLOOKUP(A11,[1]TDSheet!$A:$W,23,0)</f>
        <v>3.7</v>
      </c>
      <c r="X11" s="31">
        <f t="shared" si="15"/>
        <v>0</v>
      </c>
      <c r="Y11" s="30">
        <f t="shared" si="21"/>
        <v>0</v>
      </c>
    </row>
    <row r="12" spans="1:25" outlineLevel="2" x14ac:dyDescent="0.2">
      <c r="A12" s="10" t="s">
        <v>15</v>
      </c>
      <c r="B12" s="10" t="s">
        <v>12</v>
      </c>
      <c r="C12" s="6">
        <v>29.6</v>
      </c>
      <c r="D12" s="6"/>
      <c r="E12" s="6">
        <v>7.4</v>
      </c>
      <c r="F12" s="6">
        <v>18.5</v>
      </c>
      <c r="G12" s="29">
        <f>VLOOKUP(A12,[1]TDSheet!$A:$G,7,0)</f>
        <v>1</v>
      </c>
      <c r="J12" s="30">
        <f>VLOOKUP(A12,[2]TDSheet!$A:$F,6,0)</f>
        <v>7.4</v>
      </c>
      <c r="K12" s="30">
        <f t="shared" si="16"/>
        <v>0</v>
      </c>
      <c r="M12" s="30">
        <f>VLOOKUP(A12,[1]TDSheet!$A:$X,24,0)*W12</f>
        <v>14.8</v>
      </c>
      <c r="N12" s="30">
        <f t="shared" si="17"/>
        <v>1.48</v>
      </c>
      <c r="O12" s="32"/>
      <c r="P12" s="30">
        <f t="shared" si="18"/>
        <v>22.5</v>
      </c>
      <c r="Q12" s="30">
        <f t="shared" si="19"/>
        <v>22.5</v>
      </c>
      <c r="R12" s="30">
        <f>VLOOKUP(A12,[1]TDSheet!$A:$S,19,0)</f>
        <v>1.48</v>
      </c>
      <c r="S12" s="30">
        <f>VLOOKUP(A12,[1]TDSheet!$A:$T,20,0)</f>
        <v>1.48</v>
      </c>
      <c r="T12" s="30">
        <f>VLOOKUP(A12,[1]TDSheet!$A:$N,14,0)</f>
        <v>2.2199999999999998</v>
      </c>
      <c r="V12" s="30">
        <f t="shared" si="20"/>
        <v>0</v>
      </c>
      <c r="W12" s="29">
        <f>VLOOKUP(A12,[1]TDSheet!$A:$W,23,0)</f>
        <v>3.7</v>
      </c>
      <c r="X12" s="31">
        <f t="shared" si="15"/>
        <v>0</v>
      </c>
      <c r="Y12" s="30">
        <f t="shared" si="21"/>
        <v>0</v>
      </c>
    </row>
    <row r="13" spans="1:25" outlineLevel="2" x14ac:dyDescent="0.2">
      <c r="A13" s="10" t="s">
        <v>16</v>
      </c>
      <c r="B13" s="10" t="s">
        <v>9</v>
      </c>
      <c r="C13" s="6"/>
      <c r="D13" s="6">
        <v>36</v>
      </c>
      <c r="E13" s="6">
        <v>13</v>
      </c>
      <c r="F13" s="6">
        <v>23</v>
      </c>
      <c r="G13" s="29">
        <f>VLOOKUP(A13,[1]TDSheet!$A:$G,7,0)</f>
        <v>0.25</v>
      </c>
      <c r="J13" s="30">
        <f>VLOOKUP(A13,[2]TDSheet!$A:$F,6,0)</f>
        <v>13</v>
      </c>
      <c r="K13" s="30">
        <f t="shared" si="16"/>
        <v>0</v>
      </c>
      <c r="M13" s="30">
        <f>VLOOKUP(A13,[1]TDSheet!$A:$X,24,0)*W13</f>
        <v>0</v>
      </c>
      <c r="N13" s="30">
        <f t="shared" si="17"/>
        <v>2.6</v>
      </c>
      <c r="O13" s="32">
        <v>12</v>
      </c>
      <c r="P13" s="30">
        <f t="shared" si="18"/>
        <v>13.461538461538462</v>
      </c>
      <c r="Q13" s="30">
        <f t="shared" si="19"/>
        <v>8.8461538461538467</v>
      </c>
      <c r="R13" s="30">
        <f>VLOOKUP(A13,[1]TDSheet!$A:$S,19,0)</f>
        <v>0</v>
      </c>
      <c r="S13" s="30">
        <f>VLOOKUP(A13,[1]TDSheet!$A:$T,20,0)</f>
        <v>2.6</v>
      </c>
      <c r="T13" s="30">
        <f>VLOOKUP(A13,[1]TDSheet!$A:$N,14,0)</f>
        <v>1.2</v>
      </c>
      <c r="V13" s="30">
        <f t="shared" si="20"/>
        <v>3</v>
      </c>
      <c r="W13" s="29">
        <f>VLOOKUP(A13,[1]TDSheet!$A:$W,23,0)</f>
        <v>12</v>
      </c>
      <c r="X13" s="35">
        <f t="shared" si="15"/>
        <v>1</v>
      </c>
      <c r="Y13" s="30">
        <f t="shared" si="21"/>
        <v>3</v>
      </c>
    </row>
    <row r="14" spans="1:25" outlineLevel="2" x14ac:dyDescent="0.2">
      <c r="A14" s="10" t="s">
        <v>17</v>
      </c>
      <c r="B14" s="10" t="s">
        <v>9</v>
      </c>
      <c r="C14" s="6">
        <v>57</v>
      </c>
      <c r="D14" s="6">
        <v>60</v>
      </c>
      <c r="E14" s="6">
        <v>25</v>
      </c>
      <c r="F14" s="6">
        <v>82</v>
      </c>
      <c r="G14" s="29">
        <f>VLOOKUP(A14,[1]TDSheet!$A:$G,7,0)</f>
        <v>0.25</v>
      </c>
      <c r="J14" s="30">
        <f>VLOOKUP(A14,[2]TDSheet!$A:$F,6,0)</f>
        <v>25</v>
      </c>
      <c r="K14" s="30">
        <f t="shared" si="16"/>
        <v>0</v>
      </c>
      <c r="M14" s="30">
        <f>VLOOKUP(A14,[1]TDSheet!$A:$X,24,0)*W14</f>
        <v>24</v>
      </c>
      <c r="N14" s="30">
        <f t="shared" si="17"/>
        <v>5</v>
      </c>
      <c r="O14" s="32"/>
      <c r="P14" s="30">
        <f t="shared" si="18"/>
        <v>21.2</v>
      </c>
      <c r="Q14" s="30">
        <f t="shared" si="19"/>
        <v>21.2</v>
      </c>
      <c r="R14" s="30">
        <f>VLOOKUP(A14,[1]TDSheet!$A:$S,19,0)</f>
        <v>1.4</v>
      </c>
      <c r="S14" s="30">
        <f>VLOOKUP(A14,[1]TDSheet!$A:$T,20,0)</f>
        <v>8.4</v>
      </c>
      <c r="T14" s="30">
        <f>VLOOKUP(A14,[1]TDSheet!$A:$N,14,0)</f>
        <v>6.6</v>
      </c>
      <c r="V14" s="30">
        <f t="shared" si="20"/>
        <v>0</v>
      </c>
      <c r="W14" s="29">
        <f>VLOOKUP(A14,[1]TDSheet!$A:$W,23,0)</f>
        <v>12</v>
      </c>
      <c r="X14" s="31">
        <f t="shared" si="15"/>
        <v>0</v>
      </c>
      <c r="Y14" s="30">
        <f t="shared" si="21"/>
        <v>0</v>
      </c>
    </row>
    <row r="15" spans="1:25" outlineLevel="2" x14ac:dyDescent="0.2">
      <c r="A15" s="10" t="s">
        <v>18</v>
      </c>
      <c r="B15" s="10" t="s">
        <v>12</v>
      </c>
      <c r="C15" s="6">
        <v>174.6</v>
      </c>
      <c r="D15" s="6"/>
      <c r="E15" s="6">
        <v>43.2</v>
      </c>
      <c r="F15" s="6">
        <v>122.4</v>
      </c>
      <c r="G15" s="29">
        <f>VLOOKUP(A15,[1]TDSheet!$A:$G,7,0)</f>
        <v>1</v>
      </c>
      <c r="J15" s="30">
        <f>VLOOKUP(A15,[2]TDSheet!$A:$F,6,0)</f>
        <v>43.2</v>
      </c>
      <c r="K15" s="30">
        <f t="shared" si="16"/>
        <v>0</v>
      </c>
      <c r="M15" s="30">
        <f>VLOOKUP(A15,[1]TDSheet!$A:$X,24,0)*W15</f>
        <v>0</v>
      </c>
      <c r="N15" s="30">
        <f t="shared" si="17"/>
        <v>8.64</v>
      </c>
      <c r="O15" s="32"/>
      <c r="P15" s="30">
        <f t="shared" si="18"/>
        <v>14.166666666666666</v>
      </c>
      <c r="Q15" s="30">
        <f t="shared" si="19"/>
        <v>14.166666666666666</v>
      </c>
      <c r="R15" s="30">
        <f>VLOOKUP(A15,[1]TDSheet!$A:$S,19,0)</f>
        <v>0</v>
      </c>
      <c r="S15" s="30">
        <f>VLOOKUP(A15,[1]TDSheet!$A:$T,20,0)</f>
        <v>1.08</v>
      </c>
      <c r="T15" s="30">
        <f>VLOOKUP(A15,[1]TDSheet!$A:$N,14,0)</f>
        <v>9.36</v>
      </c>
      <c r="V15" s="30">
        <f t="shared" si="20"/>
        <v>0</v>
      </c>
      <c r="W15" s="29">
        <f>VLOOKUP(A15,[1]TDSheet!$A:$W,23,0)</f>
        <v>1.8</v>
      </c>
      <c r="X15" s="31">
        <f t="shared" si="15"/>
        <v>0</v>
      </c>
      <c r="Y15" s="30">
        <f t="shared" si="21"/>
        <v>0</v>
      </c>
    </row>
    <row r="16" spans="1:25" outlineLevel="2" x14ac:dyDescent="0.2">
      <c r="A16" s="10" t="s">
        <v>19</v>
      </c>
      <c r="B16" s="10" t="s">
        <v>12</v>
      </c>
      <c r="C16" s="6"/>
      <c r="D16" s="6">
        <v>140.6</v>
      </c>
      <c r="E16" s="6">
        <v>21.2</v>
      </c>
      <c r="F16" s="6">
        <v>119.4</v>
      </c>
      <c r="G16" s="29">
        <f>VLOOKUP(A16,[1]TDSheet!$A:$G,7,0)</f>
        <v>1</v>
      </c>
      <c r="J16" s="30">
        <f>VLOOKUP(A16,[2]TDSheet!$A:$F,6,0)</f>
        <v>21.2</v>
      </c>
      <c r="K16" s="30">
        <f t="shared" si="16"/>
        <v>0</v>
      </c>
      <c r="M16" s="30">
        <f>VLOOKUP(A16,[1]TDSheet!$A:$X,24,0)*W16</f>
        <v>0</v>
      </c>
      <c r="N16" s="30">
        <f t="shared" si="17"/>
        <v>4.24</v>
      </c>
      <c r="O16" s="32"/>
      <c r="P16" s="30">
        <f t="shared" si="18"/>
        <v>28.160377358490567</v>
      </c>
      <c r="Q16" s="30">
        <f t="shared" si="19"/>
        <v>28.160377358490567</v>
      </c>
      <c r="R16" s="30">
        <f>VLOOKUP(A16,[1]TDSheet!$A:$S,19,0)</f>
        <v>15.540000000000001</v>
      </c>
      <c r="S16" s="30">
        <f>VLOOKUP(A16,[1]TDSheet!$A:$T,20,0)</f>
        <v>14.059999999999999</v>
      </c>
      <c r="T16" s="30">
        <f>VLOOKUP(A16,[1]TDSheet!$A:$N,14,0)</f>
        <v>2.2199999999999998</v>
      </c>
      <c r="V16" s="30">
        <f t="shared" si="20"/>
        <v>0</v>
      </c>
      <c r="W16" s="29">
        <f>VLOOKUP(A16,[1]TDSheet!$A:$W,23,0)</f>
        <v>3.7</v>
      </c>
      <c r="X16" s="31">
        <f t="shared" si="15"/>
        <v>0</v>
      </c>
      <c r="Y16" s="30">
        <f t="shared" si="21"/>
        <v>0</v>
      </c>
    </row>
    <row r="17" spans="1:25" outlineLevel="2" x14ac:dyDescent="0.2">
      <c r="A17" s="10" t="s">
        <v>20</v>
      </c>
      <c r="B17" s="10" t="s">
        <v>9</v>
      </c>
      <c r="C17" s="6">
        <v>172</v>
      </c>
      <c r="D17" s="6">
        <v>2</v>
      </c>
      <c r="E17" s="6">
        <v>161</v>
      </c>
      <c r="F17" s="6">
        <v>-3</v>
      </c>
      <c r="G17" s="29">
        <f>VLOOKUP(A17,[1]TDSheet!$A:$G,7,0)</f>
        <v>0.25</v>
      </c>
      <c r="J17" s="30">
        <f>VLOOKUP(A17,[2]TDSheet!$A:$F,6,0)</f>
        <v>161</v>
      </c>
      <c r="K17" s="30">
        <f t="shared" si="16"/>
        <v>0</v>
      </c>
      <c r="M17" s="30">
        <f>VLOOKUP(A17,[1]TDSheet!$A:$X,24,0)*W17</f>
        <v>372</v>
      </c>
      <c r="N17" s="30">
        <f t="shared" si="17"/>
        <v>32.200000000000003</v>
      </c>
      <c r="O17" s="32">
        <f t="shared" ref="O17:O39" si="22">14*N17-F17-M17</f>
        <v>81.800000000000068</v>
      </c>
      <c r="P17" s="30">
        <f t="shared" si="18"/>
        <v>14</v>
      </c>
      <c r="Q17" s="30">
        <f t="shared" si="19"/>
        <v>11.459627329192546</v>
      </c>
      <c r="R17" s="30">
        <f>VLOOKUP(A17,[1]TDSheet!$A:$S,19,0)</f>
        <v>17.399999999999999</v>
      </c>
      <c r="S17" s="30">
        <f>VLOOKUP(A17,[1]TDSheet!$A:$T,20,0)</f>
        <v>17</v>
      </c>
      <c r="T17" s="30">
        <f>VLOOKUP(A17,[1]TDSheet!$A:$N,14,0)</f>
        <v>27.6</v>
      </c>
      <c r="V17" s="30">
        <f t="shared" si="20"/>
        <v>20.450000000000017</v>
      </c>
      <c r="W17" s="29">
        <f>VLOOKUP(A17,[1]TDSheet!$A:$W,23,0)</f>
        <v>12</v>
      </c>
      <c r="X17" s="35">
        <v>7</v>
      </c>
      <c r="Y17" s="30">
        <f t="shared" si="21"/>
        <v>21</v>
      </c>
    </row>
    <row r="18" spans="1:25" outlineLevel="2" x14ac:dyDescent="0.2">
      <c r="A18" s="10" t="s">
        <v>21</v>
      </c>
      <c r="B18" s="10" t="s">
        <v>12</v>
      </c>
      <c r="C18" s="6">
        <v>108</v>
      </c>
      <c r="D18" s="6">
        <v>78</v>
      </c>
      <c r="E18" s="6">
        <v>101</v>
      </c>
      <c r="F18" s="6">
        <v>73</v>
      </c>
      <c r="G18" s="29">
        <f>VLOOKUP(A18,[1]TDSheet!$A:$G,7,0)</f>
        <v>1</v>
      </c>
      <c r="J18" s="30">
        <f>VLOOKUP(A18,[2]TDSheet!$A:$F,6,0)</f>
        <v>101</v>
      </c>
      <c r="K18" s="30">
        <f t="shared" si="16"/>
        <v>0</v>
      </c>
      <c r="M18" s="30">
        <f>VLOOKUP(A18,[1]TDSheet!$A:$X,24,0)*W18</f>
        <v>186</v>
      </c>
      <c r="N18" s="30">
        <f t="shared" si="17"/>
        <v>20.2</v>
      </c>
      <c r="O18" s="32">
        <f t="shared" si="22"/>
        <v>23.800000000000011</v>
      </c>
      <c r="P18" s="30">
        <f t="shared" si="18"/>
        <v>14.000000000000002</v>
      </c>
      <c r="Q18" s="30">
        <f t="shared" si="19"/>
        <v>12.821782178217822</v>
      </c>
      <c r="R18" s="30">
        <f>VLOOKUP(A18,[1]TDSheet!$A:$S,19,0)</f>
        <v>15.6</v>
      </c>
      <c r="S18" s="30">
        <f>VLOOKUP(A18,[1]TDSheet!$A:$T,20,0)</f>
        <v>19.2</v>
      </c>
      <c r="T18" s="30">
        <f>VLOOKUP(A18,[1]TDSheet!$A:$N,14,0)</f>
        <v>20.399999999999999</v>
      </c>
      <c r="V18" s="30">
        <f t="shared" si="20"/>
        <v>23.800000000000011</v>
      </c>
      <c r="W18" s="29">
        <f>VLOOKUP(A18,[1]TDSheet!$A:$W,23,0)</f>
        <v>6</v>
      </c>
      <c r="X18" s="36">
        <v>4</v>
      </c>
      <c r="Y18" s="30">
        <f t="shared" si="21"/>
        <v>24</v>
      </c>
    </row>
    <row r="19" spans="1:25" outlineLevel="2" x14ac:dyDescent="0.2">
      <c r="A19" s="10" t="s">
        <v>22</v>
      </c>
      <c r="B19" s="10" t="s">
        <v>9</v>
      </c>
      <c r="C19" s="6">
        <v>1</v>
      </c>
      <c r="D19" s="6"/>
      <c r="E19" s="6"/>
      <c r="F19" s="6"/>
      <c r="G19" s="29">
        <f>VLOOKUP(A19,[1]TDSheet!$A:$G,7,0)</f>
        <v>0.75</v>
      </c>
      <c r="K19" s="30">
        <f t="shared" si="16"/>
        <v>0</v>
      </c>
      <c r="M19" s="30">
        <f>VLOOKUP(A19,[1]TDSheet!$A:$X,24,0)*W19</f>
        <v>64</v>
      </c>
      <c r="N19" s="30">
        <f t="shared" si="17"/>
        <v>0</v>
      </c>
      <c r="O19" s="32"/>
      <c r="P19" s="30" t="e">
        <f t="shared" si="18"/>
        <v>#DIV/0!</v>
      </c>
      <c r="Q19" s="30" t="e">
        <f t="shared" si="19"/>
        <v>#DIV/0!</v>
      </c>
      <c r="R19" s="30">
        <f>VLOOKUP(A19,[1]TDSheet!$A:$S,19,0)</f>
        <v>0</v>
      </c>
      <c r="S19" s="30">
        <f>VLOOKUP(A19,[1]TDSheet!$A:$T,20,0)</f>
        <v>0.2</v>
      </c>
      <c r="T19" s="30">
        <f>VLOOKUP(A19,[1]TDSheet!$A:$N,14,0)</f>
        <v>3.8</v>
      </c>
      <c r="V19" s="30">
        <f t="shared" si="20"/>
        <v>0</v>
      </c>
      <c r="W19" s="29">
        <f>VLOOKUP(A19,[1]TDSheet!$A:$W,23,0)</f>
        <v>8</v>
      </c>
      <c r="X19" s="31">
        <f t="shared" si="15"/>
        <v>0</v>
      </c>
      <c r="Y19" s="30">
        <f t="shared" si="21"/>
        <v>0</v>
      </c>
    </row>
    <row r="20" spans="1:25" outlineLevel="2" x14ac:dyDescent="0.2">
      <c r="A20" s="10" t="s">
        <v>23</v>
      </c>
      <c r="B20" s="10" t="s">
        <v>9</v>
      </c>
      <c r="C20" s="6">
        <v>215</v>
      </c>
      <c r="D20" s="6"/>
      <c r="E20" s="6">
        <v>24</v>
      </c>
      <c r="F20" s="6">
        <v>189</v>
      </c>
      <c r="G20" s="29">
        <f>VLOOKUP(A20,[1]TDSheet!$A:$G,7,0)</f>
        <v>0.9</v>
      </c>
      <c r="J20" s="30">
        <f>VLOOKUP(A20,[2]TDSheet!$A:$F,6,0)</f>
        <v>24</v>
      </c>
      <c r="K20" s="30">
        <f t="shared" si="16"/>
        <v>0</v>
      </c>
      <c r="M20" s="30">
        <f>VLOOKUP(A20,[1]TDSheet!$A:$X,24,0)*W20</f>
        <v>0</v>
      </c>
      <c r="N20" s="30">
        <f t="shared" si="17"/>
        <v>4.8</v>
      </c>
      <c r="O20" s="32"/>
      <c r="P20" s="30">
        <f t="shared" si="18"/>
        <v>39.375</v>
      </c>
      <c r="Q20" s="30">
        <f t="shared" si="19"/>
        <v>39.375</v>
      </c>
      <c r="R20" s="30">
        <f>VLOOKUP(A20,[1]TDSheet!$A:$S,19,0)</f>
        <v>8.4</v>
      </c>
      <c r="S20" s="30">
        <f>VLOOKUP(A20,[1]TDSheet!$A:$T,20,0)</f>
        <v>2.2000000000000002</v>
      </c>
      <c r="T20" s="30">
        <f>VLOOKUP(A20,[1]TDSheet!$A:$N,14,0)</f>
        <v>4.2</v>
      </c>
      <c r="U20" s="33" t="str">
        <f>VLOOKUP(A20,[1]TDSheet!$A:$U,21,0)</f>
        <v>увеличить</v>
      </c>
      <c r="V20" s="30">
        <f t="shared" si="20"/>
        <v>0</v>
      </c>
      <c r="W20" s="29">
        <f>VLOOKUP(A20,[1]TDSheet!$A:$W,23,0)</f>
        <v>8</v>
      </c>
      <c r="X20" s="31">
        <f t="shared" si="15"/>
        <v>0</v>
      </c>
      <c r="Y20" s="30">
        <f t="shared" si="21"/>
        <v>0</v>
      </c>
    </row>
    <row r="21" spans="1:25" outlineLevel="2" x14ac:dyDescent="0.2">
      <c r="A21" s="10" t="s">
        <v>24</v>
      </c>
      <c r="B21" s="10" t="s">
        <v>9</v>
      </c>
      <c r="C21" s="6">
        <v>48</v>
      </c>
      <c r="D21" s="6"/>
      <c r="E21" s="6"/>
      <c r="F21" s="6"/>
      <c r="G21" s="29">
        <f>VLOOKUP(A21,[1]TDSheet!$A:$G,7,0)</f>
        <v>0.43</v>
      </c>
      <c r="K21" s="30">
        <f t="shared" si="16"/>
        <v>0</v>
      </c>
      <c r="M21" s="30">
        <f>VLOOKUP(A21,[1]TDSheet!$A:$X,24,0)*W21</f>
        <v>0</v>
      </c>
      <c r="N21" s="30">
        <f t="shared" si="17"/>
        <v>0</v>
      </c>
      <c r="O21" s="32"/>
      <c r="P21" s="30" t="e">
        <f t="shared" si="18"/>
        <v>#DIV/0!</v>
      </c>
      <c r="Q21" s="30" t="e">
        <f t="shared" si="19"/>
        <v>#DIV/0!</v>
      </c>
      <c r="R21" s="30">
        <f>VLOOKUP(A21,[1]TDSheet!$A:$S,19,0)</f>
        <v>0</v>
      </c>
      <c r="S21" s="30">
        <f>VLOOKUP(A21,[1]TDSheet!$A:$T,20,0)</f>
        <v>0</v>
      </c>
      <c r="T21" s="30">
        <f>VLOOKUP(A21,[1]TDSheet!$A:$N,14,0)</f>
        <v>0</v>
      </c>
      <c r="V21" s="30">
        <f t="shared" si="20"/>
        <v>0</v>
      </c>
      <c r="W21" s="29">
        <f>VLOOKUP(A21,[1]TDSheet!$A:$W,23,0)</f>
        <v>16</v>
      </c>
      <c r="X21" s="31">
        <f t="shared" si="15"/>
        <v>0</v>
      </c>
      <c r="Y21" s="30">
        <f t="shared" si="21"/>
        <v>0</v>
      </c>
    </row>
    <row r="22" spans="1:25" outlineLevel="2" x14ac:dyDescent="0.2">
      <c r="A22" s="10" t="s">
        <v>25</v>
      </c>
      <c r="B22" s="10" t="s">
        <v>9</v>
      </c>
      <c r="C22" s="6">
        <v>115</v>
      </c>
      <c r="D22" s="6">
        <v>8</v>
      </c>
      <c r="E22" s="6">
        <v>60</v>
      </c>
      <c r="F22" s="6">
        <v>57</v>
      </c>
      <c r="G22" s="29">
        <f>VLOOKUP(A22,[1]TDSheet!$A:$G,7,0)</f>
        <v>0.9</v>
      </c>
      <c r="J22" s="30">
        <f>VLOOKUP(A22,[2]TDSheet!$A:$F,6,0)</f>
        <v>60</v>
      </c>
      <c r="K22" s="30">
        <f t="shared" si="16"/>
        <v>0</v>
      </c>
      <c r="M22" s="30">
        <f>VLOOKUP(A22,[1]TDSheet!$A:$X,24,0)*W22</f>
        <v>136</v>
      </c>
      <c r="N22" s="30">
        <f t="shared" si="17"/>
        <v>12</v>
      </c>
      <c r="O22" s="32"/>
      <c r="P22" s="30">
        <f t="shared" si="18"/>
        <v>16.083333333333332</v>
      </c>
      <c r="Q22" s="30">
        <f t="shared" si="19"/>
        <v>16.083333333333332</v>
      </c>
      <c r="R22" s="30">
        <f>VLOOKUP(A22,[1]TDSheet!$A:$S,19,0)</f>
        <v>3.4</v>
      </c>
      <c r="S22" s="30">
        <f>VLOOKUP(A22,[1]TDSheet!$A:$T,20,0)</f>
        <v>8.6</v>
      </c>
      <c r="T22" s="30">
        <f>VLOOKUP(A22,[1]TDSheet!$A:$N,14,0)</f>
        <v>13.4</v>
      </c>
      <c r="V22" s="30">
        <f t="shared" si="20"/>
        <v>0</v>
      </c>
      <c r="W22" s="29">
        <f>VLOOKUP(A22,[1]TDSheet!$A:$W,23,0)</f>
        <v>8</v>
      </c>
      <c r="X22" s="31">
        <f t="shared" si="15"/>
        <v>0</v>
      </c>
      <c r="Y22" s="30">
        <f t="shared" si="21"/>
        <v>0</v>
      </c>
    </row>
    <row r="23" spans="1:25" outlineLevel="2" x14ac:dyDescent="0.2">
      <c r="A23" s="10" t="s">
        <v>26</v>
      </c>
      <c r="B23" s="10" t="s">
        <v>9</v>
      </c>
      <c r="C23" s="6">
        <v>21</v>
      </c>
      <c r="D23" s="6"/>
      <c r="E23" s="6">
        <v>19</v>
      </c>
      <c r="F23" s="6"/>
      <c r="G23" s="29">
        <f>VLOOKUP(A23,[1]TDSheet!$A:$G,7,0)</f>
        <v>0.43</v>
      </c>
      <c r="J23" s="30">
        <f>VLOOKUP(A23,[2]TDSheet!$A:$F,6,0)</f>
        <v>19</v>
      </c>
      <c r="K23" s="30">
        <f t="shared" si="16"/>
        <v>0</v>
      </c>
      <c r="M23" s="30">
        <f>VLOOKUP(A23,[1]TDSheet!$A:$X,24,0)*W23</f>
        <v>80</v>
      </c>
      <c r="N23" s="30">
        <f t="shared" si="17"/>
        <v>3.8</v>
      </c>
      <c r="O23" s="32"/>
      <c r="P23" s="30">
        <f t="shared" si="18"/>
        <v>21.05263157894737</v>
      </c>
      <c r="Q23" s="30">
        <f t="shared" si="19"/>
        <v>21.05263157894737</v>
      </c>
      <c r="R23" s="30">
        <f>VLOOKUP(A23,[1]TDSheet!$A:$S,19,0)</f>
        <v>4.4000000000000004</v>
      </c>
      <c r="S23" s="30">
        <f>VLOOKUP(A23,[1]TDSheet!$A:$T,20,0)</f>
        <v>2</v>
      </c>
      <c r="T23" s="30">
        <f>VLOOKUP(A23,[1]TDSheet!$A:$N,14,0)</f>
        <v>4.5999999999999996</v>
      </c>
      <c r="V23" s="30">
        <f t="shared" si="20"/>
        <v>0</v>
      </c>
      <c r="W23" s="29">
        <f>VLOOKUP(A23,[1]TDSheet!$A:$W,23,0)</f>
        <v>16</v>
      </c>
      <c r="X23" s="31">
        <f t="shared" si="15"/>
        <v>0</v>
      </c>
      <c r="Y23" s="30">
        <f t="shared" si="21"/>
        <v>0</v>
      </c>
    </row>
    <row r="24" spans="1:25" outlineLevel="2" x14ac:dyDescent="0.2">
      <c r="A24" s="10" t="s">
        <v>27</v>
      </c>
      <c r="B24" s="10" t="s">
        <v>12</v>
      </c>
      <c r="C24" s="6">
        <v>135</v>
      </c>
      <c r="D24" s="6"/>
      <c r="E24" s="6">
        <v>60</v>
      </c>
      <c r="F24" s="6"/>
      <c r="G24" s="29">
        <f>VLOOKUP(A24,[1]TDSheet!$A:$G,7,0)</f>
        <v>1</v>
      </c>
      <c r="J24" s="30">
        <f>VLOOKUP(A24,[2]TDSheet!$A:$F,6,0)</f>
        <v>60</v>
      </c>
      <c r="K24" s="30">
        <f t="shared" si="16"/>
        <v>0</v>
      </c>
      <c r="M24" s="30">
        <f>VLOOKUP(A24,[1]TDSheet!$A:$X,24,0)*W24</f>
        <v>295</v>
      </c>
      <c r="N24" s="30">
        <f t="shared" si="17"/>
        <v>12</v>
      </c>
      <c r="O24" s="32"/>
      <c r="P24" s="30">
        <f t="shared" si="18"/>
        <v>24.583333333333332</v>
      </c>
      <c r="Q24" s="30">
        <f t="shared" si="19"/>
        <v>24.583333333333332</v>
      </c>
      <c r="R24" s="30">
        <f>VLOOKUP(A24,[1]TDSheet!$A:$S,19,0)</f>
        <v>11</v>
      </c>
      <c r="S24" s="30">
        <f>VLOOKUP(A24,[1]TDSheet!$A:$T,20,0)</f>
        <v>15</v>
      </c>
      <c r="T24" s="30">
        <f>VLOOKUP(A24,[1]TDSheet!$A:$N,14,0)</f>
        <v>23.2</v>
      </c>
      <c r="V24" s="30">
        <f t="shared" si="20"/>
        <v>0</v>
      </c>
      <c r="W24" s="29">
        <f>VLOOKUP(A24,[1]TDSheet!$A:$W,23,0)</f>
        <v>5</v>
      </c>
      <c r="X24" s="31">
        <f t="shared" si="15"/>
        <v>0</v>
      </c>
      <c r="Y24" s="30">
        <f t="shared" si="21"/>
        <v>0</v>
      </c>
    </row>
    <row r="25" spans="1:25" outlineLevel="2" x14ac:dyDescent="0.2">
      <c r="A25" s="10" t="s">
        <v>28</v>
      </c>
      <c r="B25" s="10" t="s">
        <v>9</v>
      </c>
      <c r="C25" s="6">
        <v>150</v>
      </c>
      <c r="D25" s="6"/>
      <c r="E25" s="6">
        <v>75</v>
      </c>
      <c r="F25" s="6">
        <v>50</v>
      </c>
      <c r="G25" s="29">
        <f>VLOOKUP(A25,[1]TDSheet!$A:$G,7,0)</f>
        <v>0.9</v>
      </c>
      <c r="J25" s="30">
        <f>VLOOKUP(A25,[2]TDSheet!$A:$F,6,0)</f>
        <v>75</v>
      </c>
      <c r="K25" s="30">
        <f t="shared" si="16"/>
        <v>0</v>
      </c>
      <c r="M25" s="30">
        <f>VLOOKUP(A25,[1]TDSheet!$A:$X,24,0)*W25</f>
        <v>240</v>
      </c>
      <c r="N25" s="30">
        <f t="shared" si="17"/>
        <v>15</v>
      </c>
      <c r="O25" s="32"/>
      <c r="P25" s="30">
        <f t="shared" si="18"/>
        <v>19.333333333333332</v>
      </c>
      <c r="Q25" s="30">
        <f t="shared" si="19"/>
        <v>19.333333333333332</v>
      </c>
      <c r="R25" s="30">
        <f>VLOOKUP(A25,[1]TDSheet!$A:$S,19,0)</f>
        <v>10</v>
      </c>
      <c r="S25" s="30">
        <f>VLOOKUP(A25,[1]TDSheet!$A:$T,20,0)</f>
        <v>14.6</v>
      </c>
      <c r="T25" s="30">
        <f>VLOOKUP(A25,[1]TDSheet!$A:$N,14,0)</f>
        <v>19.8</v>
      </c>
      <c r="V25" s="30">
        <f t="shared" si="20"/>
        <v>0</v>
      </c>
      <c r="W25" s="29">
        <f>VLOOKUP(A25,[1]TDSheet!$A:$W,23,0)</f>
        <v>8</v>
      </c>
      <c r="X25" s="31">
        <f t="shared" si="15"/>
        <v>0</v>
      </c>
      <c r="Y25" s="30">
        <f t="shared" si="21"/>
        <v>0</v>
      </c>
    </row>
    <row r="26" spans="1:25" outlineLevel="2" x14ac:dyDescent="0.2">
      <c r="A26" s="10" t="s">
        <v>29</v>
      </c>
      <c r="B26" s="10" t="s">
        <v>9</v>
      </c>
      <c r="C26" s="6">
        <v>42</v>
      </c>
      <c r="D26" s="6">
        <v>49</v>
      </c>
      <c r="E26" s="6">
        <v>39</v>
      </c>
      <c r="F26" s="6">
        <v>44</v>
      </c>
      <c r="G26" s="29">
        <f>VLOOKUP(A26,[1]TDSheet!$A:$G,7,0)</f>
        <v>0.43</v>
      </c>
      <c r="J26" s="30">
        <f>VLOOKUP(A26,[2]TDSheet!$A:$F,6,0)</f>
        <v>39</v>
      </c>
      <c r="K26" s="30">
        <f t="shared" si="16"/>
        <v>0</v>
      </c>
      <c r="M26" s="30">
        <f>VLOOKUP(A26,[1]TDSheet!$A:$X,24,0)*W26</f>
        <v>32</v>
      </c>
      <c r="N26" s="30">
        <f t="shared" si="17"/>
        <v>7.8</v>
      </c>
      <c r="O26" s="32">
        <f t="shared" si="22"/>
        <v>33.200000000000003</v>
      </c>
      <c r="P26" s="30">
        <f t="shared" si="18"/>
        <v>14</v>
      </c>
      <c r="Q26" s="30">
        <f t="shared" si="19"/>
        <v>9.7435897435897445</v>
      </c>
      <c r="R26" s="30">
        <f>VLOOKUP(A26,[1]TDSheet!$A:$S,19,0)</f>
        <v>6.4</v>
      </c>
      <c r="S26" s="30">
        <f>VLOOKUP(A26,[1]TDSheet!$A:$T,20,0)</f>
        <v>6.6</v>
      </c>
      <c r="T26" s="30">
        <f>VLOOKUP(A26,[1]TDSheet!$A:$N,14,0)</f>
        <v>6.2</v>
      </c>
      <c r="V26" s="30">
        <f t="shared" si="20"/>
        <v>14.276000000000002</v>
      </c>
      <c r="W26" s="29">
        <f>VLOOKUP(A26,[1]TDSheet!$A:$W,23,0)</f>
        <v>16</v>
      </c>
      <c r="X26" s="35">
        <v>3</v>
      </c>
      <c r="Y26" s="30">
        <f t="shared" si="21"/>
        <v>20.64</v>
      </c>
    </row>
    <row r="27" spans="1:25" outlineLevel="2" x14ac:dyDescent="0.2">
      <c r="A27" s="10" t="s">
        <v>30</v>
      </c>
      <c r="B27" s="10" t="s">
        <v>9</v>
      </c>
      <c r="C27" s="6">
        <v>203</v>
      </c>
      <c r="D27" s="6"/>
      <c r="E27" s="6">
        <v>45</v>
      </c>
      <c r="F27" s="6">
        <v>64</v>
      </c>
      <c r="G27" s="29">
        <f>VLOOKUP(A27,[1]TDSheet!$A:$G,7,0)</f>
        <v>0.9</v>
      </c>
      <c r="J27" s="30">
        <f>VLOOKUP(A27,[2]TDSheet!$A:$F,6,0)</f>
        <v>45</v>
      </c>
      <c r="K27" s="30">
        <f t="shared" si="16"/>
        <v>0</v>
      </c>
      <c r="M27" s="30">
        <f>VLOOKUP(A27,[1]TDSheet!$A:$X,24,0)*W27</f>
        <v>32</v>
      </c>
      <c r="N27" s="30">
        <f t="shared" si="17"/>
        <v>9</v>
      </c>
      <c r="O27" s="32">
        <f t="shared" si="22"/>
        <v>30</v>
      </c>
      <c r="P27" s="30">
        <f t="shared" si="18"/>
        <v>14</v>
      </c>
      <c r="Q27" s="30">
        <f t="shared" si="19"/>
        <v>10.666666666666666</v>
      </c>
      <c r="R27" s="30">
        <f>VLOOKUP(A27,[1]TDSheet!$A:$S,19,0)</f>
        <v>12.2</v>
      </c>
      <c r="S27" s="30">
        <f>VLOOKUP(A27,[1]TDSheet!$A:$T,20,0)</f>
        <v>14.6</v>
      </c>
      <c r="T27" s="30">
        <f>VLOOKUP(A27,[1]TDSheet!$A:$N,14,0)</f>
        <v>12.6</v>
      </c>
      <c r="V27" s="30">
        <f t="shared" si="20"/>
        <v>27</v>
      </c>
      <c r="W27" s="29">
        <f>VLOOKUP(A27,[1]TDSheet!$A:$W,23,0)</f>
        <v>8</v>
      </c>
      <c r="X27" s="35">
        <v>4</v>
      </c>
      <c r="Y27" s="30">
        <f t="shared" si="21"/>
        <v>28.8</v>
      </c>
    </row>
    <row r="28" spans="1:25" outlineLevel="2" x14ac:dyDescent="0.2">
      <c r="A28" s="10" t="s">
        <v>31</v>
      </c>
      <c r="B28" s="10" t="s">
        <v>12</v>
      </c>
      <c r="C28" s="6">
        <v>470</v>
      </c>
      <c r="D28" s="6">
        <v>15</v>
      </c>
      <c r="E28" s="6">
        <v>225</v>
      </c>
      <c r="F28" s="6">
        <v>165</v>
      </c>
      <c r="G28" s="29">
        <f>VLOOKUP(A28,[1]TDSheet!$A:$G,7,0)</f>
        <v>1</v>
      </c>
      <c r="J28" s="30">
        <f>VLOOKUP(A28,[2]TDSheet!$A:$F,6,0)</f>
        <v>225</v>
      </c>
      <c r="K28" s="30">
        <f t="shared" si="16"/>
        <v>0</v>
      </c>
      <c r="M28" s="30">
        <f>VLOOKUP(A28,[1]TDSheet!$A:$X,24,0)*W28</f>
        <v>150</v>
      </c>
      <c r="N28" s="30">
        <f t="shared" si="17"/>
        <v>45</v>
      </c>
      <c r="O28" s="32">
        <f t="shared" si="22"/>
        <v>315</v>
      </c>
      <c r="P28" s="30">
        <f t="shared" si="18"/>
        <v>14</v>
      </c>
      <c r="Q28" s="30">
        <f t="shared" si="19"/>
        <v>7</v>
      </c>
      <c r="R28" s="30">
        <f>VLOOKUP(A28,[1]TDSheet!$A:$S,19,0)</f>
        <v>36</v>
      </c>
      <c r="S28" s="30">
        <f>VLOOKUP(A28,[1]TDSheet!$A:$T,20,0)</f>
        <v>30</v>
      </c>
      <c r="T28" s="30">
        <f>VLOOKUP(A28,[1]TDSheet!$A:$N,14,0)</f>
        <v>33</v>
      </c>
      <c r="V28" s="30">
        <f t="shared" si="20"/>
        <v>315</v>
      </c>
      <c r="W28" s="29">
        <f>VLOOKUP(A28,[1]TDSheet!$A:$W,23,0)</f>
        <v>5</v>
      </c>
      <c r="X28" s="35">
        <v>63</v>
      </c>
      <c r="Y28" s="30">
        <f t="shared" si="21"/>
        <v>315</v>
      </c>
    </row>
    <row r="29" spans="1:25" outlineLevel="2" x14ac:dyDescent="0.2">
      <c r="A29" s="10" t="s">
        <v>32</v>
      </c>
      <c r="B29" s="10" t="s">
        <v>12</v>
      </c>
      <c r="C29" s="6">
        <v>141</v>
      </c>
      <c r="D29" s="6"/>
      <c r="E29" s="6">
        <v>45</v>
      </c>
      <c r="F29" s="6">
        <v>90</v>
      </c>
      <c r="G29" s="29">
        <f>VLOOKUP(A29,[1]TDSheet!$A:$G,7,0)</f>
        <v>1</v>
      </c>
      <c r="J29" s="30">
        <f>VLOOKUP(A29,[2]TDSheet!$A:$F,6,0)</f>
        <v>45</v>
      </c>
      <c r="K29" s="30">
        <f t="shared" si="16"/>
        <v>0</v>
      </c>
      <c r="M29" s="30">
        <f>VLOOKUP(A29,[1]TDSheet!$A:$X,24,0)*W29</f>
        <v>75</v>
      </c>
      <c r="N29" s="30">
        <f t="shared" si="17"/>
        <v>9</v>
      </c>
      <c r="O29" s="32"/>
      <c r="P29" s="30">
        <f t="shared" si="18"/>
        <v>18.333333333333332</v>
      </c>
      <c r="Q29" s="30">
        <f t="shared" si="19"/>
        <v>18.333333333333332</v>
      </c>
      <c r="R29" s="30">
        <f>VLOOKUP(A29,[1]TDSheet!$A:$S,19,0)</f>
        <v>0</v>
      </c>
      <c r="S29" s="30">
        <f>VLOOKUP(A29,[1]TDSheet!$A:$T,20,0)</f>
        <v>2.4</v>
      </c>
      <c r="T29" s="30">
        <f>VLOOKUP(A29,[1]TDSheet!$A:$N,14,0)</f>
        <v>12</v>
      </c>
      <c r="V29" s="30">
        <f t="shared" si="20"/>
        <v>0</v>
      </c>
      <c r="W29" s="29">
        <f>VLOOKUP(A29,[1]TDSheet!$A:$W,23,0)</f>
        <v>3</v>
      </c>
      <c r="X29" s="31">
        <f t="shared" si="15"/>
        <v>0</v>
      </c>
      <c r="Y29" s="30">
        <f t="shared" si="21"/>
        <v>0</v>
      </c>
    </row>
    <row r="30" spans="1:25" outlineLevel="2" x14ac:dyDescent="0.2">
      <c r="A30" s="10" t="s">
        <v>33</v>
      </c>
      <c r="B30" s="10" t="s">
        <v>9</v>
      </c>
      <c r="C30" s="6">
        <v>8</v>
      </c>
      <c r="D30" s="6">
        <v>108</v>
      </c>
      <c r="E30" s="6">
        <v>17</v>
      </c>
      <c r="F30" s="6">
        <v>97</v>
      </c>
      <c r="G30" s="29">
        <f>VLOOKUP(A30,[1]TDSheet!$A:$G,7,0)</f>
        <v>0.25</v>
      </c>
      <c r="J30" s="30">
        <f>VLOOKUP(A30,[2]TDSheet!$A:$F,6,0)</f>
        <v>17</v>
      </c>
      <c r="K30" s="30">
        <f t="shared" si="16"/>
        <v>0</v>
      </c>
      <c r="M30" s="30">
        <f>VLOOKUP(A30,[1]TDSheet!$A:$X,24,0)*W30</f>
        <v>0</v>
      </c>
      <c r="N30" s="30">
        <f t="shared" si="17"/>
        <v>3.4</v>
      </c>
      <c r="O30" s="32"/>
      <c r="P30" s="30">
        <f t="shared" si="18"/>
        <v>28.529411764705884</v>
      </c>
      <c r="Q30" s="30">
        <f t="shared" si="19"/>
        <v>28.529411764705884</v>
      </c>
      <c r="R30" s="30">
        <f>VLOOKUP(A30,[1]TDSheet!$A:$S,19,0)</f>
        <v>7</v>
      </c>
      <c r="S30" s="30">
        <f>VLOOKUP(A30,[1]TDSheet!$A:$T,20,0)</f>
        <v>9</v>
      </c>
      <c r="T30" s="30">
        <f>VLOOKUP(A30,[1]TDSheet!$A:$N,14,0)</f>
        <v>5.2</v>
      </c>
      <c r="V30" s="30">
        <f t="shared" si="20"/>
        <v>0</v>
      </c>
      <c r="W30" s="29">
        <f>VLOOKUP(A30,[1]TDSheet!$A:$W,23,0)</f>
        <v>12</v>
      </c>
      <c r="X30" s="31">
        <f t="shared" si="15"/>
        <v>0</v>
      </c>
      <c r="Y30" s="30">
        <f t="shared" si="21"/>
        <v>0</v>
      </c>
    </row>
    <row r="31" spans="1:25" outlineLevel="2" x14ac:dyDescent="0.2">
      <c r="A31" s="10" t="s">
        <v>34</v>
      </c>
      <c r="B31" s="10" t="s">
        <v>9</v>
      </c>
      <c r="C31" s="6">
        <v>16</v>
      </c>
      <c r="D31" s="6"/>
      <c r="E31" s="6">
        <v>12</v>
      </c>
      <c r="F31" s="6"/>
      <c r="G31" s="29">
        <f>VLOOKUP(A31,[1]TDSheet!$A:$G,7,0)</f>
        <v>0.3</v>
      </c>
      <c r="J31" s="30">
        <f>VLOOKUP(A31,[2]TDSheet!$A:$F,6,0)</f>
        <v>12</v>
      </c>
      <c r="K31" s="30">
        <f t="shared" si="16"/>
        <v>0</v>
      </c>
      <c r="M31" s="30">
        <f>VLOOKUP(A31,[1]TDSheet!$A:$X,24,0)*W31</f>
        <v>120</v>
      </c>
      <c r="N31" s="30">
        <f t="shared" si="17"/>
        <v>2.4</v>
      </c>
      <c r="O31" s="32"/>
      <c r="P31" s="30">
        <f t="shared" si="18"/>
        <v>50</v>
      </c>
      <c r="Q31" s="30">
        <f t="shared" si="19"/>
        <v>50</v>
      </c>
      <c r="R31" s="30">
        <f>VLOOKUP(A31,[1]TDSheet!$A:$S,19,0)</f>
        <v>5.8</v>
      </c>
      <c r="S31" s="30">
        <f>VLOOKUP(A31,[1]TDSheet!$A:$T,20,0)</f>
        <v>6</v>
      </c>
      <c r="T31" s="30">
        <f>VLOOKUP(A31,[1]TDSheet!$A:$N,14,0)</f>
        <v>6.6</v>
      </c>
      <c r="V31" s="30">
        <f t="shared" si="20"/>
        <v>0</v>
      </c>
      <c r="W31" s="29">
        <f>VLOOKUP(A31,[1]TDSheet!$A:$W,23,0)</f>
        <v>12</v>
      </c>
      <c r="X31" s="31">
        <f t="shared" si="15"/>
        <v>0</v>
      </c>
      <c r="Y31" s="30">
        <f t="shared" si="21"/>
        <v>0</v>
      </c>
    </row>
    <row r="32" spans="1:25" outlineLevel="2" x14ac:dyDescent="0.2">
      <c r="A32" s="10" t="s">
        <v>35</v>
      </c>
      <c r="B32" s="10" t="s">
        <v>9</v>
      </c>
      <c r="C32" s="6">
        <v>5</v>
      </c>
      <c r="D32" s="6">
        <v>1</v>
      </c>
      <c r="E32" s="6"/>
      <c r="F32" s="6"/>
      <c r="G32" s="29">
        <f>VLOOKUP(A32,[1]TDSheet!$A:$G,7,0)</f>
        <v>0.3</v>
      </c>
      <c r="K32" s="30">
        <f t="shared" si="16"/>
        <v>0</v>
      </c>
      <c r="M32" s="30">
        <f>VLOOKUP(A32,[1]TDSheet!$A:$X,24,0)*W32</f>
        <v>36</v>
      </c>
      <c r="N32" s="30">
        <f t="shared" si="17"/>
        <v>0</v>
      </c>
      <c r="O32" s="32"/>
      <c r="P32" s="30" t="e">
        <f t="shared" si="18"/>
        <v>#DIV/0!</v>
      </c>
      <c r="Q32" s="30" t="e">
        <f t="shared" si="19"/>
        <v>#DIV/0!</v>
      </c>
      <c r="R32" s="30">
        <f>VLOOKUP(A32,[1]TDSheet!$A:$S,19,0)</f>
        <v>6.4</v>
      </c>
      <c r="S32" s="30">
        <f>VLOOKUP(A32,[1]TDSheet!$A:$T,20,0)</f>
        <v>6.2</v>
      </c>
      <c r="T32" s="30">
        <f>VLOOKUP(A32,[1]TDSheet!$A:$N,14,0)</f>
        <v>4.4000000000000004</v>
      </c>
      <c r="V32" s="30">
        <f t="shared" si="20"/>
        <v>0</v>
      </c>
      <c r="W32" s="29">
        <f>VLOOKUP(A32,[1]TDSheet!$A:$W,23,0)</f>
        <v>12</v>
      </c>
      <c r="X32" s="31">
        <f t="shared" si="15"/>
        <v>0</v>
      </c>
      <c r="Y32" s="30">
        <f t="shared" si="21"/>
        <v>0</v>
      </c>
    </row>
    <row r="33" spans="1:25" outlineLevel="2" x14ac:dyDescent="0.2">
      <c r="A33" s="10" t="s">
        <v>36</v>
      </c>
      <c r="B33" s="10" t="s">
        <v>12</v>
      </c>
      <c r="C33" s="6">
        <v>118.8</v>
      </c>
      <c r="D33" s="6">
        <v>48</v>
      </c>
      <c r="E33" s="6">
        <v>10.8</v>
      </c>
      <c r="F33" s="6">
        <v>156</v>
      </c>
      <c r="G33" s="29">
        <f>VLOOKUP(A33,[1]TDSheet!$A:$G,7,0)</f>
        <v>1</v>
      </c>
      <c r="J33" s="30">
        <f>VLOOKUP(A33,[2]TDSheet!$A:$F,6,0)</f>
        <v>10.8</v>
      </c>
      <c r="K33" s="30">
        <f t="shared" si="16"/>
        <v>0</v>
      </c>
      <c r="M33" s="30">
        <f>VLOOKUP(A33,[1]TDSheet!$A:$X,24,0)*W33</f>
        <v>0</v>
      </c>
      <c r="N33" s="30">
        <f t="shared" si="17"/>
        <v>2.16</v>
      </c>
      <c r="O33" s="32"/>
      <c r="P33" s="30">
        <f t="shared" si="18"/>
        <v>72.222222222222214</v>
      </c>
      <c r="Q33" s="30">
        <f t="shared" si="19"/>
        <v>72.222222222222214</v>
      </c>
      <c r="R33" s="30">
        <f>VLOOKUP(A33,[1]TDSheet!$A:$S,19,0)</f>
        <v>0</v>
      </c>
      <c r="S33" s="30">
        <f>VLOOKUP(A33,[1]TDSheet!$A:$T,20,0)</f>
        <v>0</v>
      </c>
      <c r="T33" s="30">
        <f>VLOOKUP(A33,[1]TDSheet!$A:$N,14,0)</f>
        <v>1.44</v>
      </c>
      <c r="U33" s="33" t="str">
        <f>VLOOKUP(A33,[1]TDSheet!$A:$U,21,0)</f>
        <v>увеличить</v>
      </c>
      <c r="V33" s="30">
        <f t="shared" si="20"/>
        <v>0</v>
      </c>
      <c r="W33" s="29">
        <f>VLOOKUP(A33,[1]TDSheet!$A:$W,23,0)</f>
        <v>1.8</v>
      </c>
      <c r="X33" s="31">
        <f t="shared" si="15"/>
        <v>0</v>
      </c>
      <c r="Y33" s="30">
        <f t="shared" si="21"/>
        <v>0</v>
      </c>
    </row>
    <row r="34" spans="1:25" outlineLevel="2" x14ac:dyDescent="0.2">
      <c r="A34" s="10" t="s">
        <v>37</v>
      </c>
      <c r="B34" s="10" t="s">
        <v>9</v>
      </c>
      <c r="C34" s="6">
        <v>151</v>
      </c>
      <c r="D34" s="6"/>
      <c r="E34" s="6">
        <v>19</v>
      </c>
      <c r="F34" s="6">
        <v>131</v>
      </c>
      <c r="G34" s="29">
        <f>VLOOKUP(A34,[1]TDSheet!$A:$G,7,0)</f>
        <v>0.2</v>
      </c>
      <c r="J34" s="30">
        <f>VLOOKUP(A34,[2]TDSheet!$A:$F,6,0)</f>
        <v>19</v>
      </c>
      <c r="K34" s="30">
        <f t="shared" si="16"/>
        <v>0</v>
      </c>
      <c r="M34" s="30">
        <f>VLOOKUP(A34,[1]TDSheet!$A:$X,24,0)*W34</f>
        <v>0</v>
      </c>
      <c r="N34" s="30">
        <f t="shared" si="17"/>
        <v>3.8</v>
      </c>
      <c r="O34" s="32"/>
      <c r="P34" s="30">
        <f t="shared" si="18"/>
        <v>34.473684210526315</v>
      </c>
      <c r="Q34" s="30">
        <f t="shared" si="19"/>
        <v>34.473684210526315</v>
      </c>
      <c r="R34" s="30">
        <f>VLOOKUP(A34,[1]TDSheet!$A:$S,19,0)</f>
        <v>1.6</v>
      </c>
      <c r="S34" s="30">
        <f>VLOOKUP(A34,[1]TDSheet!$A:$T,20,0)</f>
        <v>3.8</v>
      </c>
      <c r="T34" s="30">
        <f>VLOOKUP(A34,[1]TDSheet!$A:$N,14,0)</f>
        <v>3</v>
      </c>
      <c r="U34" s="33" t="str">
        <f>VLOOKUP(A34,[1]TDSheet!$A:$U,21,0)</f>
        <v>увеличить</v>
      </c>
      <c r="V34" s="30">
        <f t="shared" si="20"/>
        <v>0</v>
      </c>
      <c r="W34" s="29">
        <f>VLOOKUP(A34,[1]TDSheet!$A:$W,23,0)</f>
        <v>6</v>
      </c>
      <c r="X34" s="31">
        <f t="shared" si="15"/>
        <v>0</v>
      </c>
      <c r="Y34" s="30">
        <f t="shared" si="21"/>
        <v>0</v>
      </c>
    </row>
    <row r="35" spans="1:25" outlineLevel="2" x14ac:dyDescent="0.2">
      <c r="A35" s="10" t="s">
        <v>38</v>
      </c>
      <c r="B35" s="10" t="s">
        <v>9</v>
      </c>
      <c r="C35" s="6">
        <v>158</v>
      </c>
      <c r="D35" s="6"/>
      <c r="E35" s="6">
        <v>20</v>
      </c>
      <c r="F35" s="6">
        <v>137</v>
      </c>
      <c r="G35" s="29">
        <f>VLOOKUP(A35,[1]TDSheet!$A:$G,7,0)</f>
        <v>0.2</v>
      </c>
      <c r="J35" s="30">
        <f>VLOOKUP(A35,[2]TDSheet!$A:$F,6,0)</f>
        <v>20</v>
      </c>
      <c r="K35" s="30">
        <f t="shared" si="16"/>
        <v>0</v>
      </c>
      <c r="M35" s="30">
        <f>VLOOKUP(A35,[1]TDSheet!$A:$X,24,0)*W35</f>
        <v>0</v>
      </c>
      <c r="N35" s="30">
        <f t="shared" si="17"/>
        <v>4</v>
      </c>
      <c r="O35" s="32"/>
      <c r="P35" s="30">
        <f t="shared" si="18"/>
        <v>34.25</v>
      </c>
      <c r="Q35" s="30">
        <f t="shared" si="19"/>
        <v>34.25</v>
      </c>
      <c r="R35" s="30">
        <f>VLOOKUP(A35,[1]TDSheet!$A:$S,19,0)</f>
        <v>3.4</v>
      </c>
      <c r="S35" s="30">
        <f>VLOOKUP(A35,[1]TDSheet!$A:$T,20,0)</f>
        <v>4.8</v>
      </c>
      <c r="T35" s="30">
        <f>VLOOKUP(A35,[1]TDSheet!$A:$N,14,0)</f>
        <v>3.6</v>
      </c>
      <c r="U35" s="33" t="str">
        <f>VLOOKUP(A35,[1]TDSheet!$A:$U,21,0)</f>
        <v>увеличить</v>
      </c>
      <c r="V35" s="30">
        <f t="shared" si="20"/>
        <v>0</v>
      </c>
      <c r="W35" s="29">
        <f>VLOOKUP(A35,[1]TDSheet!$A:$W,23,0)</f>
        <v>6</v>
      </c>
      <c r="X35" s="31">
        <f t="shared" si="15"/>
        <v>0</v>
      </c>
      <c r="Y35" s="30">
        <f t="shared" si="21"/>
        <v>0</v>
      </c>
    </row>
    <row r="36" spans="1:25" outlineLevel="2" x14ac:dyDescent="0.2">
      <c r="A36" s="10" t="s">
        <v>39</v>
      </c>
      <c r="B36" s="10" t="s">
        <v>9</v>
      </c>
      <c r="C36" s="6"/>
      <c r="D36" s="6">
        <v>96</v>
      </c>
      <c r="E36" s="6">
        <v>16</v>
      </c>
      <c r="F36" s="6">
        <v>80</v>
      </c>
      <c r="G36" s="29">
        <v>0.25</v>
      </c>
      <c r="J36" s="30">
        <f>VLOOKUP(A36,[2]TDSheet!$A:$F,6,0)</f>
        <v>16</v>
      </c>
      <c r="K36" s="30">
        <f t="shared" si="16"/>
        <v>0</v>
      </c>
      <c r="M36" s="30">
        <v>0</v>
      </c>
      <c r="N36" s="30">
        <f t="shared" si="17"/>
        <v>3.2</v>
      </c>
      <c r="O36" s="32"/>
      <c r="P36" s="30">
        <f t="shared" si="18"/>
        <v>25</v>
      </c>
      <c r="Q36" s="30">
        <f t="shared" si="19"/>
        <v>25</v>
      </c>
      <c r="R36" s="30">
        <v>0</v>
      </c>
      <c r="S36" s="30">
        <v>0</v>
      </c>
      <c r="T36" s="30">
        <v>0</v>
      </c>
      <c r="V36" s="30">
        <f t="shared" si="20"/>
        <v>0</v>
      </c>
      <c r="W36" s="29">
        <v>12</v>
      </c>
      <c r="X36" s="31">
        <f t="shared" si="15"/>
        <v>0</v>
      </c>
      <c r="Y36" s="30">
        <f t="shared" si="21"/>
        <v>0</v>
      </c>
    </row>
    <row r="37" spans="1:25" outlineLevel="2" x14ac:dyDescent="0.2">
      <c r="A37" s="10" t="s">
        <v>40</v>
      </c>
      <c r="B37" s="10" t="s">
        <v>9</v>
      </c>
      <c r="C37" s="6"/>
      <c r="D37" s="6">
        <v>72</v>
      </c>
      <c r="E37" s="6">
        <v>13</v>
      </c>
      <c r="F37" s="6">
        <v>59</v>
      </c>
      <c r="G37" s="29">
        <v>0.25</v>
      </c>
      <c r="J37" s="30">
        <f>VLOOKUP(A37,[2]TDSheet!$A:$F,6,0)</f>
        <v>13</v>
      </c>
      <c r="K37" s="30">
        <f t="shared" si="16"/>
        <v>0</v>
      </c>
      <c r="M37" s="30">
        <v>0</v>
      </c>
      <c r="N37" s="30">
        <f t="shared" si="17"/>
        <v>2.6</v>
      </c>
      <c r="O37" s="32"/>
      <c r="P37" s="30">
        <f t="shared" si="18"/>
        <v>22.69230769230769</v>
      </c>
      <c r="Q37" s="30">
        <f t="shared" si="19"/>
        <v>22.69230769230769</v>
      </c>
      <c r="R37" s="30">
        <v>0</v>
      </c>
      <c r="S37" s="30">
        <v>0</v>
      </c>
      <c r="T37" s="30">
        <v>0</v>
      </c>
      <c r="V37" s="30">
        <f t="shared" si="20"/>
        <v>0</v>
      </c>
      <c r="W37" s="29">
        <v>12</v>
      </c>
      <c r="X37" s="31">
        <f t="shared" si="15"/>
        <v>0</v>
      </c>
      <c r="Y37" s="30">
        <f t="shared" si="21"/>
        <v>0</v>
      </c>
    </row>
    <row r="38" spans="1:25" outlineLevel="2" x14ac:dyDescent="0.2">
      <c r="A38" s="10" t="s">
        <v>41</v>
      </c>
      <c r="B38" s="10" t="s">
        <v>12</v>
      </c>
      <c r="C38" s="6">
        <v>194.4</v>
      </c>
      <c r="D38" s="6"/>
      <c r="E38" s="6">
        <v>64.8</v>
      </c>
      <c r="F38" s="6">
        <v>13.5</v>
      </c>
      <c r="G38" s="29">
        <f>VLOOKUP(A38,[1]TDSheet!$A:$G,7,0)</f>
        <v>1</v>
      </c>
      <c r="J38" s="30">
        <f>VLOOKUP(A38,[2]TDSheet!$A:$F,6,0)</f>
        <v>64.8</v>
      </c>
      <c r="K38" s="30">
        <f t="shared" si="16"/>
        <v>0</v>
      </c>
      <c r="M38" s="30">
        <f>VLOOKUP(A38,[1]TDSheet!$A:$X,24,0)*W38</f>
        <v>140.4</v>
      </c>
      <c r="N38" s="30">
        <f t="shared" si="17"/>
        <v>12.959999999999999</v>
      </c>
      <c r="O38" s="32">
        <f t="shared" si="22"/>
        <v>27.539999999999992</v>
      </c>
      <c r="P38" s="30">
        <f t="shared" si="18"/>
        <v>14</v>
      </c>
      <c r="Q38" s="30">
        <f t="shared" si="19"/>
        <v>11.875000000000002</v>
      </c>
      <c r="R38" s="30">
        <f>VLOOKUP(A38,[1]TDSheet!$A:$S,19,0)</f>
        <v>10.8</v>
      </c>
      <c r="S38" s="30">
        <f>VLOOKUP(A38,[1]TDSheet!$A:$T,20,0)</f>
        <v>10.8</v>
      </c>
      <c r="T38" s="30">
        <f>VLOOKUP(A38,[1]TDSheet!$A:$N,14,0)</f>
        <v>17.82</v>
      </c>
      <c r="V38" s="30">
        <f t="shared" si="20"/>
        <v>27.539999999999992</v>
      </c>
      <c r="W38" s="29">
        <f>VLOOKUP(A38,[1]TDSheet!$A:$W,23,0)</f>
        <v>2.7</v>
      </c>
      <c r="X38" s="36">
        <v>11</v>
      </c>
      <c r="Y38" s="30">
        <f t="shared" si="21"/>
        <v>29.700000000000003</v>
      </c>
    </row>
    <row r="39" spans="1:25" ht="12" outlineLevel="2" thickBot="1" x14ac:dyDescent="0.25">
      <c r="A39" s="17" t="s">
        <v>42</v>
      </c>
      <c r="B39" s="17" t="s">
        <v>12</v>
      </c>
      <c r="C39" s="18">
        <v>515</v>
      </c>
      <c r="D39" s="18"/>
      <c r="E39" s="18">
        <v>180</v>
      </c>
      <c r="F39" s="18">
        <v>155</v>
      </c>
      <c r="G39" s="29">
        <f>VLOOKUP(A39,[1]TDSheet!$A:$G,7,0)</f>
        <v>1</v>
      </c>
      <c r="J39" s="30">
        <f>VLOOKUP(A39,[2]TDSheet!$A:$F,6,0)</f>
        <v>180</v>
      </c>
      <c r="K39" s="30">
        <f t="shared" si="16"/>
        <v>0</v>
      </c>
      <c r="M39" s="30">
        <f>VLOOKUP(A39,[1]TDSheet!$A:$X,24,0)*W39</f>
        <v>190</v>
      </c>
      <c r="N39" s="30">
        <f t="shared" si="17"/>
        <v>36</v>
      </c>
      <c r="O39" s="32">
        <f t="shared" si="22"/>
        <v>159</v>
      </c>
      <c r="P39" s="30">
        <f t="shared" si="18"/>
        <v>14</v>
      </c>
      <c r="Q39" s="30">
        <f t="shared" si="19"/>
        <v>9.5833333333333339</v>
      </c>
      <c r="R39" s="30">
        <f>VLOOKUP(A39,[1]TDSheet!$A:$S,19,0)</f>
        <v>35.54</v>
      </c>
      <c r="S39" s="30">
        <f>VLOOKUP(A39,[1]TDSheet!$A:$T,20,0)</f>
        <v>22</v>
      </c>
      <c r="T39" s="30">
        <f>VLOOKUP(A39,[1]TDSheet!$A:$N,14,0)</f>
        <v>38</v>
      </c>
      <c r="V39" s="30">
        <f t="shared" si="20"/>
        <v>159</v>
      </c>
      <c r="W39" s="29">
        <f>VLOOKUP(A39,[1]TDSheet!$A:$W,23,0)</f>
        <v>5</v>
      </c>
      <c r="X39" s="36">
        <v>32</v>
      </c>
      <c r="Y39" s="30">
        <f t="shared" si="21"/>
        <v>160</v>
      </c>
    </row>
    <row r="40" spans="1:25" outlineLevel="2" x14ac:dyDescent="0.2">
      <c r="A40" s="19" t="s">
        <v>59</v>
      </c>
      <c r="B40" s="20" t="s">
        <v>9</v>
      </c>
      <c r="C40" s="21"/>
      <c r="D40" s="21"/>
      <c r="E40" s="21"/>
      <c r="F40" s="22"/>
      <c r="G40" s="29">
        <f>VLOOKUP(A40,[1]TDSheet!$A:$G,7,0)</f>
        <v>0.9</v>
      </c>
      <c r="M40" s="30">
        <f>VLOOKUP(A40,[1]TDSheet!$A:$X,24,0)*W40</f>
        <v>104</v>
      </c>
      <c r="N40" s="30">
        <f t="shared" si="17"/>
        <v>0</v>
      </c>
      <c r="O40" s="32"/>
      <c r="P40" s="30" t="e">
        <f t="shared" si="18"/>
        <v>#DIV/0!</v>
      </c>
      <c r="Q40" s="30" t="e">
        <f t="shared" si="19"/>
        <v>#DIV/0!</v>
      </c>
      <c r="R40" s="30">
        <f>VLOOKUP(A40,[1]TDSheet!$A:$S,19,0)</f>
        <v>0</v>
      </c>
      <c r="S40" s="30">
        <f>VLOOKUP(A40,[1]TDSheet!$A:$T,20,0)</f>
        <v>0</v>
      </c>
      <c r="T40" s="30">
        <f>VLOOKUP(A40,[1]TDSheet!$A:$N,14,0)</f>
        <v>0</v>
      </c>
      <c r="V40" s="30">
        <f t="shared" si="20"/>
        <v>0</v>
      </c>
      <c r="W40" s="29">
        <f>VLOOKUP(A40,[1]TDSheet!$A:$W,23,0)</f>
        <v>8</v>
      </c>
      <c r="X40" s="31">
        <f t="shared" si="15"/>
        <v>0</v>
      </c>
      <c r="Y40" s="30">
        <f t="shared" si="21"/>
        <v>0</v>
      </c>
    </row>
    <row r="41" spans="1:25" outlineLevel="2" x14ac:dyDescent="0.2">
      <c r="A41" s="23" t="s">
        <v>60</v>
      </c>
      <c r="B41" s="10" t="s">
        <v>9</v>
      </c>
      <c r="C41" s="6"/>
      <c r="D41" s="6"/>
      <c r="E41" s="6"/>
      <c r="F41" s="24"/>
      <c r="G41" s="29">
        <f>VLOOKUP(A41,[1]TDSheet!$A:$G,7,0)</f>
        <v>0.09</v>
      </c>
      <c r="M41" s="30">
        <f>VLOOKUP(A41,[1]TDSheet!$A:$X,24,0)*W41</f>
        <v>168</v>
      </c>
      <c r="N41" s="30">
        <f t="shared" si="17"/>
        <v>0</v>
      </c>
      <c r="O41" s="32"/>
      <c r="P41" s="30" t="e">
        <f t="shared" si="18"/>
        <v>#DIV/0!</v>
      </c>
      <c r="Q41" s="30" t="e">
        <f t="shared" si="19"/>
        <v>#DIV/0!</v>
      </c>
      <c r="R41" s="30">
        <f>VLOOKUP(A41,[1]TDSheet!$A:$S,19,0)</f>
        <v>0</v>
      </c>
      <c r="S41" s="30">
        <f>VLOOKUP(A41,[1]TDSheet!$A:$T,20,0)</f>
        <v>0</v>
      </c>
      <c r="T41" s="30">
        <f>VLOOKUP(A41,[1]TDSheet!$A:$N,14,0)</f>
        <v>0</v>
      </c>
      <c r="V41" s="30">
        <f t="shared" si="20"/>
        <v>0</v>
      </c>
      <c r="W41" s="29">
        <f>VLOOKUP(A41,[1]TDSheet!$A:$W,23,0)</f>
        <v>24</v>
      </c>
      <c r="X41" s="31">
        <f t="shared" si="15"/>
        <v>0</v>
      </c>
      <c r="Y41" s="30">
        <f t="shared" si="21"/>
        <v>0</v>
      </c>
    </row>
    <row r="42" spans="1:25" outlineLevel="2" x14ac:dyDescent="0.2">
      <c r="A42" s="23" t="s">
        <v>61</v>
      </c>
      <c r="B42" s="10" t="s">
        <v>9</v>
      </c>
      <c r="C42" s="6"/>
      <c r="D42" s="6"/>
      <c r="E42" s="6"/>
      <c r="F42" s="24"/>
      <c r="G42" s="29">
        <f>VLOOKUP(A42,[1]TDSheet!$A:$G,7,0)</f>
        <v>0.14000000000000001</v>
      </c>
      <c r="M42" s="30">
        <f>VLOOKUP(A42,[1]TDSheet!$A:$X,24,0)*W42</f>
        <v>220</v>
      </c>
      <c r="N42" s="30">
        <f t="shared" si="17"/>
        <v>0</v>
      </c>
      <c r="O42" s="32"/>
      <c r="P42" s="30" t="e">
        <f t="shared" si="18"/>
        <v>#DIV/0!</v>
      </c>
      <c r="Q42" s="30" t="e">
        <f t="shared" si="19"/>
        <v>#DIV/0!</v>
      </c>
      <c r="R42" s="30">
        <f>VLOOKUP(A42,[1]TDSheet!$A:$S,19,0)</f>
        <v>0</v>
      </c>
      <c r="S42" s="30">
        <f>VLOOKUP(A42,[1]TDSheet!$A:$T,20,0)</f>
        <v>0</v>
      </c>
      <c r="T42" s="30">
        <f>VLOOKUP(A42,[1]TDSheet!$A:$N,14,0)</f>
        <v>0</v>
      </c>
      <c r="V42" s="30">
        <f t="shared" si="20"/>
        <v>0</v>
      </c>
      <c r="W42" s="29">
        <f>VLOOKUP(A42,[1]TDSheet!$A:$W,23,0)</f>
        <v>22</v>
      </c>
      <c r="X42" s="31">
        <f t="shared" si="15"/>
        <v>0</v>
      </c>
      <c r="Y42" s="30">
        <f t="shared" si="21"/>
        <v>0</v>
      </c>
    </row>
    <row r="43" spans="1:25" ht="12" outlineLevel="2" thickBot="1" x14ac:dyDescent="0.25">
      <c r="A43" s="25" t="s">
        <v>62</v>
      </c>
      <c r="B43" s="26" t="s">
        <v>12</v>
      </c>
      <c r="C43" s="27"/>
      <c r="D43" s="27"/>
      <c r="E43" s="27"/>
      <c r="F43" s="28"/>
      <c r="G43" s="29">
        <f>VLOOKUP(A43,[1]TDSheet!$A:$G,7,0)</f>
        <v>1</v>
      </c>
      <c r="M43" s="30">
        <f>VLOOKUP(A43,[1]TDSheet!$A:$X,24,0)*W43</f>
        <v>168</v>
      </c>
      <c r="N43" s="30">
        <f t="shared" si="17"/>
        <v>0</v>
      </c>
      <c r="O43" s="32"/>
      <c r="P43" s="30" t="e">
        <f t="shared" si="18"/>
        <v>#DIV/0!</v>
      </c>
      <c r="Q43" s="30" t="e">
        <f t="shared" si="19"/>
        <v>#DIV/0!</v>
      </c>
      <c r="R43" s="30">
        <f>VLOOKUP(A43,[1]TDSheet!$A:$S,19,0)</f>
        <v>0</v>
      </c>
      <c r="S43" s="30">
        <f>VLOOKUP(A43,[1]TDSheet!$A:$T,20,0)</f>
        <v>0</v>
      </c>
      <c r="T43" s="30">
        <f>VLOOKUP(A43,[1]TDSheet!$A:$N,14,0)</f>
        <v>0</v>
      </c>
      <c r="V43" s="30">
        <f t="shared" si="20"/>
        <v>0</v>
      </c>
      <c r="W43" s="29">
        <v>6</v>
      </c>
      <c r="X43" s="31">
        <f t="shared" si="15"/>
        <v>0</v>
      </c>
      <c r="Y43" s="30">
        <f t="shared" si="21"/>
        <v>0</v>
      </c>
    </row>
    <row r="44" spans="1:25" outlineLevel="2" x14ac:dyDescent="0.2">
      <c r="A44" s="10" t="s">
        <v>65</v>
      </c>
      <c r="B44" s="10" t="s">
        <v>9</v>
      </c>
      <c r="C44" s="6"/>
      <c r="D44" s="6"/>
      <c r="E44" s="6"/>
      <c r="F44" s="6"/>
      <c r="G44" s="29">
        <v>0.7</v>
      </c>
      <c r="O44" s="32">
        <v>300</v>
      </c>
      <c r="U44" s="34" t="s">
        <v>66</v>
      </c>
      <c r="V44" s="30">
        <f t="shared" si="20"/>
        <v>210</v>
      </c>
      <c r="W44" s="29">
        <v>6</v>
      </c>
      <c r="X44" s="35">
        <f t="shared" si="15"/>
        <v>50</v>
      </c>
      <c r="Y44" s="30">
        <f t="shared" si="21"/>
        <v>210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2023-08-25T06:18:25Z</dcterms:modified>
</cp:coreProperties>
</file>