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ПОКОМ\заказы\статистика филиалы\2023\08,23\17,08,23 ЗПФ\"/>
    </mc:Choice>
  </mc:AlternateContent>
  <xr:revisionPtr revIDLastSave="0" documentId="13_ncr:1_{A5F45C67-DFCB-4E3D-97E1-6067FD224A47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</externalReferenc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33" i="1" l="1"/>
  <c r="AD33" i="1" s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6" i="1"/>
  <c r="O5" i="1"/>
  <c r="M32" i="1" l="1"/>
  <c r="M30" i="1"/>
  <c r="M29" i="1"/>
  <c r="M28" i="1"/>
  <c r="M27" i="1"/>
  <c r="M26" i="1"/>
  <c r="M25" i="1"/>
  <c r="M24" i="1"/>
  <c r="M23" i="1"/>
  <c r="M21" i="1"/>
  <c r="M20" i="1"/>
  <c r="M18" i="1"/>
  <c r="M17" i="1"/>
  <c r="M16" i="1"/>
  <c r="M15" i="1"/>
  <c r="M14" i="1"/>
  <c r="M12" i="1"/>
  <c r="M11" i="1"/>
  <c r="M9" i="1"/>
  <c r="M7" i="1"/>
  <c r="M6" i="1"/>
  <c r="Z33" i="1" l="1"/>
  <c r="AA33" i="1"/>
  <c r="AB33" i="1"/>
  <c r="V33" i="1"/>
  <c r="W33" i="1"/>
  <c r="Q7" i="1" l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6" i="1"/>
  <c r="F5" i="1"/>
  <c r="E5" i="1"/>
  <c r="I5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6" i="1"/>
  <c r="G7" i="1"/>
  <c r="V7" i="1" s="1"/>
  <c r="G8" i="1"/>
  <c r="V8" i="1" s="1"/>
  <c r="G9" i="1"/>
  <c r="V9" i="1" s="1"/>
  <c r="G10" i="1"/>
  <c r="V10" i="1" s="1"/>
  <c r="G11" i="1"/>
  <c r="V11" i="1" s="1"/>
  <c r="G12" i="1"/>
  <c r="V12" i="1" s="1"/>
  <c r="G13" i="1"/>
  <c r="V13" i="1" s="1"/>
  <c r="G14" i="1"/>
  <c r="V14" i="1" s="1"/>
  <c r="G15" i="1"/>
  <c r="V15" i="1" s="1"/>
  <c r="G16" i="1"/>
  <c r="V16" i="1" s="1"/>
  <c r="G17" i="1"/>
  <c r="V17" i="1" s="1"/>
  <c r="G18" i="1"/>
  <c r="V18" i="1" s="1"/>
  <c r="G19" i="1"/>
  <c r="V19" i="1" s="1"/>
  <c r="G20" i="1"/>
  <c r="V20" i="1" s="1"/>
  <c r="G21" i="1"/>
  <c r="V21" i="1" s="1"/>
  <c r="G22" i="1"/>
  <c r="V22" i="1" s="1"/>
  <c r="G23" i="1"/>
  <c r="V23" i="1" s="1"/>
  <c r="G24" i="1"/>
  <c r="V24" i="1" s="1"/>
  <c r="G25" i="1"/>
  <c r="V25" i="1" s="1"/>
  <c r="G26" i="1"/>
  <c r="V26" i="1" s="1"/>
  <c r="G27" i="1"/>
  <c r="V27" i="1" s="1"/>
  <c r="G28" i="1"/>
  <c r="V28" i="1" s="1"/>
  <c r="G29" i="1"/>
  <c r="V29" i="1" s="1"/>
  <c r="G30" i="1"/>
  <c r="V30" i="1" s="1"/>
  <c r="G31" i="1"/>
  <c r="V31" i="1" s="1"/>
  <c r="G32" i="1"/>
  <c r="V32" i="1" s="1"/>
  <c r="G6" i="1"/>
  <c r="W6" i="1" s="1"/>
  <c r="N5" i="1"/>
  <c r="M5" i="1"/>
  <c r="L5" i="1"/>
  <c r="K5" i="1"/>
  <c r="J5" i="1"/>
  <c r="H5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6" i="1"/>
  <c r="Y8" i="1" l="1"/>
  <c r="Z8" i="1" s="1"/>
  <c r="AD8" i="1"/>
  <c r="AA32" i="1"/>
  <c r="AB32" i="1" s="1"/>
  <c r="AC32" i="1"/>
  <c r="AD32" i="1" s="1"/>
  <c r="AA30" i="1"/>
  <c r="AB30" i="1" s="1"/>
  <c r="AC30" i="1"/>
  <c r="AD30" i="1" s="1"/>
  <c r="AA28" i="1"/>
  <c r="AB28" i="1" s="1"/>
  <c r="AC28" i="1"/>
  <c r="AD28" i="1" s="1"/>
  <c r="AA26" i="1"/>
  <c r="AB26" i="1" s="1"/>
  <c r="AC26" i="1"/>
  <c r="AD26" i="1" s="1"/>
  <c r="AA24" i="1"/>
  <c r="AB24" i="1" s="1"/>
  <c r="AC24" i="1"/>
  <c r="AD24" i="1" s="1"/>
  <c r="Y22" i="1"/>
  <c r="Z22" i="1" s="1"/>
  <c r="AC22" i="1"/>
  <c r="AD22" i="1" s="1"/>
  <c r="AA20" i="1"/>
  <c r="AB20" i="1" s="1"/>
  <c r="AC20" i="1"/>
  <c r="AD20" i="1" s="1"/>
  <c r="AA18" i="1"/>
  <c r="AB18" i="1" s="1"/>
  <c r="AC18" i="1"/>
  <c r="AD18" i="1" s="1"/>
  <c r="AA16" i="1"/>
  <c r="AB16" i="1" s="1"/>
  <c r="AC16" i="1"/>
  <c r="AD16" i="1" s="1"/>
  <c r="AA14" i="1"/>
  <c r="AB14" i="1" s="1"/>
  <c r="AC14" i="1"/>
  <c r="AD14" i="1" s="1"/>
  <c r="AA12" i="1"/>
  <c r="AB12" i="1" s="1"/>
  <c r="AC12" i="1"/>
  <c r="AD12" i="1" s="1"/>
  <c r="Y10" i="1"/>
  <c r="Z10" i="1" s="1"/>
  <c r="AC10" i="1"/>
  <c r="AD10" i="1" s="1"/>
  <c r="AA6" i="1"/>
  <c r="AC6" i="1"/>
  <c r="Y31" i="1"/>
  <c r="Z31" i="1" s="1"/>
  <c r="AC31" i="1"/>
  <c r="AD31" i="1" s="1"/>
  <c r="AA29" i="1"/>
  <c r="AB29" i="1" s="1"/>
  <c r="AC29" i="1"/>
  <c r="AD29" i="1" s="1"/>
  <c r="AA27" i="1"/>
  <c r="AB27" i="1" s="1"/>
  <c r="AC27" i="1"/>
  <c r="AD27" i="1" s="1"/>
  <c r="AA25" i="1"/>
  <c r="AB25" i="1" s="1"/>
  <c r="AC25" i="1"/>
  <c r="AD25" i="1" s="1"/>
  <c r="AA23" i="1"/>
  <c r="AB23" i="1" s="1"/>
  <c r="AC23" i="1"/>
  <c r="AD23" i="1" s="1"/>
  <c r="AA21" i="1"/>
  <c r="AB21" i="1" s="1"/>
  <c r="AC21" i="1"/>
  <c r="AD21" i="1" s="1"/>
  <c r="AA19" i="1"/>
  <c r="AB19" i="1" s="1"/>
  <c r="AC19" i="1"/>
  <c r="AD19" i="1" s="1"/>
  <c r="AA17" i="1"/>
  <c r="AB17" i="1" s="1"/>
  <c r="AC17" i="1"/>
  <c r="AD17" i="1" s="1"/>
  <c r="AA15" i="1"/>
  <c r="AB15" i="1" s="1"/>
  <c r="AC15" i="1"/>
  <c r="AD15" i="1" s="1"/>
  <c r="Y13" i="1"/>
  <c r="Z13" i="1" s="1"/>
  <c r="AC13" i="1"/>
  <c r="AD13" i="1" s="1"/>
  <c r="AA11" i="1"/>
  <c r="AB11" i="1" s="1"/>
  <c r="AD11" i="1"/>
  <c r="AA9" i="1"/>
  <c r="AB9" i="1" s="1"/>
  <c r="AC9" i="1"/>
  <c r="AD9" i="1" s="1"/>
  <c r="AA7" i="1"/>
  <c r="AB7" i="1" s="1"/>
  <c r="AC7" i="1"/>
  <c r="AD7" i="1" s="1"/>
  <c r="AB6" i="1"/>
  <c r="S5" i="1"/>
  <c r="Y5" i="1"/>
  <c r="R5" i="1"/>
  <c r="T5" i="1"/>
  <c r="V6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Z6" i="1"/>
  <c r="Z32" i="1"/>
  <c r="Z30" i="1"/>
  <c r="Z29" i="1"/>
  <c r="Z28" i="1"/>
  <c r="Z27" i="1"/>
  <c r="Z26" i="1"/>
  <c r="Z25" i="1"/>
  <c r="Z24" i="1"/>
  <c r="Z23" i="1"/>
  <c r="Z21" i="1"/>
  <c r="Z20" i="1"/>
  <c r="Z19" i="1"/>
  <c r="Z18" i="1"/>
  <c r="Z17" i="1"/>
  <c r="Z16" i="1"/>
  <c r="Z15" i="1"/>
  <c r="Z14" i="1"/>
  <c r="Z12" i="1"/>
  <c r="Z11" i="1"/>
  <c r="Z9" i="1"/>
  <c r="Z7" i="1"/>
  <c r="AA31" i="1"/>
  <c r="AB31" i="1" s="1"/>
  <c r="AA22" i="1"/>
  <c r="AB22" i="1" s="1"/>
  <c r="AA13" i="1"/>
  <c r="AB13" i="1" s="1"/>
  <c r="AA10" i="1"/>
  <c r="AB10" i="1" s="1"/>
  <c r="AB5" i="1" s="1"/>
  <c r="AA8" i="1"/>
  <c r="AB8" i="1" s="1"/>
  <c r="V5" i="1"/>
  <c r="AD6" i="1" l="1"/>
  <c r="AD5" i="1" s="1"/>
  <c r="AC5" i="1"/>
  <c r="Z5" i="1"/>
  <c r="W5" i="1"/>
  <c r="AA5" i="1"/>
</calcChain>
</file>

<file path=xl/sharedStrings.xml><?xml version="1.0" encoding="utf-8"?>
<sst xmlns="http://schemas.openxmlformats.org/spreadsheetml/2006/main" count="69" uniqueCount="62">
  <si>
    <t>Период: 11.08.2023 - 18.08.2023</t>
  </si>
  <si>
    <t>Склад</t>
  </si>
  <si>
    <t>Количество</t>
  </si>
  <si>
    <t>Номенклатура</t>
  </si>
  <si>
    <t>Начальный остаток</t>
  </si>
  <si>
    <t>Приход</t>
  </si>
  <si>
    <t>Расход</t>
  </si>
  <si>
    <t>Конечный остаток</t>
  </si>
  <si>
    <t>Готовые чебупели с ветчиной и сыром Горячая штучка 0,3кг зам  ПОКОМ</t>
  </si>
  <si>
    <t>Готовые чебупели сочные с мясом ТМ Горячая штучка  0,3кг зам  ПОКОМ</t>
  </si>
  <si>
    <t>Готовые чебуреки Сочный мегачебурек.Готовые жареные.ВЕС  ПОКОМ</t>
  </si>
  <si>
    <t>Жар-ладушки с клубникой и вишней. Жареные с начинкой.ВЕС  ПОКОМ</t>
  </si>
  <si>
    <t>Мини-сосиски в тесте "Фрайпики" 1,8кг ВЕС,  ПОКОМ</t>
  </si>
  <si>
    <t>Мини-сосиски в тесте "Фрайпики" 3,7кг ВЕС,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</si>
  <si>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</si>
  <si>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</si>
  <si>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Наггетсы хрустящие п/ф ВЕС ПОКОМ</t>
  </si>
  <si>
    <t>Пельмени Grandmeni со сливочным маслом Горячая штучка 0,75 кг ПОКОМ</t>
  </si>
  <si>
    <t>Пельмени Бигбули с мясом, Горячая штучка 0,9кг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</si>
  <si>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</si>
  <si>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</si>
  <si>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</si>
  <si>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</si>
  <si>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</si>
  <si>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Отборные из свинины и говядины 0,9 кг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</si>
  <si>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</si>
  <si>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</si>
  <si>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Снеки  ЖАР-мени ВЕС. рубленые в тесте замор.  ПОКОМ</t>
  </si>
  <si>
    <t>Фрай-пицца с ветчиной и грибами 3,0 кг. ВЕС.  ПОКОМ</t>
  </si>
  <si>
    <t>Хотстеры ТМ Горячая штучка ТС Хотстеры 0,25 кг зам  ПОКОМ</t>
  </si>
  <si>
    <t>Хрустящие крылышки. В панировке куриные жареные.ВЕС  ПОКОМ</t>
  </si>
  <si>
    <t>Чебупицца курочка по-итальянски Горячая штучка 0,25 кг зам  ПОКОМ</t>
  </si>
  <si>
    <t>Чебупицца Пепперони ТМ Горячая штучка ТС Чебупицца 0.25кг зам  ПОКОМ</t>
  </si>
  <si>
    <t>Чебуреки Мясные вес 2,7 кг Кулинарные изделия мясосодержащие рубленые в тесте жарен  ПОКОМ</t>
  </si>
  <si>
    <t>Чебуреки сочные, ВЕС, куриные жарен. зам  ПОКОМ</t>
  </si>
  <si>
    <t>крат</t>
  </si>
  <si>
    <t>заяв</t>
  </si>
  <si>
    <t>раз</t>
  </si>
  <si>
    <t>заказ</t>
  </si>
  <si>
    <t>ср</t>
  </si>
  <si>
    <t>заказ 1</t>
  </si>
  <si>
    <t>заказ 2</t>
  </si>
  <si>
    <t>кон ост</t>
  </si>
  <si>
    <t>ост без заказа</t>
  </si>
  <si>
    <t>ср 28,07</t>
  </si>
  <si>
    <t>ср 04,08</t>
  </si>
  <si>
    <t>коментарий</t>
  </si>
  <si>
    <t>вес 1</t>
  </si>
  <si>
    <t>вес 2</t>
  </si>
  <si>
    <t>заказ кор. 1</t>
  </si>
  <si>
    <t>ВЕС 1</t>
  </si>
  <si>
    <t>заказ кор. 2</t>
  </si>
  <si>
    <t>ВЕС 2</t>
  </si>
  <si>
    <t>крат кор</t>
  </si>
  <si>
    <t>ср 11,08</t>
  </si>
  <si>
    <t>Пельмени Мясорубские Стародворье ЗПФ 0,7 Равиоли Стародворье</t>
  </si>
  <si>
    <t>шт</t>
  </si>
  <si>
    <t>новые</t>
  </si>
  <si>
    <t>дифектура завода</t>
  </si>
  <si>
    <t>коррекция</t>
  </si>
  <si>
    <t>ВЕС коррекции</t>
  </si>
  <si>
    <t>5,3т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</si>
</sst>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;[Red]\-0\ "/>
    <numFmt numFmtId="165" formatCode="0.00_ ;[Red]\-0.00\ "/>
    <numFmt numFmtId="166" formatCode="0.0_ ;[Red]\-0.0\ "/>
  </numFmts>
  <fonts count="6" x14ac:knownFonts="1">
    <font>
      <sz val="8"/>
      <name val="Arial"/>
    </font>
    <font>
      <sz val="10"/>
      <name val="Arial"/>
      <family val="2"/>
      <charset val="204"/>
    </font>
    <font>
      <sz val="8"/>
      <name val="Arial"/>
      <family val="2"/>
      <charset val="204"/>
    </font>
    <font>
      <sz val="8"/>
      <name val="Arial"/>
      <family val="2"/>
      <charset val="204"/>
    </font>
    <font>
      <b/>
      <sz val="8"/>
      <color indexed="56"/>
      <name val="Trebuchet MS"/>
      <family val="2"/>
      <charset val="204"/>
    </font>
    <font>
      <b/>
      <sz val="8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thin">
        <color rgb="FFCCC085"/>
      </left>
      <right/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1" fillId="0" borderId="0" xfId="0" applyNumberFormat="1" applyFont="1" applyAlignment="1">
      <alignment horizontal="left" vertical="top"/>
    </xf>
    <xf numFmtId="164" fontId="0" fillId="0" borderId="0" xfId="0" applyNumberFormat="1" applyAlignment="1">
      <alignment horizontal="left"/>
    </xf>
    <xf numFmtId="164" fontId="1" fillId="2" borderId="1" xfId="0" applyNumberFormat="1" applyFont="1" applyFill="1" applyBorder="1" applyAlignment="1">
      <alignment horizontal="left" vertical="top"/>
    </xf>
    <xf numFmtId="164" fontId="2" fillId="3" borderId="2" xfId="0" applyNumberFormat="1" applyFont="1" applyFill="1" applyBorder="1" applyAlignment="1">
      <alignment horizontal="right" vertical="top"/>
    </xf>
    <xf numFmtId="164" fontId="2" fillId="3" borderId="1" xfId="0" applyNumberFormat="1" applyFont="1" applyFill="1" applyBorder="1" applyAlignment="1">
      <alignment horizontal="right" vertical="top"/>
    </xf>
    <xf numFmtId="164" fontId="0" fillId="0" borderId="1" xfId="0" applyNumberFormat="1" applyBorder="1" applyAlignment="1">
      <alignment horizontal="right" vertical="top"/>
    </xf>
    <xf numFmtId="2" fontId="0" fillId="0" borderId="0" xfId="0" applyNumberFormat="1"/>
    <xf numFmtId="164" fontId="0" fillId="0" borderId="0" xfId="0" applyNumberFormat="1"/>
    <xf numFmtId="164" fontId="3" fillId="0" borderId="0" xfId="0" applyNumberFormat="1" applyFont="1"/>
    <xf numFmtId="165" fontId="0" fillId="0" borderId="0" xfId="0" applyNumberFormat="1"/>
    <xf numFmtId="166" fontId="0" fillId="0" borderId="0" xfId="0" applyNumberFormat="1"/>
    <xf numFmtId="164" fontId="4" fillId="4" borderId="3" xfId="0" applyNumberFormat="1" applyFont="1" applyFill="1" applyBorder="1" applyAlignment="1">
      <alignment horizontal="right" vertical="top"/>
    </xf>
    <xf numFmtId="166" fontId="4" fillId="4" borderId="3" xfId="0" applyNumberFormat="1" applyFont="1" applyFill="1" applyBorder="1" applyAlignment="1">
      <alignment horizontal="right" vertical="top"/>
    </xf>
    <xf numFmtId="2" fontId="0" fillId="0" borderId="0" xfId="0" applyNumberFormat="1" applyAlignment="1"/>
    <xf numFmtId="164" fontId="0" fillId="0" borderId="0" xfId="0" applyNumberFormat="1" applyAlignment="1"/>
    <xf numFmtId="165" fontId="0" fillId="0" borderId="0" xfId="0" applyNumberFormat="1" applyAlignment="1"/>
    <xf numFmtId="166" fontId="0" fillId="0" borderId="0" xfId="0" applyNumberFormat="1" applyAlignment="1"/>
    <xf numFmtId="164" fontId="0" fillId="0" borderId="4" xfId="0" applyNumberFormat="1" applyBorder="1" applyAlignment="1"/>
    <xf numFmtId="164" fontId="0" fillId="5" borderId="0" xfId="0" applyNumberFormat="1" applyFill="1" applyAlignment="1"/>
    <xf numFmtId="164" fontId="0" fillId="6" borderId="0" xfId="0" applyNumberFormat="1" applyFill="1" applyAlignment="1"/>
    <xf numFmtId="164" fontId="0" fillId="7" borderId="4" xfId="0" applyNumberFormat="1" applyFill="1" applyBorder="1" applyAlignment="1"/>
    <xf numFmtId="164" fontId="5" fillId="0" borderId="0" xfId="0" applyNumberFormat="1" applyFont="1" applyAlignment="1"/>
    <xf numFmtId="166" fontId="3" fillId="0" borderId="0" xfId="0" applyNumberFormat="1" applyFont="1"/>
    <xf numFmtId="164" fontId="3" fillId="0" borderId="0" xfId="0" applyNumberFormat="1" applyFont="1" applyAlignment="1"/>
    <xf numFmtId="0" fontId="2" fillId="0" borderId="1" xfId="0" applyFont="1" applyBorder="1" applyAlignment="1">
      <alignment horizontal="left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&#1055;&#1054;&#1050;&#1054;&#1052;/&#1079;&#1072;&#1082;&#1072;&#1079;&#1099;/&#1089;&#1090;&#1072;&#1090;&#1080;&#1089;&#1090;&#1080;&#1082;&#1072;%20&#1092;&#1080;&#1083;&#1080;&#1072;&#1083;&#1099;/2023/08,23/11,08,23%20&#1047;&#1055;&#1060;/&#1076;&#1074;%2011,08,23%20&#1084;&#1083;&#1088;&#1089;&#1095;%20&#1079;&#1087;&#109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04.08.2023 - 11.08.2023</v>
          </cell>
        </row>
        <row r="3">
          <cell r="A3" t="str">
            <v>Склад</v>
          </cell>
          <cell r="C3" t="str">
            <v>Количество</v>
          </cell>
          <cell r="G3" t="str">
            <v>крат</v>
          </cell>
          <cell r="H3" t="str">
            <v>заяв</v>
          </cell>
          <cell r="I3" t="str">
            <v>раз</v>
          </cell>
          <cell r="J3" t="str">
            <v>заказ</v>
          </cell>
          <cell r="K3" t="str">
            <v>заказ</v>
          </cell>
          <cell r="L3" t="str">
            <v>ср</v>
          </cell>
          <cell r="M3" t="str">
            <v>заказ 1</v>
          </cell>
          <cell r="N3" t="str">
            <v>заказ 2</v>
          </cell>
          <cell r="O3" t="str">
            <v>кон ост</v>
          </cell>
          <cell r="P3" t="str">
            <v>ост без заказа</v>
          </cell>
          <cell r="Q3" t="str">
            <v>ср 21,07</v>
          </cell>
          <cell r="R3" t="str">
            <v>ср 28,07</v>
          </cell>
          <cell r="S3" t="str">
            <v>ср 04,08</v>
          </cell>
          <cell r="T3" t="str">
            <v>коментарий</v>
          </cell>
          <cell r="U3" t="str">
            <v>вес 1</v>
          </cell>
          <cell r="V3" t="str">
            <v>вес 2</v>
          </cell>
        </row>
        <row r="4">
          <cell r="A4" t="str">
            <v>Номенклатура</v>
          </cell>
          <cell r="C4" t="str">
            <v>Начальный остаток</v>
          </cell>
          <cell r="D4" t="str">
            <v>Приход</v>
          </cell>
          <cell r="E4" t="str">
            <v>Расход</v>
          </cell>
          <cell r="F4" t="str">
            <v>Конечный остаток</v>
          </cell>
        </row>
        <row r="5">
          <cell r="E5">
            <v>15321.08</v>
          </cell>
          <cell r="F5">
            <v>27560.559999999998</v>
          </cell>
          <cell r="H5">
            <v>0</v>
          </cell>
          <cell r="I5">
            <v>0</v>
          </cell>
          <cell r="J5">
            <v>0</v>
          </cell>
          <cell r="K5">
            <v>5855.1</v>
          </cell>
          <cell r="L5">
            <v>3064.2159999999994</v>
          </cell>
          <cell r="M5">
            <v>16444.099999999999</v>
          </cell>
          <cell r="N5">
            <v>3800</v>
          </cell>
          <cell r="Q5">
            <v>3603.5800000000008</v>
          </cell>
          <cell r="R5">
            <v>3698.56</v>
          </cell>
          <cell r="S5">
            <v>3473.6840000000002</v>
          </cell>
          <cell r="U5">
            <v>13062.2</v>
          </cell>
          <cell r="V5">
            <v>3800</v>
          </cell>
          <cell r="W5" t="str">
            <v>крат кор</v>
          </cell>
        </row>
        <row r="6">
          <cell r="A6" t="str">
            <v>Готовые чебупели с ветчиной и сыром Горячая штучка 0,3кг зам  ПОКОМ</v>
          </cell>
          <cell r="B6" t="str">
            <v>шт</v>
          </cell>
          <cell r="C6">
            <v>1385</v>
          </cell>
          <cell r="D6">
            <v>1064</v>
          </cell>
          <cell r="E6">
            <v>709</v>
          </cell>
          <cell r="F6">
            <v>1473</v>
          </cell>
          <cell r="G6">
            <v>0.3</v>
          </cell>
          <cell r="K6">
            <v>0</v>
          </cell>
          <cell r="L6">
            <v>141.80000000000001</v>
          </cell>
          <cell r="M6">
            <v>816</v>
          </cell>
          <cell r="O6">
            <v>16.142454160789843</v>
          </cell>
          <cell r="P6">
            <v>10.38787023977433</v>
          </cell>
          <cell r="Q6">
            <v>166.8</v>
          </cell>
          <cell r="R6">
            <v>170</v>
          </cell>
          <cell r="S6">
            <v>154</v>
          </cell>
          <cell r="U6">
            <v>244.79999999999998</v>
          </cell>
          <cell r="V6">
            <v>0</v>
          </cell>
          <cell r="W6">
            <v>12</v>
          </cell>
        </row>
        <row r="7">
          <cell r="A7" t="str">
            <v>Готовые чебупели сочные с мясом ТМ Горячая штучка  0,3кг зам  ПОКОМ</v>
          </cell>
          <cell r="B7" t="str">
            <v>шт</v>
          </cell>
          <cell r="C7">
            <v>1339</v>
          </cell>
          <cell r="D7">
            <v>456</v>
          </cell>
          <cell r="E7">
            <v>771</v>
          </cell>
          <cell r="F7">
            <v>805</v>
          </cell>
          <cell r="G7">
            <v>0.3</v>
          </cell>
          <cell r="K7">
            <v>0</v>
          </cell>
          <cell r="L7">
            <v>154.19999999999999</v>
          </cell>
          <cell r="M7">
            <v>1680</v>
          </cell>
          <cell r="O7">
            <v>16.115434500648508</v>
          </cell>
          <cell r="P7">
            <v>5.2204928664072634</v>
          </cell>
          <cell r="Q7">
            <v>160.19999999999999</v>
          </cell>
          <cell r="R7">
            <v>199.8</v>
          </cell>
          <cell r="S7">
            <v>112.6</v>
          </cell>
          <cell r="U7">
            <v>504</v>
          </cell>
          <cell r="V7">
            <v>0</v>
          </cell>
          <cell r="W7">
            <v>12</v>
          </cell>
        </row>
        <row r="8">
          <cell r="A8" t="str">
            <v>Готовые чебуреки Сочный мегачебурек.Готовые жареные.ВЕС  ПОКОМ</v>
          </cell>
          <cell r="B8" t="str">
            <v>кг</v>
          </cell>
          <cell r="C8">
            <v>111.1</v>
          </cell>
          <cell r="D8">
            <v>14.34</v>
          </cell>
          <cell r="E8">
            <v>82.88</v>
          </cell>
          <cell r="F8">
            <v>20.16</v>
          </cell>
          <cell r="G8">
            <v>1</v>
          </cell>
          <cell r="K8">
            <v>0</v>
          </cell>
          <cell r="L8">
            <v>16.576000000000001</v>
          </cell>
          <cell r="M8">
            <v>257.60000000000002</v>
          </cell>
          <cell r="O8">
            <v>16.756756756756758</v>
          </cell>
          <cell r="P8">
            <v>1.2162162162162162</v>
          </cell>
          <cell r="Q8">
            <v>0</v>
          </cell>
          <cell r="R8">
            <v>17.472000000000001</v>
          </cell>
          <cell r="S8">
            <v>17.204000000000001</v>
          </cell>
          <cell r="U8">
            <v>257.60000000000002</v>
          </cell>
          <cell r="V8">
            <v>0</v>
          </cell>
          <cell r="W8">
            <v>2.2400000000000002</v>
          </cell>
        </row>
        <row r="9">
          <cell r="A9" t="str">
            <v>Жар-ладушки с клубникой и вишней. Жареные с начинкой.ВЕС  ПОКОМ</v>
          </cell>
          <cell r="B9" t="str">
            <v>кг</v>
          </cell>
          <cell r="C9">
            <v>225.7</v>
          </cell>
          <cell r="D9">
            <v>11.1</v>
          </cell>
          <cell r="E9">
            <v>166.5</v>
          </cell>
          <cell r="F9">
            <v>18.5</v>
          </cell>
          <cell r="G9">
            <v>1</v>
          </cell>
          <cell r="K9">
            <v>0</v>
          </cell>
          <cell r="L9">
            <v>33.299999999999997</v>
          </cell>
          <cell r="M9">
            <v>536.5</v>
          </cell>
          <cell r="O9">
            <v>16.666666666666668</v>
          </cell>
          <cell r="P9">
            <v>0.55555555555555558</v>
          </cell>
          <cell r="Q9">
            <v>0</v>
          </cell>
          <cell r="R9">
            <v>34.5</v>
          </cell>
          <cell r="S9">
            <v>48.1</v>
          </cell>
          <cell r="U9">
            <v>536.5</v>
          </cell>
          <cell r="V9">
            <v>0</v>
          </cell>
          <cell r="W9">
            <v>3.7</v>
          </cell>
        </row>
        <row r="10">
          <cell r="A10" t="str">
            <v>Мини-сосиски в тесте "Фрайпики" 1,8кг ВЕС,  ПОКОМ</v>
          </cell>
          <cell r="B10" t="str">
            <v>кг</v>
          </cell>
          <cell r="C10">
            <v>421.2</v>
          </cell>
          <cell r="E10">
            <v>14.4</v>
          </cell>
          <cell r="F10">
            <v>401.4</v>
          </cell>
          <cell r="G10">
            <v>1</v>
          </cell>
          <cell r="K10">
            <v>0</v>
          </cell>
          <cell r="L10">
            <v>2.88</v>
          </cell>
          <cell r="M10">
            <v>0</v>
          </cell>
          <cell r="O10">
            <v>139.375</v>
          </cell>
          <cell r="P10">
            <v>139.375</v>
          </cell>
          <cell r="Q10">
            <v>0</v>
          </cell>
          <cell r="R10">
            <v>0.36</v>
          </cell>
          <cell r="S10">
            <v>6.12</v>
          </cell>
          <cell r="T10" t="str">
            <v>увеличить</v>
          </cell>
          <cell r="U10">
            <v>0</v>
          </cell>
          <cell r="V10">
            <v>0</v>
          </cell>
          <cell r="W10">
            <v>1.8</v>
          </cell>
        </row>
        <row r="11">
          <cell r="A11" t="str">
            <v>Мини-сосиски в тесте "Фрайпики" 3,7кг ВЕС,  ПОКОМ</v>
          </cell>
          <cell r="B11" t="str">
            <v>кг</v>
          </cell>
          <cell r="C11">
            <v>1505.9</v>
          </cell>
          <cell r="D11">
            <v>392.2</v>
          </cell>
          <cell r="E11">
            <v>725.2</v>
          </cell>
          <cell r="F11">
            <v>954.6</v>
          </cell>
          <cell r="G11">
            <v>1</v>
          </cell>
          <cell r="K11">
            <v>270.10000000000002</v>
          </cell>
          <cell r="L11">
            <v>145.04000000000002</v>
          </cell>
          <cell r="M11">
            <v>999</v>
          </cell>
          <cell r="N11">
            <v>500</v>
          </cell>
          <cell r="O11">
            <v>18.778957528957527</v>
          </cell>
          <cell r="P11">
            <v>8.4438775510204067</v>
          </cell>
          <cell r="Q11">
            <v>202.02</v>
          </cell>
          <cell r="R11">
            <v>195.36799999999999</v>
          </cell>
          <cell r="S11">
            <v>132.45999999999998</v>
          </cell>
          <cell r="U11">
            <v>999</v>
          </cell>
          <cell r="V11">
            <v>500</v>
          </cell>
          <cell r="W11">
            <v>3.7</v>
          </cell>
        </row>
        <row r="12">
          <cell r="A12" t="str">
            <v>Наггетсы Нагетосы Сочная курочка ТМ Горячая штучка 0,25 кг зам  ПОКОМ</v>
          </cell>
          <cell r="B12" t="str">
            <v>шт</v>
          </cell>
          <cell r="C12">
            <v>546</v>
          </cell>
          <cell r="D12">
            <v>1891</v>
          </cell>
          <cell r="E12">
            <v>565</v>
          </cell>
          <cell r="F12">
            <v>1783</v>
          </cell>
          <cell r="G12">
            <v>0.25</v>
          </cell>
          <cell r="K12">
            <v>0</v>
          </cell>
          <cell r="L12">
            <v>113</v>
          </cell>
          <cell r="M12">
            <v>30</v>
          </cell>
          <cell r="O12">
            <v>16.044247787610619</v>
          </cell>
          <cell r="P12">
            <v>15.778761061946902</v>
          </cell>
          <cell r="Q12">
            <v>180.2</v>
          </cell>
          <cell r="R12">
            <v>114</v>
          </cell>
          <cell r="S12">
            <v>180.4</v>
          </cell>
          <cell r="U12">
            <v>7.5</v>
          </cell>
          <cell r="V12">
            <v>0</v>
          </cell>
          <cell r="W12">
            <v>6</v>
          </cell>
        </row>
        <row r="13">
          <cell r="A13" t="str">
            <v>Наггетсы с индейкой 0,25кг ТМ Вязанка ТС Няняггетсы Сливушки НД2 замор.  ПОКОМ</v>
          </cell>
          <cell r="B13" t="str">
            <v>шт</v>
          </cell>
          <cell r="C13">
            <v>1133</v>
          </cell>
          <cell r="D13">
            <v>276</v>
          </cell>
          <cell r="E13">
            <v>641</v>
          </cell>
          <cell r="F13">
            <v>514</v>
          </cell>
          <cell r="G13">
            <v>0.25</v>
          </cell>
          <cell r="K13">
            <v>0</v>
          </cell>
          <cell r="L13">
            <v>128.19999999999999</v>
          </cell>
          <cell r="M13">
            <v>1620</v>
          </cell>
          <cell r="O13">
            <v>16.645865834633387</v>
          </cell>
          <cell r="P13">
            <v>4.0093603744149773</v>
          </cell>
          <cell r="Q13">
            <v>122.2</v>
          </cell>
          <cell r="R13">
            <v>159</v>
          </cell>
          <cell r="S13">
            <v>85.6</v>
          </cell>
          <cell r="U13">
            <v>405</v>
          </cell>
          <cell r="V13">
            <v>0</v>
          </cell>
          <cell r="W13">
            <v>12</v>
          </cell>
        </row>
        <row r="14">
          <cell r="A14" t="str">
            <v>Наггетсы хрустящие п/ф ВЕС ПОКОМ</v>
          </cell>
          <cell r="B14" t="str">
            <v>кг</v>
          </cell>
          <cell r="C14">
            <v>1434</v>
          </cell>
          <cell r="D14">
            <v>996</v>
          </cell>
          <cell r="E14">
            <v>1182</v>
          </cell>
          <cell r="F14">
            <v>1039</v>
          </cell>
          <cell r="G14">
            <v>1</v>
          </cell>
          <cell r="K14">
            <v>0</v>
          </cell>
          <cell r="L14">
            <v>236.4</v>
          </cell>
          <cell r="M14">
            <v>0</v>
          </cell>
          <cell r="N14">
            <v>3300</v>
          </cell>
          <cell r="O14">
            <v>18.354483925549914</v>
          </cell>
          <cell r="P14">
            <v>4.3950930626057527</v>
          </cell>
          <cell r="Q14">
            <v>133.19999999999999</v>
          </cell>
          <cell r="R14">
            <v>202.8</v>
          </cell>
          <cell r="S14">
            <v>151.19999999999999</v>
          </cell>
          <cell r="U14">
            <v>0</v>
          </cell>
          <cell r="V14">
            <v>3300</v>
          </cell>
          <cell r="W14">
            <v>6</v>
          </cell>
        </row>
        <row r="15">
          <cell r="A15" t="str">
            <v>Пельмени Grandmeni со сливочным маслом Горячая штучка 0,75 кг ПОКОМ</v>
          </cell>
          <cell r="B15" t="str">
            <v>шт</v>
          </cell>
          <cell r="C15">
            <v>225</v>
          </cell>
          <cell r="D15">
            <v>376</v>
          </cell>
          <cell r="E15">
            <v>155</v>
          </cell>
          <cell r="F15">
            <v>377</v>
          </cell>
          <cell r="G15">
            <v>0.75</v>
          </cell>
          <cell r="K15">
            <v>0</v>
          </cell>
          <cell r="L15">
            <v>31</v>
          </cell>
          <cell r="M15">
            <v>128</v>
          </cell>
          <cell r="O15">
            <v>16.29032258064516</v>
          </cell>
          <cell r="P15">
            <v>12.161290322580646</v>
          </cell>
          <cell r="Q15">
            <v>52</v>
          </cell>
          <cell r="R15">
            <v>30.2</v>
          </cell>
          <cell r="S15">
            <v>37</v>
          </cell>
          <cell r="U15">
            <v>96</v>
          </cell>
          <cell r="V15">
            <v>0</v>
          </cell>
          <cell r="W15">
            <v>8</v>
          </cell>
        </row>
        <row r="16">
          <cell r="A16" t="str">
            <v>Пельмени Бигбули с мясом, Горячая штучка 0,9кг  ПОКОМ</v>
          </cell>
          <cell r="B16" t="str">
            <v>шт</v>
          </cell>
          <cell r="C16">
            <v>966</v>
          </cell>
          <cell r="D16">
            <v>512</v>
          </cell>
          <cell r="E16">
            <v>250</v>
          </cell>
          <cell r="F16">
            <v>985</v>
          </cell>
          <cell r="G16">
            <v>0.9</v>
          </cell>
          <cell r="K16">
            <v>0</v>
          </cell>
          <cell r="L16">
            <v>50</v>
          </cell>
          <cell r="M16">
            <v>0</v>
          </cell>
          <cell r="O16">
            <v>19.7</v>
          </cell>
          <cell r="P16">
            <v>19.7</v>
          </cell>
          <cell r="Q16">
            <v>0</v>
          </cell>
          <cell r="R16">
            <v>104.4</v>
          </cell>
          <cell r="S16">
            <v>88</v>
          </cell>
          <cell r="U16">
            <v>0</v>
          </cell>
          <cell r="V16">
            <v>0</v>
          </cell>
          <cell r="W16">
            <v>8</v>
          </cell>
        </row>
        <row r="17">
          <cell r="A17" t="str">
            <v>Пельмени Бульмени с говядиной и свининой Горячая шт. 0,9 кг  ПОКОМ</v>
          </cell>
          <cell r="B17" t="str">
            <v>шт</v>
          </cell>
          <cell r="C17">
            <v>1413</v>
          </cell>
          <cell r="D17">
            <v>2216</v>
          </cell>
          <cell r="E17">
            <v>884</v>
          </cell>
          <cell r="F17">
            <v>2347</v>
          </cell>
          <cell r="G17">
            <v>0.9</v>
          </cell>
          <cell r="K17">
            <v>0</v>
          </cell>
          <cell r="L17">
            <v>176.8</v>
          </cell>
          <cell r="M17">
            <v>504</v>
          </cell>
          <cell r="O17">
            <v>16.125565610859727</v>
          </cell>
          <cell r="P17">
            <v>13.274886877828054</v>
          </cell>
          <cell r="Q17">
            <v>191.6</v>
          </cell>
          <cell r="R17">
            <v>245</v>
          </cell>
          <cell r="S17">
            <v>222.8</v>
          </cell>
          <cell r="U17">
            <v>453.6</v>
          </cell>
          <cell r="V17">
            <v>0</v>
          </cell>
          <cell r="W17">
            <v>8</v>
          </cell>
        </row>
        <row r="18">
          <cell r="A18" t="str">
            <v>Пельмени Бульмени с говядиной и свининой Горячая штучка 0,43  ПОКОМ</v>
          </cell>
          <cell r="B18" t="str">
            <v>шт</v>
          </cell>
          <cell r="C18">
            <v>559</v>
          </cell>
          <cell r="D18">
            <v>296</v>
          </cell>
          <cell r="E18">
            <v>140</v>
          </cell>
          <cell r="F18">
            <v>605</v>
          </cell>
          <cell r="G18">
            <v>0.43</v>
          </cell>
          <cell r="K18">
            <v>0</v>
          </cell>
          <cell r="L18">
            <v>28</v>
          </cell>
          <cell r="M18">
            <v>0</v>
          </cell>
          <cell r="O18">
            <v>21.607142857142858</v>
          </cell>
          <cell r="P18">
            <v>21.607142857142858</v>
          </cell>
          <cell r="Q18">
            <v>88.2</v>
          </cell>
          <cell r="R18">
            <v>65.599999999999994</v>
          </cell>
          <cell r="S18">
            <v>53.6</v>
          </cell>
          <cell r="T18" t="str">
            <v>увеличить</v>
          </cell>
          <cell r="U18">
            <v>0</v>
          </cell>
          <cell r="V18">
            <v>0</v>
          </cell>
          <cell r="W18">
            <v>16</v>
          </cell>
        </row>
        <row r="19">
          <cell r="A19" t="str">
            <v>Пельмени Бульмени с говядиной и свининой Наваристые Горячая штучка ВЕС  ПОКОМ</v>
          </cell>
          <cell r="B19" t="str">
            <v>кг</v>
          </cell>
          <cell r="C19">
            <v>3455</v>
          </cell>
          <cell r="E19">
            <v>1415</v>
          </cell>
          <cell r="F19">
            <v>1725</v>
          </cell>
          <cell r="G19">
            <v>1</v>
          </cell>
          <cell r="K19">
            <v>1720</v>
          </cell>
          <cell r="L19">
            <v>283</v>
          </cell>
          <cell r="M19">
            <v>1250</v>
          </cell>
          <cell r="O19">
            <v>16.590106007067138</v>
          </cell>
          <cell r="P19">
            <v>12.173144876325088</v>
          </cell>
          <cell r="Q19">
            <v>407</v>
          </cell>
          <cell r="R19">
            <v>401</v>
          </cell>
          <cell r="S19">
            <v>327</v>
          </cell>
          <cell r="U19">
            <v>1250</v>
          </cell>
          <cell r="V19">
            <v>0</v>
          </cell>
          <cell r="W19">
            <v>5</v>
          </cell>
        </row>
        <row r="20">
          <cell r="A20" t="str">
            <v>Пельмени Бульмени со сливочным маслом Горячая штучка 0,9 кг  ПОКОМ</v>
          </cell>
          <cell r="B20" t="str">
            <v>шт</v>
          </cell>
          <cell r="C20">
            <v>1325</v>
          </cell>
          <cell r="D20">
            <v>1712</v>
          </cell>
          <cell r="E20">
            <v>852</v>
          </cell>
          <cell r="F20">
            <v>1860</v>
          </cell>
          <cell r="G20">
            <v>0.9</v>
          </cell>
          <cell r="K20">
            <v>0</v>
          </cell>
          <cell r="L20">
            <v>170.4</v>
          </cell>
          <cell r="M20">
            <v>1040</v>
          </cell>
          <cell r="O20">
            <v>17.018779342723004</v>
          </cell>
          <cell r="P20">
            <v>10.915492957746478</v>
          </cell>
          <cell r="Q20">
            <v>193.4</v>
          </cell>
          <cell r="R20">
            <v>170.4</v>
          </cell>
          <cell r="S20">
            <v>188</v>
          </cell>
          <cell r="U20">
            <v>936</v>
          </cell>
          <cell r="V20">
            <v>0</v>
          </cell>
          <cell r="W20">
            <v>8</v>
          </cell>
        </row>
        <row r="21">
          <cell r="A21" t="str">
            <v>Пельмени Бульмени со сливочным маслом ТМ Горячая шт. 0,43 кг  ПОКОМ</v>
          </cell>
          <cell r="B21" t="str">
            <v>шт</v>
          </cell>
          <cell r="C21">
            <v>436</v>
          </cell>
          <cell r="D21">
            <v>432</v>
          </cell>
          <cell r="E21">
            <v>129</v>
          </cell>
          <cell r="F21">
            <v>619</v>
          </cell>
          <cell r="G21">
            <v>0.43</v>
          </cell>
          <cell r="K21">
            <v>0</v>
          </cell>
          <cell r="L21">
            <v>25.8</v>
          </cell>
          <cell r="M21">
            <v>0</v>
          </cell>
          <cell r="O21">
            <v>23.992248062015502</v>
          </cell>
          <cell r="P21">
            <v>23.992248062015502</v>
          </cell>
          <cell r="Q21">
            <v>60</v>
          </cell>
          <cell r="R21">
            <v>54.6</v>
          </cell>
          <cell r="S21">
            <v>54.2</v>
          </cell>
          <cell r="T21" t="str">
            <v>увеличить</v>
          </cell>
          <cell r="U21">
            <v>0</v>
          </cell>
          <cell r="V21">
            <v>0</v>
          </cell>
          <cell r="W21">
            <v>16</v>
          </cell>
        </row>
        <row r="22">
          <cell r="A22" t="str">
            <v>Пельмени Отборные из свинины и говядины 0,9 кг ТМ Стародворье ТС Медвежье ушко  ПОКОМ</v>
          </cell>
          <cell r="B22" t="str">
            <v>шт</v>
          </cell>
          <cell r="C22">
            <v>351</v>
          </cell>
          <cell r="D22">
            <v>400</v>
          </cell>
          <cell r="E22">
            <v>177</v>
          </cell>
          <cell r="F22">
            <v>452</v>
          </cell>
          <cell r="G22">
            <v>0.9</v>
          </cell>
          <cell r="K22">
            <v>0</v>
          </cell>
          <cell r="L22">
            <v>35.4</v>
          </cell>
          <cell r="M22">
            <v>128</v>
          </cell>
          <cell r="O22">
            <v>16.384180790960453</v>
          </cell>
          <cell r="P22">
            <v>12.768361581920905</v>
          </cell>
          <cell r="Q22">
            <v>22.4</v>
          </cell>
          <cell r="R22">
            <v>44.6</v>
          </cell>
          <cell r="S22">
            <v>46.6</v>
          </cell>
          <cell r="U22">
            <v>115.2</v>
          </cell>
          <cell r="V22">
            <v>0</v>
          </cell>
          <cell r="W22">
            <v>8</v>
          </cell>
        </row>
        <row r="23">
          <cell r="A23" t="str">
            <v>Пельмени С говядиной и свининой, ВЕС, ТМ Славница сфера пуговки  ПОКОМ</v>
          </cell>
          <cell r="B23" t="str">
            <v>кг</v>
          </cell>
          <cell r="C23">
            <v>3225</v>
          </cell>
          <cell r="D23">
            <v>10</v>
          </cell>
          <cell r="E23">
            <v>1720</v>
          </cell>
          <cell r="F23">
            <v>1155</v>
          </cell>
          <cell r="G23">
            <v>1</v>
          </cell>
          <cell r="K23">
            <v>1715</v>
          </cell>
          <cell r="L23">
            <v>344</v>
          </cell>
          <cell r="M23">
            <v>2750</v>
          </cell>
          <cell r="O23">
            <v>16.337209302325583</v>
          </cell>
          <cell r="P23">
            <v>8.3430232558139537</v>
          </cell>
          <cell r="Q23">
            <v>412</v>
          </cell>
          <cell r="R23">
            <v>375</v>
          </cell>
          <cell r="S23">
            <v>310</v>
          </cell>
          <cell r="U23">
            <v>2750</v>
          </cell>
          <cell r="V23">
            <v>0</v>
          </cell>
          <cell r="W23">
            <v>5</v>
          </cell>
        </row>
        <row r="24">
          <cell r="A24" t="str">
            <v>Пельмени Со свининой и говядиной ТМ Особый рецепт Любимая ложка 1,0 кг  ПОКОМ</v>
          </cell>
          <cell r="B24" t="str">
            <v>шт</v>
          </cell>
          <cell r="C24">
            <v>1297</v>
          </cell>
          <cell r="D24">
            <v>5</v>
          </cell>
          <cell r="E24">
            <v>925</v>
          </cell>
          <cell r="F24">
            <v>47</v>
          </cell>
          <cell r="G24">
            <v>1</v>
          </cell>
          <cell r="K24">
            <v>2150</v>
          </cell>
          <cell r="L24">
            <v>185</v>
          </cell>
          <cell r="M24">
            <v>825</v>
          </cell>
          <cell r="O24">
            <v>16.335135135135136</v>
          </cell>
          <cell r="P24">
            <v>11.875675675675677</v>
          </cell>
          <cell r="Q24">
            <v>199</v>
          </cell>
          <cell r="R24">
            <v>226</v>
          </cell>
          <cell r="S24">
            <v>210.4</v>
          </cell>
          <cell r="U24">
            <v>825</v>
          </cell>
          <cell r="V24">
            <v>0</v>
          </cell>
          <cell r="W24">
            <v>5</v>
          </cell>
        </row>
        <row r="25">
          <cell r="A25" t="str">
            <v>Снеки  ЖАР-мени ВЕС. рубленые в тесте замор.  ПОКОМ</v>
          </cell>
          <cell r="B25" t="str">
            <v>кг</v>
          </cell>
          <cell r="C25">
            <v>1342</v>
          </cell>
          <cell r="D25">
            <v>550</v>
          </cell>
          <cell r="E25">
            <v>742.5</v>
          </cell>
          <cell r="F25">
            <v>1017.5</v>
          </cell>
          <cell r="G25">
            <v>1</v>
          </cell>
          <cell r="K25">
            <v>0</v>
          </cell>
          <cell r="L25">
            <v>148.5</v>
          </cell>
          <cell r="M25">
            <v>1430</v>
          </cell>
          <cell r="O25">
            <v>16.481481481481481</v>
          </cell>
          <cell r="P25">
            <v>6.8518518518518521</v>
          </cell>
          <cell r="Q25">
            <v>147.4</v>
          </cell>
          <cell r="R25">
            <v>154</v>
          </cell>
          <cell r="S25">
            <v>119.9</v>
          </cell>
          <cell r="U25">
            <v>1430</v>
          </cell>
          <cell r="V25">
            <v>0</v>
          </cell>
          <cell r="W25">
            <v>5.5</v>
          </cell>
        </row>
        <row r="26">
          <cell r="A26" t="str">
            <v>Фрай-пицца с ветчиной и грибами 3,0 кг. ВЕС.  ПОКОМ</v>
          </cell>
          <cell r="B26" t="str">
            <v>кг</v>
          </cell>
          <cell r="C26">
            <v>267</v>
          </cell>
          <cell r="D26">
            <v>456</v>
          </cell>
          <cell r="E26">
            <v>123</v>
          </cell>
          <cell r="F26">
            <v>402</v>
          </cell>
          <cell r="G26">
            <v>1</v>
          </cell>
          <cell r="K26">
            <v>0</v>
          </cell>
          <cell r="L26">
            <v>24.6</v>
          </cell>
          <cell r="M26">
            <v>0</v>
          </cell>
          <cell r="O26">
            <v>16.341463414634145</v>
          </cell>
          <cell r="P26">
            <v>16.341463414634145</v>
          </cell>
          <cell r="Q26">
            <v>0</v>
          </cell>
          <cell r="R26">
            <v>36.6</v>
          </cell>
          <cell r="S26">
            <v>46.8</v>
          </cell>
          <cell r="U26">
            <v>0</v>
          </cell>
          <cell r="V26">
            <v>0</v>
          </cell>
          <cell r="W26">
            <v>3</v>
          </cell>
        </row>
        <row r="27">
          <cell r="A27" t="str">
            <v>Хотстеры ТМ Горячая штучка ТС Хотстеры 0,25 кг зам  ПОКОМ</v>
          </cell>
          <cell r="B27" t="str">
            <v>шт</v>
          </cell>
          <cell r="C27">
            <v>399</v>
          </cell>
          <cell r="D27">
            <v>1104</v>
          </cell>
          <cell r="E27">
            <v>403</v>
          </cell>
          <cell r="F27">
            <v>1048</v>
          </cell>
          <cell r="G27">
            <v>0.25</v>
          </cell>
          <cell r="K27">
            <v>0</v>
          </cell>
          <cell r="L27">
            <v>80.599999999999994</v>
          </cell>
          <cell r="M27">
            <v>264</v>
          </cell>
          <cell r="O27">
            <v>16.277915632754343</v>
          </cell>
          <cell r="P27">
            <v>13.002481389578165</v>
          </cell>
          <cell r="Q27">
            <v>128</v>
          </cell>
          <cell r="R27">
            <v>75.400000000000006</v>
          </cell>
          <cell r="S27">
            <v>112</v>
          </cell>
          <cell r="U27">
            <v>66</v>
          </cell>
          <cell r="V27">
            <v>0</v>
          </cell>
          <cell r="W27">
            <v>12</v>
          </cell>
        </row>
        <row r="28">
          <cell r="A28" t="str">
            <v>Хрустящие крылышки. В панировке куриные жареные.ВЕС  ПОКОМ</v>
          </cell>
          <cell r="B28" t="str">
            <v>кг</v>
          </cell>
          <cell r="C28">
            <v>273.60000000000002</v>
          </cell>
          <cell r="D28">
            <v>423</v>
          </cell>
          <cell r="E28">
            <v>126</v>
          </cell>
          <cell r="F28">
            <v>372.6</v>
          </cell>
          <cell r="G28">
            <v>1</v>
          </cell>
          <cell r="K28">
            <v>0</v>
          </cell>
          <cell r="L28">
            <v>25.2</v>
          </cell>
          <cell r="M28">
            <v>36</v>
          </cell>
          <cell r="O28">
            <v>16.214285714285715</v>
          </cell>
          <cell r="P28">
            <v>14.785714285714286</v>
          </cell>
          <cell r="Q28">
            <v>0</v>
          </cell>
          <cell r="R28">
            <v>34.92</v>
          </cell>
          <cell r="S28">
            <v>41.4</v>
          </cell>
          <cell r="U28">
            <v>36</v>
          </cell>
          <cell r="V28">
            <v>0</v>
          </cell>
          <cell r="W28">
            <v>1.8</v>
          </cell>
        </row>
        <row r="29">
          <cell r="A29" t="str">
            <v>Чебупицца курочка по-итальянски Горячая штучка 0,25 кг зам  ПОКОМ</v>
          </cell>
          <cell r="B29" t="str">
            <v>шт</v>
          </cell>
          <cell r="C29">
            <v>376</v>
          </cell>
          <cell r="D29">
            <v>1791</v>
          </cell>
          <cell r="E29">
            <v>243</v>
          </cell>
          <cell r="F29">
            <v>1766</v>
          </cell>
          <cell r="G29">
            <v>0.25</v>
          </cell>
          <cell r="K29">
            <v>0</v>
          </cell>
          <cell r="L29">
            <v>48.6</v>
          </cell>
          <cell r="M29">
            <v>0</v>
          </cell>
          <cell r="O29">
            <v>36.337448559670783</v>
          </cell>
          <cell r="P29">
            <v>36.337448559670783</v>
          </cell>
          <cell r="Q29">
            <v>136.4</v>
          </cell>
          <cell r="R29">
            <v>93.8</v>
          </cell>
          <cell r="S29">
            <v>182.2</v>
          </cell>
          <cell r="T29" t="str">
            <v>увеличить</v>
          </cell>
          <cell r="U29">
            <v>0</v>
          </cell>
          <cell r="V29">
            <v>0</v>
          </cell>
          <cell r="W29">
            <v>12</v>
          </cell>
        </row>
        <row r="30">
          <cell r="A30" t="str">
            <v>Чебупицца Пепперони ТМ Горячая штучка ТС Чебупицца 0.25кг зам  ПОКОМ</v>
          </cell>
          <cell r="B30" t="str">
            <v>шт</v>
          </cell>
          <cell r="C30">
            <v>460</v>
          </cell>
          <cell r="D30">
            <v>1704</v>
          </cell>
          <cell r="E30">
            <v>331</v>
          </cell>
          <cell r="F30">
            <v>1695</v>
          </cell>
          <cell r="G30">
            <v>0.25</v>
          </cell>
          <cell r="K30">
            <v>0</v>
          </cell>
          <cell r="L30">
            <v>66.2</v>
          </cell>
          <cell r="M30">
            <v>0</v>
          </cell>
          <cell r="O30">
            <v>25.604229607250755</v>
          </cell>
          <cell r="P30">
            <v>25.604229607250755</v>
          </cell>
          <cell r="Q30">
            <v>169.8</v>
          </cell>
          <cell r="R30">
            <v>97.6</v>
          </cell>
          <cell r="S30">
            <v>169</v>
          </cell>
          <cell r="U30">
            <v>0</v>
          </cell>
          <cell r="V30">
            <v>0</v>
          </cell>
          <cell r="W30">
            <v>12</v>
          </cell>
        </row>
        <row r="31">
          <cell r="A31" t="str">
            <v>Чебуреки Мясные вес 2,7 кг Кулинарные изделия мясосодержащие рубленые в тесте жарен  ПОКОМ</v>
          </cell>
          <cell r="B31" t="str">
            <v>кг</v>
          </cell>
          <cell r="C31">
            <v>507.6</v>
          </cell>
          <cell r="E31">
            <v>48.6</v>
          </cell>
          <cell r="F31">
            <v>388.8</v>
          </cell>
          <cell r="G31">
            <v>1</v>
          </cell>
          <cell r="K31">
            <v>0</v>
          </cell>
          <cell r="L31">
            <v>9.7200000000000006</v>
          </cell>
          <cell r="M31">
            <v>0</v>
          </cell>
          <cell r="O31">
            <v>40</v>
          </cell>
          <cell r="P31">
            <v>40</v>
          </cell>
          <cell r="Q31">
            <v>23.759999999999998</v>
          </cell>
          <cell r="R31">
            <v>22.14</v>
          </cell>
          <cell r="S31">
            <v>8.1</v>
          </cell>
          <cell r="T31" t="str">
            <v>увеличить</v>
          </cell>
          <cell r="U31">
            <v>0</v>
          </cell>
          <cell r="V31">
            <v>0</v>
          </cell>
          <cell r="W31">
            <v>2.7</v>
          </cell>
        </row>
        <row r="32">
          <cell r="A32" t="str">
            <v>Чебуреки сочные, ВЕС, куриные жарен. зам  ПОКОМ</v>
          </cell>
          <cell r="B32" t="str">
            <v>кг</v>
          </cell>
          <cell r="C32">
            <v>3150</v>
          </cell>
          <cell r="D32">
            <v>2840</v>
          </cell>
          <cell r="E32">
            <v>1800</v>
          </cell>
          <cell r="F32">
            <v>3690</v>
          </cell>
          <cell r="G32">
            <v>1</v>
          </cell>
          <cell r="K32">
            <v>0</v>
          </cell>
          <cell r="L32">
            <v>360</v>
          </cell>
          <cell r="M32">
            <v>2150</v>
          </cell>
          <cell r="O32">
            <v>16.222222222222221</v>
          </cell>
          <cell r="P32">
            <v>10.25</v>
          </cell>
          <cell r="Q32">
            <v>408</v>
          </cell>
          <cell r="R32">
            <v>374</v>
          </cell>
          <cell r="S32">
            <v>369</v>
          </cell>
          <cell r="U32">
            <v>2150</v>
          </cell>
          <cell r="V32">
            <v>0</v>
          </cell>
          <cell r="W32">
            <v>5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D33"/>
  <sheetViews>
    <sheetView tabSelected="1" workbookViewId="0">
      <selection activeCell="A19" sqref="A19:XFD19"/>
    </sheetView>
  </sheetViews>
  <sheetFormatPr defaultColWidth="10.5" defaultRowHeight="11.45" customHeight="1" outlineLevelRow="3" x14ac:dyDescent="0.2"/>
  <cols>
    <col min="1" max="1" width="71.83203125" style="1" customWidth="1"/>
    <col min="2" max="2" width="4.83203125" style="1" customWidth="1"/>
    <col min="3" max="6" width="7.1640625" style="8" customWidth="1"/>
    <col min="7" max="7" width="4.6640625" style="20" customWidth="1"/>
    <col min="8" max="8" width="1.6640625" style="21" customWidth="1"/>
    <col min="9" max="9" width="2" style="21" customWidth="1"/>
    <col min="10" max="11" width="1.6640625" style="21" customWidth="1"/>
    <col min="12" max="12" width="7" style="21" customWidth="1"/>
    <col min="13" max="15" width="8.5" style="21" customWidth="1"/>
    <col min="16" max="17" width="6.5" style="21" customWidth="1"/>
    <col min="18" max="20" width="7.33203125" style="21" customWidth="1"/>
    <col min="21" max="21" width="18.5" style="21" customWidth="1"/>
    <col min="22" max="23" width="7" style="21" customWidth="1"/>
    <col min="24" max="24" width="8.6640625" style="22" customWidth="1"/>
    <col min="25" max="25" width="10.6640625" style="23" customWidth="1"/>
    <col min="26" max="26" width="10.5" style="21"/>
    <col min="27" max="27" width="10.5" style="23"/>
    <col min="28" max="28" width="10.5" style="21"/>
    <col min="29" max="29" width="10.5" style="23"/>
    <col min="30" max="30" width="10.5" style="21"/>
    <col min="31" max="16384" width="10.5" style="4"/>
  </cols>
  <sheetData>
    <row r="1" spans="1:30" ht="12.95" customHeight="1" outlineLevel="1" x14ac:dyDescent="0.2">
      <c r="A1" s="2" t="s">
        <v>0</v>
      </c>
      <c r="B1" s="2"/>
      <c r="C1" s="7"/>
    </row>
    <row r="2" spans="1:30" ht="12.95" customHeight="1" outlineLevel="1" x14ac:dyDescent="0.2">
      <c r="B2" s="2"/>
      <c r="C2" s="7"/>
      <c r="AD2" s="30" t="s">
        <v>61</v>
      </c>
    </row>
    <row r="3" spans="1:30" ht="12.95" customHeight="1" x14ac:dyDescent="0.2">
      <c r="A3" s="3" t="s">
        <v>1</v>
      </c>
      <c r="B3" s="3"/>
      <c r="C3" s="9" t="s">
        <v>2</v>
      </c>
      <c r="D3" s="9"/>
      <c r="E3" s="9"/>
      <c r="F3" s="9"/>
      <c r="G3" s="13" t="s">
        <v>35</v>
      </c>
      <c r="H3" s="14" t="s">
        <v>36</v>
      </c>
      <c r="I3" s="14" t="s">
        <v>37</v>
      </c>
      <c r="J3" s="14" t="s">
        <v>38</v>
      </c>
      <c r="K3" s="14" t="s">
        <v>38</v>
      </c>
      <c r="L3" s="14" t="s">
        <v>39</v>
      </c>
      <c r="M3" s="14" t="s">
        <v>40</v>
      </c>
      <c r="N3" s="14" t="s">
        <v>41</v>
      </c>
      <c r="O3" s="14" t="s">
        <v>59</v>
      </c>
      <c r="P3" s="14" t="s">
        <v>42</v>
      </c>
      <c r="Q3" s="14" t="s">
        <v>43</v>
      </c>
      <c r="R3" s="14" t="s">
        <v>44</v>
      </c>
      <c r="S3" s="15" t="s">
        <v>45</v>
      </c>
      <c r="T3" s="15" t="s">
        <v>54</v>
      </c>
      <c r="U3" s="14" t="s">
        <v>46</v>
      </c>
      <c r="V3" s="14" t="s">
        <v>47</v>
      </c>
      <c r="W3" s="14" t="s">
        <v>48</v>
      </c>
      <c r="X3" s="16"/>
      <c r="Y3" s="17" t="s">
        <v>49</v>
      </c>
      <c r="Z3" s="14" t="s">
        <v>50</v>
      </c>
      <c r="AA3" s="17" t="s">
        <v>51</v>
      </c>
      <c r="AB3" s="14" t="s">
        <v>52</v>
      </c>
      <c r="AC3" s="29" t="s">
        <v>59</v>
      </c>
      <c r="AD3" s="15" t="s">
        <v>60</v>
      </c>
    </row>
    <row r="4" spans="1:30" ht="26.1" customHeight="1" x14ac:dyDescent="0.2">
      <c r="A4" s="3" t="s">
        <v>3</v>
      </c>
      <c r="B4" s="3"/>
      <c r="C4" s="9" t="s">
        <v>4</v>
      </c>
      <c r="D4" s="9" t="s">
        <v>5</v>
      </c>
      <c r="E4" s="9" t="s">
        <v>6</v>
      </c>
      <c r="F4" s="9" t="s">
        <v>7</v>
      </c>
      <c r="G4" s="13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6"/>
      <c r="Y4" s="17"/>
      <c r="Z4" s="14"/>
      <c r="AA4" s="17"/>
      <c r="AB4" s="14"/>
      <c r="AC4" s="17"/>
      <c r="AD4" s="14"/>
    </row>
    <row r="5" spans="1:30" ht="11.1" customHeight="1" x14ac:dyDescent="0.2">
      <c r="A5" s="5"/>
      <c r="B5" s="5"/>
      <c r="C5" s="10"/>
      <c r="D5" s="11"/>
      <c r="E5" s="18">
        <f t="shared" ref="E5:F5" si="0">SUM(E6:E79)</f>
        <v>19444.2</v>
      </c>
      <c r="F5" s="18">
        <f t="shared" si="0"/>
        <v>30455.86</v>
      </c>
      <c r="G5" s="13"/>
      <c r="H5" s="18">
        <f t="shared" ref="H5:O5" si="1">SUM(H6:H79)</f>
        <v>0</v>
      </c>
      <c r="I5" s="18">
        <f t="shared" si="1"/>
        <v>0</v>
      </c>
      <c r="J5" s="18">
        <f t="shared" si="1"/>
        <v>0</v>
      </c>
      <c r="K5" s="18">
        <f t="shared" si="1"/>
        <v>0</v>
      </c>
      <c r="L5" s="18">
        <f t="shared" si="1"/>
        <v>3888.8399999999997</v>
      </c>
      <c r="M5" s="18">
        <f t="shared" si="1"/>
        <v>19210.640000000003</v>
      </c>
      <c r="N5" s="18">
        <f t="shared" si="1"/>
        <v>2000</v>
      </c>
      <c r="O5" s="18">
        <f t="shared" si="1"/>
        <v>7500</v>
      </c>
      <c r="P5" s="14"/>
      <c r="Q5" s="14"/>
      <c r="R5" s="18">
        <f>SUM(R6:R79)</f>
        <v>3698.56</v>
      </c>
      <c r="S5" s="18">
        <f>SUM(S6:S79)</f>
        <v>3473.6840000000002</v>
      </c>
      <c r="T5" s="18">
        <f>SUM(T6:T79)</f>
        <v>3064.2159999999994</v>
      </c>
      <c r="U5" s="14"/>
      <c r="V5" s="18">
        <f>SUM(V6:V79)</f>
        <v>13164.245999999999</v>
      </c>
      <c r="W5" s="18">
        <f>SUM(W6:W79)</f>
        <v>2000</v>
      </c>
      <c r="X5" s="16" t="s">
        <v>53</v>
      </c>
      <c r="Y5" s="19">
        <f t="shared" ref="Y5:AD5" si="2">SUM(Y6:Y79)</f>
        <v>3127</v>
      </c>
      <c r="Z5" s="18">
        <f t="shared" si="2"/>
        <v>13207.279999999999</v>
      </c>
      <c r="AA5" s="19">
        <f t="shared" si="2"/>
        <v>400</v>
      </c>
      <c r="AB5" s="18">
        <f t="shared" si="2"/>
        <v>2000</v>
      </c>
      <c r="AC5" s="19">
        <f t="shared" si="2"/>
        <v>1201</v>
      </c>
      <c r="AD5" s="18">
        <f t="shared" si="2"/>
        <v>5190.3600000000006</v>
      </c>
    </row>
    <row r="6" spans="1:30" ht="11.1" customHeight="1" outlineLevel="3" x14ac:dyDescent="0.2">
      <c r="A6" s="6" t="s">
        <v>8</v>
      </c>
      <c r="B6" s="6" t="str">
        <f>VLOOKUP(A6,[1]TDSheet!$A:$B,2,0)</f>
        <v>шт</v>
      </c>
      <c r="C6" s="12">
        <v>1757</v>
      </c>
      <c r="D6" s="12">
        <v>819</v>
      </c>
      <c r="E6" s="12">
        <v>819</v>
      </c>
      <c r="F6" s="12">
        <v>1488</v>
      </c>
      <c r="G6" s="20">
        <f>VLOOKUP(A6,[1]TDSheet!$A:$G,7,0)</f>
        <v>0.3</v>
      </c>
      <c r="L6" s="21">
        <f>E6/5</f>
        <v>163.80000000000001</v>
      </c>
      <c r="M6" s="24">
        <f>L6*13-F6</f>
        <v>641.40000000000009</v>
      </c>
      <c r="N6" s="24"/>
      <c r="O6" s="24">
        <v>600</v>
      </c>
      <c r="P6" s="21">
        <f>(F6+M6+N6+O6)/L6</f>
        <v>16.663003663003661</v>
      </c>
      <c r="Q6" s="21">
        <f>F6/L6</f>
        <v>9.0842490842490839</v>
      </c>
      <c r="R6" s="21">
        <f>VLOOKUP(A6,[1]TDSheet!$A:$R,18,0)</f>
        <v>170</v>
      </c>
      <c r="S6" s="21">
        <f>VLOOKUP(A6,[1]TDSheet!$A:$S,19,0)</f>
        <v>154</v>
      </c>
      <c r="T6" s="21">
        <f>VLOOKUP(A6,[1]TDSheet!$A:$L,12,0)</f>
        <v>141.80000000000001</v>
      </c>
      <c r="V6" s="21">
        <f>M6*G6</f>
        <v>192.42000000000002</v>
      </c>
      <c r="W6" s="21">
        <f>N6*G6</f>
        <v>0</v>
      </c>
      <c r="X6" s="22">
        <f>VLOOKUP(A6,[1]TDSheet!$A:$W,23,0)</f>
        <v>12</v>
      </c>
      <c r="Y6" s="23">
        <v>54</v>
      </c>
      <c r="Z6" s="21">
        <f>Y6*X6*G6</f>
        <v>194.4</v>
      </c>
      <c r="AA6" s="23">
        <f>N6/X6</f>
        <v>0</v>
      </c>
      <c r="AB6" s="21">
        <f>AA6*X6*G6</f>
        <v>0</v>
      </c>
      <c r="AC6" s="23">
        <f>O6/X6</f>
        <v>50</v>
      </c>
      <c r="AD6" s="21">
        <f>AC6*X6*G6</f>
        <v>180</v>
      </c>
    </row>
    <row r="7" spans="1:30" ht="11.1" customHeight="1" outlineLevel="3" x14ac:dyDescent="0.2">
      <c r="A7" s="6" t="s">
        <v>9</v>
      </c>
      <c r="B7" s="6" t="str">
        <f>VLOOKUP(A7,[1]TDSheet!$A:$B,2,0)</f>
        <v>шт</v>
      </c>
      <c r="C7" s="12">
        <v>1065</v>
      </c>
      <c r="D7" s="12">
        <v>1681</v>
      </c>
      <c r="E7" s="12">
        <v>806</v>
      </c>
      <c r="F7" s="12">
        <v>1683</v>
      </c>
      <c r="G7" s="20">
        <f>VLOOKUP(A7,[1]TDSheet!$A:$G,7,0)</f>
        <v>0.3</v>
      </c>
      <c r="L7" s="21">
        <f t="shared" ref="L7:L32" si="3">E7/5</f>
        <v>161.19999999999999</v>
      </c>
      <c r="M7" s="24">
        <f>L7*13-F7</f>
        <v>412.59999999999991</v>
      </c>
      <c r="N7" s="24"/>
      <c r="O7" s="24">
        <v>600</v>
      </c>
      <c r="P7" s="21">
        <f t="shared" ref="P7:P32" si="4">(F7+M7+N7+O7)/L7</f>
        <v>16.722084367245657</v>
      </c>
      <c r="Q7" s="21">
        <f t="shared" ref="Q7:Q32" si="5">F7/L7</f>
        <v>10.44044665012407</v>
      </c>
      <c r="R7" s="21">
        <f>VLOOKUP(A7,[1]TDSheet!$A:$R,18,0)</f>
        <v>199.8</v>
      </c>
      <c r="S7" s="21">
        <f>VLOOKUP(A7,[1]TDSheet!$A:$S,19,0)</f>
        <v>112.6</v>
      </c>
      <c r="T7" s="21">
        <f>VLOOKUP(A7,[1]TDSheet!$A:$L,12,0)</f>
        <v>154.19999999999999</v>
      </c>
      <c r="V7" s="21">
        <f t="shared" ref="V7:V32" si="6">M7*G7</f>
        <v>123.77999999999997</v>
      </c>
      <c r="W7" s="21">
        <f t="shared" ref="W7:W32" si="7">N7*G7</f>
        <v>0</v>
      </c>
      <c r="X7" s="22">
        <f>VLOOKUP(A7,[1]TDSheet!$A:$W,23,0)</f>
        <v>12</v>
      </c>
      <c r="Y7" s="23">
        <v>35</v>
      </c>
      <c r="Z7" s="21">
        <f t="shared" ref="Z7:Z32" si="8">Y7*X7*G7</f>
        <v>126</v>
      </c>
      <c r="AA7" s="23">
        <f t="shared" ref="AA7:AA32" si="9">N7/X7</f>
        <v>0</v>
      </c>
      <c r="AB7" s="21">
        <f t="shared" ref="AB7:AB32" si="10">AA7*X7*G7</f>
        <v>0</v>
      </c>
      <c r="AC7" s="23">
        <f t="shared" ref="AC7:AC33" si="11">O7/X7</f>
        <v>50</v>
      </c>
      <c r="AD7" s="21">
        <f t="shared" ref="AD7:AD33" si="12">AC7*X7*G7</f>
        <v>180</v>
      </c>
    </row>
    <row r="8" spans="1:30" ht="11.1" customHeight="1" outlineLevel="3" x14ac:dyDescent="0.2">
      <c r="A8" s="6" t="s">
        <v>10</v>
      </c>
      <c r="B8" s="6" t="str">
        <f>VLOOKUP(A8,[1]TDSheet!$A:$B,2,0)</f>
        <v>кг</v>
      </c>
      <c r="C8" s="12">
        <v>29.12</v>
      </c>
      <c r="D8" s="12"/>
      <c r="E8" s="12"/>
      <c r="F8" s="12">
        <v>20.16</v>
      </c>
      <c r="G8" s="20">
        <f>VLOOKUP(A8,[1]TDSheet!$A:$G,7,0)</f>
        <v>1</v>
      </c>
      <c r="L8" s="25">
        <f t="shared" si="3"/>
        <v>0</v>
      </c>
      <c r="M8" s="24"/>
      <c r="N8" s="24"/>
      <c r="O8" s="24">
        <v>400</v>
      </c>
      <c r="P8" s="21" t="e">
        <f t="shared" si="4"/>
        <v>#DIV/0!</v>
      </c>
      <c r="Q8" s="21" t="e">
        <f t="shared" si="5"/>
        <v>#DIV/0!</v>
      </c>
      <c r="R8" s="21">
        <f>VLOOKUP(A8,[1]TDSheet!$A:$R,18,0)</f>
        <v>17.472000000000001</v>
      </c>
      <c r="S8" s="21">
        <f>VLOOKUP(A8,[1]TDSheet!$A:$S,19,0)</f>
        <v>17.204000000000001</v>
      </c>
      <c r="T8" s="21">
        <f>VLOOKUP(A8,[1]TDSheet!$A:$L,12,0)</f>
        <v>16.576000000000001</v>
      </c>
      <c r="V8" s="21">
        <f t="shared" si="6"/>
        <v>0</v>
      </c>
      <c r="W8" s="21">
        <f t="shared" si="7"/>
        <v>0</v>
      </c>
      <c r="X8" s="22">
        <f>VLOOKUP(A8,[1]TDSheet!$A:$W,23,0)</f>
        <v>2.2400000000000002</v>
      </c>
      <c r="Y8" s="23">
        <f t="shared" ref="Y8:Y31" si="13">M8/X8</f>
        <v>0</v>
      </c>
      <c r="Z8" s="21">
        <f t="shared" si="8"/>
        <v>0</v>
      </c>
      <c r="AA8" s="23">
        <f t="shared" si="9"/>
        <v>0</v>
      </c>
      <c r="AB8" s="21">
        <f t="shared" si="10"/>
        <v>0</v>
      </c>
      <c r="AC8" s="23">
        <v>179</v>
      </c>
      <c r="AD8" s="21">
        <f t="shared" si="12"/>
        <v>400.96000000000004</v>
      </c>
    </row>
    <row r="9" spans="1:30" ht="11.1" customHeight="1" outlineLevel="3" x14ac:dyDescent="0.2">
      <c r="A9" s="31" t="s">
        <v>11</v>
      </c>
      <c r="B9" s="6" t="str">
        <f>VLOOKUP(A9,[1]TDSheet!$A:$B,2,0)</f>
        <v>кг</v>
      </c>
      <c r="C9" s="12">
        <v>77.7</v>
      </c>
      <c r="D9" s="12"/>
      <c r="E9" s="12">
        <v>18.5</v>
      </c>
      <c r="F9" s="12"/>
      <c r="G9" s="20">
        <f>VLOOKUP(A9,[1]TDSheet!$A:$G,7,0)</f>
        <v>1</v>
      </c>
      <c r="L9" s="21">
        <f t="shared" si="3"/>
        <v>3.7</v>
      </c>
      <c r="M9" s="27">
        <f>L9*13-F9</f>
        <v>48.1</v>
      </c>
      <c r="N9" s="24"/>
      <c r="O9" s="24"/>
      <c r="P9" s="21">
        <f t="shared" si="4"/>
        <v>13</v>
      </c>
      <c r="Q9" s="21">
        <f t="shared" si="5"/>
        <v>0</v>
      </c>
      <c r="R9" s="21">
        <f>VLOOKUP(A9,[1]TDSheet!$A:$R,18,0)</f>
        <v>34.5</v>
      </c>
      <c r="S9" s="21">
        <f>VLOOKUP(A9,[1]TDSheet!$A:$S,19,0)</f>
        <v>48.1</v>
      </c>
      <c r="T9" s="21">
        <f>VLOOKUP(A9,[1]TDSheet!$A:$L,12,0)</f>
        <v>33.299999999999997</v>
      </c>
      <c r="U9" s="28" t="s">
        <v>58</v>
      </c>
      <c r="V9" s="21">
        <f t="shared" si="6"/>
        <v>48.1</v>
      </c>
      <c r="W9" s="21">
        <f t="shared" si="7"/>
        <v>0</v>
      </c>
      <c r="X9" s="22">
        <f>VLOOKUP(A9,[1]TDSheet!$A:$W,23,0)</f>
        <v>3.7</v>
      </c>
      <c r="Y9" s="23">
        <v>13</v>
      </c>
      <c r="Z9" s="21">
        <f t="shared" si="8"/>
        <v>48.1</v>
      </c>
      <c r="AA9" s="23">
        <f t="shared" si="9"/>
        <v>0</v>
      </c>
      <c r="AB9" s="21">
        <f t="shared" si="10"/>
        <v>0</v>
      </c>
      <c r="AC9" s="23">
        <f t="shared" si="11"/>
        <v>0</v>
      </c>
      <c r="AD9" s="21">
        <f t="shared" si="12"/>
        <v>0</v>
      </c>
    </row>
    <row r="10" spans="1:30" ht="11.1" customHeight="1" outlineLevel="3" x14ac:dyDescent="0.2">
      <c r="A10" s="6" t="s">
        <v>12</v>
      </c>
      <c r="B10" s="6" t="str">
        <f>VLOOKUP(A10,[1]TDSheet!$A:$B,2,0)</f>
        <v>кг</v>
      </c>
      <c r="C10" s="12">
        <v>403.2</v>
      </c>
      <c r="D10" s="12"/>
      <c r="E10" s="12">
        <v>14.5</v>
      </c>
      <c r="F10" s="12">
        <v>388.7</v>
      </c>
      <c r="G10" s="20">
        <f>VLOOKUP(A10,[1]TDSheet!$A:$G,7,0)</f>
        <v>1</v>
      </c>
      <c r="L10" s="21">
        <f t="shared" si="3"/>
        <v>2.9</v>
      </c>
      <c r="M10" s="24"/>
      <c r="N10" s="24"/>
      <c r="O10" s="24"/>
      <c r="P10" s="21">
        <f t="shared" si="4"/>
        <v>134.0344827586207</v>
      </c>
      <c r="Q10" s="21">
        <f t="shared" si="5"/>
        <v>134.0344827586207</v>
      </c>
      <c r="R10" s="21">
        <f>VLOOKUP(A10,[1]TDSheet!$A:$R,18,0)</f>
        <v>0.36</v>
      </c>
      <c r="S10" s="21">
        <f>VLOOKUP(A10,[1]TDSheet!$A:$S,19,0)</f>
        <v>6.12</v>
      </c>
      <c r="T10" s="21">
        <f>VLOOKUP(A10,[1]TDSheet!$A:$L,12,0)</f>
        <v>2.88</v>
      </c>
      <c r="V10" s="21">
        <f t="shared" si="6"/>
        <v>0</v>
      </c>
      <c r="W10" s="21">
        <f t="shared" si="7"/>
        <v>0</v>
      </c>
      <c r="X10" s="22">
        <f>VLOOKUP(A10,[1]TDSheet!$A:$W,23,0)</f>
        <v>1.8</v>
      </c>
      <c r="Y10" s="23">
        <f t="shared" si="13"/>
        <v>0</v>
      </c>
      <c r="Z10" s="21">
        <f t="shared" si="8"/>
        <v>0</v>
      </c>
      <c r="AA10" s="23">
        <f t="shared" si="9"/>
        <v>0</v>
      </c>
      <c r="AB10" s="21">
        <f t="shared" si="10"/>
        <v>0</v>
      </c>
      <c r="AC10" s="23">
        <f t="shared" si="11"/>
        <v>0</v>
      </c>
      <c r="AD10" s="21">
        <f t="shared" si="12"/>
        <v>0</v>
      </c>
    </row>
    <row r="11" spans="1:30" ht="11.1" customHeight="1" outlineLevel="3" x14ac:dyDescent="0.2">
      <c r="A11" s="6" t="s">
        <v>13</v>
      </c>
      <c r="B11" s="6" t="str">
        <f>VLOOKUP(A11,[1]TDSheet!$A:$B,2,0)</f>
        <v>кг</v>
      </c>
      <c r="C11" s="12">
        <v>1139.5999999999999</v>
      </c>
      <c r="D11" s="12">
        <v>1768.6</v>
      </c>
      <c r="E11" s="12">
        <v>891.7</v>
      </c>
      <c r="F11" s="12">
        <v>1831.5</v>
      </c>
      <c r="G11" s="20">
        <f>VLOOKUP(A11,[1]TDSheet!$A:$G,7,0)</f>
        <v>1</v>
      </c>
      <c r="L11" s="21">
        <f t="shared" si="3"/>
        <v>178.34</v>
      </c>
      <c r="M11" s="24">
        <f t="shared" ref="M11:M12" si="14">L11*13-F11</f>
        <v>486.92000000000007</v>
      </c>
      <c r="N11" s="24"/>
      <c r="O11" s="24">
        <v>600</v>
      </c>
      <c r="P11" s="21">
        <f t="shared" si="4"/>
        <v>16.36436021083324</v>
      </c>
      <c r="Q11" s="21">
        <f t="shared" si="5"/>
        <v>10.269709543568464</v>
      </c>
      <c r="R11" s="21">
        <f>VLOOKUP(A11,[1]TDSheet!$A:$R,18,0)</f>
        <v>195.36799999999999</v>
      </c>
      <c r="S11" s="21">
        <f>VLOOKUP(A11,[1]TDSheet!$A:$S,19,0)</f>
        <v>132.45999999999998</v>
      </c>
      <c r="T11" s="21">
        <f>VLOOKUP(A11,[1]TDSheet!$A:$L,12,0)</f>
        <v>145.04000000000002</v>
      </c>
      <c r="V11" s="21">
        <f t="shared" si="6"/>
        <v>486.92000000000007</v>
      </c>
      <c r="W11" s="21">
        <f t="shared" si="7"/>
        <v>0</v>
      </c>
      <c r="X11" s="22">
        <f>VLOOKUP(A11,[1]TDSheet!$A:$W,23,0)</f>
        <v>3.7</v>
      </c>
      <c r="Y11" s="23">
        <v>132</v>
      </c>
      <c r="Z11" s="21">
        <f t="shared" si="8"/>
        <v>488.40000000000003</v>
      </c>
      <c r="AA11" s="23">
        <f t="shared" si="9"/>
        <v>0</v>
      </c>
      <c r="AB11" s="21">
        <f t="shared" si="10"/>
        <v>0</v>
      </c>
      <c r="AC11" s="23">
        <v>162</v>
      </c>
      <c r="AD11" s="21">
        <f t="shared" si="12"/>
        <v>599.4</v>
      </c>
    </row>
    <row r="12" spans="1:30" ht="11.1" customHeight="1" outlineLevel="3" x14ac:dyDescent="0.2">
      <c r="A12" s="6" t="s">
        <v>14</v>
      </c>
      <c r="B12" s="6" t="str">
        <f>VLOOKUP(A12,[1]TDSheet!$A:$B,2,0)</f>
        <v>шт</v>
      </c>
      <c r="C12" s="12">
        <v>1891</v>
      </c>
      <c r="D12" s="12">
        <v>33</v>
      </c>
      <c r="E12" s="12">
        <v>854</v>
      </c>
      <c r="F12" s="12">
        <v>961</v>
      </c>
      <c r="G12" s="20">
        <f>VLOOKUP(A12,[1]TDSheet!$A:$G,7,0)</f>
        <v>0.25</v>
      </c>
      <c r="L12" s="21">
        <f t="shared" si="3"/>
        <v>170.8</v>
      </c>
      <c r="M12" s="24">
        <f t="shared" si="14"/>
        <v>1259.4000000000001</v>
      </c>
      <c r="N12" s="24"/>
      <c r="O12" s="24"/>
      <c r="P12" s="21">
        <f t="shared" si="4"/>
        <v>13</v>
      </c>
      <c r="Q12" s="21">
        <f t="shared" si="5"/>
        <v>5.6264637002341917</v>
      </c>
      <c r="R12" s="21">
        <f>VLOOKUP(A12,[1]TDSheet!$A:$R,18,0)</f>
        <v>114</v>
      </c>
      <c r="S12" s="21">
        <f>VLOOKUP(A12,[1]TDSheet!$A:$S,19,0)</f>
        <v>180.4</v>
      </c>
      <c r="T12" s="21">
        <f>VLOOKUP(A12,[1]TDSheet!$A:$L,12,0)</f>
        <v>113</v>
      </c>
      <c r="V12" s="21">
        <f t="shared" si="6"/>
        <v>314.85000000000002</v>
      </c>
      <c r="W12" s="21">
        <f t="shared" si="7"/>
        <v>0</v>
      </c>
      <c r="X12" s="22">
        <f>VLOOKUP(A12,[1]TDSheet!$A:$W,23,0)</f>
        <v>6</v>
      </c>
      <c r="Y12" s="23">
        <v>210</v>
      </c>
      <c r="Z12" s="21">
        <f t="shared" si="8"/>
        <v>315</v>
      </c>
      <c r="AA12" s="23">
        <f t="shared" si="9"/>
        <v>0</v>
      </c>
      <c r="AB12" s="21">
        <f t="shared" si="10"/>
        <v>0</v>
      </c>
      <c r="AC12" s="23">
        <f t="shared" si="11"/>
        <v>0</v>
      </c>
      <c r="AD12" s="21">
        <f t="shared" si="12"/>
        <v>0</v>
      </c>
    </row>
    <row r="13" spans="1:30" ht="11.1" customHeight="1" outlineLevel="3" x14ac:dyDescent="0.2">
      <c r="A13" s="6" t="s">
        <v>15</v>
      </c>
      <c r="B13" s="6" t="str">
        <f>VLOOKUP(A13,[1]TDSheet!$A:$B,2,0)</f>
        <v>шт</v>
      </c>
      <c r="C13" s="12">
        <v>700</v>
      </c>
      <c r="D13" s="12">
        <v>1620</v>
      </c>
      <c r="E13" s="12">
        <v>513</v>
      </c>
      <c r="F13" s="12">
        <v>1624</v>
      </c>
      <c r="G13" s="20">
        <f>VLOOKUP(A13,[1]TDSheet!$A:$G,7,0)</f>
        <v>0.25</v>
      </c>
      <c r="L13" s="21">
        <f t="shared" si="3"/>
        <v>102.6</v>
      </c>
      <c r="M13" s="24"/>
      <c r="N13" s="24"/>
      <c r="O13" s="24"/>
      <c r="P13" s="21">
        <f t="shared" si="4"/>
        <v>15.828460038986355</v>
      </c>
      <c r="Q13" s="21">
        <f t="shared" si="5"/>
        <v>15.828460038986355</v>
      </c>
      <c r="R13" s="21">
        <f>VLOOKUP(A13,[1]TDSheet!$A:$R,18,0)</f>
        <v>159</v>
      </c>
      <c r="S13" s="21">
        <f>VLOOKUP(A13,[1]TDSheet!$A:$S,19,0)</f>
        <v>85.6</v>
      </c>
      <c r="T13" s="21">
        <f>VLOOKUP(A13,[1]TDSheet!$A:$L,12,0)</f>
        <v>128.19999999999999</v>
      </c>
      <c r="V13" s="21">
        <f t="shared" si="6"/>
        <v>0</v>
      </c>
      <c r="W13" s="21">
        <f t="shared" si="7"/>
        <v>0</v>
      </c>
      <c r="X13" s="22">
        <f>VLOOKUP(A13,[1]TDSheet!$A:$W,23,0)</f>
        <v>12</v>
      </c>
      <c r="Y13" s="23">
        <f t="shared" si="13"/>
        <v>0</v>
      </c>
      <c r="Z13" s="21">
        <f t="shared" si="8"/>
        <v>0</v>
      </c>
      <c r="AA13" s="23">
        <f t="shared" si="9"/>
        <v>0</v>
      </c>
      <c r="AB13" s="21">
        <f t="shared" si="10"/>
        <v>0</v>
      </c>
      <c r="AC13" s="23">
        <f t="shared" si="11"/>
        <v>0</v>
      </c>
      <c r="AD13" s="21">
        <f t="shared" si="12"/>
        <v>0</v>
      </c>
    </row>
    <row r="14" spans="1:30" ht="11.1" customHeight="1" outlineLevel="3" x14ac:dyDescent="0.2">
      <c r="A14" s="6" t="s">
        <v>16</v>
      </c>
      <c r="B14" s="6" t="str">
        <f>VLOOKUP(A14,[1]TDSheet!$A:$B,2,0)</f>
        <v>кг</v>
      </c>
      <c r="C14" s="12">
        <v>1218</v>
      </c>
      <c r="D14" s="12">
        <v>264</v>
      </c>
      <c r="E14" s="12">
        <v>965</v>
      </c>
      <c r="F14" s="12">
        <v>349</v>
      </c>
      <c r="G14" s="20">
        <f>VLOOKUP(A14,[1]TDSheet!$A:$G,7,0)</f>
        <v>1</v>
      </c>
      <c r="L14" s="21">
        <f t="shared" si="3"/>
        <v>193</v>
      </c>
      <c r="M14" s="27">
        <f t="shared" ref="M14:M30" si="15">L14*13-F14</f>
        <v>2160</v>
      </c>
      <c r="N14" s="24"/>
      <c r="O14" s="24"/>
      <c r="P14" s="21">
        <f t="shared" si="4"/>
        <v>13</v>
      </c>
      <c r="Q14" s="21">
        <f t="shared" si="5"/>
        <v>1.8082901554404145</v>
      </c>
      <c r="R14" s="21">
        <f>VLOOKUP(A14,[1]TDSheet!$A:$R,18,0)</f>
        <v>202.8</v>
      </c>
      <c r="S14" s="21">
        <f>VLOOKUP(A14,[1]TDSheet!$A:$S,19,0)</f>
        <v>151.19999999999999</v>
      </c>
      <c r="T14" s="21">
        <f>VLOOKUP(A14,[1]TDSheet!$A:$L,12,0)</f>
        <v>236.4</v>
      </c>
      <c r="U14" s="28" t="s">
        <v>58</v>
      </c>
      <c r="V14" s="21">
        <f t="shared" si="6"/>
        <v>2160</v>
      </c>
      <c r="W14" s="21">
        <f t="shared" si="7"/>
        <v>0</v>
      </c>
      <c r="X14" s="22">
        <f>VLOOKUP(A14,[1]TDSheet!$A:$W,23,0)</f>
        <v>6</v>
      </c>
      <c r="Y14" s="23">
        <v>360</v>
      </c>
      <c r="Z14" s="21">
        <f t="shared" si="8"/>
        <v>2160</v>
      </c>
      <c r="AA14" s="23">
        <f t="shared" si="9"/>
        <v>0</v>
      </c>
      <c r="AB14" s="21">
        <f t="shared" si="10"/>
        <v>0</v>
      </c>
      <c r="AC14" s="23">
        <f t="shared" si="11"/>
        <v>0</v>
      </c>
      <c r="AD14" s="21">
        <f t="shared" si="12"/>
        <v>0</v>
      </c>
    </row>
    <row r="15" spans="1:30" ht="11.1" customHeight="1" outlineLevel="3" x14ac:dyDescent="0.2">
      <c r="A15" s="6" t="s">
        <v>17</v>
      </c>
      <c r="B15" s="6" t="str">
        <f>VLOOKUP(A15,[1]TDSheet!$A:$B,2,0)</f>
        <v>шт</v>
      </c>
      <c r="C15" s="12">
        <v>436</v>
      </c>
      <c r="D15" s="12">
        <v>128</v>
      </c>
      <c r="E15" s="12">
        <v>182</v>
      </c>
      <c r="F15" s="12">
        <v>326</v>
      </c>
      <c r="G15" s="20">
        <f>VLOOKUP(A15,[1]TDSheet!$A:$G,7,0)</f>
        <v>0.75</v>
      </c>
      <c r="L15" s="21">
        <f t="shared" si="3"/>
        <v>36.4</v>
      </c>
      <c r="M15" s="24">
        <f t="shared" si="15"/>
        <v>147.19999999999999</v>
      </c>
      <c r="N15" s="24"/>
      <c r="O15" s="24"/>
      <c r="P15" s="21">
        <f t="shared" si="4"/>
        <v>13</v>
      </c>
      <c r="Q15" s="21">
        <f t="shared" si="5"/>
        <v>8.9560439560439562</v>
      </c>
      <c r="R15" s="21">
        <f>VLOOKUP(A15,[1]TDSheet!$A:$R,18,0)</f>
        <v>30.2</v>
      </c>
      <c r="S15" s="21">
        <f>VLOOKUP(A15,[1]TDSheet!$A:$S,19,0)</f>
        <v>37</v>
      </c>
      <c r="T15" s="21">
        <f>VLOOKUP(A15,[1]TDSheet!$A:$L,12,0)</f>
        <v>31</v>
      </c>
      <c r="V15" s="21">
        <f t="shared" si="6"/>
        <v>110.39999999999999</v>
      </c>
      <c r="W15" s="21">
        <f t="shared" si="7"/>
        <v>0</v>
      </c>
      <c r="X15" s="22">
        <f>VLOOKUP(A15,[1]TDSheet!$A:$W,23,0)</f>
        <v>8</v>
      </c>
      <c r="Y15" s="23">
        <v>19</v>
      </c>
      <c r="Z15" s="21">
        <f t="shared" si="8"/>
        <v>114</v>
      </c>
      <c r="AA15" s="23">
        <f t="shared" si="9"/>
        <v>0</v>
      </c>
      <c r="AB15" s="21">
        <f t="shared" si="10"/>
        <v>0</v>
      </c>
      <c r="AC15" s="23">
        <f t="shared" si="11"/>
        <v>0</v>
      </c>
      <c r="AD15" s="21">
        <f t="shared" si="12"/>
        <v>0</v>
      </c>
    </row>
    <row r="16" spans="1:30" ht="11.1" customHeight="1" outlineLevel="3" x14ac:dyDescent="0.2">
      <c r="A16" s="6" t="s">
        <v>18</v>
      </c>
      <c r="B16" s="6" t="str">
        <f>VLOOKUP(A16,[1]TDSheet!$A:$B,2,0)</f>
        <v>шт</v>
      </c>
      <c r="C16" s="12">
        <v>1098</v>
      </c>
      <c r="D16" s="12"/>
      <c r="E16" s="12">
        <v>340</v>
      </c>
      <c r="F16" s="12">
        <v>645</v>
      </c>
      <c r="G16" s="20">
        <f>VLOOKUP(A16,[1]TDSheet!$A:$G,7,0)</f>
        <v>0.9</v>
      </c>
      <c r="L16" s="21">
        <f t="shared" si="3"/>
        <v>68</v>
      </c>
      <c r="M16" s="24">
        <f t="shared" si="15"/>
        <v>239</v>
      </c>
      <c r="N16" s="24"/>
      <c r="O16" s="24">
        <v>200</v>
      </c>
      <c r="P16" s="21">
        <f t="shared" si="4"/>
        <v>15.941176470588236</v>
      </c>
      <c r="Q16" s="21">
        <f t="shared" si="5"/>
        <v>9.485294117647058</v>
      </c>
      <c r="R16" s="21">
        <f>VLOOKUP(A16,[1]TDSheet!$A:$R,18,0)</f>
        <v>104.4</v>
      </c>
      <c r="S16" s="21">
        <f>VLOOKUP(A16,[1]TDSheet!$A:$S,19,0)</f>
        <v>88</v>
      </c>
      <c r="T16" s="21">
        <f>VLOOKUP(A16,[1]TDSheet!$A:$L,12,0)</f>
        <v>50</v>
      </c>
      <c r="V16" s="21">
        <f t="shared" si="6"/>
        <v>215.1</v>
      </c>
      <c r="W16" s="21">
        <f t="shared" si="7"/>
        <v>0</v>
      </c>
      <c r="X16" s="22">
        <f>VLOOKUP(A16,[1]TDSheet!$A:$W,23,0)</f>
        <v>8</v>
      </c>
      <c r="Y16" s="23">
        <v>30</v>
      </c>
      <c r="Z16" s="21">
        <f t="shared" si="8"/>
        <v>216</v>
      </c>
      <c r="AA16" s="23">
        <f t="shared" si="9"/>
        <v>0</v>
      </c>
      <c r="AB16" s="21">
        <f t="shared" si="10"/>
        <v>0</v>
      </c>
      <c r="AC16" s="23">
        <f t="shared" si="11"/>
        <v>25</v>
      </c>
      <c r="AD16" s="21">
        <f t="shared" si="12"/>
        <v>180</v>
      </c>
    </row>
    <row r="17" spans="1:30" ht="11.1" customHeight="1" outlineLevel="3" x14ac:dyDescent="0.2">
      <c r="A17" s="6" t="s">
        <v>19</v>
      </c>
      <c r="B17" s="6" t="str">
        <f>VLOOKUP(A17,[1]TDSheet!$A:$B,2,0)</f>
        <v>шт</v>
      </c>
      <c r="C17" s="12">
        <v>2622</v>
      </c>
      <c r="D17" s="12">
        <v>504</v>
      </c>
      <c r="E17" s="12">
        <v>999</v>
      </c>
      <c r="F17" s="12">
        <v>1880</v>
      </c>
      <c r="G17" s="20">
        <f>VLOOKUP(A17,[1]TDSheet!$A:$G,7,0)</f>
        <v>0.9</v>
      </c>
      <c r="L17" s="21">
        <f t="shared" si="3"/>
        <v>199.8</v>
      </c>
      <c r="M17" s="24">
        <f t="shared" si="15"/>
        <v>717.40000000000009</v>
      </c>
      <c r="N17" s="24"/>
      <c r="O17" s="24">
        <v>800</v>
      </c>
      <c r="P17" s="21">
        <f t="shared" si="4"/>
        <v>17.004004004004003</v>
      </c>
      <c r="Q17" s="21">
        <f t="shared" si="5"/>
        <v>9.4094094094094096</v>
      </c>
      <c r="R17" s="21">
        <f>VLOOKUP(A17,[1]TDSheet!$A:$R,18,0)</f>
        <v>245</v>
      </c>
      <c r="S17" s="21">
        <f>VLOOKUP(A17,[1]TDSheet!$A:$S,19,0)</f>
        <v>222.8</v>
      </c>
      <c r="T17" s="21">
        <f>VLOOKUP(A17,[1]TDSheet!$A:$L,12,0)</f>
        <v>176.8</v>
      </c>
      <c r="V17" s="21">
        <f t="shared" si="6"/>
        <v>645.66000000000008</v>
      </c>
      <c r="W17" s="21">
        <f t="shared" si="7"/>
        <v>0</v>
      </c>
      <c r="X17" s="22">
        <f>VLOOKUP(A17,[1]TDSheet!$A:$W,23,0)</f>
        <v>8</v>
      </c>
      <c r="Y17" s="23">
        <v>90</v>
      </c>
      <c r="Z17" s="21">
        <f t="shared" si="8"/>
        <v>648</v>
      </c>
      <c r="AA17" s="23">
        <f t="shared" si="9"/>
        <v>0</v>
      </c>
      <c r="AB17" s="21">
        <f t="shared" si="10"/>
        <v>0</v>
      </c>
      <c r="AC17" s="23">
        <f t="shared" si="11"/>
        <v>100</v>
      </c>
      <c r="AD17" s="21">
        <f t="shared" si="12"/>
        <v>720</v>
      </c>
    </row>
    <row r="18" spans="1:30" ht="11.1" customHeight="1" outlineLevel="3" x14ac:dyDescent="0.2">
      <c r="A18" s="6" t="s">
        <v>20</v>
      </c>
      <c r="B18" s="6" t="str">
        <f>VLOOKUP(A18,[1]TDSheet!$A:$B,2,0)</f>
        <v>шт</v>
      </c>
      <c r="C18" s="12">
        <v>675</v>
      </c>
      <c r="D18" s="12"/>
      <c r="E18" s="12">
        <v>285</v>
      </c>
      <c r="F18" s="12">
        <v>320</v>
      </c>
      <c r="G18" s="20">
        <f>VLOOKUP(A18,[1]TDSheet!$A:$G,7,0)</f>
        <v>0.43</v>
      </c>
      <c r="L18" s="21">
        <f t="shared" si="3"/>
        <v>57</v>
      </c>
      <c r="M18" s="24">
        <f t="shared" si="15"/>
        <v>421</v>
      </c>
      <c r="N18" s="24"/>
      <c r="O18" s="24"/>
      <c r="P18" s="21">
        <f t="shared" si="4"/>
        <v>13</v>
      </c>
      <c r="Q18" s="21">
        <f t="shared" si="5"/>
        <v>5.6140350877192979</v>
      </c>
      <c r="R18" s="21">
        <f>VLOOKUP(A18,[1]TDSheet!$A:$R,18,0)</f>
        <v>65.599999999999994</v>
      </c>
      <c r="S18" s="21">
        <f>VLOOKUP(A18,[1]TDSheet!$A:$S,19,0)</f>
        <v>53.6</v>
      </c>
      <c r="T18" s="21">
        <f>VLOOKUP(A18,[1]TDSheet!$A:$L,12,0)</f>
        <v>28</v>
      </c>
      <c r="V18" s="21">
        <f t="shared" si="6"/>
        <v>181.03</v>
      </c>
      <c r="W18" s="21">
        <f t="shared" si="7"/>
        <v>0</v>
      </c>
      <c r="X18" s="22">
        <f>VLOOKUP(A18,[1]TDSheet!$A:$W,23,0)</f>
        <v>16</v>
      </c>
      <c r="Y18" s="23">
        <v>27</v>
      </c>
      <c r="Z18" s="21">
        <f t="shared" si="8"/>
        <v>185.76</v>
      </c>
      <c r="AA18" s="23">
        <f t="shared" si="9"/>
        <v>0</v>
      </c>
      <c r="AB18" s="21">
        <f t="shared" si="10"/>
        <v>0</v>
      </c>
      <c r="AC18" s="23">
        <f t="shared" si="11"/>
        <v>0</v>
      </c>
      <c r="AD18" s="21">
        <f t="shared" si="12"/>
        <v>0</v>
      </c>
    </row>
    <row r="19" spans="1:30" ht="21.95" customHeight="1" outlineLevel="3" x14ac:dyDescent="0.2">
      <c r="A19" s="6" t="s">
        <v>21</v>
      </c>
      <c r="B19" s="6" t="str">
        <f>VLOOKUP(A19,[1]TDSheet!$A:$B,2,0)</f>
        <v>кг</v>
      </c>
      <c r="C19" s="12">
        <v>2100</v>
      </c>
      <c r="D19" s="12">
        <v>2975</v>
      </c>
      <c r="E19" s="12">
        <v>1950</v>
      </c>
      <c r="F19" s="12">
        <v>2755</v>
      </c>
      <c r="G19" s="20">
        <f>VLOOKUP(A19,[1]TDSheet!$A:$G,7,0)</f>
        <v>1</v>
      </c>
      <c r="L19" s="21">
        <f t="shared" si="3"/>
        <v>390</v>
      </c>
      <c r="M19" s="24">
        <v>350</v>
      </c>
      <c r="N19" s="24">
        <v>2000</v>
      </c>
      <c r="O19" s="24">
        <v>1000</v>
      </c>
      <c r="P19" s="21">
        <f t="shared" si="4"/>
        <v>15.653846153846153</v>
      </c>
      <c r="Q19" s="21">
        <f t="shared" si="5"/>
        <v>7.0641025641025639</v>
      </c>
      <c r="R19" s="21">
        <f>VLOOKUP(A19,[1]TDSheet!$A:$R,18,0)</f>
        <v>401</v>
      </c>
      <c r="S19" s="21">
        <f>VLOOKUP(A19,[1]TDSheet!$A:$S,19,0)</f>
        <v>327</v>
      </c>
      <c r="T19" s="21">
        <f>VLOOKUP(A19,[1]TDSheet!$A:$L,12,0)</f>
        <v>283</v>
      </c>
      <c r="V19" s="21">
        <f t="shared" si="6"/>
        <v>350</v>
      </c>
      <c r="W19" s="21">
        <f t="shared" si="7"/>
        <v>2000</v>
      </c>
      <c r="X19" s="22">
        <f>VLOOKUP(A19,[1]TDSheet!$A:$W,23,0)</f>
        <v>5</v>
      </c>
      <c r="Y19" s="23">
        <v>70</v>
      </c>
      <c r="Z19" s="21">
        <f t="shared" si="8"/>
        <v>350</v>
      </c>
      <c r="AA19" s="23">
        <f t="shared" si="9"/>
        <v>400</v>
      </c>
      <c r="AB19" s="21">
        <f t="shared" si="10"/>
        <v>2000</v>
      </c>
      <c r="AC19" s="23">
        <f t="shared" si="11"/>
        <v>200</v>
      </c>
      <c r="AD19" s="21">
        <f t="shared" si="12"/>
        <v>1000</v>
      </c>
    </row>
    <row r="20" spans="1:30" ht="11.1" customHeight="1" outlineLevel="3" x14ac:dyDescent="0.2">
      <c r="A20" s="6" t="s">
        <v>22</v>
      </c>
      <c r="B20" s="6" t="str">
        <f>VLOOKUP(A20,[1]TDSheet!$A:$B,2,0)</f>
        <v>шт</v>
      </c>
      <c r="C20" s="12">
        <v>2045</v>
      </c>
      <c r="D20" s="12">
        <v>1040</v>
      </c>
      <c r="E20" s="12">
        <v>1142</v>
      </c>
      <c r="F20" s="12">
        <v>1772</v>
      </c>
      <c r="G20" s="20">
        <f>VLOOKUP(A20,[1]TDSheet!$A:$G,7,0)</f>
        <v>0.9</v>
      </c>
      <c r="L20" s="21">
        <f t="shared" si="3"/>
        <v>228.4</v>
      </c>
      <c r="M20" s="24">
        <f t="shared" si="15"/>
        <v>1197.2000000000003</v>
      </c>
      <c r="N20" s="24"/>
      <c r="O20" s="24"/>
      <c r="P20" s="21">
        <f t="shared" si="4"/>
        <v>13</v>
      </c>
      <c r="Q20" s="21">
        <f t="shared" si="5"/>
        <v>7.7583187390542907</v>
      </c>
      <c r="R20" s="21">
        <f>VLOOKUP(A20,[1]TDSheet!$A:$R,18,0)</f>
        <v>170.4</v>
      </c>
      <c r="S20" s="21">
        <f>VLOOKUP(A20,[1]TDSheet!$A:$S,19,0)</f>
        <v>188</v>
      </c>
      <c r="T20" s="21">
        <f>VLOOKUP(A20,[1]TDSheet!$A:$L,12,0)</f>
        <v>170.4</v>
      </c>
      <c r="V20" s="21">
        <f t="shared" si="6"/>
        <v>1077.4800000000002</v>
      </c>
      <c r="W20" s="21">
        <f t="shared" si="7"/>
        <v>0</v>
      </c>
      <c r="X20" s="22">
        <f>VLOOKUP(A20,[1]TDSheet!$A:$W,23,0)</f>
        <v>8</v>
      </c>
      <c r="Y20" s="23">
        <v>150</v>
      </c>
      <c r="Z20" s="21">
        <f t="shared" si="8"/>
        <v>1080</v>
      </c>
      <c r="AA20" s="23">
        <f t="shared" si="9"/>
        <v>0</v>
      </c>
      <c r="AB20" s="21">
        <f t="shared" si="10"/>
        <v>0</v>
      </c>
      <c r="AC20" s="23">
        <f t="shared" si="11"/>
        <v>0</v>
      </c>
      <c r="AD20" s="21">
        <f t="shared" si="12"/>
        <v>0</v>
      </c>
    </row>
    <row r="21" spans="1:30" ht="11.1" customHeight="1" outlineLevel="3" x14ac:dyDescent="0.2">
      <c r="A21" s="6" t="s">
        <v>23</v>
      </c>
      <c r="B21" s="6" t="str">
        <f>VLOOKUP(A21,[1]TDSheet!$A:$B,2,0)</f>
        <v>шт</v>
      </c>
      <c r="C21" s="12">
        <v>682</v>
      </c>
      <c r="D21" s="12"/>
      <c r="E21" s="12">
        <v>297</v>
      </c>
      <c r="F21" s="12">
        <v>322</v>
      </c>
      <c r="G21" s="20">
        <f>VLOOKUP(A21,[1]TDSheet!$A:$G,7,0)</f>
        <v>0.43</v>
      </c>
      <c r="L21" s="21">
        <f t="shared" si="3"/>
        <v>59.4</v>
      </c>
      <c r="M21" s="24">
        <f t="shared" si="15"/>
        <v>450.19999999999993</v>
      </c>
      <c r="N21" s="24"/>
      <c r="O21" s="24"/>
      <c r="P21" s="21">
        <f t="shared" si="4"/>
        <v>13</v>
      </c>
      <c r="Q21" s="21">
        <f t="shared" si="5"/>
        <v>5.4208754208754213</v>
      </c>
      <c r="R21" s="21">
        <f>VLOOKUP(A21,[1]TDSheet!$A:$R,18,0)</f>
        <v>54.6</v>
      </c>
      <c r="S21" s="21">
        <f>VLOOKUP(A21,[1]TDSheet!$A:$S,19,0)</f>
        <v>54.2</v>
      </c>
      <c r="T21" s="21">
        <f>VLOOKUP(A21,[1]TDSheet!$A:$L,12,0)</f>
        <v>25.8</v>
      </c>
      <c r="V21" s="21">
        <f t="shared" si="6"/>
        <v>193.58599999999996</v>
      </c>
      <c r="W21" s="21">
        <f t="shared" si="7"/>
        <v>0</v>
      </c>
      <c r="X21" s="22">
        <f>VLOOKUP(A21,[1]TDSheet!$A:$W,23,0)</f>
        <v>16</v>
      </c>
      <c r="Y21" s="23">
        <v>29</v>
      </c>
      <c r="Z21" s="21">
        <f t="shared" si="8"/>
        <v>199.52</v>
      </c>
      <c r="AA21" s="23">
        <f t="shared" si="9"/>
        <v>0</v>
      </c>
      <c r="AB21" s="21">
        <f t="shared" si="10"/>
        <v>0</v>
      </c>
      <c r="AC21" s="23">
        <f t="shared" si="11"/>
        <v>0</v>
      </c>
      <c r="AD21" s="21">
        <f t="shared" si="12"/>
        <v>0</v>
      </c>
    </row>
    <row r="22" spans="1:30" ht="21.95" customHeight="1" outlineLevel="3" x14ac:dyDescent="0.2">
      <c r="A22" s="6" t="s">
        <v>24</v>
      </c>
      <c r="B22" s="6" t="str">
        <f>VLOOKUP(A22,[1]TDSheet!$A:$B,2,0)</f>
        <v>шт</v>
      </c>
      <c r="C22" s="12">
        <v>522</v>
      </c>
      <c r="D22" s="12">
        <v>128</v>
      </c>
      <c r="E22" s="12">
        <v>161</v>
      </c>
      <c r="F22" s="12">
        <v>427</v>
      </c>
      <c r="G22" s="20">
        <f>VLOOKUP(A22,[1]TDSheet!$A:$G,7,0)</f>
        <v>0.9</v>
      </c>
      <c r="L22" s="21">
        <f t="shared" si="3"/>
        <v>32.200000000000003</v>
      </c>
      <c r="M22" s="24"/>
      <c r="N22" s="24"/>
      <c r="O22" s="24">
        <v>200</v>
      </c>
      <c r="P22" s="21">
        <f t="shared" si="4"/>
        <v>19.472049689440993</v>
      </c>
      <c r="Q22" s="21">
        <f t="shared" si="5"/>
        <v>13.260869565217391</v>
      </c>
      <c r="R22" s="21">
        <f>VLOOKUP(A22,[1]TDSheet!$A:$R,18,0)</f>
        <v>44.6</v>
      </c>
      <c r="S22" s="21">
        <f>VLOOKUP(A22,[1]TDSheet!$A:$S,19,0)</f>
        <v>46.6</v>
      </c>
      <c r="T22" s="21">
        <f>VLOOKUP(A22,[1]TDSheet!$A:$L,12,0)</f>
        <v>35.4</v>
      </c>
      <c r="V22" s="21">
        <f t="shared" si="6"/>
        <v>0</v>
      </c>
      <c r="W22" s="21">
        <f t="shared" si="7"/>
        <v>0</v>
      </c>
      <c r="X22" s="22">
        <f>VLOOKUP(A22,[1]TDSheet!$A:$W,23,0)</f>
        <v>8</v>
      </c>
      <c r="Y22" s="23">
        <f t="shared" si="13"/>
        <v>0</v>
      </c>
      <c r="Z22" s="21">
        <f t="shared" si="8"/>
        <v>0</v>
      </c>
      <c r="AA22" s="23">
        <f t="shared" si="9"/>
        <v>0</v>
      </c>
      <c r="AB22" s="21">
        <f t="shared" si="10"/>
        <v>0</v>
      </c>
      <c r="AC22" s="23">
        <f t="shared" si="11"/>
        <v>25</v>
      </c>
      <c r="AD22" s="21">
        <f t="shared" si="12"/>
        <v>180</v>
      </c>
    </row>
    <row r="23" spans="1:30" ht="11.1" customHeight="1" outlineLevel="3" x14ac:dyDescent="0.2">
      <c r="A23" s="6" t="s">
        <v>25</v>
      </c>
      <c r="B23" s="6" t="str">
        <f>VLOOKUP(A23,[1]TDSheet!$A:$B,2,0)</f>
        <v>кг</v>
      </c>
      <c r="C23" s="12">
        <v>1635</v>
      </c>
      <c r="D23" s="12">
        <v>4465</v>
      </c>
      <c r="E23" s="12">
        <v>2030</v>
      </c>
      <c r="F23" s="12">
        <v>3585</v>
      </c>
      <c r="G23" s="20">
        <f>VLOOKUP(A23,[1]TDSheet!$A:$G,7,0)</f>
        <v>1</v>
      </c>
      <c r="L23" s="21">
        <f t="shared" si="3"/>
        <v>406</v>
      </c>
      <c r="M23" s="24">
        <f t="shared" si="15"/>
        <v>1693</v>
      </c>
      <c r="N23" s="24"/>
      <c r="O23" s="24">
        <v>1300</v>
      </c>
      <c r="P23" s="21">
        <f t="shared" si="4"/>
        <v>16.201970443349754</v>
      </c>
      <c r="Q23" s="21">
        <f t="shared" si="5"/>
        <v>8.8300492610837438</v>
      </c>
      <c r="R23" s="21">
        <f>VLOOKUP(A23,[1]TDSheet!$A:$R,18,0)</f>
        <v>375</v>
      </c>
      <c r="S23" s="21">
        <f>VLOOKUP(A23,[1]TDSheet!$A:$S,19,0)</f>
        <v>310</v>
      </c>
      <c r="T23" s="21">
        <f>VLOOKUP(A23,[1]TDSheet!$A:$L,12,0)</f>
        <v>344</v>
      </c>
      <c r="V23" s="21">
        <f t="shared" si="6"/>
        <v>1693</v>
      </c>
      <c r="W23" s="21">
        <f t="shared" si="7"/>
        <v>0</v>
      </c>
      <c r="X23" s="22">
        <f>VLOOKUP(A23,[1]TDSheet!$A:$W,23,0)</f>
        <v>5</v>
      </c>
      <c r="Y23" s="23">
        <v>339</v>
      </c>
      <c r="Z23" s="21">
        <f t="shared" si="8"/>
        <v>1695</v>
      </c>
      <c r="AA23" s="23">
        <f t="shared" si="9"/>
        <v>0</v>
      </c>
      <c r="AB23" s="21">
        <f t="shared" si="10"/>
        <v>0</v>
      </c>
      <c r="AC23" s="23">
        <f t="shared" si="11"/>
        <v>260</v>
      </c>
      <c r="AD23" s="21">
        <f t="shared" si="12"/>
        <v>1300</v>
      </c>
    </row>
    <row r="24" spans="1:30" ht="11.1" customHeight="1" outlineLevel="3" x14ac:dyDescent="0.2">
      <c r="A24" s="6" t="s">
        <v>26</v>
      </c>
      <c r="B24" s="6" t="str">
        <f>VLOOKUP(A24,[1]TDSheet!$A:$B,2,0)</f>
        <v>шт</v>
      </c>
      <c r="C24" s="12">
        <v>297</v>
      </c>
      <c r="D24" s="12">
        <v>2975</v>
      </c>
      <c r="E24" s="12">
        <v>1091</v>
      </c>
      <c r="F24" s="12">
        <v>1936</v>
      </c>
      <c r="G24" s="20">
        <f>VLOOKUP(A24,[1]TDSheet!$A:$G,7,0)</f>
        <v>1</v>
      </c>
      <c r="L24" s="21">
        <f t="shared" si="3"/>
        <v>218.2</v>
      </c>
      <c r="M24" s="24">
        <f t="shared" si="15"/>
        <v>900.59999999999991</v>
      </c>
      <c r="N24" s="24"/>
      <c r="O24" s="24"/>
      <c r="P24" s="21">
        <f t="shared" si="4"/>
        <v>13</v>
      </c>
      <c r="Q24" s="21">
        <f t="shared" si="5"/>
        <v>8.8725939505041254</v>
      </c>
      <c r="R24" s="21">
        <f>VLOOKUP(A24,[1]TDSheet!$A:$R,18,0)</f>
        <v>226</v>
      </c>
      <c r="S24" s="21">
        <f>VLOOKUP(A24,[1]TDSheet!$A:$S,19,0)</f>
        <v>210.4</v>
      </c>
      <c r="T24" s="21">
        <f>VLOOKUP(A24,[1]TDSheet!$A:$L,12,0)</f>
        <v>185</v>
      </c>
      <c r="V24" s="21">
        <f t="shared" si="6"/>
        <v>900.59999999999991</v>
      </c>
      <c r="W24" s="21">
        <f t="shared" si="7"/>
        <v>0</v>
      </c>
      <c r="X24" s="22">
        <f>VLOOKUP(A24,[1]TDSheet!$A:$W,23,0)</f>
        <v>5</v>
      </c>
      <c r="Y24" s="23">
        <v>181</v>
      </c>
      <c r="Z24" s="21">
        <f t="shared" si="8"/>
        <v>905</v>
      </c>
      <c r="AA24" s="23">
        <f t="shared" si="9"/>
        <v>0</v>
      </c>
      <c r="AB24" s="21">
        <f t="shared" si="10"/>
        <v>0</v>
      </c>
      <c r="AC24" s="23">
        <f t="shared" si="11"/>
        <v>0</v>
      </c>
      <c r="AD24" s="21">
        <f t="shared" si="12"/>
        <v>0</v>
      </c>
    </row>
    <row r="25" spans="1:30" ht="11.1" customHeight="1" outlineLevel="3" x14ac:dyDescent="0.2">
      <c r="A25" s="6" t="s">
        <v>27</v>
      </c>
      <c r="B25" s="6" t="str">
        <f>VLOOKUP(A25,[1]TDSheet!$A:$B,2,0)</f>
        <v>кг</v>
      </c>
      <c r="C25" s="12">
        <v>1226.5</v>
      </c>
      <c r="D25" s="12">
        <v>1430</v>
      </c>
      <c r="E25" s="12">
        <v>742</v>
      </c>
      <c r="F25" s="12">
        <v>1705.5</v>
      </c>
      <c r="G25" s="20">
        <f>VLOOKUP(A25,[1]TDSheet!$A:$G,7,0)</f>
        <v>1</v>
      </c>
      <c r="L25" s="21">
        <f t="shared" si="3"/>
        <v>148.4</v>
      </c>
      <c r="M25" s="27">
        <f t="shared" si="15"/>
        <v>223.70000000000005</v>
      </c>
      <c r="N25" s="24"/>
      <c r="O25" s="24"/>
      <c r="P25" s="21">
        <f t="shared" si="4"/>
        <v>13</v>
      </c>
      <c r="Q25" s="21">
        <f t="shared" si="5"/>
        <v>11.492587601078167</v>
      </c>
      <c r="R25" s="21">
        <f>VLOOKUP(A25,[1]TDSheet!$A:$R,18,0)</f>
        <v>154</v>
      </c>
      <c r="S25" s="21">
        <f>VLOOKUP(A25,[1]TDSheet!$A:$S,19,0)</f>
        <v>119.9</v>
      </c>
      <c r="T25" s="21">
        <f>VLOOKUP(A25,[1]TDSheet!$A:$L,12,0)</f>
        <v>148.5</v>
      </c>
      <c r="U25" s="28" t="s">
        <v>58</v>
      </c>
      <c r="V25" s="21">
        <f t="shared" si="6"/>
        <v>223.70000000000005</v>
      </c>
      <c r="W25" s="21">
        <f t="shared" si="7"/>
        <v>0</v>
      </c>
      <c r="X25" s="22">
        <f>VLOOKUP(A25,[1]TDSheet!$A:$W,23,0)</f>
        <v>5.5</v>
      </c>
      <c r="Y25" s="23">
        <v>41</v>
      </c>
      <c r="Z25" s="21">
        <f t="shared" si="8"/>
        <v>225.5</v>
      </c>
      <c r="AA25" s="23">
        <f t="shared" si="9"/>
        <v>0</v>
      </c>
      <c r="AB25" s="21">
        <f t="shared" si="10"/>
        <v>0</v>
      </c>
      <c r="AC25" s="23">
        <f t="shared" si="11"/>
        <v>0</v>
      </c>
      <c r="AD25" s="21">
        <f t="shared" si="12"/>
        <v>0</v>
      </c>
    </row>
    <row r="26" spans="1:30" ht="11.1" customHeight="1" outlineLevel="3" x14ac:dyDescent="0.2">
      <c r="A26" s="6" t="s">
        <v>28</v>
      </c>
      <c r="B26" s="6" t="str">
        <f>VLOOKUP(A26,[1]TDSheet!$A:$B,2,0)</f>
        <v>кг</v>
      </c>
      <c r="C26" s="12">
        <v>450</v>
      </c>
      <c r="D26" s="12"/>
      <c r="E26" s="12">
        <v>408</v>
      </c>
      <c r="F26" s="12">
        <v>-6</v>
      </c>
      <c r="G26" s="20">
        <f>VLOOKUP(A26,[1]TDSheet!$A:$G,7,0)</f>
        <v>1</v>
      </c>
      <c r="L26" s="21">
        <f t="shared" si="3"/>
        <v>81.599999999999994</v>
      </c>
      <c r="M26" s="27">
        <f t="shared" si="15"/>
        <v>1066.8</v>
      </c>
      <c r="N26" s="24"/>
      <c r="O26" s="24"/>
      <c r="P26" s="21">
        <f t="shared" si="4"/>
        <v>13</v>
      </c>
      <c r="Q26" s="21">
        <f t="shared" si="5"/>
        <v>-7.3529411764705885E-2</v>
      </c>
      <c r="R26" s="21">
        <f>VLOOKUP(A26,[1]TDSheet!$A:$R,18,0)</f>
        <v>36.6</v>
      </c>
      <c r="S26" s="21">
        <f>VLOOKUP(A26,[1]TDSheet!$A:$S,19,0)</f>
        <v>46.8</v>
      </c>
      <c r="T26" s="21">
        <f>VLOOKUP(A26,[1]TDSheet!$A:$L,12,0)</f>
        <v>24.6</v>
      </c>
      <c r="U26" s="28" t="s">
        <v>58</v>
      </c>
      <c r="V26" s="21">
        <f t="shared" si="6"/>
        <v>1066.8</v>
      </c>
      <c r="W26" s="21">
        <f t="shared" si="7"/>
        <v>0</v>
      </c>
      <c r="X26" s="22">
        <f>VLOOKUP(A26,[1]TDSheet!$A:$W,23,0)</f>
        <v>3</v>
      </c>
      <c r="Y26" s="23">
        <v>356</v>
      </c>
      <c r="Z26" s="21">
        <f t="shared" si="8"/>
        <v>1068</v>
      </c>
      <c r="AA26" s="23">
        <f t="shared" si="9"/>
        <v>0</v>
      </c>
      <c r="AB26" s="21">
        <f t="shared" si="10"/>
        <v>0</v>
      </c>
      <c r="AC26" s="23">
        <f t="shared" si="11"/>
        <v>0</v>
      </c>
      <c r="AD26" s="21">
        <f t="shared" si="12"/>
        <v>0</v>
      </c>
    </row>
    <row r="27" spans="1:30" ht="11.1" customHeight="1" outlineLevel="3" x14ac:dyDescent="0.2">
      <c r="A27" s="6" t="s">
        <v>29</v>
      </c>
      <c r="B27" s="6" t="str">
        <f>VLOOKUP(A27,[1]TDSheet!$A:$B,2,0)</f>
        <v>шт</v>
      </c>
      <c r="C27" s="12">
        <v>1107</v>
      </c>
      <c r="D27" s="12">
        <v>266</v>
      </c>
      <c r="E27" s="12">
        <v>701</v>
      </c>
      <c r="F27" s="12">
        <v>613</v>
      </c>
      <c r="G27" s="20">
        <f>VLOOKUP(A27,[1]TDSheet!$A:$G,7,0)</f>
        <v>0.25</v>
      </c>
      <c r="L27" s="21">
        <f t="shared" si="3"/>
        <v>140.19999999999999</v>
      </c>
      <c r="M27" s="24">
        <f t="shared" si="15"/>
        <v>1209.5999999999999</v>
      </c>
      <c r="N27" s="24"/>
      <c r="O27" s="24">
        <v>600</v>
      </c>
      <c r="P27" s="21">
        <f t="shared" si="4"/>
        <v>17.279600570613411</v>
      </c>
      <c r="Q27" s="21">
        <f t="shared" si="5"/>
        <v>4.3723252496433673</v>
      </c>
      <c r="R27" s="21">
        <f>VLOOKUP(A27,[1]TDSheet!$A:$R,18,0)</f>
        <v>75.400000000000006</v>
      </c>
      <c r="S27" s="21">
        <f>VLOOKUP(A27,[1]TDSheet!$A:$S,19,0)</f>
        <v>112</v>
      </c>
      <c r="T27" s="21">
        <f>VLOOKUP(A27,[1]TDSheet!$A:$L,12,0)</f>
        <v>80.599999999999994</v>
      </c>
      <c r="V27" s="21">
        <f t="shared" si="6"/>
        <v>302.39999999999998</v>
      </c>
      <c r="W27" s="21">
        <f t="shared" si="7"/>
        <v>0</v>
      </c>
      <c r="X27" s="22">
        <f>VLOOKUP(A27,[1]TDSheet!$A:$W,23,0)</f>
        <v>12</v>
      </c>
      <c r="Y27" s="23">
        <v>101</v>
      </c>
      <c r="Z27" s="21">
        <f t="shared" si="8"/>
        <v>303</v>
      </c>
      <c r="AA27" s="23">
        <f t="shared" si="9"/>
        <v>0</v>
      </c>
      <c r="AB27" s="21">
        <f t="shared" si="10"/>
        <v>0</v>
      </c>
      <c r="AC27" s="23">
        <f t="shared" si="11"/>
        <v>50</v>
      </c>
      <c r="AD27" s="21">
        <f t="shared" si="12"/>
        <v>150</v>
      </c>
    </row>
    <row r="28" spans="1:30" ht="11.1" customHeight="1" outlineLevel="3" x14ac:dyDescent="0.2">
      <c r="A28" s="6" t="s">
        <v>30</v>
      </c>
      <c r="B28" s="6" t="str">
        <f>VLOOKUP(A28,[1]TDSheet!$A:$B,2,0)</f>
        <v>кг</v>
      </c>
      <c r="C28" s="12">
        <v>423</v>
      </c>
      <c r="D28" s="12"/>
      <c r="E28" s="12">
        <v>250.2</v>
      </c>
      <c r="F28" s="12">
        <v>118.8</v>
      </c>
      <c r="G28" s="20">
        <f>VLOOKUP(A28,[1]TDSheet!$A:$G,7,0)</f>
        <v>1</v>
      </c>
      <c r="L28" s="21">
        <f t="shared" si="3"/>
        <v>50.04</v>
      </c>
      <c r="M28" s="27">
        <f t="shared" si="15"/>
        <v>531.72</v>
      </c>
      <c r="N28" s="24"/>
      <c r="O28" s="24"/>
      <c r="P28" s="21">
        <f t="shared" si="4"/>
        <v>13</v>
      </c>
      <c r="Q28" s="21">
        <f t="shared" si="5"/>
        <v>2.3741007194244603</v>
      </c>
      <c r="R28" s="21">
        <f>VLOOKUP(A28,[1]TDSheet!$A:$R,18,0)</f>
        <v>34.92</v>
      </c>
      <c r="S28" s="21">
        <f>VLOOKUP(A28,[1]TDSheet!$A:$S,19,0)</f>
        <v>41.4</v>
      </c>
      <c r="T28" s="21">
        <f>VLOOKUP(A28,[1]TDSheet!$A:$L,12,0)</f>
        <v>25.2</v>
      </c>
      <c r="U28" s="28" t="s">
        <v>58</v>
      </c>
      <c r="V28" s="21">
        <f t="shared" si="6"/>
        <v>531.72</v>
      </c>
      <c r="W28" s="21">
        <f t="shared" si="7"/>
        <v>0</v>
      </c>
      <c r="X28" s="22">
        <f>VLOOKUP(A28,[1]TDSheet!$A:$W,23,0)</f>
        <v>1.8</v>
      </c>
      <c r="Y28" s="23">
        <v>296</v>
      </c>
      <c r="Z28" s="21">
        <f t="shared" si="8"/>
        <v>532.80000000000007</v>
      </c>
      <c r="AA28" s="23">
        <f t="shared" si="9"/>
        <v>0</v>
      </c>
      <c r="AB28" s="21">
        <f t="shared" si="10"/>
        <v>0</v>
      </c>
      <c r="AC28" s="23">
        <f t="shared" si="11"/>
        <v>0</v>
      </c>
      <c r="AD28" s="21">
        <f t="shared" si="12"/>
        <v>0</v>
      </c>
    </row>
    <row r="29" spans="1:30" ht="11.1" customHeight="1" outlineLevel="3" x14ac:dyDescent="0.2">
      <c r="A29" s="6" t="s">
        <v>31</v>
      </c>
      <c r="B29" s="6" t="str">
        <f>VLOOKUP(A29,[1]TDSheet!$A:$B,2,0)</f>
        <v>шт</v>
      </c>
      <c r="C29" s="12">
        <v>1790</v>
      </c>
      <c r="D29" s="12">
        <v>3</v>
      </c>
      <c r="E29" s="12">
        <v>991</v>
      </c>
      <c r="F29" s="12">
        <v>778</v>
      </c>
      <c r="G29" s="20">
        <f>VLOOKUP(A29,[1]TDSheet!$A:$G,7,0)</f>
        <v>0.25</v>
      </c>
      <c r="L29" s="21">
        <f t="shared" si="3"/>
        <v>198.2</v>
      </c>
      <c r="M29" s="24">
        <f t="shared" si="15"/>
        <v>1798.6</v>
      </c>
      <c r="N29" s="24"/>
      <c r="O29" s="24">
        <v>600</v>
      </c>
      <c r="P29" s="21">
        <f t="shared" si="4"/>
        <v>16.027245206861757</v>
      </c>
      <c r="Q29" s="21">
        <f t="shared" si="5"/>
        <v>3.9253279515640771</v>
      </c>
      <c r="R29" s="21">
        <f>VLOOKUP(A29,[1]TDSheet!$A:$R,18,0)</f>
        <v>93.8</v>
      </c>
      <c r="S29" s="21">
        <f>VLOOKUP(A29,[1]TDSheet!$A:$S,19,0)</f>
        <v>182.2</v>
      </c>
      <c r="T29" s="21">
        <f>VLOOKUP(A29,[1]TDSheet!$A:$L,12,0)</f>
        <v>48.6</v>
      </c>
      <c r="V29" s="21">
        <f t="shared" si="6"/>
        <v>449.65</v>
      </c>
      <c r="W29" s="21">
        <f t="shared" si="7"/>
        <v>0</v>
      </c>
      <c r="X29" s="22">
        <f>VLOOKUP(A29,[1]TDSheet!$A:$W,23,0)</f>
        <v>12</v>
      </c>
      <c r="Y29" s="23">
        <v>150</v>
      </c>
      <c r="Z29" s="21">
        <f t="shared" si="8"/>
        <v>450</v>
      </c>
      <c r="AA29" s="23">
        <f t="shared" si="9"/>
        <v>0</v>
      </c>
      <c r="AB29" s="21">
        <f t="shared" si="10"/>
        <v>0</v>
      </c>
      <c r="AC29" s="23">
        <f t="shared" si="11"/>
        <v>50</v>
      </c>
      <c r="AD29" s="21">
        <f t="shared" si="12"/>
        <v>150</v>
      </c>
    </row>
    <row r="30" spans="1:30" ht="11.1" customHeight="1" outlineLevel="3" x14ac:dyDescent="0.2">
      <c r="A30" s="6" t="s">
        <v>32</v>
      </c>
      <c r="B30" s="6" t="str">
        <f>VLOOKUP(A30,[1]TDSheet!$A:$B,2,0)</f>
        <v>шт</v>
      </c>
      <c r="C30" s="12">
        <v>1704</v>
      </c>
      <c r="D30" s="12"/>
      <c r="E30" s="12">
        <v>952</v>
      </c>
      <c r="F30" s="12">
        <v>743</v>
      </c>
      <c r="G30" s="20">
        <f>VLOOKUP(A30,[1]TDSheet!$A:$G,7,0)</f>
        <v>0.25</v>
      </c>
      <c r="L30" s="21">
        <f t="shared" si="3"/>
        <v>190.4</v>
      </c>
      <c r="M30" s="24">
        <f t="shared" si="15"/>
        <v>1732.2000000000003</v>
      </c>
      <c r="N30" s="24"/>
      <c r="O30" s="24">
        <v>600</v>
      </c>
      <c r="P30" s="21">
        <f t="shared" si="4"/>
        <v>16.15126050420168</v>
      </c>
      <c r="Q30" s="21">
        <f t="shared" si="5"/>
        <v>3.9023109243697478</v>
      </c>
      <c r="R30" s="21">
        <f>VLOOKUP(A30,[1]TDSheet!$A:$R,18,0)</f>
        <v>97.6</v>
      </c>
      <c r="S30" s="21">
        <f>VLOOKUP(A30,[1]TDSheet!$A:$S,19,0)</f>
        <v>169</v>
      </c>
      <c r="T30" s="21">
        <f>VLOOKUP(A30,[1]TDSheet!$A:$L,12,0)</f>
        <v>66.2</v>
      </c>
      <c r="V30" s="21">
        <f t="shared" si="6"/>
        <v>433.05000000000007</v>
      </c>
      <c r="W30" s="21">
        <f t="shared" si="7"/>
        <v>0</v>
      </c>
      <c r="X30" s="22">
        <f>VLOOKUP(A30,[1]TDSheet!$A:$W,23,0)</f>
        <v>12</v>
      </c>
      <c r="Y30" s="23">
        <v>145</v>
      </c>
      <c r="Z30" s="21">
        <f t="shared" si="8"/>
        <v>435</v>
      </c>
      <c r="AA30" s="23">
        <f t="shared" si="9"/>
        <v>0</v>
      </c>
      <c r="AB30" s="21">
        <f t="shared" si="10"/>
        <v>0</v>
      </c>
      <c r="AC30" s="23">
        <f t="shared" si="11"/>
        <v>50</v>
      </c>
      <c r="AD30" s="21">
        <f t="shared" si="12"/>
        <v>150</v>
      </c>
    </row>
    <row r="31" spans="1:30" ht="21.95" customHeight="1" outlineLevel="3" x14ac:dyDescent="0.2">
      <c r="A31" s="6" t="s">
        <v>33</v>
      </c>
      <c r="B31" s="6" t="str">
        <f>VLOOKUP(A31,[1]TDSheet!$A:$B,2,0)</f>
        <v>кг</v>
      </c>
      <c r="C31" s="12">
        <v>456.3</v>
      </c>
      <c r="D31" s="12"/>
      <c r="E31" s="12">
        <v>51.3</v>
      </c>
      <c r="F31" s="12">
        <v>340.2</v>
      </c>
      <c r="G31" s="20">
        <f>VLOOKUP(A31,[1]TDSheet!$A:$G,7,0)</f>
        <v>1</v>
      </c>
      <c r="L31" s="21">
        <f t="shared" si="3"/>
        <v>10.26</v>
      </c>
      <c r="M31" s="24"/>
      <c r="N31" s="24"/>
      <c r="O31" s="24"/>
      <c r="P31" s="21">
        <f t="shared" si="4"/>
        <v>33.157894736842103</v>
      </c>
      <c r="Q31" s="21">
        <f t="shared" si="5"/>
        <v>33.157894736842103</v>
      </c>
      <c r="R31" s="21">
        <f>VLOOKUP(A31,[1]TDSheet!$A:$R,18,0)</f>
        <v>22.14</v>
      </c>
      <c r="S31" s="21">
        <f>VLOOKUP(A31,[1]TDSheet!$A:$S,19,0)</f>
        <v>8.1</v>
      </c>
      <c r="T31" s="21">
        <f>VLOOKUP(A31,[1]TDSheet!$A:$L,12,0)</f>
        <v>9.7200000000000006</v>
      </c>
      <c r="V31" s="21">
        <f t="shared" si="6"/>
        <v>0</v>
      </c>
      <c r="W31" s="21">
        <f t="shared" si="7"/>
        <v>0</v>
      </c>
      <c r="X31" s="22">
        <f>VLOOKUP(A31,[1]TDSheet!$A:$W,23,0)</f>
        <v>2.7</v>
      </c>
      <c r="Y31" s="23">
        <f t="shared" si="13"/>
        <v>0</v>
      </c>
      <c r="Z31" s="21">
        <f t="shared" si="8"/>
        <v>0</v>
      </c>
      <c r="AA31" s="23">
        <f t="shared" si="9"/>
        <v>0</v>
      </c>
      <c r="AB31" s="21">
        <f t="shared" si="10"/>
        <v>0</v>
      </c>
      <c r="AC31" s="23">
        <f t="shared" si="11"/>
        <v>0</v>
      </c>
      <c r="AD31" s="21">
        <f t="shared" si="12"/>
        <v>0</v>
      </c>
    </row>
    <row r="32" spans="1:30" ht="11.1" customHeight="1" outlineLevel="3" x14ac:dyDescent="0.2">
      <c r="A32" s="6" t="s">
        <v>34</v>
      </c>
      <c r="B32" s="6" t="str">
        <f>VLOOKUP(A32,[1]TDSheet!$A:$B,2,0)</f>
        <v>кг</v>
      </c>
      <c r="C32" s="12">
        <v>4350</v>
      </c>
      <c r="D32" s="12">
        <v>2150</v>
      </c>
      <c r="E32" s="12">
        <v>1990</v>
      </c>
      <c r="F32" s="12">
        <v>3850</v>
      </c>
      <c r="G32" s="20">
        <f>VLOOKUP(A32,[1]TDSheet!$A:$G,7,0)</f>
        <v>1</v>
      </c>
      <c r="L32" s="21">
        <f t="shared" si="3"/>
        <v>398</v>
      </c>
      <c r="M32" s="27">
        <f>L32*13-F32</f>
        <v>1324</v>
      </c>
      <c r="N32" s="24"/>
      <c r="O32" s="24"/>
      <c r="P32" s="21">
        <f t="shared" si="4"/>
        <v>13</v>
      </c>
      <c r="Q32" s="21">
        <f t="shared" si="5"/>
        <v>9.6733668341708547</v>
      </c>
      <c r="R32" s="21">
        <f>VLOOKUP(A32,[1]TDSheet!$A:$R,18,0)</f>
        <v>374</v>
      </c>
      <c r="S32" s="21">
        <f>VLOOKUP(A32,[1]TDSheet!$A:$S,19,0)</f>
        <v>369</v>
      </c>
      <c r="T32" s="21">
        <f>VLOOKUP(A32,[1]TDSheet!$A:$L,12,0)</f>
        <v>360</v>
      </c>
      <c r="U32" s="28" t="s">
        <v>58</v>
      </c>
      <c r="V32" s="21">
        <f t="shared" si="6"/>
        <v>1324</v>
      </c>
      <c r="W32" s="21">
        <f t="shared" si="7"/>
        <v>0</v>
      </c>
      <c r="X32" s="22">
        <f>VLOOKUP(A32,[1]TDSheet!$A:$W,23,0)</f>
        <v>5</v>
      </c>
      <c r="Y32" s="23">
        <v>265</v>
      </c>
      <c r="Z32" s="21">
        <f t="shared" si="8"/>
        <v>1325</v>
      </c>
      <c r="AA32" s="23">
        <f t="shared" si="9"/>
        <v>0</v>
      </c>
      <c r="AB32" s="21">
        <f t="shared" si="10"/>
        <v>0</v>
      </c>
      <c r="AC32" s="23">
        <f t="shared" si="11"/>
        <v>0</v>
      </c>
      <c r="AD32" s="21">
        <f t="shared" si="12"/>
        <v>0</v>
      </c>
    </row>
    <row r="33" spans="1:30" ht="11.1" customHeight="1" outlineLevel="3" x14ac:dyDescent="0.2">
      <c r="A33" s="6" t="s">
        <v>55</v>
      </c>
      <c r="B33" s="6" t="s">
        <v>56</v>
      </c>
      <c r="C33" s="12"/>
      <c r="D33" s="12"/>
      <c r="E33" s="12"/>
      <c r="F33" s="12"/>
      <c r="G33" s="20">
        <v>0.7</v>
      </c>
      <c r="M33" s="24">
        <v>200</v>
      </c>
      <c r="N33" s="24"/>
      <c r="O33" s="24"/>
      <c r="U33" s="26" t="s">
        <v>57</v>
      </c>
      <c r="V33" s="21">
        <f t="shared" ref="V33" si="16">M33*G33</f>
        <v>140</v>
      </c>
      <c r="W33" s="21">
        <f t="shared" ref="W33" si="17">N33*G33</f>
        <v>0</v>
      </c>
      <c r="X33" s="22">
        <v>6</v>
      </c>
      <c r="Y33" s="23">
        <v>34</v>
      </c>
      <c r="Z33" s="21">
        <f t="shared" ref="Z33" si="18">Y33*X33*G33</f>
        <v>142.79999999999998</v>
      </c>
      <c r="AA33" s="23">
        <f t="shared" ref="AA33" si="19">N33/X33</f>
        <v>0</v>
      </c>
      <c r="AB33" s="21">
        <f t="shared" ref="AB33" si="20">AA33*X33*G33</f>
        <v>0</v>
      </c>
      <c r="AC33" s="23">
        <f t="shared" si="11"/>
        <v>0</v>
      </c>
      <c r="AD33" s="21">
        <f t="shared" si="12"/>
        <v>0</v>
      </c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2023-08-25T07:16:01Z</dcterms:modified>
</cp:coreProperties>
</file>