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заказы\статистика филиалы\2023\08,23\23,08,23 КИ\"/>
    </mc:Choice>
  </mc:AlternateContent>
  <xr:revisionPtr revIDLastSave="0" documentId="13_ncr:1_{7BB94AAE-09F4-4D0B-A327-D94CA6601874}" xr6:coauthVersionLast="45" xr6:coauthVersionMax="45" xr10:uidLastSave="{00000000-0000-0000-0000-000000000000}"/>
  <bookViews>
    <workbookView xWindow="-120" yWindow="-120" windowWidth="29040" windowHeight="15840" tabRatio="265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TDSheet!$A$3:$AD$58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7" i="1" l="1"/>
  <c r="AD8" i="1"/>
  <c r="AD9" i="1"/>
  <c r="AD10" i="1"/>
  <c r="AD11" i="1"/>
  <c r="AD12" i="1"/>
  <c r="AD13" i="1"/>
  <c r="AD14" i="1"/>
  <c r="AD15" i="1"/>
  <c r="AD16" i="1"/>
  <c r="AD17" i="1"/>
  <c r="AD18" i="1"/>
  <c r="AD20" i="1"/>
  <c r="AD22" i="1"/>
  <c r="AD23" i="1"/>
  <c r="AD24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20" i="1"/>
  <c r="AC22" i="1"/>
  <c r="AC23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20" i="1"/>
  <c r="AB22" i="1"/>
  <c r="AB23" i="1"/>
  <c r="AB24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6" i="1"/>
  <c r="S7" i="1"/>
  <c r="S8" i="1"/>
  <c r="S9" i="1"/>
  <c r="S10" i="1"/>
  <c r="S11" i="1"/>
  <c r="S12" i="1"/>
  <c r="S13" i="1"/>
  <c r="S14" i="1"/>
  <c r="S15" i="1"/>
  <c r="S16" i="1"/>
  <c r="S17" i="1"/>
  <c r="S18" i="1"/>
  <c r="S20" i="1"/>
  <c r="S22" i="1"/>
  <c r="S23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S19" i="1" s="1"/>
  <c r="M20" i="1"/>
  <c r="M21" i="1"/>
  <c r="S21" i="1" s="1"/>
  <c r="M22" i="1"/>
  <c r="M23" i="1"/>
  <c r="M24" i="1"/>
  <c r="S24" i="1" s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6" i="1"/>
  <c r="J10" i="1"/>
  <c r="N10" i="1" s="1"/>
  <c r="J15" i="1"/>
  <c r="N15" i="1" s="1"/>
  <c r="J16" i="1"/>
  <c r="N16" i="1" s="1"/>
  <c r="J29" i="1"/>
  <c r="N29" i="1" s="1"/>
  <c r="J30" i="1"/>
  <c r="N30" i="1" s="1"/>
  <c r="J36" i="1"/>
  <c r="N36" i="1" s="1"/>
  <c r="J40" i="1"/>
  <c r="N40" i="1" s="1"/>
  <c r="J43" i="1"/>
  <c r="N43" i="1" s="1"/>
  <c r="J44" i="1"/>
  <c r="N44" i="1" s="1"/>
  <c r="J47" i="1"/>
  <c r="N47" i="1" s="1"/>
  <c r="J53" i="1"/>
  <c r="N53" i="1" s="1"/>
  <c r="J54" i="1"/>
  <c r="N54" i="1" s="1"/>
  <c r="J57" i="1"/>
  <c r="N57" i="1" s="1"/>
  <c r="J58" i="1"/>
  <c r="N58" i="1" s="1"/>
  <c r="J6" i="1"/>
  <c r="N6" i="1" s="1"/>
  <c r="K7" i="1"/>
  <c r="J7" i="1" s="1"/>
  <c r="N7" i="1" s="1"/>
  <c r="K8" i="1"/>
  <c r="K9" i="1"/>
  <c r="J9" i="1" s="1"/>
  <c r="N9" i="1" s="1"/>
  <c r="K11" i="1"/>
  <c r="J11" i="1" s="1"/>
  <c r="N11" i="1" s="1"/>
  <c r="K12" i="1"/>
  <c r="J12" i="1" s="1"/>
  <c r="N12" i="1" s="1"/>
  <c r="K13" i="1"/>
  <c r="J13" i="1" s="1"/>
  <c r="N13" i="1" s="1"/>
  <c r="K14" i="1"/>
  <c r="J14" i="1" s="1"/>
  <c r="N14" i="1" s="1"/>
  <c r="T14" i="1" s="1"/>
  <c r="K17" i="1"/>
  <c r="J17" i="1" s="1"/>
  <c r="N17" i="1" s="1"/>
  <c r="K18" i="1"/>
  <c r="J18" i="1" s="1"/>
  <c r="N18" i="1" s="1"/>
  <c r="K19" i="1"/>
  <c r="J19" i="1" s="1"/>
  <c r="N19" i="1" s="1"/>
  <c r="K20" i="1"/>
  <c r="J20" i="1" s="1"/>
  <c r="N20" i="1" s="1"/>
  <c r="K21" i="1"/>
  <c r="J21" i="1" s="1"/>
  <c r="N21" i="1" s="1"/>
  <c r="K22" i="1"/>
  <c r="J22" i="1" s="1"/>
  <c r="N22" i="1" s="1"/>
  <c r="K23" i="1"/>
  <c r="J23" i="1" s="1"/>
  <c r="N23" i="1" s="1"/>
  <c r="K24" i="1"/>
  <c r="J24" i="1" s="1"/>
  <c r="N24" i="1" s="1"/>
  <c r="K25" i="1"/>
  <c r="J25" i="1" s="1"/>
  <c r="N25" i="1" s="1"/>
  <c r="K26" i="1"/>
  <c r="J26" i="1" s="1"/>
  <c r="N26" i="1" s="1"/>
  <c r="T26" i="1" s="1"/>
  <c r="K27" i="1"/>
  <c r="J27" i="1" s="1"/>
  <c r="N27" i="1" s="1"/>
  <c r="K28" i="1"/>
  <c r="J28" i="1" s="1"/>
  <c r="N28" i="1" s="1"/>
  <c r="K31" i="1"/>
  <c r="J31" i="1" s="1"/>
  <c r="N31" i="1" s="1"/>
  <c r="K32" i="1"/>
  <c r="J32" i="1" s="1"/>
  <c r="N32" i="1" s="1"/>
  <c r="K33" i="1"/>
  <c r="J33" i="1" s="1"/>
  <c r="N33" i="1" s="1"/>
  <c r="K34" i="1"/>
  <c r="J34" i="1" s="1"/>
  <c r="N34" i="1" s="1"/>
  <c r="T34" i="1" s="1"/>
  <c r="K35" i="1"/>
  <c r="J35" i="1" s="1"/>
  <c r="N35" i="1" s="1"/>
  <c r="K37" i="1"/>
  <c r="J37" i="1" s="1"/>
  <c r="N37" i="1" s="1"/>
  <c r="K38" i="1"/>
  <c r="J38" i="1" s="1"/>
  <c r="N38" i="1" s="1"/>
  <c r="K39" i="1"/>
  <c r="J39" i="1" s="1"/>
  <c r="N39" i="1" s="1"/>
  <c r="K41" i="1"/>
  <c r="J41" i="1" s="1"/>
  <c r="N41" i="1" s="1"/>
  <c r="K42" i="1"/>
  <c r="J42" i="1" s="1"/>
  <c r="N42" i="1" s="1"/>
  <c r="K45" i="1"/>
  <c r="J45" i="1" s="1"/>
  <c r="N45" i="1" s="1"/>
  <c r="K46" i="1"/>
  <c r="J46" i="1" s="1"/>
  <c r="N46" i="1" s="1"/>
  <c r="K48" i="1"/>
  <c r="J48" i="1" s="1"/>
  <c r="N48" i="1" s="1"/>
  <c r="K49" i="1"/>
  <c r="J49" i="1" s="1"/>
  <c r="N49" i="1" s="1"/>
  <c r="K50" i="1"/>
  <c r="J50" i="1" s="1"/>
  <c r="N50" i="1" s="1"/>
  <c r="K51" i="1"/>
  <c r="J51" i="1" s="1"/>
  <c r="N51" i="1" s="1"/>
  <c r="K52" i="1"/>
  <c r="J52" i="1" s="1"/>
  <c r="N52" i="1" s="1"/>
  <c r="K55" i="1"/>
  <c r="J55" i="1" s="1"/>
  <c r="N55" i="1" s="1"/>
  <c r="K56" i="1"/>
  <c r="J56" i="1" s="1"/>
  <c r="N56" i="1" s="1"/>
  <c r="F5" i="1"/>
  <c r="E5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6" i="1"/>
  <c r="G7" i="1"/>
  <c r="G8" i="1"/>
  <c r="AA8" i="1" s="1"/>
  <c r="G9" i="1"/>
  <c r="G10" i="1"/>
  <c r="G11" i="1"/>
  <c r="AA11" i="1" s="1"/>
  <c r="G12" i="1"/>
  <c r="G13" i="1"/>
  <c r="G14" i="1"/>
  <c r="AA14" i="1" s="1"/>
  <c r="G15" i="1"/>
  <c r="AA15" i="1" s="1"/>
  <c r="G16" i="1"/>
  <c r="AA16" i="1" s="1"/>
  <c r="G17" i="1"/>
  <c r="G18" i="1"/>
  <c r="G19" i="1"/>
  <c r="AD19" i="1" s="1"/>
  <c r="G20" i="1"/>
  <c r="G21" i="1"/>
  <c r="AD21" i="1" s="1"/>
  <c r="G22" i="1"/>
  <c r="G23" i="1"/>
  <c r="AA23" i="1" s="1"/>
  <c r="G24" i="1"/>
  <c r="AC24" i="1" s="1"/>
  <c r="G25" i="1"/>
  <c r="AD25" i="1" s="1"/>
  <c r="G26" i="1"/>
  <c r="AA26" i="1" s="1"/>
  <c r="G27" i="1"/>
  <c r="G28" i="1"/>
  <c r="G29" i="1"/>
  <c r="G30" i="1"/>
  <c r="G31" i="1"/>
  <c r="AA31" i="1" s="1"/>
  <c r="G32" i="1"/>
  <c r="G33" i="1"/>
  <c r="G34" i="1"/>
  <c r="AA34" i="1" s="1"/>
  <c r="G35" i="1"/>
  <c r="G36" i="1"/>
  <c r="AA36" i="1" s="1"/>
  <c r="G37" i="1"/>
  <c r="G38" i="1"/>
  <c r="G39" i="1"/>
  <c r="G40" i="1"/>
  <c r="G42" i="1"/>
  <c r="G43" i="1"/>
  <c r="G44" i="1"/>
  <c r="G45" i="1"/>
  <c r="G46" i="1"/>
  <c r="G47" i="1"/>
  <c r="AA47" i="1" s="1"/>
  <c r="G48" i="1"/>
  <c r="G49" i="1"/>
  <c r="G50" i="1"/>
  <c r="AA50" i="1" s="1"/>
  <c r="G51" i="1"/>
  <c r="G52" i="1"/>
  <c r="G53" i="1"/>
  <c r="AA53" i="1" s="1"/>
  <c r="G54" i="1"/>
  <c r="AA54" i="1" s="1"/>
  <c r="G55" i="1"/>
  <c r="AA55" i="1" s="1"/>
  <c r="G56" i="1"/>
  <c r="AA56" i="1" s="1"/>
  <c r="G57" i="1"/>
  <c r="AA57" i="1" s="1"/>
  <c r="G58" i="1"/>
  <c r="AA58" i="1" s="1"/>
  <c r="G6" i="1"/>
  <c r="AA6" i="1" s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6" i="1"/>
  <c r="R5" i="1"/>
  <c r="Q5" i="1"/>
  <c r="P5" i="1"/>
  <c r="L5" i="1"/>
  <c r="I5" i="1"/>
  <c r="H5" i="1"/>
  <c r="AB25" i="1" l="1"/>
  <c r="AC25" i="1"/>
  <c r="AB19" i="1"/>
  <c r="AC19" i="1"/>
  <c r="AC21" i="1"/>
  <c r="AB21" i="1"/>
  <c r="AB5" i="1" s="1"/>
  <c r="AD5" i="1"/>
  <c r="AA32" i="1"/>
  <c r="AA28" i="1"/>
  <c r="AA24" i="1"/>
  <c r="AA20" i="1"/>
  <c r="AA12" i="1"/>
  <c r="X5" i="1"/>
  <c r="Y5" i="1"/>
  <c r="AA52" i="1"/>
  <c r="AA48" i="1"/>
  <c r="AA44" i="1"/>
  <c r="AA40" i="1"/>
  <c r="AA30" i="1"/>
  <c r="AA10" i="1"/>
  <c r="AA46" i="1"/>
  <c r="AA42" i="1"/>
  <c r="AA7" i="1"/>
  <c r="T30" i="1"/>
  <c r="T10" i="1"/>
  <c r="AA51" i="1"/>
  <c r="AA49" i="1"/>
  <c r="AA43" i="1"/>
  <c r="AA35" i="1"/>
  <c r="AA33" i="1"/>
  <c r="AA27" i="1"/>
  <c r="AA25" i="1"/>
  <c r="AA21" i="1"/>
  <c r="AA19" i="1"/>
  <c r="AA17" i="1"/>
  <c r="AA13" i="1"/>
  <c r="T41" i="1"/>
  <c r="AA38" i="1"/>
  <c r="T38" i="1"/>
  <c r="J8" i="1"/>
  <c r="K5" i="1"/>
  <c r="W5" i="1"/>
  <c r="T22" i="1"/>
  <c r="T18" i="1"/>
  <c r="T39" i="1"/>
  <c r="T37" i="1"/>
  <c r="T35" i="1"/>
  <c r="T33" i="1"/>
  <c r="T31" i="1"/>
  <c r="T29" i="1"/>
  <c r="T27" i="1"/>
  <c r="T25" i="1"/>
  <c r="T23" i="1"/>
  <c r="T21" i="1"/>
  <c r="T19" i="1"/>
  <c r="T17" i="1"/>
  <c r="T15" i="1"/>
  <c r="T13" i="1"/>
  <c r="T11" i="1"/>
  <c r="T9" i="1"/>
  <c r="T7" i="1"/>
  <c r="T58" i="1"/>
  <c r="T54" i="1"/>
  <c r="T50" i="1"/>
  <c r="T46" i="1"/>
  <c r="T42" i="1"/>
  <c r="T6" i="1"/>
  <c r="T57" i="1"/>
  <c r="T55" i="1"/>
  <c r="T53" i="1"/>
  <c r="T51" i="1"/>
  <c r="T49" i="1"/>
  <c r="T47" i="1"/>
  <c r="T45" i="1"/>
  <c r="T43" i="1"/>
  <c r="T56" i="1"/>
  <c r="T52" i="1"/>
  <c r="T48" i="1"/>
  <c r="T44" i="1"/>
  <c r="T40" i="1"/>
  <c r="T36" i="1"/>
  <c r="T32" i="1"/>
  <c r="T28" i="1"/>
  <c r="T24" i="1"/>
  <c r="T20" i="1"/>
  <c r="T16" i="1"/>
  <c r="T12" i="1"/>
  <c r="M5" i="1"/>
  <c r="AC5" i="1" l="1"/>
  <c r="AA45" i="1"/>
  <c r="AA18" i="1"/>
  <c r="AA22" i="1"/>
  <c r="AA37" i="1"/>
  <c r="AA41" i="1"/>
  <c r="AA29" i="1"/>
  <c r="AA9" i="1"/>
  <c r="AA39" i="1"/>
  <c r="O5" i="1"/>
  <c r="J5" i="1"/>
  <c r="N8" i="1"/>
  <c r="AA5" i="1" l="1"/>
  <c r="N5" i="1"/>
  <c r="T8" i="1"/>
</calcChain>
</file>

<file path=xl/sharedStrings.xml><?xml version="1.0" encoding="utf-8"?>
<sst xmlns="http://schemas.openxmlformats.org/spreadsheetml/2006/main" count="89" uniqueCount="83">
  <si>
    <t>Период: 17.08.2023 - 24.08.2023</t>
  </si>
  <si>
    <t>Склад</t>
  </si>
  <si>
    <t>Количество</t>
  </si>
  <si>
    <t>Номенклатура</t>
  </si>
  <si>
    <t>Начальный остаток</t>
  </si>
  <si>
    <t>Приход</t>
  </si>
  <si>
    <t>Расход</t>
  </si>
  <si>
    <t>Конечный остаток</t>
  </si>
  <si>
    <t>013  Сардельки Вязанка Стародворские NDX, ВЕС. 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</si>
  <si>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</si>
  <si>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</si>
  <si>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</si>
  <si>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</si>
  <si>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032  Сосиски Вязанка Сливочные, Вязанка амицел МГС, 0.45кг,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</si>
  <si>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</si>
  <si>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</si>
  <si>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</si>
  <si>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</si>
  <si>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</si>
  <si>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</si>
  <si>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</si>
  <si>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</si>
  <si>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</si>
  <si>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</si>
  <si>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</si>
  <si>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</si>
  <si>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</si>
  <si>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</si>
  <si>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</si>
  <si>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</si>
  <si>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</si>
  <si>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</si>
  <si>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</si>
  <si>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</si>
  <si>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</si>
  <si>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</si>
  <si>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</si>
  <si>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</si>
  <si>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</si>
  <si>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</si>
  <si>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</si>
  <si>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</si>
  <si>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</si>
  <si>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</si>
  <si>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</si>
  <si>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</si>
  <si>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</si>
  <si>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</si>
  <si>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</si>
  <si>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</si>
  <si>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096  Сосиски Баварские,  0.42кг,ПОКОМ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</si>
  <si>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</si>
  <si>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</si>
  <si>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</si>
  <si>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</si>
  <si>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</si>
  <si>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</si>
  <si>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</si>
  <si>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</si>
  <si>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</si>
  <si>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</si>
  <si>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Ед. Изм.</t>
  </si>
  <si>
    <t>крат</t>
  </si>
  <si>
    <t>заяв</t>
  </si>
  <si>
    <t>раз</t>
  </si>
  <si>
    <t>без опта</t>
  </si>
  <si>
    <t>опт</t>
  </si>
  <si>
    <t>заказ</t>
  </si>
  <si>
    <t>ср</t>
  </si>
  <si>
    <t>запас</t>
  </si>
  <si>
    <t>запас без заказа</t>
  </si>
  <si>
    <t>кон ост</t>
  </si>
  <si>
    <t>ср 03,08</t>
  </si>
  <si>
    <t>ср 10,08</t>
  </si>
  <si>
    <t>коментарий</t>
  </si>
  <si>
    <t>вес</t>
  </si>
  <si>
    <t>заказ 1</t>
  </si>
  <si>
    <t>заказ 2</t>
  </si>
  <si>
    <t>заказ 3</t>
  </si>
  <si>
    <t>заказ 4</t>
  </si>
  <si>
    <t>кг</t>
  </si>
  <si>
    <t>ср 17,08</t>
  </si>
  <si>
    <t>устар.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</si>
</sst>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8"/>
      <name val="Arial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2" borderId="1" xfId="0" applyNumberFormat="1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164" fontId="5" fillId="5" borderId="3" xfId="0" applyNumberFormat="1" applyFont="1" applyFill="1" applyBorder="1" applyAlignment="1">
      <alignment horizontal="right" vertical="top"/>
    </xf>
    <xf numFmtId="164" fontId="0" fillId="0" borderId="0" xfId="0" applyNumberFormat="1" applyFill="1"/>
    <xf numFmtId="164" fontId="4" fillId="0" borderId="1" xfId="0" applyNumberFormat="1" applyFont="1" applyBorder="1" applyAlignment="1">
      <alignment horizontal="left" vertical="top"/>
    </xf>
    <xf numFmtId="2" fontId="0" fillId="0" borderId="0" xfId="0" applyNumberFormat="1" applyAlignment="1"/>
    <xf numFmtId="164" fontId="0" fillId="0" borderId="4" xfId="0" applyNumberFormat="1" applyBorder="1" applyAlignment="1"/>
    <xf numFmtId="164" fontId="0" fillId="6" borderId="1" xfId="0" applyNumberFormat="1" applyFill="1" applyBorder="1" applyAlignment="1">
      <alignment horizontal="left" vertical="top"/>
    </xf>
    <xf numFmtId="164" fontId="0" fillId="6" borderId="2" xfId="0" applyNumberFormat="1" applyFill="1" applyBorder="1" applyAlignment="1">
      <alignment horizontal="right" vertical="top"/>
    </xf>
    <xf numFmtId="164" fontId="0" fillId="6" borderId="1" xfId="0" applyNumberFormat="1" applyFill="1" applyBorder="1" applyAlignment="1">
      <alignment horizontal="right" vertical="top"/>
    </xf>
    <xf numFmtId="164" fontId="0" fillId="4" borderId="4" xfId="0" applyNumberFormat="1" applyFill="1" applyBorder="1" applyAlignment="1"/>
    <xf numFmtId="164" fontId="0" fillId="7" borderId="1" xfId="0" applyNumberFormat="1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right" vertical="top"/>
    </xf>
    <xf numFmtId="164" fontId="4" fillId="7" borderId="0" xfId="0" applyNumberFormat="1" applyFont="1" applyFill="1" applyAlignment="1"/>
    <xf numFmtId="164" fontId="0" fillId="0" borderId="4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&#1079;&#1072;&#1082;&#1072;&#1079;&#1099;/&#1089;&#1090;&#1072;&#1090;&#1080;&#1089;&#1090;&#1080;&#1082;&#1072;%20&#1092;&#1080;&#1083;&#1080;&#1072;&#1083;&#1099;/2023/08,23/16,08,23%20&#1050;&#1048;/&#1076;&#1074;%2017,08,23%20&#1084;&#1083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87;&#1088;&#1086;&#1076;&#1072;&#1078;&#1080;%20&#1055;&#1072;&#1090;&#1103;&#1082;&#1072;%20&#1080;%20&#1055;&#1086;&#1083;&#1103;&#1082;&#1086;&#1074;%2018,08,23-24,08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10.08.2023 - 17.08.2023</v>
          </cell>
        </row>
        <row r="3">
          <cell r="A3" t="str">
            <v>Склад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без опта</v>
          </cell>
          <cell r="K3" t="str">
            <v>опт</v>
          </cell>
          <cell r="L3" t="str">
            <v>заказ</v>
          </cell>
          <cell r="M3" t="str">
            <v>заказ</v>
          </cell>
          <cell r="N3" t="str">
            <v>ср</v>
          </cell>
          <cell r="O3" t="str">
            <v>заказ</v>
          </cell>
          <cell r="P3" t="str">
            <v>заказ</v>
          </cell>
          <cell r="Q3" t="str">
            <v>заказ</v>
          </cell>
          <cell r="R3" t="str">
            <v>заказ</v>
          </cell>
          <cell r="S3" t="str">
            <v>запас</v>
          </cell>
          <cell r="T3" t="str">
            <v>запас без заказа</v>
          </cell>
          <cell r="U3" t="str">
            <v>кон ост</v>
          </cell>
          <cell r="V3" t="str">
            <v>опт</v>
          </cell>
          <cell r="W3" t="str">
            <v>ср 27,07</v>
          </cell>
          <cell r="X3" t="str">
            <v>ср 03,08</v>
          </cell>
          <cell r="Y3" t="str">
            <v>ср 10,08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</row>
        <row r="5">
          <cell r="E5">
            <v>39564.689000000006</v>
          </cell>
          <cell r="F5">
            <v>11573.760999999999</v>
          </cell>
          <cell r="H5">
            <v>0</v>
          </cell>
          <cell r="I5">
            <v>0</v>
          </cell>
          <cell r="J5">
            <v>26375.680000000008</v>
          </cell>
          <cell r="K5">
            <v>13189.009000000004</v>
          </cell>
          <cell r="L5">
            <v>0</v>
          </cell>
          <cell r="M5">
            <v>20615</v>
          </cell>
          <cell r="N5">
            <v>5275.1359999999995</v>
          </cell>
          <cell r="O5">
            <v>10880</v>
          </cell>
          <cell r="P5">
            <v>3700</v>
          </cell>
          <cell r="Q5">
            <v>7300</v>
          </cell>
          <cell r="R5">
            <v>9620</v>
          </cell>
          <cell r="W5">
            <v>5910.1938000000009</v>
          </cell>
          <cell r="X5">
            <v>5297.823199999998</v>
          </cell>
          <cell r="Y5">
            <v>5455.6425999999992</v>
          </cell>
        </row>
        <row r="6">
          <cell r="A6" t="str">
            <v>013  Сардельки Вязанка Стародворские NDX, ВЕС.  ПОКОМ</v>
          </cell>
          <cell r="B6" t="str">
            <v>кг</v>
          </cell>
          <cell r="D6">
            <v>178.33799999999999</v>
          </cell>
          <cell r="E6">
            <v>173.476</v>
          </cell>
          <cell r="F6">
            <v>4.8620000000000001</v>
          </cell>
          <cell r="G6">
            <v>1</v>
          </cell>
          <cell r="J6">
            <v>173.476</v>
          </cell>
          <cell r="M6">
            <v>0</v>
          </cell>
          <cell r="N6">
            <v>34.6952</v>
          </cell>
          <cell r="O6">
            <v>280</v>
          </cell>
          <cell r="S6">
            <v>8.2104152735825142</v>
          </cell>
          <cell r="T6">
            <v>0.14013465839655054</v>
          </cell>
          <cell r="W6">
            <v>0</v>
          </cell>
          <cell r="X6">
            <v>24.243400000000001</v>
          </cell>
          <cell r="Y6">
            <v>0</v>
          </cell>
        </row>
        <row r="7">
          <cell r="A7" t="str">
            <v>016  Сосиски Вязанка Молочные, Вязанка вискофан  ВЕС.ПОКОМ</v>
          </cell>
          <cell r="B7" t="str">
            <v>кг</v>
          </cell>
          <cell r="C7">
            <v>97.048000000000002</v>
          </cell>
          <cell r="D7">
            <v>364.428</v>
          </cell>
          <cell r="E7">
            <v>354.31200000000001</v>
          </cell>
          <cell r="F7">
            <v>-4.1239999999999997</v>
          </cell>
          <cell r="G7">
            <v>1</v>
          </cell>
          <cell r="J7">
            <v>354.31200000000001</v>
          </cell>
          <cell r="M7">
            <v>600</v>
          </cell>
          <cell r="N7">
            <v>70.862400000000008</v>
          </cell>
          <cell r="O7">
            <v>240</v>
          </cell>
          <cell r="S7">
            <v>11.795761927340873</v>
          </cell>
          <cell r="T7">
            <v>8.4089164352322232</v>
          </cell>
          <cell r="W7">
            <v>82.028599999999997</v>
          </cell>
          <cell r="X7">
            <v>102.34099999999999</v>
          </cell>
          <cell r="Y7">
            <v>91.378000000000014</v>
          </cell>
        </row>
        <row r="8">
          <cell r="A8" t="str">
            <v>017  Сосиски Вязанка Сливочные, Вязанка амицел ВЕС.ПОКОМ</v>
          </cell>
          <cell r="B8" t="str">
            <v>кг</v>
          </cell>
          <cell r="C8">
            <v>7.7969999999999997</v>
          </cell>
          <cell r="D8">
            <v>818.01</v>
          </cell>
          <cell r="E8">
            <v>822.78099999999995</v>
          </cell>
          <cell r="F8">
            <v>-0.46300000000000002</v>
          </cell>
          <cell r="G8">
            <v>1</v>
          </cell>
          <cell r="J8">
            <v>481.60099999999994</v>
          </cell>
          <cell r="K8">
            <v>341.18</v>
          </cell>
          <cell r="M8">
            <v>90</v>
          </cell>
          <cell r="N8">
            <v>96.320199999999986</v>
          </cell>
          <cell r="R8">
            <v>950</v>
          </cell>
          <cell r="S8">
            <v>10.792512889300481</v>
          </cell>
          <cell r="T8">
            <v>0.92957655818820994</v>
          </cell>
          <cell r="W8">
            <v>74.856399999999994</v>
          </cell>
          <cell r="X8">
            <v>107.0098</v>
          </cell>
          <cell r="Y8">
            <v>50.194200000000002</v>
          </cell>
        </row>
        <row r="9">
          <cell r="A9" t="str">
            <v>018  Сосиски Рубленые, Вязанка вискофан  ВЕС.ПОКОМ</v>
          </cell>
          <cell r="B9" t="str">
            <v>кг</v>
          </cell>
          <cell r="C9">
            <v>20.462</v>
          </cell>
          <cell r="D9">
            <v>125.67</v>
          </cell>
          <cell r="E9">
            <v>124.43600000000001</v>
          </cell>
          <cell r="G9">
            <v>1</v>
          </cell>
          <cell r="J9">
            <v>124.43600000000001</v>
          </cell>
          <cell r="M9">
            <v>240</v>
          </cell>
          <cell r="N9">
            <v>24.8872</v>
          </cell>
          <cell r="O9">
            <v>40</v>
          </cell>
          <cell r="S9">
            <v>11.250763444662317</v>
          </cell>
          <cell r="T9">
            <v>9.6435115239962705</v>
          </cell>
          <cell r="W9">
            <v>0</v>
          </cell>
          <cell r="X9">
            <v>38.728200000000001</v>
          </cell>
          <cell r="Y9">
            <v>30.244799999999998</v>
          </cell>
        </row>
        <row r="10">
          <cell r="A10" t="str">
            <v>032  Сосиски Вязанка Сливочные, Вязанка амицел МГС, 0.45кг, ПОКОМ</v>
          </cell>
          <cell r="B10" t="str">
            <v>шт</v>
          </cell>
          <cell r="G10">
            <v>0.45</v>
          </cell>
          <cell r="J10">
            <v>0</v>
          </cell>
          <cell r="M10">
            <v>110</v>
          </cell>
          <cell r="N10">
            <v>0</v>
          </cell>
          <cell r="O10">
            <v>50</v>
          </cell>
          <cell r="S10" t="e">
            <v>#DIV/0!</v>
          </cell>
          <cell r="T10" t="e">
            <v>#DIV/0!</v>
          </cell>
          <cell r="W10">
            <v>9.8732000000000006</v>
          </cell>
          <cell r="X10">
            <v>0.6</v>
          </cell>
          <cell r="Y10">
            <v>14.4</v>
          </cell>
        </row>
        <row r="11">
          <cell r="A11" t="str">
            <v>058  Колбаса Докторская Особая ТМ Особый рецепт,  0,5кг, ПОКОМ</v>
          </cell>
          <cell r="B11" t="str">
            <v>шт</v>
          </cell>
          <cell r="D11">
            <v>106</v>
          </cell>
          <cell r="E11">
            <v>106</v>
          </cell>
          <cell r="G11">
            <v>0.5</v>
          </cell>
          <cell r="J11">
            <v>86</v>
          </cell>
          <cell r="K11">
            <v>20</v>
          </cell>
          <cell r="M11">
            <v>0</v>
          </cell>
          <cell r="N11">
            <v>17.2</v>
          </cell>
          <cell r="O11">
            <v>150</v>
          </cell>
          <cell r="S11">
            <v>8.720930232558139</v>
          </cell>
          <cell r="T11">
            <v>0</v>
          </cell>
          <cell r="W11">
            <v>0</v>
          </cell>
          <cell r="X11">
            <v>22.2</v>
          </cell>
          <cell r="Y11">
            <v>2.6</v>
          </cell>
        </row>
        <row r="12">
          <cell r="A12" t="str">
            <v>083  Колбаса Швейцарская 0,17 кг., ШТ., сырокопченая   ПОКОМ</v>
          </cell>
          <cell r="B12" t="str">
            <v>шт</v>
          </cell>
          <cell r="C12">
            <v>168</v>
          </cell>
          <cell r="D12">
            <v>153</v>
          </cell>
          <cell r="E12">
            <v>256.7</v>
          </cell>
          <cell r="F12">
            <v>-11.7</v>
          </cell>
          <cell r="G12">
            <v>0.17</v>
          </cell>
          <cell r="J12">
            <v>106.69999999999999</v>
          </cell>
          <cell r="K12">
            <v>150</v>
          </cell>
          <cell r="M12">
            <v>140</v>
          </cell>
          <cell r="N12">
            <v>21.339999999999996</v>
          </cell>
          <cell r="O12">
            <v>120</v>
          </cell>
          <cell r="S12">
            <v>11.635426429240864</v>
          </cell>
          <cell r="T12">
            <v>6.0121836925960652</v>
          </cell>
          <cell r="W12">
            <v>0</v>
          </cell>
          <cell r="X12">
            <v>22.8</v>
          </cell>
          <cell r="Y12">
            <v>21.8</v>
          </cell>
        </row>
        <row r="13">
          <cell r="A13" t="str">
            <v>092  Сосиски Баварские с сыром,  0.42кг,ПОКОМ</v>
          </cell>
          <cell r="B13" t="str">
            <v>шт</v>
          </cell>
          <cell r="D13">
            <v>3</v>
          </cell>
          <cell r="E13">
            <v>3</v>
          </cell>
          <cell r="G13">
            <v>0</v>
          </cell>
          <cell r="J13">
            <v>3</v>
          </cell>
          <cell r="M13">
            <v>0</v>
          </cell>
          <cell r="N13">
            <v>0.6</v>
          </cell>
          <cell r="S13">
            <v>0</v>
          </cell>
          <cell r="T13">
            <v>0</v>
          </cell>
          <cell r="W13">
            <v>0</v>
          </cell>
          <cell r="X13">
            <v>0</v>
          </cell>
          <cell r="Y13">
            <v>0.2</v>
          </cell>
        </row>
        <row r="14">
          <cell r="A14" t="str">
            <v>096  Сосиски Баварские,  0.42кг,ПОКОМ</v>
          </cell>
          <cell r="B14" t="str">
            <v>шт</v>
          </cell>
          <cell r="C14">
            <v>19</v>
          </cell>
          <cell r="D14">
            <v>3</v>
          </cell>
          <cell r="G14">
            <v>0.42</v>
          </cell>
          <cell r="J14">
            <v>0</v>
          </cell>
          <cell r="M14">
            <v>260</v>
          </cell>
          <cell r="N14">
            <v>0</v>
          </cell>
          <cell r="O14">
            <v>50</v>
          </cell>
          <cell r="S14" t="e">
            <v>#DIV/0!</v>
          </cell>
          <cell r="T14" t="e">
            <v>#DIV/0!</v>
          </cell>
          <cell r="W14">
            <v>20.399999999999999</v>
          </cell>
          <cell r="X14">
            <v>0</v>
          </cell>
          <cell r="Y14">
            <v>32.4</v>
          </cell>
        </row>
        <row r="15">
          <cell r="A15" t="str">
            <v>103  Сосиски Классические, 0.42кг,ядрена копотьПОКОМ</v>
          </cell>
          <cell r="B15" t="str">
            <v>шт</v>
          </cell>
          <cell r="D15">
            <v>240</v>
          </cell>
          <cell r="E15">
            <v>240</v>
          </cell>
          <cell r="F15">
            <v>-13</v>
          </cell>
          <cell r="G15">
            <v>0.42</v>
          </cell>
          <cell r="J15">
            <v>244</v>
          </cell>
          <cell r="K15">
            <v>-4</v>
          </cell>
          <cell r="M15">
            <v>0</v>
          </cell>
          <cell r="N15">
            <v>48.8</v>
          </cell>
          <cell r="O15">
            <v>380</v>
          </cell>
          <cell r="S15">
            <v>7.5204918032786887</v>
          </cell>
          <cell r="T15">
            <v>-0.26639344262295084</v>
          </cell>
          <cell r="W15">
            <v>0</v>
          </cell>
          <cell r="X15">
            <v>39.6</v>
          </cell>
          <cell r="Y15">
            <v>0</v>
          </cell>
        </row>
        <row r="16">
          <cell r="A16" t="str">
            <v>108  Сосиски С сыром,  0.42кг,ядрена копоть ПОКОМ</v>
          </cell>
          <cell r="B16" t="str">
            <v>шт</v>
          </cell>
          <cell r="C16">
            <v>4</v>
          </cell>
          <cell r="D16">
            <v>288</v>
          </cell>
          <cell r="E16">
            <v>278</v>
          </cell>
          <cell r="F16">
            <v>7</v>
          </cell>
          <cell r="G16">
            <v>0.42</v>
          </cell>
          <cell r="J16">
            <v>278</v>
          </cell>
          <cell r="M16">
            <v>0</v>
          </cell>
          <cell r="N16">
            <v>55.6</v>
          </cell>
          <cell r="O16">
            <v>420</v>
          </cell>
          <cell r="S16">
            <v>7.6798561151079134</v>
          </cell>
          <cell r="T16">
            <v>0.12589928057553956</v>
          </cell>
          <cell r="W16">
            <v>0.4</v>
          </cell>
          <cell r="X16">
            <v>43.2</v>
          </cell>
          <cell r="Y16">
            <v>0</v>
          </cell>
        </row>
        <row r="17">
          <cell r="A17" t="str">
            <v>117  Колбаса Сервелат Филейбургский с ароматными пряностями, в/у 0,35 кг срез, БАВАРУШКА ПОКОМ</v>
          </cell>
          <cell r="B17" t="str">
            <v>шт</v>
          </cell>
          <cell r="D17">
            <v>216</v>
          </cell>
          <cell r="E17">
            <v>184</v>
          </cell>
          <cell r="F17">
            <v>32</v>
          </cell>
          <cell r="G17">
            <v>0.35</v>
          </cell>
          <cell r="J17">
            <v>184</v>
          </cell>
          <cell r="M17">
            <v>0</v>
          </cell>
          <cell r="N17">
            <v>36.799999999999997</v>
          </cell>
          <cell r="O17">
            <v>330</v>
          </cell>
          <cell r="S17">
            <v>9.8369565217391308</v>
          </cell>
          <cell r="T17">
            <v>0.86956521739130443</v>
          </cell>
          <cell r="W17">
            <v>0</v>
          </cell>
          <cell r="X17">
            <v>30</v>
          </cell>
          <cell r="Y17">
            <v>0</v>
          </cell>
        </row>
        <row r="18">
          <cell r="A18" t="str">
            <v>118  Колбаса Сервелат Филейбургский с филе сочного окорока, в/у 0,35 кг срез, БАВАРУШКА ПОКОМ</v>
          </cell>
          <cell r="B18" t="str">
            <v>шт</v>
          </cell>
          <cell r="C18">
            <v>74</v>
          </cell>
          <cell r="D18">
            <v>222</v>
          </cell>
          <cell r="E18">
            <v>159.65</v>
          </cell>
          <cell r="F18">
            <v>69</v>
          </cell>
          <cell r="G18">
            <v>0.35</v>
          </cell>
          <cell r="J18">
            <v>159.65</v>
          </cell>
          <cell r="M18">
            <v>65</v>
          </cell>
          <cell r="N18">
            <v>31.93</v>
          </cell>
          <cell r="O18">
            <v>230</v>
          </cell>
          <cell r="S18">
            <v>11.399937362981522</v>
          </cell>
          <cell r="T18">
            <v>4.1966802380206705</v>
          </cell>
          <cell r="W18">
            <v>0.8</v>
          </cell>
          <cell r="X18">
            <v>38.4</v>
          </cell>
          <cell r="Y18">
            <v>26.2</v>
          </cell>
        </row>
        <row r="19">
          <cell r="A19" t="str">
            <v>200  Ветчина Дугушка ТМ Стародворье, вектор в/у    ПОКОМ</v>
          </cell>
          <cell r="B19" t="str">
            <v>кг</v>
          </cell>
          <cell r="C19">
            <v>430.57400000000001</v>
          </cell>
          <cell r="D19">
            <v>17.100000000000001</v>
          </cell>
          <cell r="E19">
            <v>341.36500000000001</v>
          </cell>
          <cell r="F19">
            <v>-10.037000000000001</v>
          </cell>
          <cell r="G19">
            <v>1</v>
          </cell>
          <cell r="J19">
            <v>341.36500000000001</v>
          </cell>
          <cell r="M19">
            <v>540</v>
          </cell>
          <cell r="N19">
            <v>68.272999999999996</v>
          </cell>
          <cell r="O19">
            <v>280</v>
          </cell>
          <cell r="S19">
            <v>11.863591756624141</v>
          </cell>
          <cell r="T19">
            <v>7.7624097373778795</v>
          </cell>
          <cell r="W19">
            <v>103.3792</v>
          </cell>
          <cell r="X19">
            <v>87.946799999999996</v>
          </cell>
          <cell r="Y19">
            <v>76.561999999999998</v>
          </cell>
        </row>
        <row r="20">
          <cell r="A20" t="str">
            <v>201  Ветчина Нежная ТМ Особый рецепт, (2,5кг), ПОКОМ</v>
          </cell>
          <cell r="B20" t="str">
            <v>кг</v>
          </cell>
          <cell r="C20">
            <v>5592.7520000000004</v>
          </cell>
          <cell r="D20">
            <v>912.87</v>
          </cell>
          <cell r="E20">
            <v>3707.0630000000001</v>
          </cell>
          <cell r="F20">
            <v>2224.7350000000001</v>
          </cell>
          <cell r="G20">
            <v>1</v>
          </cell>
          <cell r="J20">
            <v>3707.0630000000001</v>
          </cell>
          <cell r="M20">
            <v>2000</v>
          </cell>
          <cell r="N20">
            <v>741.4126</v>
          </cell>
          <cell r="R20">
            <v>4700</v>
          </cell>
          <cell r="S20">
            <v>12.037474140579754</v>
          </cell>
          <cell r="T20">
            <v>5.6982239039368912</v>
          </cell>
          <cell r="W20">
            <v>861.20820000000003</v>
          </cell>
          <cell r="X20">
            <v>629.32179999999994</v>
          </cell>
          <cell r="Y20">
            <v>698.09519999999998</v>
          </cell>
        </row>
        <row r="21">
          <cell r="A21" t="str">
            <v>217  Колбаса Докторская Дугушка, ВЕС, НЕ ГОСТ, ТМ Стародворье ПОКОМ</v>
          </cell>
          <cell r="B21" t="str">
            <v>кг</v>
          </cell>
          <cell r="C21">
            <v>528.35199999999998</v>
          </cell>
          <cell r="D21">
            <v>259.02699999999999</v>
          </cell>
          <cell r="E21">
            <v>669.923</v>
          </cell>
          <cell r="F21">
            <v>-3.4980000000000002</v>
          </cell>
          <cell r="G21">
            <v>1</v>
          </cell>
          <cell r="J21">
            <v>359.66300000000001</v>
          </cell>
          <cell r="K21">
            <v>310.26</v>
          </cell>
          <cell r="M21">
            <v>530</v>
          </cell>
          <cell r="N21">
            <v>71.932600000000008</v>
          </cell>
          <cell r="O21">
            <v>300</v>
          </cell>
          <cell r="S21">
            <v>11.489950314600055</v>
          </cell>
          <cell r="T21">
            <v>7.3193795302825126</v>
          </cell>
          <cell r="W21">
            <v>125.3232</v>
          </cell>
          <cell r="X21">
            <v>98.713200000000001</v>
          </cell>
          <cell r="Y21">
            <v>86.981999999999999</v>
          </cell>
        </row>
        <row r="22">
          <cell r="A22" t="str">
            <v>219  Колбаса Докторская Особая ТМ Особый рецепт, ВЕС  ПОКОМ</v>
          </cell>
          <cell r="B22" t="str">
            <v>кг</v>
          </cell>
          <cell r="C22">
            <v>7829.3040000000001</v>
          </cell>
          <cell r="D22">
            <v>3107.15</v>
          </cell>
          <cell r="E22">
            <v>6066.1149999999998</v>
          </cell>
          <cell r="F22">
            <v>4063.1840000000002</v>
          </cell>
          <cell r="G22">
            <v>1</v>
          </cell>
          <cell r="J22">
            <v>5002.9049999999997</v>
          </cell>
          <cell r="K22">
            <v>1063.21</v>
          </cell>
          <cell r="M22">
            <v>1200</v>
          </cell>
          <cell r="N22">
            <v>1000.5809999999999</v>
          </cell>
          <cell r="P22">
            <v>3700</v>
          </cell>
          <cell r="R22">
            <v>3050</v>
          </cell>
          <cell r="S22">
            <v>12.006208392923714</v>
          </cell>
          <cell r="T22">
            <v>5.2601278657100234</v>
          </cell>
          <cell r="W22">
            <v>1149.0968</v>
          </cell>
          <cell r="X22">
            <v>872.40200000000004</v>
          </cell>
          <cell r="Y22">
            <v>1058.9960000000001</v>
          </cell>
        </row>
        <row r="23">
          <cell r="A23" t="str">
            <v>225  Колбаса Дугушка со шпиком, ВЕС, ТМ Стародворье   ПОКОМ</v>
          </cell>
          <cell r="B23" t="str">
            <v>кг</v>
          </cell>
          <cell r="C23">
            <v>159.71</v>
          </cell>
          <cell r="D23">
            <v>16.120999999999999</v>
          </cell>
          <cell r="E23">
            <v>97.102999999999994</v>
          </cell>
          <cell r="G23">
            <v>1</v>
          </cell>
          <cell r="J23">
            <v>97.102999999999994</v>
          </cell>
          <cell r="M23">
            <v>100</v>
          </cell>
          <cell r="N23">
            <v>19.4206</v>
          </cell>
          <cell r="O23">
            <v>130</v>
          </cell>
          <cell r="S23">
            <v>11.843094446103622</v>
          </cell>
          <cell r="T23">
            <v>5.1491714983059227</v>
          </cell>
          <cell r="W23">
            <v>29.511399999999998</v>
          </cell>
          <cell r="X23">
            <v>22.194399999999998</v>
          </cell>
          <cell r="Y23">
            <v>20.828000000000003</v>
          </cell>
        </row>
        <row r="24">
          <cell r="A24" t="str">
            <v>229  Колбаса Молочная Дугушка, в/у, ВЕС, ТМ Стародворье   ПОКОМ</v>
          </cell>
          <cell r="B24" t="str">
            <v>кг</v>
          </cell>
          <cell r="C24">
            <v>7.3579999999999997</v>
          </cell>
          <cell r="D24">
            <v>531.22</v>
          </cell>
          <cell r="E24">
            <v>475.35899999999998</v>
          </cell>
          <cell r="F24">
            <v>34.856999999999999</v>
          </cell>
          <cell r="G24">
            <v>1</v>
          </cell>
          <cell r="J24">
            <v>454.37899999999996</v>
          </cell>
          <cell r="K24">
            <v>20.98</v>
          </cell>
          <cell r="M24">
            <v>0</v>
          </cell>
          <cell r="N24">
            <v>90.875799999999998</v>
          </cell>
          <cell r="O24">
            <v>750</v>
          </cell>
          <cell r="S24">
            <v>8.6365897191551539</v>
          </cell>
          <cell r="T24">
            <v>0.38356746240473261</v>
          </cell>
          <cell r="W24">
            <v>58.043399999999998</v>
          </cell>
          <cell r="X24">
            <v>94.066800000000001</v>
          </cell>
          <cell r="Y24">
            <v>37.933399999999999</v>
          </cell>
        </row>
        <row r="25">
          <cell r="A25" t="str">
            <v>230  Колбаса Молочная Особая ТМ Особый рецепт, п/а, ВЕС. ПОКОМ</v>
          </cell>
          <cell r="B25" t="str">
            <v>кг</v>
          </cell>
          <cell r="C25">
            <v>8020.8829999999998</v>
          </cell>
          <cell r="D25">
            <v>7485.8379999999997</v>
          </cell>
          <cell r="E25">
            <v>12216.102000000001</v>
          </cell>
          <cell r="F25">
            <v>2711.2759999999998</v>
          </cell>
          <cell r="G25">
            <v>1</v>
          </cell>
          <cell r="J25">
            <v>3784.7660000000014</v>
          </cell>
          <cell r="K25">
            <v>8431.3359999999993</v>
          </cell>
          <cell r="M25">
            <v>300</v>
          </cell>
          <cell r="N25">
            <v>756.95320000000027</v>
          </cell>
          <cell r="Q25">
            <v>6000</v>
          </cell>
          <cell r="S25">
            <v>11.904667289866794</v>
          </cell>
          <cell r="T25">
            <v>3.9781534710468214</v>
          </cell>
          <cell r="W25">
            <v>1064.7244000000001</v>
          </cell>
          <cell r="X25">
            <v>733.31880000000001</v>
          </cell>
          <cell r="Y25">
            <v>806.7675999999999</v>
          </cell>
        </row>
        <row r="26">
          <cell r="A26" t="str">
            <v>235  Колбаса Особая ТМ Особый рецепт, ВЕС, ТМ Стародворье ПОКОМ</v>
          </cell>
          <cell r="B26" t="str">
            <v>кг</v>
          </cell>
          <cell r="C26">
            <v>3109.779</v>
          </cell>
          <cell r="D26">
            <v>2211.89</v>
          </cell>
          <cell r="E26">
            <v>2752.6959999999999</v>
          </cell>
          <cell r="F26">
            <v>2076.2860000000001</v>
          </cell>
          <cell r="G26">
            <v>1</v>
          </cell>
          <cell r="J26">
            <v>2752.6959999999999</v>
          </cell>
          <cell r="M26">
            <v>1900</v>
          </cell>
          <cell r="N26">
            <v>550.53919999999994</v>
          </cell>
          <cell r="O26">
            <v>1800</v>
          </cell>
          <cell r="S26">
            <v>10.492052155414184</v>
          </cell>
          <cell r="T26">
            <v>7.2225302031172358</v>
          </cell>
          <cell r="W26">
            <v>569.39239999999995</v>
          </cell>
          <cell r="X26">
            <v>565.57500000000005</v>
          </cell>
          <cell r="Y26">
            <v>589.75360000000001</v>
          </cell>
        </row>
        <row r="27">
          <cell r="A27" t="str">
            <v>236  Колбаса Рубленая ЗАПЕЧ. Дугушка ТМ Стародворье, вектор, в/к    ПОКОМ</v>
          </cell>
          <cell r="B27" t="str">
            <v>кг</v>
          </cell>
          <cell r="C27">
            <v>4.2480000000000002</v>
          </cell>
          <cell r="D27">
            <v>660.77</v>
          </cell>
          <cell r="E27">
            <v>661.553</v>
          </cell>
          <cell r="F27">
            <v>-5.9980000000000002</v>
          </cell>
          <cell r="G27">
            <v>1</v>
          </cell>
          <cell r="J27">
            <v>555.77300000000002</v>
          </cell>
          <cell r="K27">
            <v>105.78</v>
          </cell>
          <cell r="M27">
            <v>60</v>
          </cell>
          <cell r="N27">
            <v>111.1546</v>
          </cell>
          <cell r="Q27">
            <v>1050</v>
          </cell>
          <cell r="S27">
            <v>9.9321305640972124</v>
          </cell>
          <cell r="T27">
            <v>0.48582784698069176</v>
          </cell>
          <cell r="W27">
            <v>74.061199999999999</v>
          </cell>
          <cell r="X27">
            <v>116.4</v>
          </cell>
          <cell r="Y27">
            <v>60.800400000000003</v>
          </cell>
        </row>
        <row r="28">
          <cell r="A28" t="str">
            <v>239  Колбаса Салями запеч Дугушка, оболочка вектор, ВЕС, ТМ Стародворье  ПОКОМ</v>
          </cell>
          <cell r="B28" t="str">
            <v>кг</v>
          </cell>
          <cell r="C28">
            <v>400.42099999999999</v>
          </cell>
          <cell r="D28">
            <v>15.82</v>
          </cell>
          <cell r="E28">
            <v>328.54399999999998</v>
          </cell>
          <cell r="F28">
            <v>0.38200000000000001</v>
          </cell>
          <cell r="G28">
            <v>1</v>
          </cell>
          <cell r="J28">
            <v>328.54399999999998</v>
          </cell>
          <cell r="M28">
            <v>290</v>
          </cell>
          <cell r="N28">
            <v>65.708799999999997</v>
          </cell>
          <cell r="O28">
            <v>350</v>
          </cell>
          <cell r="S28">
            <v>9.7457570371091862</v>
          </cell>
          <cell r="T28">
            <v>4.4192254309925003</v>
          </cell>
          <cell r="W28">
            <v>53.964800000000004</v>
          </cell>
          <cell r="X28">
            <v>7.0274000000000001</v>
          </cell>
          <cell r="Y28">
            <v>53.777199999999993</v>
          </cell>
        </row>
        <row r="29">
          <cell r="A29" t="str">
            <v>242  Колбаса Сервелат ЗАПЕЧ.Дугушка ТМ Стародворье, вектор, в/к     ПОКОМ</v>
          </cell>
          <cell r="B29" t="str">
            <v>кг</v>
          </cell>
          <cell r="C29">
            <v>180.13900000000001</v>
          </cell>
          <cell r="D29">
            <v>259.00099999999998</v>
          </cell>
          <cell r="E29">
            <v>347.71100000000001</v>
          </cell>
          <cell r="G29">
            <v>1</v>
          </cell>
          <cell r="J29">
            <v>347.71100000000001</v>
          </cell>
          <cell r="M29">
            <v>300</v>
          </cell>
          <cell r="N29">
            <v>69.542200000000008</v>
          </cell>
          <cell r="O29">
            <v>400</v>
          </cell>
          <cell r="S29">
            <v>10.065830531677168</v>
          </cell>
          <cell r="T29">
            <v>4.313927370718786</v>
          </cell>
          <cell r="W29">
            <v>69.884</v>
          </cell>
          <cell r="X29">
            <v>80.986400000000003</v>
          </cell>
          <cell r="Y29">
            <v>60.287400000000005</v>
          </cell>
        </row>
        <row r="30">
          <cell r="A30" t="str">
            <v>243  Колбаса Сервелат Зернистый, ВЕС.  ПОКОМ</v>
          </cell>
          <cell r="B30" t="str">
            <v>кг</v>
          </cell>
          <cell r="D30">
            <v>427.29599999999999</v>
          </cell>
          <cell r="E30">
            <v>269.54300000000001</v>
          </cell>
          <cell r="F30">
            <v>155.84</v>
          </cell>
          <cell r="G30">
            <v>1</v>
          </cell>
          <cell r="J30">
            <v>216.203</v>
          </cell>
          <cell r="K30">
            <v>53.34</v>
          </cell>
          <cell r="M30">
            <v>0</v>
          </cell>
          <cell r="N30">
            <v>43.240600000000001</v>
          </cell>
          <cell r="R30">
            <v>360</v>
          </cell>
          <cell r="S30">
            <v>11.92952919247189</v>
          </cell>
          <cell r="T30">
            <v>3.6040202957405771</v>
          </cell>
          <cell r="W30">
            <v>30.057799999999997</v>
          </cell>
          <cell r="X30">
            <v>59.802399999999999</v>
          </cell>
          <cell r="Y30">
            <v>13.065000000000001</v>
          </cell>
        </row>
        <row r="31">
          <cell r="A31" t="str">
            <v>244  Колбаса Сервелат Кремлевский, ВЕС. ПОКОМ</v>
          </cell>
          <cell r="B31" t="str">
            <v>кг</v>
          </cell>
          <cell r="C31">
            <v>440.05099999999999</v>
          </cell>
          <cell r="D31">
            <v>7.5860000000000003</v>
          </cell>
          <cell r="E31">
            <v>149.672</v>
          </cell>
          <cell r="F31">
            <v>261.90100000000001</v>
          </cell>
          <cell r="G31">
            <v>1</v>
          </cell>
          <cell r="J31">
            <v>152.53800000000001</v>
          </cell>
          <cell r="K31">
            <v>-2.8660000000000001</v>
          </cell>
          <cell r="M31">
            <v>0</v>
          </cell>
          <cell r="N31">
            <v>30.507600000000004</v>
          </cell>
          <cell r="O31">
            <v>100</v>
          </cell>
          <cell r="S31">
            <v>11.86265061820661</v>
          </cell>
          <cell r="T31">
            <v>8.5847788747721872</v>
          </cell>
          <cell r="W31">
            <v>53.083399999999997</v>
          </cell>
          <cell r="X31">
            <v>21.2532</v>
          </cell>
          <cell r="Y31">
            <v>21.271000000000001</v>
          </cell>
        </row>
        <row r="32">
          <cell r="A32" t="str">
            <v>247  Сардельки Нежные, ВЕС.  ПОКОМ</v>
          </cell>
          <cell r="B32" t="str">
            <v>кг</v>
          </cell>
          <cell r="D32">
            <v>535.54100000000005</v>
          </cell>
          <cell r="E32">
            <v>530.09</v>
          </cell>
          <cell r="F32">
            <v>0.16900000000000001</v>
          </cell>
          <cell r="G32">
            <v>1</v>
          </cell>
          <cell r="J32">
            <v>270.61400000000003</v>
          </cell>
          <cell r="K32">
            <v>259.476</v>
          </cell>
          <cell r="M32">
            <v>85</v>
          </cell>
          <cell r="N32">
            <v>54.122800000000005</v>
          </cell>
          <cell r="R32">
            <v>560</v>
          </cell>
          <cell r="S32">
            <v>11.920466051275985</v>
          </cell>
          <cell r="T32">
            <v>1.5736251635170388</v>
          </cell>
          <cell r="W32">
            <v>27.052600000000002</v>
          </cell>
          <cell r="X32">
            <v>68.212800000000001</v>
          </cell>
          <cell r="Y32">
            <v>33.864399999999996</v>
          </cell>
        </row>
        <row r="33">
          <cell r="A33" t="str">
            <v>248  Сардельки Сочные ТМ Особый рецепт,   ПОКОМ</v>
          </cell>
          <cell r="B33" t="str">
            <v>кг</v>
          </cell>
          <cell r="C33">
            <v>89.018000000000001</v>
          </cell>
          <cell r="D33">
            <v>410.3</v>
          </cell>
          <cell r="E33">
            <v>411.42099999999999</v>
          </cell>
          <cell r="G33">
            <v>1</v>
          </cell>
          <cell r="J33">
            <v>1.5439999999999827</v>
          </cell>
          <cell r="K33">
            <v>409.87700000000001</v>
          </cell>
          <cell r="M33">
            <v>700</v>
          </cell>
          <cell r="N33">
            <v>0.30879999999999652</v>
          </cell>
          <cell r="Q33">
            <v>250</v>
          </cell>
          <cell r="S33">
            <v>3076.424870466356</v>
          </cell>
          <cell r="T33">
            <v>2266.8393782383673</v>
          </cell>
          <cell r="W33">
            <v>85.408799999999999</v>
          </cell>
          <cell r="X33">
            <v>83.33</v>
          </cell>
          <cell r="Y33">
            <v>103.59480000000001</v>
          </cell>
        </row>
        <row r="34">
          <cell r="A34" t="str">
            <v>250  Сардельки стародворские с говядиной в обол. NDX, ВЕС. ПОКОМ</v>
          </cell>
          <cell r="B34" t="str">
            <v>кг</v>
          </cell>
          <cell r="C34">
            <v>52.496000000000002</v>
          </cell>
          <cell r="D34">
            <v>234.63900000000001</v>
          </cell>
          <cell r="E34">
            <v>230.78200000000001</v>
          </cell>
          <cell r="G34">
            <v>1</v>
          </cell>
          <cell r="J34">
            <v>183.72000000000003</v>
          </cell>
          <cell r="K34">
            <v>47.061999999999998</v>
          </cell>
          <cell r="M34">
            <v>500</v>
          </cell>
          <cell r="N34">
            <v>36.744000000000007</v>
          </cell>
          <cell r="S34">
            <v>13.607663836272586</v>
          </cell>
          <cell r="T34">
            <v>13.607663836272586</v>
          </cell>
          <cell r="W34">
            <v>61.708399999999997</v>
          </cell>
          <cell r="X34">
            <v>60.047799999999995</v>
          </cell>
          <cell r="Y34">
            <v>75.183999999999997</v>
          </cell>
        </row>
        <row r="35">
          <cell r="A35" t="str">
            <v>255  Сосиски Молочные для завтрака ТМ Особый рецепт, п/а МГС, ВЕС, ТМ Стародворье  ПОКОМ</v>
          </cell>
          <cell r="B35" t="str">
            <v>кг</v>
          </cell>
          <cell r="C35">
            <v>4</v>
          </cell>
          <cell r="D35">
            <v>1103.0740000000001</v>
          </cell>
          <cell r="E35">
            <v>1101.069</v>
          </cell>
          <cell r="F35">
            <v>1.37</v>
          </cell>
          <cell r="G35">
            <v>1</v>
          </cell>
          <cell r="J35">
            <v>540.03499999999997</v>
          </cell>
          <cell r="K35">
            <v>561.03399999999999</v>
          </cell>
          <cell r="M35">
            <v>60</v>
          </cell>
          <cell r="N35">
            <v>108.00699999999999</v>
          </cell>
          <cell r="O35">
            <v>800</v>
          </cell>
          <cell r="S35">
            <v>7.9751312414936075</v>
          </cell>
          <cell r="T35">
            <v>0.56820391270936144</v>
          </cell>
          <cell r="W35">
            <v>44.718599999999995</v>
          </cell>
          <cell r="X35">
            <v>103.8436</v>
          </cell>
          <cell r="Y35">
            <v>54.24839999999999</v>
          </cell>
        </row>
        <row r="36">
          <cell r="A36" t="str">
            <v>257  Сосиски Молочные оригинальные ТМ Особый рецепт, ВЕС.   ПОКОМ</v>
          </cell>
          <cell r="B36" t="str">
            <v>кг</v>
          </cell>
          <cell r="C36">
            <v>183.82400000000001</v>
          </cell>
          <cell r="D36">
            <v>3.9689999999999999</v>
          </cell>
          <cell r="E36">
            <v>89.176000000000002</v>
          </cell>
          <cell r="F36">
            <v>-3.133</v>
          </cell>
          <cell r="G36">
            <v>1</v>
          </cell>
          <cell r="J36">
            <v>89.176000000000002</v>
          </cell>
          <cell r="M36">
            <v>700</v>
          </cell>
          <cell r="N36">
            <v>17.8352</v>
          </cell>
          <cell r="S36">
            <v>39.07256436709428</v>
          </cell>
          <cell r="T36">
            <v>39.07256436709428</v>
          </cell>
          <cell r="W36">
            <v>95.830799999999996</v>
          </cell>
          <cell r="X36">
            <v>82.455799999999996</v>
          </cell>
          <cell r="Y36">
            <v>96.6036</v>
          </cell>
        </row>
        <row r="37">
          <cell r="A37" t="str">
            <v>259  Сосиски Сливочные Дугушка, ВЕС.   ПОКОМ</v>
          </cell>
          <cell r="B37" t="str">
            <v>кг</v>
          </cell>
          <cell r="D37">
            <v>204.88499999999999</v>
          </cell>
          <cell r="E37">
            <v>205.232</v>
          </cell>
          <cell r="F37">
            <v>-1.5349999999999999</v>
          </cell>
          <cell r="G37">
            <v>1</v>
          </cell>
          <cell r="J37">
            <v>205.232</v>
          </cell>
          <cell r="M37">
            <v>0</v>
          </cell>
          <cell r="N37">
            <v>41.046399999999998</v>
          </cell>
          <cell r="O37">
            <v>390</v>
          </cell>
          <cell r="S37">
            <v>9.4640455679426214</v>
          </cell>
          <cell r="T37">
            <v>-3.7396702268652063E-2</v>
          </cell>
          <cell r="W37">
            <v>0</v>
          </cell>
          <cell r="X37">
            <v>30.520600000000002</v>
          </cell>
          <cell r="Y37">
            <v>0.74640000000000273</v>
          </cell>
        </row>
        <row r="38">
          <cell r="A38" t="str">
            <v>263  Шпикачки Стародворские, ВЕС.  ПОКОМ</v>
          </cell>
          <cell r="B38" t="str">
            <v>кг</v>
          </cell>
          <cell r="C38">
            <v>40.542999999999999</v>
          </cell>
          <cell r="D38">
            <v>5.7009999999999996</v>
          </cell>
          <cell r="E38">
            <v>25.632000000000001</v>
          </cell>
          <cell r="G38">
            <v>1</v>
          </cell>
          <cell r="J38">
            <v>25.632000000000001</v>
          </cell>
          <cell r="M38">
            <v>320</v>
          </cell>
          <cell r="N38">
            <v>5.1264000000000003</v>
          </cell>
          <cell r="S38">
            <v>62.421972534332085</v>
          </cell>
          <cell r="T38">
            <v>62.421972534332085</v>
          </cell>
          <cell r="W38">
            <v>0</v>
          </cell>
          <cell r="X38">
            <v>28.8504</v>
          </cell>
          <cell r="Y38">
            <v>28.959399999999999</v>
          </cell>
        </row>
        <row r="39">
          <cell r="A39" t="str">
            <v>265  Колбаса Балыкбургская, ВЕС, ТМ Баварушка  ПОКОМ</v>
          </cell>
          <cell r="B39" t="str">
            <v>кг</v>
          </cell>
          <cell r="C39">
            <v>247.19900000000001</v>
          </cell>
          <cell r="D39">
            <v>270.29599999999999</v>
          </cell>
          <cell r="E39">
            <v>407.05</v>
          </cell>
          <cell r="G39">
            <v>1</v>
          </cell>
          <cell r="J39">
            <v>204.00200000000001</v>
          </cell>
          <cell r="K39">
            <v>203.048</v>
          </cell>
          <cell r="M39">
            <v>1200</v>
          </cell>
          <cell r="N39">
            <v>40.800400000000003</v>
          </cell>
          <cell r="S39">
            <v>29.411476358074918</v>
          </cell>
          <cell r="T39">
            <v>29.411476358074918</v>
          </cell>
          <cell r="W39">
            <v>127.4144</v>
          </cell>
          <cell r="X39">
            <v>125.2662</v>
          </cell>
          <cell r="Y39">
            <v>147.8912</v>
          </cell>
        </row>
        <row r="40">
          <cell r="A40" t="str">
            <v>266  Колбаса Филейбургская с сочным окороком, ВЕС, ТМ Баварушка  ПОКОМ</v>
          </cell>
          <cell r="B40" t="str">
            <v>кг</v>
          </cell>
          <cell r="C40">
            <v>289.18400000000003</v>
          </cell>
          <cell r="D40">
            <v>250.53200000000001</v>
          </cell>
          <cell r="E40">
            <v>467.471</v>
          </cell>
          <cell r="F40">
            <v>-4.3040000000000003</v>
          </cell>
          <cell r="G40">
            <v>1</v>
          </cell>
          <cell r="J40">
            <v>469.66399999999999</v>
          </cell>
          <cell r="K40">
            <v>-2.1930000000000001</v>
          </cell>
          <cell r="M40">
            <v>610</v>
          </cell>
          <cell r="N40">
            <v>93.9328</v>
          </cell>
          <cell r="O40">
            <v>400</v>
          </cell>
          <cell r="S40">
            <v>10.706547659603462</v>
          </cell>
          <cell r="T40">
            <v>6.4481842338352529</v>
          </cell>
          <cell r="W40">
            <v>104.35119999999999</v>
          </cell>
          <cell r="X40">
            <v>111.601</v>
          </cell>
          <cell r="Y40">
            <v>91.080000000000013</v>
          </cell>
        </row>
        <row r="41">
          <cell r="A41" t="str">
            <v>267  Колбаса Салями Филейбургская зернистая, оболочка фиброуз, ВЕС, ТМ Баварушка  ПОКОМ</v>
          </cell>
          <cell r="B41" t="str">
            <v>кг</v>
          </cell>
          <cell r="C41">
            <v>90.84</v>
          </cell>
          <cell r="D41">
            <v>186.17699999999999</v>
          </cell>
          <cell r="E41">
            <v>231.62700000000001</v>
          </cell>
          <cell r="F41">
            <v>3.661</v>
          </cell>
          <cell r="G41">
            <v>1</v>
          </cell>
          <cell r="J41">
            <v>231.62700000000001</v>
          </cell>
          <cell r="M41">
            <v>440</v>
          </cell>
          <cell r="N41">
            <v>46.325400000000002</v>
          </cell>
          <cell r="O41">
            <v>80</v>
          </cell>
          <cell r="S41">
            <v>11.303971471374236</v>
          </cell>
          <cell r="T41">
            <v>9.5770570788379583</v>
          </cell>
          <cell r="W41">
            <v>38.065399999999997</v>
          </cell>
          <cell r="X41">
            <v>63.076800000000006</v>
          </cell>
          <cell r="Y41">
            <v>56.862000000000002</v>
          </cell>
        </row>
        <row r="42">
          <cell r="A42" t="str">
            <v>271  Колбаса Сервелат Левантский ТМ Особый Рецепт, ВЕС. ПОКОМ</v>
          </cell>
          <cell r="B42" t="str">
            <v>кг</v>
          </cell>
          <cell r="C42">
            <v>76.176000000000002</v>
          </cell>
          <cell r="D42">
            <v>47.941000000000003</v>
          </cell>
          <cell r="E42">
            <v>110.261</v>
          </cell>
          <cell r="G42">
            <v>1</v>
          </cell>
          <cell r="J42">
            <v>62.319999999999993</v>
          </cell>
          <cell r="K42">
            <v>47.941000000000003</v>
          </cell>
          <cell r="M42">
            <v>45</v>
          </cell>
          <cell r="N42">
            <v>12.463999999999999</v>
          </cell>
          <cell r="O42">
            <v>90</v>
          </cell>
          <cell r="S42">
            <v>10.831193838254173</v>
          </cell>
          <cell r="T42">
            <v>3.6103979460847242</v>
          </cell>
          <cell r="W42">
            <v>0</v>
          </cell>
          <cell r="X42">
            <v>15.140799999999999</v>
          </cell>
          <cell r="Y42">
            <v>9.1577999999999982</v>
          </cell>
        </row>
        <row r="43">
          <cell r="A43" t="str">
            <v>273  Сосиски Сочинки с сочной грудинкой, МГС 0.4кг,   ПОКОМ</v>
          </cell>
          <cell r="B43" t="str">
            <v>шт</v>
          </cell>
          <cell r="C43">
            <v>212</v>
          </cell>
          <cell r="D43">
            <v>206</v>
          </cell>
          <cell r="E43">
            <v>190</v>
          </cell>
          <cell r="G43">
            <v>0.4</v>
          </cell>
          <cell r="J43">
            <v>190</v>
          </cell>
          <cell r="M43">
            <v>1050</v>
          </cell>
          <cell r="N43">
            <v>38</v>
          </cell>
          <cell r="S43">
            <v>27.631578947368421</v>
          </cell>
          <cell r="T43">
            <v>27.631578947368421</v>
          </cell>
          <cell r="W43">
            <v>100.4</v>
          </cell>
          <cell r="X43">
            <v>99.6</v>
          </cell>
          <cell r="Y43">
            <v>134</v>
          </cell>
        </row>
        <row r="44">
          <cell r="A44" t="str">
            <v>297  Колбаса Мясорубская с рубленой грудинкой ВЕС ТМ Стародворье  ПОКОМ</v>
          </cell>
          <cell r="B44" t="str">
            <v>кг</v>
          </cell>
          <cell r="C44">
            <v>32.676000000000002</v>
          </cell>
          <cell r="D44">
            <v>4.2130000000000001</v>
          </cell>
          <cell r="E44">
            <v>3.5339999999999998</v>
          </cell>
          <cell r="F44">
            <v>-2.1440000000000001</v>
          </cell>
          <cell r="G44">
            <v>1</v>
          </cell>
          <cell r="J44">
            <v>4.9959999999999996</v>
          </cell>
          <cell r="K44">
            <v>-1.462</v>
          </cell>
          <cell r="M44">
            <v>400</v>
          </cell>
          <cell r="N44">
            <v>0.99919999999999987</v>
          </cell>
          <cell r="S44">
            <v>398.17453963170539</v>
          </cell>
          <cell r="T44">
            <v>398.17453963170539</v>
          </cell>
          <cell r="W44">
            <v>0.88040000000000007</v>
          </cell>
          <cell r="X44">
            <v>45.9542</v>
          </cell>
          <cell r="Y44">
            <v>45.526000000000003</v>
          </cell>
        </row>
        <row r="45">
          <cell r="A45" t="str">
            <v>301  Сосиски Сочинки по-баварски с сыром,  0.4кг, ТМ Стародворье  ПОКОМ</v>
          </cell>
          <cell r="B45" t="str">
            <v>шт</v>
          </cell>
          <cell r="C45">
            <v>944</v>
          </cell>
          <cell r="D45">
            <v>9</v>
          </cell>
          <cell r="E45">
            <v>642</v>
          </cell>
          <cell r="G45">
            <v>0.4</v>
          </cell>
          <cell r="J45">
            <v>642</v>
          </cell>
          <cell r="M45">
            <v>1800</v>
          </cell>
          <cell r="N45">
            <v>128.4</v>
          </cell>
          <cell r="S45">
            <v>14.018691588785046</v>
          </cell>
          <cell r="T45">
            <v>14.018691588785046</v>
          </cell>
          <cell r="W45">
            <v>227.6</v>
          </cell>
          <cell r="X45">
            <v>4.2</v>
          </cell>
          <cell r="Y45">
            <v>220.8</v>
          </cell>
        </row>
        <row r="46">
          <cell r="A46" t="str">
            <v>302  Сосиски Сочинки по-баварски,  0.4кг, ТМ Стародворье  ПОКОМ</v>
          </cell>
          <cell r="B46" t="str">
            <v>шт</v>
          </cell>
          <cell r="C46">
            <v>733</v>
          </cell>
          <cell r="D46">
            <v>1</v>
          </cell>
          <cell r="E46">
            <v>469</v>
          </cell>
          <cell r="G46">
            <v>0.4</v>
          </cell>
          <cell r="J46">
            <v>469</v>
          </cell>
          <cell r="M46">
            <v>1400</v>
          </cell>
          <cell r="N46">
            <v>93.8</v>
          </cell>
          <cell r="S46">
            <v>14.925373134328359</v>
          </cell>
          <cell r="T46">
            <v>14.925373134328359</v>
          </cell>
          <cell r="W46">
            <v>189.6</v>
          </cell>
          <cell r="X46">
            <v>20.8</v>
          </cell>
          <cell r="Y46">
            <v>176</v>
          </cell>
        </row>
        <row r="47">
          <cell r="A47" t="str">
            <v>319  Колбаса вареная Филейская ТМ Вязанка ТС Классическая, 0,45 кг. ПОКОМ</v>
          </cell>
          <cell r="B47" t="str">
            <v>шт</v>
          </cell>
          <cell r="C47">
            <v>14</v>
          </cell>
          <cell r="D47">
            <v>120</v>
          </cell>
          <cell r="E47">
            <v>114</v>
          </cell>
          <cell r="F47">
            <v>1</v>
          </cell>
          <cell r="G47">
            <v>0</v>
          </cell>
          <cell r="J47">
            <v>114</v>
          </cell>
          <cell r="M47">
            <v>170</v>
          </cell>
          <cell r="N47">
            <v>22.8</v>
          </cell>
          <cell r="O47">
            <v>100</v>
          </cell>
          <cell r="S47">
            <v>11.885964912280702</v>
          </cell>
          <cell r="T47">
            <v>7.5</v>
          </cell>
          <cell r="W47">
            <v>19.600000000000001</v>
          </cell>
          <cell r="X47">
            <v>25.2</v>
          </cell>
          <cell r="Y47">
            <v>24.4</v>
          </cell>
        </row>
        <row r="48">
          <cell r="A48" t="str">
            <v>339  Колбаса вареная Филейская ТМ Вязанка ТС Классическая, 0,40 кг.  ПОКОМ</v>
          </cell>
          <cell r="B48" t="str">
            <v>шт</v>
          </cell>
          <cell r="C48">
            <v>30</v>
          </cell>
          <cell r="E48">
            <v>1</v>
          </cell>
          <cell r="G48">
            <v>0</v>
          </cell>
          <cell r="J48">
            <v>1</v>
          </cell>
          <cell r="M48">
            <v>120</v>
          </cell>
          <cell r="N48">
            <v>0.2</v>
          </cell>
          <cell r="S48">
            <v>600</v>
          </cell>
          <cell r="T48">
            <v>600</v>
          </cell>
          <cell r="W48">
            <v>0</v>
          </cell>
          <cell r="X48">
            <v>7.2</v>
          </cell>
          <cell r="Y48">
            <v>15.8</v>
          </cell>
        </row>
        <row r="49">
          <cell r="A49" t="str">
            <v>309  Сосиски Сочинки с сыром 0,4 кг ТМ Стародворье  ПОКОМ</v>
          </cell>
          <cell r="B49" t="str">
            <v>шт</v>
          </cell>
          <cell r="D49">
            <v>150</v>
          </cell>
          <cell r="E49">
            <v>147</v>
          </cell>
          <cell r="G49">
            <v>0.4</v>
          </cell>
          <cell r="J49">
            <v>148</v>
          </cell>
          <cell r="K49">
            <v>-1</v>
          </cell>
          <cell r="M49">
            <v>100</v>
          </cell>
          <cell r="N49">
            <v>29.6</v>
          </cell>
          <cell r="O49">
            <v>240</v>
          </cell>
          <cell r="S49">
            <v>11.486486486486486</v>
          </cell>
          <cell r="T49">
            <v>3.3783783783783781</v>
          </cell>
          <cell r="W49">
            <v>0</v>
          </cell>
          <cell r="X49">
            <v>23</v>
          </cell>
          <cell r="Y49">
            <v>0.4</v>
          </cell>
        </row>
        <row r="50">
          <cell r="A50" t="str">
            <v>314 Колбаса вареная Филейская ТМ Вязанка ТС Классическая в оболочке полиамид.  ПОКОМ</v>
          </cell>
          <cell r="B50" t="str">
            <v>кг</v>
          </cell>
          <cell r="D50">
            <v>115.31100000000001</v>
          </cell>
          <cell r="E50">
            <v>91.805999999999997</v>
          </cell>
          <cell r="F50">
            <v>23.274999999999999</v>
          </cell>
          <cell r="G50">
            <v>1</v>
          </cell>
          <cell r="J50">
            <v>91.805999999999997</v>
          </cell>
          <cell r="M50">
            <v>50</v>
          </cell>
          <cell r="N50">
            <v>18.3612</v>
          </cell>
          <cell r="O50">
            <v>130</v>
          </cell>
          <cell r="S50">
            <v>11.070899505478945</v>
          </cell>
          <cell r="T50">
            <v>3.9907522384157903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315 Колбаса Нежная ТМ Зареченские ТС Зареченские продукты в оболочкНТУ.  изделие вар  ПОКОМ</v>
          </cell>
          <cell r="B51" t="str">
            <v>кг</v>
          </cell>
          <cell r="C51">
            <v>204.94200000000001</v>
          </cell>
          <cell r="D51">
            <v>5.2859999999999996</v>
          </cell>
          <cell r="E51">
            <v>154.66499999999999</v>
          </cell>
          <cell r="F51">
            <v>-2.9660000000000002</v>
          </cell>
          <cell r="G51">
            <v>1</v>
          </cell>
          <cell r="J51">
            <v>130.66499999999999</v>
          </cell>
          <cell r="K51">
            <v>24</v>
          </cell>
          <cell r="M51">
            <v>180</v>
          </cell>
          <cell r="N51">
            <v>26.132999999999999</v>
          </cell>
          <cell r="O51">
            <v>120</v>
          </cell>
          <cell r="S51">
            <v>11.366241916350974</v>
          </cell>
          <cell r="T51">
            <v>6.7743466115639226</v>
          </cell>
          <cell r="W51">
            <v>43.137999999999998</v>
          </cell>
          <cell r="X51">
            <v>38.602400000000003</v>
          </cell>
          <cell r="Y51">
            <v>30.251600000000003</v>
          </cell>
        </row>
        <row r="52">
          <cell r="A52" t="str">
            <v>316 Колбаса варенокоиз мяса птицы Сервелат Пражский ТМ Зареченские ТС Зареченские  ПОКОМ</v>
          </cell>
          <cell r="B52" t="str">
            <v>кг</v>
          </cell>
          <cell r="D52">
            <v>175.10900000000001</v>
          </cell>
          <cell r="E52">
            <v>167.44300000000001</v>
          </cell>
          <cell r="G52">
            <v>1</v>
          </cell>
          <cell r="J52">
            <v>64.847000000000008</v>
          </cell>
          <cell r="K52">
            <v>102.596</v>
          </cell>
          <cell r="M52">
            <v>0</v>
          </cell>
          <cell r="N52">
            <v>12.969400000000002</v>
          </cell>
          <cell r="O52">
            <v>120</v>
          </cell>
          <cell r="S52">
            <v>9.2525483060126135</v>
          </cell>
          <cell r="T52">
            <v>0</v>
          </cell>
          <cell r="W52">
            <v>14.390199999999998</v>
          </cell>
          <cell r="X52">
            <v>32.155999999999999</v>
          </cell>
          <cell r="Y52">
            <v>2.821600000000001</v>
          </cell>
        </row>
        <row r="53">
          <cell r="A53" t="str">
            <v>317 Колбаса Сервелат Рижский ТМ Зареченские ТС Зареченские  фиброуз в вакуумной у  ПОКОМ</v>
          </cell>
          <cell r="B53" t="str">
            <v>кг</v>
          </cell>
          <cell r="C53">
            <v>186.9</v>
          </cell>
          <cell r="D53">
            <v>106.06699999999999</v>
          </cell>
          <cell r="E53">
            <v>254.31899999999999</v>
          </cell>
          <cell r="F53">
            <v>-0.58399999999999996</v>
          </cell>
          <cell r="G53">
            <v>1</v>
          </cell>
          <cell r="J53">
            <v>157.548</v>
          </cell>
          <cell r="K53">
            <v>96.771000000000001</v>
          </cell>
          <cell r="M53">
            <v>330</v>
          </cell>
          <cell r="N53">
            <v>31.509599999999999</v>
          </cell>
          <cell r="O53">
            <v>40</v>
          </cell>
          <cell r="S53">
            <v>11.723919059588189</v>
          </cell>
          <cell r="T53">
            <v>10.454464671084368</v>
          </cell>
          <cell r="W53">
            <v>58.178599999999996</v>
          </cell>
          <cell r="X53">
            <v>32.569600000000001</v>
          </cell>
          <cell r="Y53">
            <v>41.172000000000004</v>
          </cell>
        </row>
        <row r="54">
          <cell r="A54" t="str">
            <v>318 Сосиски Датские ТМ Зареченские колбасы ТС Зареченские п полиамид в модифициров  ПОКОМ</v>
          </cell>
          <cell r="B54" t="str">
            <v>кг</v>
          </cell>
          <cell r="C54">
            <v>643.221</v>
          </cell>
          <cell r="D54">
            <v>1310.99</v>
          </cell>
          <cell r="E54">
            <v>1841.328</v>
          </cell>
          <cell r="F54">
            <v>-29.437999999999999</v>
          </cell>
          <cell r="G54">
            <v>1</v>
          </cell>
          <cell r="J54">
            <v>888.68899999999996</v>
          </cell>
          <cell r="K54">
            <v>952.63900000000001</v>
          </cell>
          <cell r="M54">
            <v>1630</v>
          </cell>
          <cell r="N54">
            <v>177.73779999999999</v>
          </cell>
          <cell r="O54">
            <v>350</v>
          </cell>
          <cell r="S54">
            <v>10.974379113503149</v>
          </cell>
          <cell r="T54">
            <v>9.0051862912672487</v>
          </cell>
          <cell r="W54">
            <v>241.76799999999997</v>
          </cell>
          <cell r="X54">
            <v>213.16320000000002</v>
          </cell>
          <cell r="Y54">
            <v>209.74360000000007</v>
          </cell>
        </row>
        <row r="55">
          <cell r="A55" t="str">
            <v>320 Сосиски Сочинки ТМ Стародворье с сочным окороком в оболочке полиамид в модиф газ 0,4 кг  ПОКОМ</v>
          </cell>
          <cell r="B55" t="str">
            <v>шт</v>
          </cell>
          <cell r="C55">
            <v>5</v>
          </cell>
          <cell r="D55">
            <v>300</v>
          </cell>
          <cell r="E55">
            <v>304</v>
          </cell>
          <cell r="F55">
            <v>-11</v>
          </cell>
          <cell r="G55">
            <v>0.4</v>
          </cell>
          <cell r="J55">
            <v>304</v>
          </cell>
          <cell r="M55">
            <v>0</v>
          </cell>
          <cell r="N55">
            <v>60.8</v>
          </cell>
          <cell r="O55">
            <v>550</v>
          </cell>
          <cell r="S55">
            <v>8.8651315789473681</v>
          </cell>
          <cell r="T55">
            <v>-0.18092105263157895</v>
          </cell>
          <cell r="W55">
            <v>0</v>
          </cell>
          <cell r="X55">
            <v>44.2</v>
          </cell>
          <cell r="Y55">
            <v>0</v>
          </cell>
        </row>
        <row r="56">
          <cell r="A56" t="str">
            <v>321 Сосиски Сочинки по-баварски с сыром ТМ Стародворье в оболочке  ПОКОМ</v>
          </cell>
          <cell r="B56" t="str">
            <v>кг</v>
          </cell>
          <cell r="D56">
            <v>157.72399999999999</v>
          </cell>
          <cell r="E56">
            <v>151.20099999999999</v>
          </cell>
          <cell r="F56">
            <v>6.5229999999999997</v>
          </cell>
          <cell r="G56">
            <v>1</v>
          </cell>
          <cell r="J56">
            <v>151.20099999999999</v>
          </cell>
          <cell r="M56">
            <v>0</v>
          </cell>
          <cell r="N56">
            <v>30.240199999999998</v>
          </cell>
          <cell r="O56">
            <v>270</v>
          </cell>
          <cell r="S56">
            <v>9.1442186228927067</v>
          </cell>
          <cell r="T56">
            <v>0.21570624532906529</v>
          </cell>
          <cell r="W56">
            <v>0</v>
          </cell>
          <cell r="X56">
            <v>20.540799999999997</v>
          </cell>
          <cell r="Y56">
            <v>0</v>
          </cell>
        </row>
        <row r="57">
          <cell r="A57" t="str">
            <v>322 Сосиски Сочинки с сыром ТМ Стародворье в оболочке  ПОКОМ</v>
          </cell>
          <cell r="B57" t="str">
            <v>кг</v>
          </cell>
          <cell r="D57">
            <v>236.58699999999999</v>
          </cell>
          <cell r="E57">
            <v>236.47800000000001</v>
          </cell>
          <cell r="F57">
            <v>-1.6359999999999999</v>
          </cell>
          <cell r="G57">
            <v>1</v>
          </cell>
          <cell r="J57">
            <v>236.47800000000001</v>
          </cell>
          <cell r="M57">
            <v>0</v>
          </cell>
          <cell r="N57">
            <v>47.2956</v>
          </cell>
          <cell r="O57">
            <v>420</v>
          </cell>
          <cell r="S57">
            <v>8.8457277209719294</v>
          </cell>
          <cell r="T57">
            <v>-3.4590955606864059E-2</v>
          </cell>
          <cell r="W57">
            <v>0</v>
          </cell>
          <cell r="X57">
            <v>32.160600000000002</v>
          </cell>
          <cell r="Y57">
            <v>0</v>
          </cell>
        </row>
        <row r="58">
          <cell r="A58" t="str">
            <v>323 Колбаса варенокопченая Балыкбургская рубленая ТМ Баварушка срез 0,35 кг   ПОКОМ</v>
          </cell>
          <cell r="B58" t="str">
            <v>шт</v>
          </cell>
          <cell r="D58">
            <v>204</v>
          </cell>
          <cell r="E58">
            <v>202</v>
          </cell>
          <cell r="F58">
            <v>2</v>
          </cell>
          <cell r="G58">
            <v>0.35</v>
          </cell>
          <cell r="J58">
            <v>202</v>
          </cell>
          <cell r="M58">
            <v>0</v>
          </cell>
          <cell r="N58">
            <v>40.4</v>
          </cell>
          <cell r="O58">
            <v>380</v>
          </cell>
          <cell r="S58">
            <v>9.4554455445544559</v>
          </cell>
          <cell r="T58">
            <v>4.9504950495049507E-2</v>
          </cell>
          <cell r="W58">
            <v>0</v>
          </cell>
          <cell r="X58">
            <v>28</v>
          </cell>
          <cell r="Y58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18.08.2023 - 24.08.2023</v>
          </cell>
        </row>
        <row r="3">
          <cell r="A3" t="str">
            <v>Отбор:</v>
          </cell>
          <cell r="C3" t="str">
            <v>Организация Равно "Общий прайс" И
Номенклатура В группе из списка "Останкино ООО; 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v>
          </cell>
        </row>
        <row r="5">
          <cell r="A5" t="str">
            <v>Номенклатура</v>
          </cell>
          <cell r="D5" t="str">
            <v>Номенклатура.Код</v>
          </cell>
          <cell r="F5" t="str">
            <v>кол-во</v>
          </cell>
        </row>
        <row r="6">
          <cell r="A6" t="str">
            <v>Номенклатура</v>
          </cell>
          <cell r="D6" t="str">
            <v>Номенклатура.Код</v>
          </cell>
          <cell r="F6" t="str">
            <v>Вес</v>
          </cell>
          <cell r="G6" t="str">
            <v>Количество</v>
          </cell>
        </row>
        <row r="7">
          <cell r="A7" t="str">
            <v>Останкино ООО</v>
          </cell>
          <cell r="D7" t="str">
            <v>00-00000631</v>
          </cell>
          <cell r="F7">
            <v>1841.3050000000001</v>
          </cell>
          <cell r="G7">
            <v>2337.0949999999998</v>
          </cell>
        </row>
        <row r="8">
          <cell r="A8" t="str">
            <v>ООО Останкино-Краснодар</v>
          </cell>
          <cell r="D8" t="str">
            <v>00-00000632</v>
          </cell>
          <cell r="F8">
            <v>1393.84</v>
          </cell>
          <cell r="G8">
            <v>1393.84</v>
          </cell>
        </row>
        <row r="9">
          <cell r="A9" t="str">
            <v>3678 СОЧНЫЕ сос п/о мгс 2*2     ОСТАНКИНО</v>
          </cell>
          <cell r="D9" t="str">
            <v>00-00000681</v>
          </cell>
          <cell r="F9">
            <v>48.643000000000001</v>
          </cell>
          <cell r="G9">
            <v>48.643000000000001</v>
          </cell>
        </row>
        <row r="10">
          <cell r="A10" t="str">
            <v>4063 МЯСНАЯ Папа может вар п/о_Л   ОСТАНКИНО</v>
          </cell>
          <cell r="D10" t="str">
            <v>00-00006364</v>
          </cell>
          <cell r="F10">
            <v>32.548000000000002</v>
          </cell>
          <cell r="G10">
            <v>32.548000000000002</v>
          </cell>
        </row>
        <row r="11">
          <cell r="A11" t="str">
            <v>4813 ФИЛЕЙНАЯ Папа может вар п/о_Л   ОСТАНКИНО</v>
          </cell>
          <cell r="D11" t="str">
            <v>00-00006365</v>
          </cell>
          <cell r="F11">
            <v>102.42100000000001</v>
          </cell>
          <cell r="G11">
            <v>102.42100000000001</v>
          </cell>
        </row>
        <row r="12">
          <cell r="A12" t="str">
            <v>5341 СЕРВЕЛАТ ОХОТНИЧИЙ в/к в/у  ОСТАНКИНО</v>
          </cell>
          <cell r="D12" t="str">
            <v>00-00005309</v>
          </cell>
          <cell r="F12">
            <v>181.51400000000001</v>
          </cell>
          <cell r="G12">
            <v>181.51400000000001</v>
          </cell>
        </row>
        <row r="13">
          <cell r="A13" t="str">
            <v>5544 Сервелат Финский в/к в/у_45с НОВАЯ ОСТАНКИНО</v>
          </cell>
          <cell r="D13" t="str">
            <v>00-00005653</v>
          </cell>
          <cell r="F13">
            <v>100.254</v>
          </cell>
          <cell r="G13">
            <v>100.254</v>
          </cell>
        </row>
        <row r="14">
          <cell r="A14" t="str">
            <v>6062 МОЛОЧНЫЕ К ЗАВТРАКУ сос п/о мгс 2*2   ОСТАНКИНО</v>
          </cell>
          <cell r="D14" t="str">
            <v>00-00007878</v>
          </cell>
          <cell r="F14">
            <v>174.16499999999999</v>
          </cell>
          <cell r="G14">
            <v>174.16499999999999</v>
          </cell>
        </row>
        <row r="15">
          <cell r="A15" t="str">
            <v>6123 МОЛОЧНЫЕ КЛАССИЧЕСКИЕ ПМ сос п/о мгс 2*4   ОСТАНКИНО</v>
          </cell>
          <cell r="D15" t="str">
            <v>00-00006584</v>
          </cell>
          <cell r="F15">
            <v>602.84</v>
          </cell>
          <cell r="G15">
            <v>602.84</v>
          </cell>
        </row>
        <row r="16">
          <cell r="A16" t="str">
            <v>6527 ШПИКАЧКИ СОЧНЫЕ ПМ сар б/о мгс 1*3 45с ОСТАНКИНО</v>
          </cell>
          <cell r="D16" t="str">
            <v>00-00008387</v>
          </cell>
          <cell r="F16">
            <v>151.45500000000001</v>
          </cell>
          <cell r="G16">
            <v>151.45500000000001</v>
          </cell>
        </row>
        <row r="17">
          <cell r="A17" t="str">
            <v>ООО Останкино-Краснодар (ШТ)</v>
          </cell>
          <cell r="D17" t="str">
            <v>00-00000700</v>
          </cell>
          <cell r="F17">
            <v>212.21</v>
          </cell>
          <cell r="G17">
            <v>708</v>
          </cell>
        </row>
        <row r="18">
          <cell r="A18" t="str">
            <v>4993 САЛЯМИ ИТАЛЬЯНСКАЯ с/к в/у 1/250*8_120c ОСТАНКИНО</v>
          </cell>
          <cell r="D18" t="str">
            <v>00-00000753</v>
          </cell>
          <cell r="F18">
            <v>16</v>
          </cell>
          <cell r="G18">
            <v>64</v>
          </cell>
        </row>
        <row r="19">
          <cell r="A19" t="str">
            <v>5483 ЭКСТРА Папа может с/к в/у 1/250 8шт.   ОСТАНКИНО</v>
          </cell>
          <cell r="D19" t="str">
            <v>00-00005436</v>
          </cell>
          <cell r="F19">
            <v>6</v>
          </cell>
          <cell r="G19">
            <v>24</v>
          </cell>
        </row>
        <row r="20">
          <cell r="A20" t="str">
            <v>6281 СВИНИНА ДЕЛИКАТ. к/в мл/к в/у 0.3кг 45с  ОСТАНКИНО</v>
          </cell>
          <cell r="D20" t="str">
            <v>00-00007019</v>
          </cell>
          <cell r="F20">
            <v>-0.6</v>
          </cell>
          <cell r="G20">
            <v>-2</v>
          </cell>
        </row>
        <row r="21">
          <cell r="A21" t="str">
            <v>6353 ЭКСТРА Папа может вар п/о 0.4кг 8шт.  ОСТАНКИНО</v>
          </cell>
          <cell r="D21" t="str">
            <v>00-00007022</v>
          </cell>
          <cell r="F21">
            <v>12.8</v>
          </cell>
          <cell r="G21">
            <v>32</v>
          </cell>
        </row>
        <row r="22">
          <cell r="A22" t="str">
            <v>6365 СЕРВЕЛАТ КАРЕЛЬСКИЙ ПМ в/к в/у 0.28кг  ОСТАНКИНО</v>
          </cell>
          <cell r="D22" t="str">
            <v>00-00007024</v>
          </cell>
          <cell r="F22">
            <v>-0.28000000000000003</v>
          </cell>
          <cell r="G22">
            <v>-1</v>
          </cell>
        </row>
        <row r="23">
          <cell r="A23" t="str">
            <v>6372 СЕРВЕЛАТ ОХОТНИЧИЙ ПМ в/к в/у 0.35кг 8шт  ОСТАНКИНО</v>
          </cell>
          <cell r="D23" t="str">
            <v>00-00007025</v>
          </cell>
          <cell r="F23">
            <v>-0.35</v>
          </cell>
          <cell r="G23">
            <v>-1</v>
          </cell>
        </row>
        <row r="24">
          <cell r="A24" t="str">
            <v>6397 БОЯNСКАЯ Папа может п/к в/у 0.28кг 8шт.  ОСТАНКИНО</v>
          </cell>
          <cell r="D24" t="str">
            <v>00-00007028</v>
          </cell>
          <cell r="F24">
            <v>31.36</v>
          </cell>
          <cell r="G24">
            <v>112</v>
          </cell>
        </row>
        <row r="25">
          <cell r="A25" t="str">
            <v>6400 ВЕНСКАЯ САЛЯМИ п/к в/у 0.28кг 8шт.  ОСТАНКИНО</v>
          </cell>
          <cell r="D25" t="str">
            <v>00-00007029</v>
          </cell>
          <cell r="F25">
            <v>29.12</v>
          </cell>
          <cell r="G25">
            <v>104</v>
          </cell>
        </row>
        <row r="26">
          <cell r="A26" t="str">
            <v>6509 СЕРВЕЛАТ ФИНСКИЙ ПМ в/к в/у 0,35кг 8шт.  ОСТАНКИНО</v>
          </cell>
          <cell r="D26" t="str">
            <v>00-00008389</v>
          </cell>
          <cell r="F26">
            <v>50.4</v>
          </cell>
          <cell r="G26">
            <v>144</v>
          </cell>
        </row>
        <row r="27">
          <cell r="A27" t="str">
            <v>6684 СЕРВЕЛАТ КАРЕЛЬСКИЙ ПМ в/к в/у 0,28кг  ОСТАНКИНО</v>
          </cell>
          <cell r="D27" t="str">
            <v>00-00008581</v>
          </cell>
          <cell r="F27">
            <v>53.76</v>
          </cell>
          <cell r="G27">
            <v>192</v>
          </cell>
        </row>
        <row r="28">
          <cell r="A28" t="str">
            <v>6689 СЕРВЕЛАТ ОХОТНИЧИЙ ПМ в/к в/у 0,35кг 8шт  ОСТАНКИНО</v>
          </cell>
          <cell r="D28" t="str">
            <v>00-00008582</v>
          </cell>
          <cell r="F28">
            <v>14</v>
          </cell>
          <cell r="G28">
            <v>40</v>
          </cell>
        </row>
        <row r="29">
          <cell r="A29" t="str">
            <v>Останкино КОРОВИНО (ВЕС)</v>
          </cell>
          <cell r="D29" t="str">
            <v>00-00003326</v>
          </cell>
          <cell r="F29">
            <v>192.76499999999999</v>
          </cell>
          <cell r="G29">
            <v>192.76499999999999</v>
          </cell>
        </row>
        <row r="30">
          <cell r="A30" t="str">
            <v>4614 ВЕТЧ.ЛЮБИТЕЛЬСКАЯ п/о _ ОСТАНКИНО</v>
          </cell>
          <cell r="D30" t="str">
            <v>00-00005019</v>
          </cell>
          <cell r="F30">
            <v>192.76499999999999</v>
          </cell>
          <cell r="G30">
            <v>192.76499999999999</v>
          </cell>
        </row>
        <row r="31">
          <cell r="A31" t="str">
            <v>Останкино СЫР</v>
          </cell>
          <cell r="D31" t="str">
            <v>00-00006675</v>
          </cell>
          <cell r="F31">
            <v>42.49</v>
          </cell>
          <cell r="G31">
            <v>42.49</v>
          </cell>
        </row>
        <row r="32">
          <cell r="A32" t="str">
            <v>Сыр Папа Может Российский  50% вес    Останкино</v>
          </cell>
          <cell r="D32" t="str">
            <v>00-00006681</v>
          </cell>
          <cell r="F32">
            <v>42.49</v>
          </cell>
          <cell r="G32">
            <v>42.49</v>
          </cell>
        </row>
        <row r="33">
          <cell r="A33" t="str">
            <v>ПОКОМ Логистический Партнер</v>
          </cell>
          <cell r="D33" t="str">
            <v>00-00000869</v>
          </cell>
          <cell r="F33">
            <v>24224.458999999999</v>
          </cell>
          <cell r="G33">
            <v>24552.499</v>
          </cell>
        </row>
        <row r="34">
          <cell r="A34" t="str">
            <v>Вязанка Логистический Партнер(Кг)</v>
          </cell>
          <cell r="D34" t="str">
            <v>00-00003640</v>
          </cell>
          <cell r="F34">
            <v>677.74900000000002</v>
          </cell>
          <cell r="G34">
            <v>677.74900000000002</v>
          </cell>
        </row>
        <row r="35">
          <cell r="A35" t="str">
            <v>016  Сосиски Вязанка Молочные, Вязанка вискофан  ВЕС.ПОКОМ</v>
          </cell>
          <cell r="D35" t="str">
            <v>00-00000894</v>
          </cell>
          <cell r="F35">
            <v>49.716999999999999</v>
          </cell>
          <cell r="G35">
            <v>49.716999999999999</v>
          </cell>
        </row>
        <row r="36">
          <cell r="A36" t="str">
            <v>017  Сосиски Вязанка Сливочные, Вязанка амицел ВЕС.ПОКОМ</v>
          </cell>
          <cell r="D36" t="str">
            <v>00-00000895</v>
          </cell>
          <cell r="F36">
            <v>532.68499999999995</v>
          </cell>
          <cell r="G36">
            <v>532.68499999999995</v>
          </cell>
        </row>
        <row r="37">
          <cell r="A37" t="str">
            <v>018  Сосиски Рубленые, Вязанка вискофан  ВЕС.ПОКОМ</v>
          </cell>
          <cell r="D37" t="str">
            <v>00-00000897</v>
          </cell>
          <cell r="F37">
            <v>73.656999999999996</v>
          </cell>
          <cell r="G37">
            <v>73.656999999999996</v>
          </cell>
        </row>
        <row r="38">
          <cell r="A38" t="str">
            <v>314 Колбаса вареная Филейская ТМ Вязанка ТС Классическая в оболочке полиамид.  ПОКОМ</v>
          </cell>
          <cell r="D38" t="str">
            <v>00-00008056</v>
          </cell>
          <cell r="F38">
            <v>21.69</v>
          </cell>
          <cell r="G38">
            <v>21.69</v>
          </cell>
        </row>
        <row r="39">
          <cell r="A39" t="str">
            <v>Логистический Партнер кг</v>
          </cell>
          <cell r="D39" t="str">
            <v>00-00000870</v>
          </cell>
          <cell r="F39">
            <v>23340.75</v>
          </cell>
          <cell r="G39">
            <v>23340.75</v>
          </cell>
        </row>
        <row r="40">
          <cell r="A40" t="str">
            <v>200  Ветчина Дугушка ТМ Стародворье, вектор в/у    ПОКОМ</v>
          </cell>
          <cell r="D40" t="str">
            <v>00-00006605</v>
          </cell>
          <cell r="F40">
            <v>147.13999999999999</v>
          </cell>
          <cell r="G40">
            <v>147.13999999999999</v>
          </cell>
        </row>
        <row r="41">
          <cell r="A41" t="str">
            <v>201  Ветчина Нежная ТМ Особый рецепт, (2,5кг), ПОКОМ</v>
          </cell>
          <cell r="D41" t="str">
            <v>00-00005832</v>
          </cell>
          <cell r="F41">
            <v>1250.6790000000001</v>
          </cell>
          <cell r="G41">
            <v>1250.6790000000001</v>
          </cell>
        </row>
        <row r="42">
          <cell r="A42" t="str">
            <v>213  Колбаса в/к Сервелат Рижский, ВЕС.,ТМ КОЛБАСНЫЙ СТАНДАРТ ПОКОМ</v>
          </cell>
          <cell r="D42" t="str">
            <v>00-00005713</v>
          </cell>
          <cell r="F42">
            <v>-0.58799999999999997</v>
          </cell>
          <cell r="G42">
            <v>-0.58799999999999997</v>
          </cell>
        </row>
        <row r="43">
          <cell r="A43" t="str">
            <v>217  Колбаса Докторская Дугушка, ВЕС, НЕ ГОСТ, ТМ Стародворье ПОКОМ</v>
          </cell>
          <cell r="D43" t="str">
            <v>00-00005646</v>
          </cell>
          <cell r="F43">
            <v>625.86800000000005</v>
          </cell>
          <cell r="G43">
            <v>625.86800000000005</v>
          </cell>
        </row>
        <row r="44">
          <cell r="A44" t="str">
            <v>219  Колбаса Докторская Особая ТМ Особый рецепт, ВЕС  ПОКОМ</v>
          </cell>
          <cell r="D44" t="str">
            <v>00-00005821</v>
          </cell>
          <cell r="F44">
            <v>1271.44</v>
          </cell>
          <cell r="G44">
            <v>1271.44</v>
          </cell>
        </row>
        <row r="45">
          <cell r="A45" t="str">
            <v>225  Колбаса Дугушка со шпиком, ВЕС, ТМ Стародворье   ПОКОМ</v>
          </cell>
          <cell r="D45" t="str">
            <v>00-00005969</v>
          </cell>
          <cell r="F45">
            <v>105.697</v>
          </cell>
          <cell r="G45">
            <v>105.697</v>
          </cell>
        </row>
        <row r="46">
          <cell r="A46" t="str">
            <v>229  Колбаса Молочная Дугушка, в/у, ВЕС, ТМ Стародворье   ПОКОМ</v>
          </cell>
          <cell r="D46" t="str">
            <v>00-00005274</v>
          </cell>
          <cell r="F46">
            <v>204.96</v>
          </cell>
          <cell r="G46">
            <v>204.96</v>
          </cell>
        </row>
        <row r="47">
          <cell r="A47" t="str">
            <v>230  Колбаса Молочная Особая ТМ Особый рецепт, п/а, ВЕС. ПОКОМ</v>
          </cell>
          <cell r="D47" t="str">
            <v>00-00005816</v>
          </cell>
          <cell r="F47">
            <v>10707.245000000001</v>
          </cell>
          <cell r="G47">
            <v>10707.245000000001</v>
          </cell>
        </row>
        <row r="48">
          <cell r="A48" t="str">
            <v>235  Колбаса Особая ТМ Особый рецепт, ВЕС, ТМ Стародворье ПОКОМ</v>
          </cell>
          <cell r="D48" t="str">
            <v>00-00005823</v>
          </cell>
          <cell r="F48">
            <v>997.4</v>
          </cell>
          <cell r="G48">
            <v>997.4</v>
          </cell>
        </row>
        <row r="49">
          <cell r="A49" t="str">
            <v>236  Колбаса Рубленая ЗАПЕЧ. Дугушка ТМ Стародворье, вектор, в/к    ПОКОМ</v>
          </cell>
          <cell r="D49" t="str">
            <v>00-00005635</v>
          </cell>
          <cell r="F49">
            <v>221.66900000000001</v>
          </cell>
          <cell r="G49">
            <v>221.66900000000001</v>
          </cell>
        </row>
        <row r="50">
          <cell r="A50" t="str">
            <v>239  Колбаса Салями запеч Дугушка, оболочка вектор, ВЕС, ТМ Стародворье  ПОКОМ</v>
          </cell>
          <cell r="D50" t="str">
            <v>00-00005603</v>
          </cell>
          <cell r="F50">
            <v>194.458</v>
          </cell>
          <cell r="G50">
            <v>194.458</v>
          </cell>
        </row>
        <row r="51">
          <cell r="A51" t="str">
            <v>242  Колбаса Сервелат ЗАПЕЧ.Дугушка ТМ Стародворье, вектор, в/к     ПОКОМ</v>
          </cell>
          <cell r="D51" t="str">
            <v>00-00005636</v>
          </cell>
          <cell r="F51">
            <v>242.62799999999999</v>
          </cell>
          <cell r="G51">
            <v>242.62799999999999</v>
          </cell>
        </row>
        <row r="52">
          <cell r="A52" t="str">
            <v>247  Сардельки Нежные, ВЕС.  ПОКОМ</v>
          </cell>
          <cell r="D52" t="str">
            <v>00-00000890</v>
          </cell>
          <cell r="F52">
            <v>312.26900000000001</v>
          </cell>
          <cell r="G52">
            <v>312.26900000000001</v>
          </cell>
        </row>
        <row r="53">
          <cell r="A53" t="str">
            <v>248  Сардельки Сочные ТМ Особый рецепт,   ПОКОМ</v>
          </cell>
          <cell r="D53" t="str">
            <v>00-00006239</v>
          </cell>
          <cell r="F53">
            <v>1283.1669999999999</v>
          </cell>
          <cell r="G53">
            <v>1283.1669999999999</v>
          </cell>
        </row>
        <row r="54">
          <cell r="A54" t="str">
            <v>250  Сардельки стародворские с говядиной в обол. NDX, ВЕС. ПОКОМ</v>
          </cell>
          <cell r="D54" t="str">
            <v>00-00006052</v>
          </cell>
          <cell r="F54">
            <v>394.13200000000001</v>
          </cell>
          <cell r="G54">
            <v>394.13200000000001</v>
          </cell>
        </row>
        <row r="55">
          <cell r="A55" t="str">
            <v>255  Сосиски Молочные для завтрака ТМ Особый рецепт, п/а МГС, ВЕС, ТМ Стародворье  ПОКОМ</v>
          </cell>
          <cell r="D55" t="str">
            <v>00-00006302</v>
          </cell>
          <cell r="F55">
            <v>74.27</v>
          </cell>
          <cell r="G55">
            <v>74.27</v>
          </cell>
        </row>
        <row r="56">
          <cell r="A56" t="str">
            <v>257  Сосиски Молочные оригинальные ТМ Особый рецепт, ВЕС.   ПОКОМ</v>
          </cell>
          <cell r="D56" t="str">
            <v>00-00005822</v>
          </cell>
          <cell r="F56">
            <v>574.08399999999995</v>
          </cell>
          <cell r="G56">
            <v>574.08399999999995</v>
          </cell>
        </row>
        <row r="57">
          <cell r="A57" t="str">
            <v>263  Шпикачки Стародворские, ВЕС.  ПОКОМ</v>
          </cell>
          <cell r="D57" t="str">
            <v>00-00000899</v>
          </cell>
          <cell r="F57">
            <v>55.356999999999999</v>
          </cell>
          <cell r="G57">
            <v>55.356999999999999</v>
          </cell>
        </row>
        <row r="58">
          <cell r="A58" t="str">
            <v>265  Колбаса Балыкбургская, ВЕС, ТМ Баварушка  ПОКОМ</v>
          </cell>
          <cell r="D58" t="str">
            <v>00-00006426</v>
          </cell>
          <cell r="F58">
            <v>1335.5350000000001</v>
          </cell>
          <cell r="G58">
            <v>1335.5350000000001</v>
          </cell>
        </row>
        <row r="59">
          <cell r="A59" t="str">
            <v>266  Колбаса Филейбургская с сочным окороком, ВЕС, ТМ Баварушка  ПОКОМ</v>
          </cell>
          <cell r="D59" t="str">
            <v>00-00006428</v>
          </cell>
          <cell r="F59">
            <v>305.37</v>
          </cell>
          <cell r="G59">
            <v>305.37</v>
          </cell>
        </row>
        <row r="60">
          <cell r="A60" t="str">
            <v>268  Сосиски Филейбургские с филе сочного окорока, ВЕС, ТМ Баварушка  ПОКОМ</v>
          </cell>
          <cell r="D60" t="str">
            <v>00-00006987</v>
          </cell>
          <cell r="F60">
            <v>364.74400000000003</v>
          </cell>
          <cell r="G60">
            <v>364.74400000000003</v>
          </cell>
        </row>
        <row r="61">
          <cell r="A61" t="str">
            <v>271  Колбаса Сервелат Левантский ТМ Особый Рецепт, ВЕС. ПОКОМ</v>
          </cell>
          <cell r="D61" t="str">
            <v>00-00006990</v>
          </cell>
          <cell r="F61">
            <v>51.703000000000003</v>
          </cell>
          <cell r="G61">
            <v>51.703000000000003</v>
          </cell>
        </row>
        <row r="62">
          <cell r="A62" t="str">
            <v>315 Колбаса Нежная ТМ Зареченские ТС Зареченские продукты в оболочкНТУ.  изделие вар  ПОКОМ</v>
          </cell>
          <cell r="D62" t="str">
            <v>00-00008105</v>
          </cell>
          <cell r="F62">
            <v>48.134999999999998</v>
          </cell>
          <cell r="G62">
            <v>48.134999999999998</v>
          </cell>
        </row>
        <row r="63">
          <cell r="A63" t="str">
            <v>316 Колбаса варенокоиз мяса птицы Сервелат Пражский ТМ Зареченские ТС Зареченские  ПОКОМ</v>
          </cell>
          <cell r="D63" t="str">
            <v>00-00008106</v>
          </cell>
          <cell r="F63">
            <v>223.21299999999999</v>
          </cell>
          <cell r="G63">
            <v>223.21299999999999</v>
          </cell>
        </row>
        <row r="64">
          <cell r="A64" t="str">
            <v>317 Колбаса Сервелат Рижский ТМ Зареченские ТС Зареченские  фиброуз в вакуумной у  ПОКОМ</v>
          </cell>
          <cell r="D64" t="str">
            <v>00-00008107</v>
          </cell>
          <cell r="F64">
            <v>273.63200000000001</v>
          </cell>
          <cell r="G64">
            <v>273.63200000000001</v>
          </cell>
        </row>
        <row r="65">
          <cell r="A65" t="str">
            <v>318 Сосиски Датские ТМ Зареченские колбасы ТС Зареченские п полиамид в модифициров  ПОКОМ</v>
          </cell>
          <cell r="D65" t="str">
            <v>00-00008108</v>
          </cell>
          <cell r="F65">
            <v>1912.742</v>
          </cell>
          <cell r="G65">
            <v>1912.742</v>
          </cell>
        </row>
        <row r="66">
          <cell r="A66" t="str">
            <v>321 Сосиски Сочинки по-баварски с сыром ТМ Стародворье в оболочке  ПОКОМ</v>
          </cell>
          <cell r="D66" t="str">
            <v>00-00008167</v>
          </cell>
          <cell r="F66">
            <v>61.53</v>
          </cell>
          <cell r="G66">
            <v>61.53</v>
          </cell>
        </row>
        <row r="67">
          <cell r="A67" t="str">
            <v>322 Сосиски Сочинки с сыром ТМ Стародворье в оболочке  ПОКОМ</v>
          </cell>
          <cell r="D67" t="str">
            <v>00-00008168</v>
          </cell>
          <cell r="F67">
            <v>102.271</v>
          </cell>
          <cell r="G67">
            <v>102.271</v>
          </cell>
        </row>
        <row r="68">
          <cell r="A68" t="str">
            <v>Логистический Партнер Шт</v>
          </cell>
          <cell r="D68" t="str">
            <v>00-00000935</v>
          </cell>
          <cell r="F68">
            <v>205.96</v>
          </cell>
          <cell r="G68">
            <v>534</v>
          </cell>
        </row>
        <row r="69">
          <cell r="A69" t="str">
            <v>058  Колбаса Докторская Особая ТМ Особый рецепт,  0,5кг, ПОКОМ</v>
          </cell>
          <cell r="D69" t="str">
            <v>00-00005829</v>
          </cell>
          <cell r="F69">
            <v>25</v>
          </cell>
          <cell r="G69">
            <v>50</v>
          </cell>
        </row>
        <row r="70">
          <cell r="A70" t="str">
            <v>083  Колбаса Швейцарская 0,17 кг., ШТ., сырокопченая   ПОКОМ</v>
          </cell>
          <cell r="D70" t="str">
            <v>00-00000953</v>
          </cell>
          <cell r="F70">
            <v>10.199999999999999</v>
          </cell>
          <cell r="G70">
            <v>60</v>
          </cell>
        </row>
        <row r="71">
          <cell r="A71" t="str">
            <v>096  Сосиски Баварские,  0.42кг,ПОКОМ</v>
          </cell>
          <cell r="D71" t="str">
            <v>00-00000946</v>
          </cell>
          <cell r="F71">
            <v>40.32</v>
          </cell>
          <cell r="G71">
            <v>96</v>
          </cell>
        </row>
        <row r="72">
          <cell r="A72" t="str">
            <v>103  Сосиски Классические, 0.42кг,ядрена копотьПОКОМ</v>
          </cell>
          <cell r="D72" t="str">
            <v>00-00000948</v>
          </cell>
          <cell r="F72">
            <v>22.26</v>
          </cell>
          <cell r="G72">
            <v>53</v>
          </cell>
        </row>
        <row r="73">
          <cell r="A73" t="str">
            <v>108  Сосиски С сыром,  0.42кг,ядрена копоть ПОКОМ</v>
          </cell>
          <cell r="D73" t="str">
            <v>00-00000956</v>
          </cell>
          <cell r="F73">
            <v>-0.42</v>
          </cell>
          <cell r="G73">
            <v>-1</v>
          </cell>
        </row>
        <row r="74">
          <cell r="A74" t="str">
            <v>118  Колбаса Сервелат Филейбургский с филе сочного окорока, в/у 0,35 кг срез, БАВАРУШКА ПОКОМ</v>
          </cell>
          <cell r="D74" t="str">
            <v>00-00007291</v>
          </cell>
          <cell r="F74">
            <v>12.6</v>
          </cell>
          <cell r="G74">
            <v>36</v>
          </cell>
        </row>
        <row r="75">
          <cell r="A75" t="str">
            <v>301  Сосиски Сочинки по-баварски с сыром,  0.4кг, ТМ Стародворье  ПОКОМ</v>
          </cell>
          <cell r="D75" t="str">
            <v>00-00007885</v>
          </cell>
          <cell r="F75">
            <v>74.400000000000006</v>
          </cell>
          <cell r="G75">
            <v>186</v>
          </cell>
        </row>
        <row r="76">
          <cell r="A76" t="str">
            <v>302  Сосиски Сочинки по-баварски,  0.4кг, ТМ Стародворье  ПОКОМ</v>
          </cell>
          <cell r="D76" t="str">
            <v>00-00007886</v>
          </cell>
          <cell r="F76">
            <v>21.6</v>
          </cell>
          <cell r="G76">
            <v>54</v>
          </cell>
        </row>
        <row r="77">
          <cell r="A77" t="str">
            <v>Итого</v>
          </cell>
          <cell r="F77">
            <v>26065.763999999999</v>
          </cell>
          <cell r="G77">
            <v>26889.594000000001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58"/>
  <sheetViews>
    <sheetView tabSelected="1" workbookViewId="0">
      <pane ySplit="5" topLeftCell="A6" activePane="bottomLeft" state="frozen"/>
      <selection pane="bottomLeft" activeCell="R15" sqref="R15"/>
    </sheetView>
  </sheetViews>
  <sheetFormatPr defaultColWidth="10.5" defaultRowHeight="11.45" customHeight="1" outlineLevelRow="3" x14ac:dyDescent="0.2"/>
  <cols>
    <col min="1" max="1" width="72" style="2" customWidth="1"/>
    <col min="2" max="2" width="4.5" style="2" customWidth="1"/>
    <col min="3" max="6" width="7" style="2" customWidth="1"/>
    <col min="7" max="7" width="5" style="18" customWidth="1"/>
    <col min="8" max="9" width="1.6640625" style="3" customWidth="1"/>
    <col min="10" max="11" width="8" style="3" customWidth="1"/>
    <col min="12" max="12" width="2" style="3" customWidth="1"/>
    <col min="13" max="13" width="10.5" style="3"/>
    <col min="14" max="14" width="6.5" style="3" customWidth="1"/>
    <col min="15" max="18" width="8" style="3" customWidth="1"/>
    <col min="19" max="20" width="6.5" style="3" customWidth="1"/>
    <col min="21" max="22" width="1.6640625" style="3" customWidth="1"/>
    <col min="23" max="25" width="7.5" style="3" customWidth="1"/>
    <col min="26" max="26" width="10.5" style="3"/>
    <col min="27" max="30" width="8.33203125" style="3" customWidth="1"/>
    <col min="31" max="16384" width="10.5" style="3"/>
  </cols>
  <sheetData>
    <row r="1" spans="1:30" ht="12.95" customHeight="1" outlineLevel="1" x14ac:dyDescent="0.2">
      <c r="A1" s="1" t="s">
        <v>0</v>
      </c>
      <c r="B1" s="1"/>
      <c r="C1" s="1"/>
    </row>
    <row r="2" spans="1:30" ht="12.95" customHeight="1" outlineLevel="1" x14ac:dyDescent="0.2">
      <c r="B2" s="1"/>
      <c r="C2" s="1"/>
    </row>
    <row r="3" spans="1:30" ht="12.95" customHeight="1" x14ac:dyDescent="0.2">
      <c r="A3" s="4" t="s">
        <v>1</v>
      </c>
      <c r="B3" s="4"/>
      <c r="C3" s="4" t="s">
        <v>2</v>
      </c>
      <c r="D3" s="4"/>
      <c r="E3" s="4"/>
      <c r="F3" s="4"/>
      <c r="G3" s="12" t="s">
        <v>62</v>
      </c>
      <c r="H3" s="13" t="s">
        <v>63</v>
      </c>
      <c r="I3" s="13" t="s">
        <v>64</v>
      </c>
      <c r="J3" s="13" t="s">
        <v>65</v>
      </c>
      <c r="K3" s="13" t="s">
        <v>66</v>
      </c>
      <c r="L3" s="13" t="s">
        <v>67</v>
      </c>
      <c r="M3" s="13" t="s">
        <v>67</v>
      </c>
      <c r="N3" s="13" t="s">
        <v>68</v>
      </c>
      <c r="O3" s="13" t="s">
        <v>67</v>
      </c>
      <c r="P3" s="13" t="s">
        <v>67</v>
      </c>
      <c r="Q3" s="13" t="s">
        <v>67</v>
      </c>
      <c r="R3" s="13" t="s">
        <v>67</v>
      </c>
      <c r="S3" s="13" t="s">
        <v>69</v>
      </c>
      <c r="T3" s="13" t="s">
        <v>70</v>
      </c>
      <c r="U3" s="13" t="s">
        <v>71</v>
      </c>
      <c r="V3" s="13" t="s">
        <v>66</v>
      </c>
      <c r="W3" s="14" t="s">
        <v>72</v>
      </c>
      <c r="X3" s="14" t="s">
        <v>73</v>
      </c>
      <c r="Y3" s="14" t="s">
        <v>81</v>
      </c>
      <c r="Z3" s="13" t="s">
        <v>74</v>
      </c>
      <c r="AA3" s="13" t="s">
        <v>75</v>
      </c>
      <c r="AB3" s="13"/>
      <c r="AC3" s="13"/>
      <c r="AD3" s="13"/>
    </row>
    <row r="4" spans="1:30" ht="26.1" customHeight="1" x14ac:dyDescent="0.2">
      <c r="A4" s="4" t="s">
        <v>3</v>
      </c>
      <c r="B4" s="5" t="s">
        <v>61</v>
      </c>
      <c r="C4" s="4" t="s">
        <v>4</v>
      </c>
      <c r="D4" s="4" t="s">
        <v>5</v>
      </c>
      <c r="E4" s="4" t="s">
        <v>6</v>
      </c>
      <c r="F4" s="4" t="s">
        <v>7</v>
      </c>
      <c r="G4" s="12"/>
      <c r="H4" s="13"/>
      <c r="I4" s="13"/>
      <c r="J4" s="13"/>
      <c r="K4" s="13"/>
      <c r="L4" s="13"/>
      <c r="M4" s="13"/>
      <c r="N4" s="13"/>
      <c r="O4" s="13"/>
      <c r="P4" s="16"/>
      <c r="Q4" s="16"/>
      <c r="R4" s="16"/>
      <c r="S4" s="16"/>
      <c r="T4" s="16"/>
      <c r="U4" s="13"/>
      <c r="V4" s="13"/>
      <c r="W4" s="13"/>
      <c r="X4" s="13"/>
      <c r="Y4" s="13"/>
      <c r="Z4" s="13"/>
      <c r="AA4" s="13" t="s">
        <v>76</v>
      </c>
      <c r="AB4" s="16" t="s">
        <v>77</v>
      </c>
      <c r="AC4" s="16" t="s">
        <v>78</v>
      </c>
      <c r="AD4" s="16" t="s">
        <v>79</v>
      </c>
    </row>
    <row r="5" spans="1:30" ht="11.1" customHeight="1" outlineLevel="1" x14ac:dyDescent="0.2">
      <c r="A5" s="6"/>
      <c r="B5" s="6"/>
      <c r="C5" s="7"/>
      <c r="D5" s="8"/>
      <c r="E5" s="15">
        <f t="shared" ref="E5:F5" si="0">SUM(E6:E133)</f>
        <v>52059.132000000005</v>
      </c>
      <c r="F5" s="15">
        <f t="shared" si="0"/>
        <v>19747.848000000005</v>
      </c>
      <c r="G5" s="12"/>
      <c r="H5" s="15">
        <f t="shared" ref="H5:R5" si="1">SUM(H6:H133)</f>
        <v>0</v>
      </c>
      <c r="I5" s="15">
        <f t="shared" si="1"/>
        <v>0</v>
      </c>
      <c r="J5" s="15">
        <f t="shared" si="1"/>
        <v>27505.045000000006</v>
      </c>
      <c r="K5" s="15">
        <f t="shared" si="1"/>
        <v>24554.086999999996</v>
      </c>
      <c r="L5" s="15">
        <f t="shared" si="1"/>
        <v>0</v>
      </c>
      <c r="M5" s="15">
        <f t="shared" si="1"/>
        <v>10880</v>
      </c>
      <c r="N5" s="15">
        <f t="shared" si="1"/>
        <v>5501.0090000000009</v>
      </c>
      <c r="O5" s="15">
        <f t="shared" si="1"/>
        <v>22705</v>
      </c>
      <c r="P5" s="15">
        <f t="shared" si="1"/>
        <v>2500</v>
      </c>
      <c r="Q5" s="15">
        <f t="shared" si="1"/>
        <v>12500</v>
      </c>
      <c r="R5" s="15">
        <f t="shared" si="1"/>
        <v>13300</v>
      </c>
      <c r="S5" s="13"/>
      <c r="T5" s="13"/>
      <c r="U5" s="13"/>
      <c r="V5" s="13"/>
      <c r="W5" s="15">
        <f>SUM(W6:W133)</f>
        <v>5297.823199999998</v>
      </c>
      <c r="X5" s="15">
        <f>SUM(X6:X133)</f>
        <v>5455.4425999999994</v>
      </c>
      <c r="Y5" s="15">
        <f>SUM(Y6:Y133)</f>
        <v>5274.5359999999991</v>
      </c>
      <c r="Z5" s="13"/>
      <c r="AA5" s="15">
        <f>SUM(AA6:AA133)</f>
        <v>17689.5</v>
      </c>
      <c r="AB5" s="15">
        <f>SUM(AB6:AB133)</f>
        <v>2500</v>
      </c>
      <c r="AC5" s="15">
        <f>SUM(AC6:AC133)</f>
        <v>12500</v>
      </c>
      <c r="AD5" s="15">
        <f>SUM(AD6:AD133)</f>
        <v>13300</v>
      </c>
    </row>
    <row r="6" spans="1:30" ht="11.1" customHeight="1" outlineLevel="3" x14ac:dyDescent="0.2">
      <c r="A6" s="24" t="s">
        <v>8</v>
      </c>
      <c r="B6" s="24" t="str">
        <f>VLOOKUP(A6,[1]TDSheet!$A:$B,2,0)</f>
        <v>кг</v>
      </c>
      <c r="C6" s="25">
        <v>8.8879999999999999</v>
      </c>
      <c r="D6" s="25">
        <v>2.6760000000000002</v>
      </c>
      <c r="E6" s="25">
        <v>2.6760000000000002</v>
      </c>
      <c r="F6" s="25"/>
      <c r="G6" s="18">
        <f>VLOOKUP(A6,[1]TDSheet!$A:$G,7,0)</f>
        <v>1</v>
      </c>
      <c r="J6" s="3">
        <f>E6-K6</f>
        <v>2.6760000000000002</v>
      </c>
      <c r="M6" s="3">
        <f>VLOOKUP(A6,[1]TDSheet!$A:$O,15,0)</f>
        <v>280</v>
      </c>
      <c r="N6" s="3">
        <f>J6/5</f>
        <v>0.53520000000000001</v>
      </c>
      <c r="O6" s="19"/>
      <c r="P6" s="19"/>
      <c r="Q6" s="19"/>
      <c r="R6" s="19"/>
      <c r="S6" s="3">
        <f>(F6+M6+O6+P6+Q6+R6)/N6</f>
        <v>523.16890881913298</v>
      </c>
      <c r="T6" s="3">
        <f>(F6+M6)/N6</f>
        <v>523.16890881913298</v>
      </c>
      <c r="W6" s="3">
        <f>VLOOKUP(A6,[1]TDSheet!$A:$X,24,0)</f>
        <v>24.243400000000001</v>
      </c>
      <c r="X6" s="3">
        <f>VLOOKUP(A6,[1]TDSheet!$A:$Y,25,0)</f>
        <v>0</v>
      </c>
      <c r="Y6" s="3">
        <f>VLOOKUP(A6,[1]TDSheet!$A:$N,14,0)</f>
        <v>34.6952</v>
      </c>
      <c r="Z6" s="26" t="s">
        <v>82</v>
      </c>
      <c r="AA6" s="3">
        <f>O6*G6</f>
        <v>0</v>
      </c>
      <c r="AB6" s="3">
        <f>P6*G6</f>
        <v>0</v>
      </c>
      <c r="AC6" s="3">
        <f>Q6*G6</f>
        <v>0</v>
      </c>
      <c r="AD6" s="3">
        <f>R6*G6</f>
        <v>0</v>
      </c>
    </row>
    <row r="7" spans="1:30" ht="11.1" customHeight="1" outlineLevel="3" x14ac:dyDescent="0.2">
      <c r="A7" s="9" t="s">
        <v>9</v>
      </c>
      <c r="B7" s="9" t="str">
        <f>VLOOKUP(A7,[1]TDSheet!$A:$B,2,0)</f>
        <v>кг</v>
      </c>
      <c r="C7" s="11"/>
      <c r="D7" s="10">
        <v>616.00800000000004</v>
      </c>
      <c r="E7" s="10">
        <v>570.74400000000003</v>
      </c>
      <c r="F7" s="10">
        <v>27.405000000000001</v>
      </c>
      <c r="G7" s="18">
        <f>VLOOKUP(A7,[1]TDSheet!$A:$G,7,0)</f>
        <v>1</v>
      </c>
      <c r="J7" s="3">
        <f t="shared" ref="J7:J58" si="2">E7-K7</f>
        <v>521.02700000000004</v>
      </c>
      <c r="K7" s="3">
        <f>VLOOKUP(A7,[2]TDSheet!$A:$G,7,0)</f>
        <v>49.716999999999999</v>
      </c>
      <c r="M7" s="3">
        <f>VLOOKUP(A7,[1]TDSheet!$A:$O,15,0)</f>
        <v>240</v>
      </c>
      <c r="N7" s="3">
        <f t="shared" ref="N7:N58" si="3">J7/5</f>
        <v>104.20540000000001</v>
      </c>
      <c r="O7" s="19">
        <v>1000</v>
      </c>
      <c r="P7" s="19"/>
      <c r="Q7" s="19"/>
      <c r="R7" s="19"/>
      <c r="S7" s="3">
        <f t="shared" ref="S7:S58" si="4">(F7+M7+O7+P7+Q7+R7)/N7</f>
        <v>12.162565471655018</v>
      </c>
      <c r="T7" s="3">
        <f t="shared" ref="T7:T58" si="5">(F7+M7)/N7</f>
        <v>2.5661338088045338</v>
      </c>
      <c r="W7" s="3">
        <f>VLOOKUP(A7,[1]TDSheet!$A:$X,24,0)</f>
        <v>102.34099999999999</v>
      </c>
      <c r="X7" s="3">
        <f>VLOOKUP(A7,[1]TDSheet!$A:$Y,25,0)</f>
        <v>91.378000000000014</v>
      </c>
      <c r="Y7" s="3">
        <f>VLOOKUP(A7,[1]TDSheet!$A:$N,14,0)</f>
        <v>70.862400000000008</v>
      </c>
      <c r="AA7" s="3">
        <f t="shared" ref="AA7:AA58" si="6">O7*G7</f>
        <v>1000</v>
      </c>
      <c r="AB7" s="3">
        <f t="shared" ref="AB7:AB58" si="7">P7*G7</f>
        <v>0</v>
      </c>
      <c r="AC7" s="3">
        <f t="shared" ref="AC7:AC58" si="8">Q7*G7</f>
        <v>0</v>
      </c>
      <c r="AD7" s="3">
        <f t="shared" ref="AD7:AD58" si="9">R7*G7</f>
        <v>0</v>
      </c>
    </row>
    <row r="8" spans="1:30" ht="11.1" customHeight="1" outlineLevel="3" x14ac:dyDescent="0.2">
      <c r="A8" s="9" t="s">
        <v>10</v>
      </c>
      <c r="B8" s="9" t="str">
        <f>VLOOKUP(A8,[1]TDSheet!$A:$B,2,0)</f>
        <v>кг</v>
      </c>
      <c r="C8" s="10">
        <v>158.858</v>
      </c>
      <c r="D8" s="10">
        <v>1595.0550000000001</v>
      </c>
      <c r="E8" s="10">
        <v>650.26800000000003</v>
      </c>
      <c r="F8" s="10">
        <v>931.16600000000005</v>
      </c>
      <c r="G8" s="18">
        <f>VLOOKUP(A8,[1]TDSheet!$A:$G,7,0)</f>
        <v>1</v>
      </c>
      <c r="J8" s="3">
        <f t="shared" si="2"/>
        <v>117.58300000000008</v>
      </c>
      <c r="K8" s="3">
        <f>VLOOKUP(A8,[2]TDSheet!$A:$G,7,0)</f>
        <v>532.68499999999995</v>
      </c>
      <c r="M8" s="3">
        <f>VLOOKUP(A8,[1]TDSheet!$A:$O,15,0)</f>
        <v>0</v>
      </c>
      <c r="N8" s="3">
        <f t="shared" si="3"/>
        <v>23.516600000000018</v>
      </c>
      <c r="O8" s="19"/>
      <c r="P8" s="19"/>
      <c r="Q8" s="19"/>
      <c r="R8" s="19"/>
      <c r="S8" s="3">
        <f t="shared" si="4"/>
        <v>39.596115084663573</v>
      </c>
      <c r="T8" s="3">
        <f t="shared" si="5"/>
        <v>39.596115084663573</v>
      </c>
      <c r="W8" s="3">
        <f>VLOOKUP(A8,[1]TDSheet!$A:$X,24,0)</f>
        <v>107.0098</v>
      </c>
      <c r="X8" s="3">
        <f>VLOOKUP(A8,[1]TDSheet!$A:$Y,25,0)</f>
        <v>50.194200000000002</v>
      </c>
      <c r="Y8" s="3">
        <f>VLOOKUP(A8,[1]TDSheet!$A:$N,14,0)</f>
        <v>96.320199999999986</v>
      </c>
      <c r="AA8" s="3">
        <f t="shared" si="6"/>
        <v>0</v>
      </c>
      <c r="AB8" s="3">
        <f t="shared" si="7"/>
        <v>0</v>
      </c>
      <c r="AC8" s="3">
        <f t="shared" si="8"/>
        <v>0</v>
      </c>
      <c r="AD8" s="3">
        <f t="shared" si="9"/>
        <v>0</v>
      </c>
    </row>
    <row r="9" spans="1:30" ht="11.1" customHeight="1" outlineLevel="3" x14ac:dyDescent="0.2">
      <c r="A9" s="9" t="s">
        <v>11</v>
      </c>
      <c r="B9" s="9" t="str">
        <f>VLOOKUP(A9,[1]TDSheet!$A:$B,2,0)</f>
        <v>кг</v>
      </c>
      <c r="C9" s="11"/>
      <c r="D9" s="10">
        <v>283.452</v>
      </c>
      <c r="E9" s="10">
        <v>284.29500000000002</v>
      </c>
      <c r="F9" s="10">
        <v>-1.302</v>
      </c>
      <c r="G9" s="18">
        <f>VLOOKUP(A9,[1]TDSheet!$A:$G,7,0)</f>
        <v>1</v>
      </c>
      <c r="J9" s="3">
        <f t="shared" si="2"/>
        <v>210.63800000000003</v>
      </c>
      <c r="K9" s="3">
        <f>VLOOKUP(A9,[2]TDSheet!$A:$G,7,0)</f>
        <v>73.656999999999996</v>
      </c>
      <c r="M9" s="3">
        <f>VLOOKUP(A9,[1]TDSheet!$A:$O,15,0)</f>
        <v>40</v>
      </c>
      <c r="N9" s="3">
        <f t="shared" si="3"/>
        <v>42.127600000000008</v>
      </c>
      <c r="O9" s="19">
        <v>450</v>
      </c>
      <c r="P9" s="19"/>
      <c r="Q9" s="19"/>
      <c r="R9" s="19"/>
      <c r="S9" s="3">
        <f t="shared" si="4"/>
        <v>11.600423475346327</v>
      </c>
      <c r="T9" s="3">
        <f t="shared" si="5"/>
        <v>0.9185901879053161</v>
      </c>
      <c r="W9" s="3">
        <f>VLOOKUP(A9,[1]TDSheet!$A:$X,24,0)</f>
        <v>38.728200000000001</v>
      </c>
      <c r="X9" s="3">
        <f>VLOOKUP(A9,[1]TDSheet!$A:$Y,25,0)</f>
        <v>30.244799999999998</v>
      </c>
      <c r="Y9" s="3">
        <f>VLOOKUP(A9,[1]TDSheet!$A:$N,14,0)</f>
        <v>24.8872</v>
      </c>
      <c r="AA9" s="3">
        <f t="shared" si="6"/>
        <v>450</v>
      </c>
      <c r="AB9" s="3">
        <f t="shared" si="7"/>
        <v>0</v>
      </c>
      <c r="AC9" s="3">
        <f t="shared" si="8"/>
        <v>0</v>
      </c>
      <c r="AD9" s="3">
        <f t="shared" si="9"/>
        <v>0</v>
      </c>
    </row>
    <row r="10" spans="1:30" ht="21.95" customHeight="1" outlineLevel="3" x14ac:dyDescent="0.2">
      <c r="A10" s="9" t="s">
        <v>13</v>
      </c>
      <c r="B10" s="9" t="str">
        <f>VLOOKUP(A10,[1]TDSheet!$A:$B,2,0)</f>
        <v>шт</v>
      </c>
      <c r="C10" s="10"/>
      <c r="D10" s="10">
        <v>114</v>
      </c>
      <c r="E10" s="10">
        <v>114</v>
      </c>
      <c r="F10" s="10"/>
      <c r="G10" s="18">
        <f>VLOOKUP(A10,[1]TDSheet!$A:$G,7,0)</f>
        <v>0.45</v>
      </c>
      <c r="J10" s="3">
        <f t="shared" si="2"/>
        <v>114</v>
      </c>
      <c r="M10" s="3">
        <f>VLOOKUP(A10,[1]TDSheet!$A:$O,15,0)</f>
        <v>50</v>
      </c>
      <c r="N10" s="3">
        <f t="shared" si="3"/>
        <v>22.8</v>
      </c>
      <c r="O10" s="19">
        <v>200</v>
      </c>
      <c r="P10" s="19"/>
      <c r="Q10" s="19"/>
      <c r="R10" s="19"/>
      <c r="S10" s="3">
        <f t="shared" si="4"/>
        <v>10.964912280701753</v>
      </c>
      <c r="T10" s="3">
        <f t="shared" si="5"/>
        <v>2.1929824561403506</v>
      </c>
      <c r="W10" s="3">
        <f>VLOOKUP(A10,[1]TDSheet!$A:$X,24,0)</f>
        <v>0.6</v>
      </c>
      <c r="X10" s="3">
        <f>VLOOKUP(A10,[1]TDSheet!$A:$Y,25,0)</f>
        <v>14.4</v>
      </c>
      <c r="Y10" s="3">
        <f>VLOOKUP(A10,[1]TDSheet!$A:$N,14,0)</f>
        <v>0</v>
      </c>
      <c r="AA10" s="3">
        <f t="shared" si="6"/>
        <v>90</v>
      </c>
      <c r="AB10" s="3">
        <f t="shared" si="7"/>
        <v>0</v>
      </c>
      <c r="AC10" s="3">
        <f t="shared" si="8"/>
        <v>0</v>
      </c>
      <c r="AD10" s="3">
        <f t="shared" si="9"/>
        <v>0</v>
      </c>
    </row>
    <row r="11" spans="1:30" ht="11.1" customHeight="1" outlineLevel="3" x14ac:dyDescent="0.2">
      <c r="A11" s="9" t="s">
        <v>48</v>
      </c>
      <c r="B11" s="9" t="str">
        <f>VLOOKUP(A11,[1]TDSheet!$A:$B,2,0)</f>
        <v>шт</v>
      </c>
      <c r="C11" s="11">
        <v>12</v>
      </c>
      <c r="D11" s="10">
        <v>50</v>
      </c>
      <c r="E11" s="10">
        <v>50</v>
      </c>
      <c r="F11" s="10"/>
      <c r="G11" s="18">
        <f>VLOOKUP(A11,[1]TDSheet!$A:$G,7,0)</f>
        <v>0.5</v>
      </c>
      <c r="J11" s="3">
        <f t="shared" si="2"/>
        <v>0</v>
      </c>
      <c r="K11" s="3">
        <f>VLOOKUP(A11,[2]TDSheet!$A:$G,7,0)</f>
        <v>50</v>
      </c>
      <c r="M11" s="3">
        <f>VLOOKUP(A11,[1]TDSheet!$A:$O,15,0)</f>
        <v>150</v>
      </c>
      <c r="N11" s="3">
        <f t="shared" si="3"/>
        <v>0</v>
      </c>
      <c r="O11" s="23">
        <v>50</v>
      </c>
      <c r="P11" s="19"/>
      <c r="Q11" s="19"/>
      <c r="R11" s="19"/>
      <c r="S11" s="3" t="e">
        <f t="shared" si="4"/>
        <v>#DIV/0!</v>
      </c>
      <c r="T11" s="3" t="e">
        <f t="shared" si="5"/>
        <v>#DIV/0!</v>
      </c>
      <c r="W11" s="3">
        <f>VLOOKUP(A11,[1]TDSheet!$A:$X,24,0)</f>
        <v>22.2</v>
      </c>
      <c r="X11" s="3">
        <f>VLOOKUP(A11,[1]TDSheet!$A:$Y,25,0)</f>
        <v>2.6</v>
      </c>
      <c r="Y11" s="3">
        <f>VLOOKUP(A11,[1]TDSheet!$A:$N,14,0)</f>
        <v>17.2</v>
      </c>
      <c r="AA11" s="3">
        <f t="shared" si="6"/>
        <v>25</v>
      </c>
      <c r="AB11" s="3">
        <f t="shared" si="7"/>
        <v>0</v>
      </c>
      <c r="AC11" s="3">
        <f t="shared" si="8"/>
        <v>0</v>
      </c>
      <c r="AD11" s="3">
        <f t="shared" si="9"/>
        <v>0</v>
      </c>
    </row>
    <row r="12" spans="1:30" ht="11.1" customHeight="1" outlineLevel="3" x14ac:dyDescent="0.2">
      <c r="A12" s="9" t="s">
        <v>49</v>
      </c>
      <c r="B12" s="9" t="str">
        <f>VLOOKUP(A12,[1]TDSheet!$A:$B,2,0)</f>
        <v>шт</v>
      </c>
      <c r="C12" s="10">
        <v>-11.7</v>
      </c>
      <c r="D12" s="10">
        <v>221.7</v>
      </c>
      <c r="E12" s="10">
        <v>167</v>
      </c>
      <c r="F12" s="10"/>
      <c r="G12" s="18">
        <f>VLOOKUP(A12,[1]TDSheet!$A:$G,7,0)</f>
        <v>0.17</v>
      </c>
      <c r="J12" s="3">
        <f t="shared" si="2"/>
        <v>107</v>
      </c>
      <c r="K12" s="3">
        <f>VLOOKUP(A12,[2]TDSheet!$A:$G,7,0)</f>
        <v>60</v>
      </c>
      <c r="M12" s="3">
        <f>VLOOKUP(A12,[1]TDSheet!$A:$O,15,0)</f>
        <v>120</v>
      </c>
      <c r="N12" s="3">
        <f t="shared" si="3"/>
        <v>21.4</v>
      </c>
      <c r="O12" s="19">
        <v>150</v>
      </c>
      <c r="P12" s="19"/>
      <c r="Q12" s="19"/>
      <c r="R12" s="19"/>
      <c r="S12" s="3">
        <f t="shared" si="4"/>
        <v>12.616822429906543</v>
      </c>
      <c r="T12" s="3">
        <f t="shared" si="5"/>
        <v>5.6074766355140193</v>
      </c>
      <c r="W12" s="3">
        <f>VLOOKUP(A12,[1]TDSheet!$A:$X,24,0)</f>
        <v>22.8</v>
      </c>
      <c r="X12" s="3">
        <f>VLOOKUP(A12,[1]TDSheet!$A:$Y,25,0)</f>
        <v>21.8</v>
      </c>
      <c r="Y12" s="3">
        <f>VLOOKUP(A12,[1]TDSheet!$A:$N,14,0)</f>
        <v>21.339999999999996</v>
      </c>
      <c r="AA12" s="3">
        <f t="shared" si="6"/>
        <v>25.500000000000004</v>
      </c>
      <c r="AB12" s="3">
        <f t="shared" si="7"/>
        <v>0</v>
      </c>
      <c r="AC12" s="3">
        <f t="shared" si="8"/>
        <v>0</v>
      </c>
      <c r="AD12" s="3">
        <f t="shared" si="9"/>
        <v>0</v>
      </c>
    </row>
    <row r="13" spans="1:30" ht="11.1" customHeight="1" outlineLevel="3" x14ac:dyDescent="0.2">
      <c r="A13" s="9" t="s">
        <v>50</v>
      </c>
      <c r="B13" s="9" t="str">
        <f>VLOOKUP(A13,[1]TDSheet!$A:$B,2,0)</f>
        <v>шт</v>
      </c>
      <c r="C13" s="11"/>
      <c r="D13" s="10">
        <v>267</v>
      </c>
      <c r="E13" s="10">
        <v>231</v>
      </c>
      <c r="F13" s="10">
        <v>-3</v>
      </c>
      <c r="G13" s="18">
        <f>VLOOKUP(A13,[1]TDSheet!$A:$G,7,0)</f>
        <v>0.42</v>
      </c>
      <c r="J13" s="3">
        <f t="shared" si="2"/>
        <v>135</v>
      </c>
      <c r="K13" s="3">
        <f>VLOOKUP(A13,[2]TDSheet!$A:$G,7,0)</f>
        <v>96</v>
      </c>
      <c r="M13" s="3">
        <f>VLOOKUP(A13,[1]TDSheet!$A:$O,15,0)</f>
        <v>50</v>
      </c>
      <c r="N13" s="3">
        <f t="shared" si="3"/>
        <v>27</v>
      </c>
      <c r="O13" s="19">
        <v>320</v>
      </c>
      <c r="P13" s="19"/>
      <c r="Q13" s="19"/>
      <c r="R13" s="19"/>
      <c r="S13" s="3">
        <f t="shared" si="4"/>
        <v>13.592592592592593</v>
      </c>
      <c r="T13" s="3">
        <f t="shared" si="5"/>
        <v>1.7407407407407407</v>
      </c>
      <c r="W13" s="3">
        <f>VLOOKUP(A13,[1]TDSheet!$A:$X,24,0)</f>
        <v>0</v>
      </c>
      <c r="X13" s="3">
        <f>VLOOKUP(A13,[1]TDSheet!$A:$Y,25,0)</f>
        <v>32.4</v>
      </c>
      <c r="Y13" s="3">
        <f>VLOOKUP(A13,[1]TDSheet!$A:$N,14,0)</f>
        <v>0</v>
      </c>
      <c r="AA13" s="3">
        <f t="shared" si="6"/>
        <v>134.4</v>
      </c>
      <c r="AB13" s="3">
        <f t="shared" si="7"/>
        <v>0</v>
      </c>
      <c r="AC13" s="3">
        <f t="shared" si="8"/>
        <v>0</v>
      </c>
      <c r="AD13" s="3">
        <f t="shared" si="9"/>
        <v>0</v>
      </c>
    </row>
    <row r="14" spans="1:30" ht="11.1" customHeight="1" outlineLevel="3" x14ac:dyDescent="0.2">
      <c r="A14" s="9" t="s">
        <v>51</v>
      </c>
      <c r="B14" s="9" t="str">
        <f>VLOOKUP(A14,[1]TDSheet!$A:$B,2,0)</f>
        <v>шт</v>
      </c>
      <c r="C14" s="10"/>
      <c r="D14" s="10">
        <v>68</v>
      </c>
      <c r="E14" s="10">
        <v>54</v>
      </c>
      <c r="F14" s="10"/>
      <c r="G14" s="18">
        <f>VLOOKUP(A14,[1]TDSheet!$A:$G,7,0)</f>
        <v>0.42</v>
      </c>
      <c r="J14" s="3">
        <f t="shared" si="2"/>
        <v>1</v>
      </c>
      <c r="K14" s="3">
        <f>VLOOKUP(A14,[2]TDSheet!$A:$G,7,0)</f>
        <v>53</v>
      </c>
      <c r="M14" s="3">
        <f>VLOOKUP(A14,[1]TDSheet!$A:$O,15,0)</f>
        <v>380</v>
      </c>
      <c r="N14" s="3">
        <f t="shared" si="3"/>
        <v>0.2</v>
      </c>
      <c r="O14" s="23">
        <v>150</v>
      </c>
      <c r="P14" s="19"/>
      <c r="Q14" s="19"/>
      <c r="R14" s="19"/>
      <c r="S14" s="3">
        <f t="shared" si="4"/>
        <v>2650</v>
      </c>
      <c r="T14" s="3">
        <f t="shared" si="5"/>
        <v>1900</v>
      </c>
      <c r="W14" s="3">
        <f>VLOOKUP(A14,[1]TDSheet!$A:$X,24,0)</f>
        <v>39.6</v>
      </c>
      <c r="X14" s="3">
        <f>VLOOKUP(A14,[1]TDSheet!$A:$Y,25,0)</f>
        <v>0</v>
      </c>
      <c r="Y14" s="3">
        <f>VLOOKUP(A14,[1]TDSheet!$A:$N,14,0)</f>
        <v>48.8</v>
      </c>
      <c r="AA14" s="3">
        <f t="shared" si="6"/>
        <v>63</v>
      </c>
      <c r="AB14" s="3">
        <f t="shared" si="7"/>
        <v>0</v>
      </c>
      <c r="AC14" s="3">
        <f t="shared" si="8"/>
        <v>0</v>
      </c>
      <c r="AD14" s="3">
        <f t="shared" si="9"/>
        <v>0</v>
      </c>
    </row>
    <row r="15" spans="1:30" ht="11.1" customHeight="1" outlineLevel="3" x14ac:dyDescent="0.2">
      <c r="A15" s="9" t="s">
        <v>52</v>
      </c>
      <c r="B15" s="9" t="str">
        <f>VLOOKUP(A15,[1]TDSheet!$A:$B,2,0)</f>
        <v>шт</v>
      </c>
      <c r="C15" s="10">
        <v>50</v>
      </c>
      <c r="D15" s="10">
        <v>1</v>
      </c>
      <c r="E15" s="10">
        <v>0</v>
      </c>
      <c r="F15" s="10"/>
      <c r="G15" s="18">
        <f>VLOOKUP(A15,[1]TDSheet!$A:$G,7,0)</f>
        <v>0.42</v>
      </c>
      <c r="J15" s="3">
        <f t="shared" si="2"/>
        <v>0</v>
      </c>
      <c r="M15" s="3">
        <f>VLOOKUP(A15,[1]TDSheet!$A:$O,15,0)</f>
        <v>420</v>
      </c>
      <c r="N15" s="3">
        <f t="shared" si="3"/>
        <v>0</v>
      </c>
      <c r="O15" s="23">
        <v>180</v>
      </c>
      <c r="P15" s="19"/>
      <c r="Q15" s="19"/>
      <c r="R15" s="19"/>
      <c r="S15" s="3" t="e">
        <f t="shared" si="4"/>
        <v>#DIV/0!</v>
      </c>
      <c r="T15" s="3" t="e">
        <f t="shared" si="5"/>
        <v>#DIV/0!</v>
      </c>
      <c r="W15" s="3">
        <f>VLOOKUP(A15,[1]TDSheet!$A:$X,24,0)</f>
        <v>43.2</v>
      </c>
      <c r="X15" s="3">
        <f>VLOOKUP(A15,[1]TDSheet!$A:$Y,25,0)</f>
        <v>0</v>
      </c>
      <c r="Y15" s="3">
        <f>VLOOKUP(A15,[1]TDSheet!$A:$N,14,0)</f>
        <v>55.6</v>
      </c>
      <c r="AA15" s="3">
        <f t="shared" si="6"/>
        <v>75.599999999999994</v>
      </c>
      <c r="AB15" s="3">
        <f t="shared" si="7"/>
        <v>0</v>
      </c>
      <c r="AC15" s="3">
        <f t="shared" si="8"/>
        <v>0</v>
      </c>
      <c r="AD15" s="3">
        <f t="shared" si="9"/>
        <v>0</v>
      </c>
    </row>
    <row r="16" spans="1:30" ht="11.1" customHeight="1" outlineLevel="3" x14ac:dyDescent="0.2">
      <c r="A16" s="9" t="s">
        <v>53</v>
      </c>
      <c r="B16" s="9" t="str">
        <f>VLOOKUP(A16,[1]TDSheet!$A:$B,2,0)</f>
        <v>шт</v>
      </c>
      <c r="C16" s="11">
        <v>66</v>
      </c>
      <c r="D16" s="10"/>
      <c r="E16" s="10">
        <v>31</v>
      </c>
      <c r="F16" s="10"/>
      <c r="G16" s="18">
        <f>VLOOKUP(A16,[1]TDSheet!$A:$G,7,0)</f>
        <v>0.35</v>
      </c>
      <c r="J16" s="3">
        <f t="shared" si="2"/>
        <v>31</v>
      </c>
      <c r="M16" s="3">
        <f>VLOOKUP(A16,[1]TDSheet!$A:$O,15,0)</f>
        <v>330</v>
      </c>
      <c r="N16" s="3">
        <f t="shared" si="3"/>
        <v>6.2</v>
      </c>
      <c r="O16" s="23">
        <v>60</v>
      </c>
      <c r="P16" s="19"/>
      <c r="Q16" s="19"/>
      <c r="R16" s="19"/>
      <c r="S16" s="3">
        <f t="shared" si="4"/>
        <v>62.903225806451609</v>
      </c>
      <c r="T16" s="3">
        <f t="shared" si="5"/>
        <v>53.225806451612904</v>
      </c>
      <c r="W16" s="3">
        <f>VLOOKUP(A16,[1]TDSheet!$A:$X,24,0)</f>
        <v>30</v>
      </c>
      <c r="X16" s="3">
        <f>VLOOKUP(A16,[1]TDSheet!$A:$Y,25,0)</f>
        <v>0</v>
      </c>
      <c r="Y16" s="3">
        <f>VLOOKUP(A16,[1]TDSheet!$A:$N,14,0)</f>
        <v>36.799999999999997</v>
      </c>
      <c r="AA16" s="3">
        <f t="shared" si="6"/>
        <v>21</v>
      </c>
      <c r="AB16" s="3">
        <f t="shared" si="7"/>
        <v>0</v>
      </c>
      <c r="AC16" s="3">
        <f t="shared" si="8"/>
        <v>0</v>
      </c>
      <c r="AD16" s="3">
        <f t="shared" si="9"/>
        <v>0</v>
      </c>
    </row>
    <row r="17" spans="1:30" ht="11.1" customHeight="1" outlineLevel="3" x14ac:dyDescent="0.2">
      <c r="A17" s="9" t="s">
        <v>54</v>
      </c>
      <c r="B17" s="9" t="str">
        <f>VLOOKUP(A17,[1]TDSheet!$A:$B,2,0)</f>
        <v>шт</v>
      </c>
      <c r="C17" s="10">
        <v>100</v>
      </c>
      <c r="D17" s="10">
        <v>70</v>
      </c>
      <c r="E17" s="10">
        <v>139</v>
      </c>
      <c r="F17" s="10"/>
      <c r="G17" s="18">
        <f>VLOOKUP(A17,[1]TDSheet!$A:$G,7,0)</f>
        <v>0.35</v>
      </c>
      <c r="J17" s="3">
        <f t="shared" si="2"/>
        <v>103</v>
      </c>
      <c r="K17" s="3">
        <f>VLOOKUP(A17,[2]TDSheet!$A:$G,7,0)</f>
        <v>36</v>
      </c>
      <c r="M17" s="3">
        <f>VLOOKUP(A17,[1]TDSheet!$A:$O,15,0)</f>
        <v>230</v>
      </c>
      <c r="N17" s="3">
        <f t="shared" si="3"/>
        <v>20.6</v>
      </c>
      <c r="O17" s="19">
        <v>80</v>
      </c>
      <c r="P17" s="19"/>
      <c r="Q17" s="19"/>
      <c r="R17" s="19"/>
      <c r="S17" s="3">
        <f t="shared" si="4"/>
        <v>15.048543689320388</v>
      </c>
      <c r="T17" s="3">
        <f t="shared" si="5"/>
        <v>11.16504854368932</v>
      </c>
      <c r="W17" s="3">
        <f>VLOOKUP(A17,[1]TDSheet!$A:$X,24,0)</f>
        <v>38.4</v>
      </c>
      <c r="X17" s="3">
        <f>VLOOKUP(A17,[1]TDSheet!$A:$Y,25,0)</f>
        <v>26.2</v>
      </c>
      <c r="Y17" s="3">
        <f>VLOOKUP(A17,[1]TDSheet!$A:$N,14,0)</f>
        <v>31.93</v>
      </c>
      <c r="AA17" s="3">
        <f t="shared" si="6"/>
        <v>28</v>
      </c>
      <c r="AB17" s="3">
        <f t="shared" si="7"/>
        <v>0</v>
      </c>
      <c r="AC17" s="3">
        <f t="shared" si="8"/>
        <v>0</v>
      </c>
      <c r="AD17" s="3">
        <f t="shared" si="9"/>
        <v>0</v>
      </c>
    </row>
    <row r="18" spans="1:30" ht="11.1" customHeight="1" outlineLevel="3" x14ac:dyDescent="0.2">
      <c r="A18" s="9" t="s">
        <v>16</v>
      </c>
      <c r="B18" s="9" t="str">
        <f>VLOOKUP(A18,[1]TDSheet!$A:$B,2,0)</f>
        <v>кг</v>
      </c>
      <c r="C18" s="11">
        <v>4.8879999999999999</v>
      </c>
      <c r="D18" s="10">
        <v>563.31700000000001</v>
      </c>
      <c r="E18" s="10">
        <v>487.78</v>
      </c>
      <c r="F18" s="10">
        <v>19.783999999999999</v>
      </c>
      <c r="G18" s="18">
        <f>VLOOKUP(A18,[1]TDSheet!$A:$G,7,0)</f>
        <v>1</v>
      </c>
      <c r="J18" s="3">
        <f t="shared" si="2"/>
        <v>340.64</v>
      </c>
      <c r="K18" s="3">
        <f>VLOOKUP(A18,[2]TDSheet!$A:$G,7,0)</f>
        <v>147.13999999999999</v>
      </c>
      <c r="M18" s="3">
        <f>VLOOKUP(A18,[1]TDSheet!$A:$O,15,0)</f>
        <v>280</v>
      </c>
      <c r="N18" s="3">
        <f t="shared" si="3"/>
        <v>68.128</v>
      </c>
      <c r="O18" s="19">
        <v>700</v>
      </c>
      <c r="P18" s="19"/>
      <c r="Q18" s="19"/>
      <c r="R18" s="19"/>
      <c r="S18" s="3">
        <f t="shared" si="4"/>
        <v>14.675082198215124</v>
      </c>
      <c r="T18" s="3">
        <f t="shared" si="5"/>
        <v>4.4003053076561764</v>
      </c>
      <c r="W18" s="3">
        <f>VLOOKUP(A18,[1]TDSheet!$A:$X,24,0)</f>
        <v>87.946799999999996</v>
      </c>
      <c r="X18" s="3">
        <f>VLOOKUP(A18,[1]TDSheet!$A:$Y,25,0)</f>
        <v>76.561999999999998</v>
      </c>
      <c r="Y18" s="3">
        <f>VLOOKUP(A18,[1]TDSheet!$A:$N,14,0)</f>
        <v>68.272999999999996</v>
      </c>
      <c r="AA18" s="3">
        <f t="shared" si="6"/>
        <v>700</v>
      </c>
      <c r="AB18" s="3">
        <f t="shared" si="7"/>
        <v>0</v>
      </c>
      <c r="AC18" s="3">
        <f t="shared" si="8"/>
        <v>0</v>
      </c>
      <c r="AD18" s="3">
        <f t="shared" si="9"/>
        <v>0</v>
      </c>
    </row>
    <row r="19" spans="1:30" ht="11.1" customHeight="1" outlineLevel="3" x14ac:dyDescent="0.2">
      <c r="A19" s="9" t="s">
        <v>17</v>
      </c>
      <c r="B19" s="9" t="str">
        <f>VLOOKUP(A19,[1]TDSheet!$A:$B,2,0)</f>
        <v>кг</v>
      </c>
      <c r="C19" s="10">
        <v>2872.1439999999998</v>
      </c>
      <c r="D19" s="10">
        <v>7220.7110000000002</v>
      </c>
      <c r="E19" s="10">
        <v>4958.0640000000003</v>
      </c>
      <c r="F19" s="10">
        <v>4476.317</v>
      </c>
      <c r="G19" s="18">
        <f>VLOOKUP(A19,[1]TDSheet!$A:$G,7,0)</f>
        <v>1</v>
      </c>
      <c r="J19" s="3">
        <f t="shared" si="2"/>
        <v>3707.3850000000002</v>
      </c>
      <c r="K19" s="3">
        <f>VLOOKUP(A19,[2]TDSheet!$A:$G,7,0)</f>
        <v>1250.6790000000001</v>
      </c>
      <c r="M19" s="3">
        <f>VLOOKUP(A19,[1]TDSheet!$A:$O,15,0)</f>
        <v>0</v>
      </c>
      <c r="N19" s="3">
        <f t="shared" si="3"/>
        <v>741.47700000000009</v>
      </c>
      <c r="O19" s="19">
        <v>3000</v>
      </c>
      <c r="P19" s="19"/>
      <c r="Q19" s="19">
        <v>4000</v>
      </c>
      <c r="R19" s="19"/>
      <c r="S19" s="3">
        <f t="shared" si="4"/>
        <v>15.477643945800068</v>
      </c>
      <c r="T19" s="3">
        <f t="shared" si="5"/>
        <v>6.037027446569482</v>
      </c>
      <c r="W19" s="3">
        <f>VLOOKUP(A19,[1]TDSheet!$A:$X,24,0)</f>
        <v>629.32179999999994</v>
      </c>
      <c r="X19" s="3">
        <f>VLOOKUP(A19,[1]TDSheet!$A:$Y,25,0)</f>
        <v>698.09519999999998</v>
      </c>
      <c r="Y19" s="3">
        <f>VLOOKUP(A19,[1]TDSheet!$A:$N,14,0)</f>
        <v>741.4126</v>
      </c>
      <c r="AA19" s="3">
        <f t="shared" si="6"/>
        <v>3000</v>
      </c>
      <c r="AB19" s="3">
        <f t="shared" si="7"/>
        <v>0</v>
      </c>
      <c r="AC19" s="3">
        <f t="shared" si="8"/>
        <v>4000</v>
      </c>
      <c r="AD19" s="3">
        <f t="shared" si="9"/>
        <v>0</v>
      </c>
    </row>
    <row r="20" spans="1:30" ht="11.1" customHeight="1" outlineLevel="3" x14ac:dyDescent="0.2">
      <c r="A20" s="9" t="s">
        <v>18</v>
      </c>
      <c r="B20" s="9" t="str">
        <f>VLOOKUP(A20,[1]TDSheet!$A:$B,2,0)</f>
        <v>кг</v>
      </c>
      <c r="C20" s="10"/>
      <c r="D20" s="10">
        <v>967.63400000000001</v>
      </c>
      <c r="E20" s="10">
        <v>957.97199999999998</v>
      </c>
      <c r="F20" s="10">
        <v>-0.32300000000000001</v>
      </c>
      <c r="G20" s="18">
        <f>VLOOKUP(A20,[1]TDSheet!$A:$G,7,0)</f>
        <v>1</v>
      </c>
      <c r="J20" s="3">
        <f t="shared" si="2"/>
        <v>332.10399999999993</v>
      </c>
      <c r="K20" s="3">
        <f>VLOOKUP(A20,[2]TDSheet!$A:$G,7,0)</f>
        <v>625.86800000000005</v>
      </c>
      <c r="M20" s="3">
        <f>VLOOKUP(A20,[1]TDSheet!$A:$O,15,0)</f>
        <v>300</v>
      </c>
      <c r="N20" s="3">
        <f t="shared" si="3"/>
        <v>66.420799999999986</v>
      </c>
      <c r="O20" s="19">
        <v>750</v>
      </c>
      <c r="P20" s="19"/>
      <c r="Q20" s="19"/>
      <c r="R20" s="19"/>
      <c r="S20" s="3">
        <f t="shared" si="4"/>
        <v>15.80343807963771</v>
      </c>
      <c r="T20" s="3">
        <f t="shared" si="5"/>
        <v>4.511794498109027</v>
      </c>
      <c r="W20" s="3">
        <f>VLOOKUP(A20,[1]TDSheet!$A:$X,24,0)</f>
        <v>98.713200000000001</v>
      </c>
      <c r="X20" s="3">
        <f>VLOOKUP(A20,[1]TDSheet!$A:$Y,25,0)</f>
        <v>86.981999999999999</v>
      </c>
      <c r="Y20" s="3">
        <f>VLOOKUP(A20,[1]TDSheet!$A:$N,14,0)</f>
        <v>71.932600000000008</v>
      </c>
      <c r="AA20" s="3">
        <f t="shared" si="6"/>
        <v>750</v>
      </c>
      <c r="AB20" s="3">
        <f t="shared" si="7"/>
        <v>0</v>
      </c>
      <c r="AC20" s="3">
        <f t="shared" si="8"/>
        <v>0</v>
      </c>
      <c r="AD20" s="3">
        <f t="shared" si="9"/>
        <v>0</v>
      </c>
    </row>
    <row r="21" spans="1:30" ht="11.1" customHeight="1" outlineLevel="3" x14ac:dyDescent="0.2">
      <c r="A21" s="9" t="s">
        <v>19</v>
      </c>
      <c r="B21" s="9" t="str">
        <f>VLOOKUP(A21,[1]TDSheet!$A:$B,2,0)</f>
        <v>кг</v>
      </c>
      <c r="C21" s="10">
        <v>5371.0339999999997</v>
      </c>
      <c r="D21" s="10">
        <v>8533.7939999999999</v>
      </c>
      <c r="E21" s="10">
        <v>5787.5479999999998</v>
      </c>
      <c r="F21" s="10">
        <v>6824.97</v>
      </c>
      <c r="G21" s="18">
        <f>VLOOKUP(A21,[1]TDSheet!$A:$G,7,0)</f>
        <v>1</v>
      </c>
      <c r="J21" s="3">
        <f t="shared" si="2"/>
        <v>4516.1080000000002</v>
      </c>
      <c r="K21" s="3">
        <f>VLOOKUP(A21,[2]TDSheet!$A:$G,7,0)</f>
        <v>1271.44</v>
      </c>
      <c r="M21" s="3">
        <f>VLOOKUP(A21,[1]TDSheet!$A:$O,15,0)</f>
        <v>0</v>
      </c>
      <c r="N21" s="3">
        <f t="shared" si="3"/>
        <v>903.22160000000008</v>
      </c>
      <c r="O21" s="19"/>
      <c r="P21" s="19"/>
      <c r="Q21" s="19"/>
      <c r="R21" s="27">
        <v>5500</v>
      </c>
      <c r="S21" s="3">
        <f t="shared" si="4"/>
        <v>13.645566049350458</v>
      </c>
      <c r="T21" s="3">
        <f t="shared" si="5"/>
        <v>7.5562519762592038</v>
      </c>
      <c r="W21" s="3">
        <f>VLOOKUP(A21,[1]TDSheet!$A:$X,24,0)</f>
        <v>872.40200000000004</v>
      </c>
      <c r="X21" s="3">
        <f>VLOOKUP(A21,[1]TDSheet!$A:$Y,25,0)</f>
        <v>1058.9960000000001</v>
      </c>
      <c r="Y21" s="3">
        <f>VLOOKUP(A21,[1]TDSheet!$A:$N,14,0)</f>
        <v>1000.5809999999999</v>
      </c>
      <c r="AA21" s="3">
        <f t="shared" si="6"/>
        <v>0</v>
      </c>
      <c r="AB21" s="3">
        <f t="shared" si="7"/>
        <v>0</v>
      </c>
      <c r="AC21" s="3">
        <f t="shared" si="8"/>
        <v>0</v>
      </c>
      <c r="AD21" s="3">
        <f t="shared" si="9"/>
        <v>5500</v>
      </c>
    </row>
    <row r="22" spans="1:30" ht="11.1" customHeight="1" outlineLevel="3" x14ac:dyDescent="0.2">
      <c r="A22" s="9" t="s">
        <v>20</v>
      </c>
      <c r="B22" s="9" t="str">
        <f>VLOOKUP(A22,[1]TDSheet!$A:$B,2,0)</f>
        <v>кг</v>
      </c>
      <c r="C22" s="10"/>
      <c r="D22" s="10">
        <v>174.14699999999999</v>
      </c>
      <c r="E22" s="10">
        <v>174.185</v>
      </c>
      <c r="F22" s="10">
        <v>-0.23799999999999999</v>
      </c>
      <c r="G22" s="18">
        <f>VLOOKUP(A22,[1]TDSheet!$A:$G,7,0)</f>
        <v>1</v>
      </c>
      <c r="J22" s="3">
        <f t="shared" si="2"/>
        <v>68.488</v>
      </c>
      <c r="K22" s="3">
        <f>VLOOKUP(A22,[2]TDSheet!$A:$G,7,0)</f>
        <v>105.697</v>
      </c>
      <c r="M22" s="3">
        <f>VLOOKUP(A22,[1]TDSheet!$A:$O,15,0)</f>
        <v>130</v>
      </c>
      <c r="N22" s="3">
        <f t="shared" si="3"/>
        <v>13.6976</v>
      </c>
      <c r="O22" s="19">
        <v>70</v>
      </c>
      <c r="P22" s="19"/>
      <c r="Q22" s="19"/>
      <c r="R22" s="27"/>
      <c r="S22" s="3">
        <f t="shared" si="4"/>
        <v>14.583722695946737</v>
      </c>
      <c r="T22" s="3">
        <f t="shared" si="5"/>
        <v>9.4733383950473087</v>
      </c>
      <c r="W22" s="3">
        <f>VLOOKUP(A22,[1]TDSheet!$A:$X,24,0)</f>
        <v>22.194399999999998</v>
      </c>
      <c r="X22" s="3">
        <f>VLOOKUP(A22,[1]TDSheet!$A:$Y,25,0)</f>
        <v>20.828000000000003</v>
      </c>
      <c r="Y22" s="3">
        <f>VLOOKUP(A22,[1]TDSheet!$A:$N,14,0)</f>
        <v>19.4206</v>
      </c>
      <c r="AA22" s="3">
        <f t="shared" si="6"/>
        <v>70</v>
      </c>
      <c r="AB22" s="3">
        <f t="shared" si="7"/>
        <v>0</v>
      </c>
      <c r="AC22" s="3">
        <f t="shared" si="8"/>
        <v>0</v>
      </c>
      <c r="AD22" s="3">
        <f t="shared" si="9"/>
        <v>0</v>
      </c>
    </row>
    <row r="23" spans="1:30" ht="11.1" customHeight="1" outlineLevel="3" x14ac:dyDescent="0.2">
      <c r="A23" s="9" t="s">
        <v>21</v>
      </c>
      <c r="B23" s="9" t="str">
        <f>VLOOKUP(A23,[1]TDSheet!$A:$B,2,0)</f>
        <v>кг</v>
      </c>
      <c r="C23" s="10">
        <v>99.622</v>
      </c>
      <c r="D23" s="10">
        <v>215.69900000000001</v>
      </c>
      <c r="E23" s="10">
        <v>259.24799999999999</v>
      </c>
      <c r="F23" s="10"/>
      <c r="G23" s="18">
        <f>VLOOKUP(A23,[1]TDSheet!$A:$G,7,0)</f>
        <v>1</v>
      </c>
      <c r="J23" s="3">
        <f t="shared" si="2"/>
        <v>54.287999999999982</v>
      </c>
      <c r="K23" s="3">
        <f>VLOOKUP(A23,[2]TDSheet!$A:$G,7,0)</f>
        <v>204.96</v>
      </c>
      <c r="M23" s="3">
        <f>VLOOKUP(A23,[1]TDSheet!$A:$O,15,0)</f>
        <v>750</v>
      </c>
      <c r="N23" s="3">
        <f t="shared" si="3"/>
        <v>10.857599999999996</v>
      </c>
      <c r="O23" s="23">
        <v>200</v>
      </c>
      <c r="P23" s="19"/>
      <c r="Q23" s="19"/>
      <c r="R23" s="27"/>
      <c r="S23" s="3">
        <f t="shared" si="4"/>
        <v>87.496315944591842</v>
      </c>
      <c r="T23" s="3">
        <f t="shared" si="5"/>
        <v>69.076038903625133</v>
      </c>
      <c r="W23" s="3">
        <f>VLOOKUP(A23,[1]TDSheet!$A:$X,24,0)</f>
        <v>94.066800000000001</v>
      </c>
      <c r="X23" s="3">
        <f>VLOOKUP(A23,[1]TDSheet!$A:$Y,25,0)</f>
        <v>37.933399999999999</v>
      </c>
      <c r="Y23" s="3">
        <f>VLOOKUP(A23,[1]TDSheet!$A:$N,14,0)</f>
        <v>90.875799999999998</v>
      </c>
      <c r="AA23" s="3">
        <f t="shared" si="6"/>
        <v>200</v>
      </c>
      <c r="AB23" s="3">
        <f t="shared" si="7"/>
        <v>0</v>
      </c>
      <c r="AC23" s="3">
        <f t="shared" si="8"/>
        <v>0</v>
      </c>
      <c r="AD23" s="3">
        <f t="shared" si="9"/>
        <v>0</v>
      </c>
    </row>
    <row r="24" spans="1:30" ht="11.1" customHeight="1" outlineLevel="3" x14ac:dyDescent="0.2">
      <c r="A24" s="9" t="s">
        <v>22</v>
      </c>
      <c r="B24" s="9" t="str">
        <f>VLOOKUP(A24,[1]TDSheet!$A:$B,2,0)</f>
        <v>кг</v>
      </c>
      <c r="C24" s="11">
        <v>3710.0459999999998</v>
      </c>
      <c r="D24" s="10">
        <v>16309.82</v>
      </c>
      <c r="E24" s="10">
        <v>15092.212</v>
      </c>
      <c r="F24" s="10">
        <v>3920.5740000000001</v>
      </c>
      <c r="G24" s="18">
        <f>VLOOKUP(A24,[1]TDSheet!$A:$G,7,0)</f>
        <v>1</v>
      </c>
      <c r="J24" s="3">
        <f t="shared" si="2"/>
        <v>4384.9669999999987</v>
      </c>
      <c r="K24" s="3">
        <f>VLOOKUP(A24,[2]TDSheet!$A:$G,7,0)</f>
        <v>10707.245000000001</v>
      </c>
      <c r="M24" s="3">
        <f>VLOOKUP(A24,[1]TDSheet!$A:$O,15,0)</f>
        <v>0</v>
      </c>
      <c r="N24" s="3">
        <f t="shared" si="3"/>
        <v>876.99339999999972</v>
      </c>
      <c r="O24" s="19"/>
      <c r="P24" s="19"/>
      <c r="Q24" s="19">
        <v>8500</v>
      </c>
      <c r="R24" s="27"/>
      <c r="S24" s="3">
        <f t="shared" si="4"/>
        <v>14.162676708855511</v>
      </c>
      <c r="T24" s="3">
        <f t="shared" si="5"/>
        <v>4.4704714995574664</v>
      </c>
      <c r="W24" s="3">
        <f>VLOOKUP(A24,[1]TDSheet!$A:$X,24,0)</f>
        <v>733.31880000000001</v>
      </c>
      <c r="X24" s="3">
        <f>VLOOKUP(A24,[1]TDSheet!$A:$Y,25,0)</f>
        <v>806.7675999999999</v>
      </c>
      <c r="Y24" s="3">
        <f>VLOOKUP(A24,[1]TDSheet!$A:$N,14,0)</f>
        <v>756.95320000000027</v>
      </c>
      <c r="AA24" s="3">
        <f t="shared" si="6"/>
        <v>0</v>
      </c>
      <c r="AB24" s="3">
        <f t="shared" si="7"/>
        <v>0</v>
      </c>
      <c r="AC24" s="3">
        <f t="shared" si="8"/>
        <v>8500</v>
      </c>
      <c r="AD24" s="3">
        <f t="shared" si="9"/>
        <v>0</v>
      </c>
    </row>
    <row r="25" spans="1:30" ht="11.1" customHeight="1" outlineLevel="3" x14ac:dyDescent="0.2">
      <c r="A25" s="9" t="s">
        <v>23</v>
      </c>
      <c r="B25" s="9" t="str">
        <f>VLOOKUP(A25,[1]TDSheet!$A:$B,2,0)</f>
        <v>кг</v>
      </c>
      <c r="C25" s="10">
        <v>2660.3440000000001</v>
      </c>
      <c r="D25" s="10">
        <v>1908.51</v>
      </c>
      <c r="E25" s="10">
        <v>3806.9740000000002</v>
      </c>
      <c r="F25" s="10">
        <v>125.923</v>
      </c>
      <c r="G25" s="18">
        <f>VLOOKUP(A25,[1]TDSheet!$A:$G,7,0)</f>
        <v>1</v>
      </c>
      <c r="J25" s="3">
        <f t="shared" si="2"/>
        <v>2809.5740000000001</v>
      </c>
      <c r="K25" s="3">
        <f>VLOOKUP(A25,[2]TDSheet!$A:$G,7,0)</f>
        <v>997.4</v>
      </c>
      <c r="M25" s="3">
        <f>VLOOKUP(A25,[1]TDSheet!$A:$O,15,0)</f>
        <v>1800</v>
      </c>
      <c r="N25" s="3">
        <f t="shared" si="3"/>
        <v>561.91480000000001</v>
      </c>
      <c r="O25" s="19"/>
      <c r="P25" s="19"/>
      <c r="Q25" s="19"/>
      <c r="R25" s="27">
        <v>6000</v>
      </c>
      <c r="S25" s="3">
        <f t="shared" si="4"/>
        <v>14.105204205335044</v>
      </c>
      <c r="T25" s="3">
        <f t="shared" si="5"/>
        <v>3.427428855762475</v>
      </c>
      <c r="W25" s="3">
        <f>VLOOKUP(A25,[1]TDSheet!$A:$X,24,0)</f>
        <v>565.57500000000005</v>
      </c>
      <c r="X25" s="3">
        <f>VLOOKUP(A25,[1]TDSheet!$A:$Y,25,0)</f>
        <v>589.75360000000001</v>
      </c>
      <c r="Y25" s="3">
        <f>VLOOKUP(A25,[1]TDSheet!$A:$N,14,0)</f>
        <v>550.53919999999994</v>
      </c>
      <c r="AA25" s="3">
        <f t="shared" si="6"/>
        <v>0</v>
      </c>
      <c r="AB25" s="3">
        <f t="shared" si="7"/>
        <v>0</v>
      </c>
      <c r="AC25" s="3">
        <f t="shared" si="8"/>
        <v>0</v>
      </c>
      <c r="AD25" s="3">
        <f t="shared" si="9"/>
        <v>6000</v>
      </c>
    </row>
    <row r="26" spans="1:30" ht="11.1" customHeight="1" outlineLevel="3" x14ac:dyDescent="0.2">
      <c r="A26" s="9" t="s">
        <v>24</v>
      </c>
      <c r="B26" s="9" t="str">
        <f>VLOOKUP(A26,[1]TDSheet!$A:$B,2,0)</f>
        <v>кг</v>
      </c>
      <c r="C26" s="10">
        <v>-1.6020000000000001</v>
      </c>
      <c r="D26" s="10">
        <v>1340.0640000000001</v>
      </c>
      <c r="E26" s="10">
        <v>482.89800000000002</v>
      </c>
      <c r="F26" s="10">
        <v>837.12</v>
      </c>
      <c r="G26" s="18">
        <f>VLOOKUP(A26,[1]TDSheet!$A:$G,7,0)</f>
        <v>1</v>
      </c>
      <c r="J26" s="3">
        <f t="shared" si="2"/>
        <v>261.22900000000004</v>
      </c>
      <c r="K26" s="3">
        <f>VLOOKUP(A26,[2]TDSheet!$A:$G,7,0)</f>
        <v>221.66900000000001</v>
      </c>
      <c r="M26" s="3">
        <f>VLOOKUP(A26,[1]TDSheet!$A:$O,15,0)</f>
        <v>0</v>
      </c>
      <c r="N26" s="3">
        <f t="shared" si="3"/>
        <v>52.24580000000001</v>
      </c>
      <c r="O26" s="23">
        <v>300</v>
      </c>
      <c r="P26" s="19"/>
      <c r="Q26" s="19"/>
      <c r="R26" s="19"/>
      <c r="S26" s="3">
        <f t="shared" si="4"/>
        <v>21.764811716922694</v>
      </c>
      <c r="T26" s="3">
        <f t="shared" si="5"/>
        <v>16.022723357667026</v>
      </c>
      <c r="W26" s="3">
        <f>VLOOKUP(A26,[1]TDSheet!$A:$X,24,0)</f>
        <v>116.4</v>
      </c>
      <c r="X26" s="3">
        <f>VLOOKUP(A26,[1]TDSheet!$A:$Y,25,0)</f>
        <v>60.800400000000003</v>
      </c>
      <c r="Y26" s="3">
        <f>VLOOKUP(A26,[1]TDSheet!$A:$N,14,0)</f>
        <v>111.1546</v>
      </c>
      <c r="AA26" s="3">
        <f t="shared" si="6"/>
        <v>300</v>
      </c>
      <c r="AB26" s="3">
        <f t="shared" si="7"/>
        <v>0</v>
      </c>
      <c r="AC26" s="3">
        <f t="shared" si="8"/>
        <v>0</v>
      </c>
      <c r="AD26" s="3">
        <f t="shared" si="9"/>
        <v>0</v>
      </c>
    </row>
    <row r="27" spans="1:30" ht="11.1" customHeight="1" outlineLevel="3" x14ac:dyDescent="0.2">
      <c r="A27" s="9" t="s">
        <v>25</v>
      </c>
      <c r="B27" s="9" t="str">
        <f>VLOOKUP(A27,[1]TDSheet!$A:$B,2,0)</f>
        <v>кг</v>
      </c>
      <c r="C27" s="10">
        <v>0.38200000000000001</v>
      </c>
      <c r="D27" s="10">
        <v>421.42700000000002</v>
      </c>
      <c r="E27" s="10">
        <v>421.01499999999999</v>
      </c>
      <c r="F27" s="10">
        <v>-0.54400000000000004</v>
      </c>
      <c r="G27" s="18">
        <f>VLOOKUP(A27,[1]TDSheet!$A:$G,7,0)</f>
        <v>1</v>
      </c>
      <c r="J27" s="3">
        <f t="shared" si="2"/>
        <v>226.55699999999999</v>
      </c>
      <c r="K27" s="3">
        <f>VLOOKUP(A27,[2]TDSheet!$A:$G,7,0)</f>
        <v>194.458</v>
      </c>
      <c r="M27" s="3">
        <f>VLOOKUP(A27,[1]TDSheet!$A:$O,15,0)</f>
        <v>350</v>
      </c>
      <c r="N27" s="3">
        <f t="shared" si="3"/>
        <v>45.311399999999999</v>
      </c>
      <c r="O27" s="19">
        <v>220</v>
      </c>
      <c r="P27" s="19"/>
      <c r="Q27" s="19"/>
      <c r="R27" s="19"/>
      <c r="S27" s="3">
        <f t="shared" si="4"/>
        <v>12.567609917151092</v>
      </c>
      <c r="T27" s="3">
        <f t="shared" si="5"/>
        <v>7.712319637000844</v>
      </c>
      <c r="W27" s="3">
        <f>VLOOKUP(A27,[1]TDSheet!$A:$X,24,0)</f>
        <v>7.0274000000000001</v>
      </c>
      <c r="X27" s="3">
        <f>VLOOKUP(A27,[1]TDSheet!$A:$Y,25,0)</f>
        <v>53.777199999999993</v>
      </c>
      <c r="Y27" s="3">
        <f>VLOOKUP(A27,[1]TDSheet!$A:$N,14,0)</f>
        <v>65.708799999999997</v>
      </c>
      <c r="AA27" s="3">
        <f t="shared" si="6"/>
        <v>220</v>
      </c>
      <c r="AB27" s="3">
        <f t="shared" si="7"/>
        <v>0</v>
      </c>
      <c r="AC27" s="3">
        <f t="shared" si="8"/>
        <v>0</v>
      </c>
      <c r="AD27" s="3">
        <f t="shared" si="9"/>
        <v>0</v>
      </c>
    </row>
    <row r="28" spans="1:30" ht="11.1" customHeight="1" outlineLevel="3" x14ac:dyDescent="0.2">
      <c r="A28" s="9" t="s">
        <v>26</v>
      </c>
      <c r="B28" s="9" t="str">
        <f>VLOOKUP(A28,[1]TDSheet!$A:$B,2,0)</f>
        <v>кг</v>
      </c>
      <c r="C28" s="11"/>
      <c r="D28" s="10">
        <v>463.98500000000001</v>
      </c>
      <c r="E28" s="10">
        <v>464.09899999999999</v>
      </c>
      <c r="F28" s="10">
        <v>-0.65400000000000003</v>
      </c>
      <c r="G28" s="18">
        <f>VLOOKUP(A28,[1]TDSheet!$A:$G,7,0)</f>
        <v>1</v>
      </c>
      <c r="J28" s="3">
        <f t="shared" si="2"/>
        <v>221.471</v>
      </c>
      <c r="K28" s="3">
        <f>VLOOKUP(A28,[2]TDSheet!$A:$G,7,0)</f>
        <v>242.62799999999999</v>
      </c>
      <c r="M28" s="3">
        <f>VLOOKUP(A28,[1]TDSheet!$A:$O,15,0)</f>
        <v>400</v>
      </c>
      <c r="N28" s="3">
        <f t="shared" si="3"/>
        <v>44.294200000000004</v>
      </c>
      <c r="O28" s="19">
        <v>200</v>
      </c>
      <c r="P28" s="19"/>
      <c r="Q28" s="19"/>
      <c r="R28" s="19"/>
      <c r="S28" s="3">
        <f t="shared" si="4"/>
        <v>13.531026635541448</v>
      </c>
      <c r="T28" s="3">
        <f t="shared" si="5"/>
        <v>9.0157627860984046</v>
      </c>
      <c r="W28" s="3">
        <f>VLOOKUP(A28,[1]TDSheet!$A:$X,24,0)</f>
        <v>80.986400000000003</v>
      </c>
      <c r="X28" s="3">
        <f>VLOOKUP(A28,[1]TDSheet!$A:$Y,25,0)</f>
        <v>60.287400000000005</v>
      </c>
      <c r="Y28" s="3">
        <f>VLOOKUP(A28,[1]TDSheet!$A:$N,14,0)</f>
        <v>69.542200000000008</v>
      </c>
      <c r="AA28" s="3">
        <f t="shared" si="6"/>
        <v>200</v>
      </c>
      <c r="AB28" s="3">
        <f t="shared" si="7"/>
        <v>0</v>
      </c>
      <c r="AC28" s="3">
        <f t="shared" si="8"/>
        <v>0</v>
      </c>
      <c r="AD28" s="3">
        <f t="shared" si="9"/>
        <v>0</v>
      </c>
    </row>
    <row r="29" spans="1:30" ht="11.1" customHeight="1" outlineLevel="3" x14ac:dyDescent="0.2">
      <c r="A29" s="9" t="s">
        <v>27</v>
      </c>
      <c r="B29" s="9" t="str">
        <f>VLOOKUP(A29,[1]TDSheet!$A:$B,2,0)</f>
        <v>кг</v>
      </c>
      <c r="C29" s="11">
        <v>198.374</v>
      </c>
      <c r="D29" s="10">
        <v>368.322</v>
      </c>
      <c r="E29" s="10">
        <v>166.447</v>
      </c>
      <c r="F29" s="10">
        <v>357.62700000000001</v>
      </c>
      <c r="G29" s="18">
        <f>VLOOKUP(A29,[1]TDSheet!$A:$G,7,0)</f>
        <v>1</v>
      </c>
      <c r="J29" s="3">
        <f t="shared" si="2"/>
        <v>166.447</v>
      </c>
      <c r="M29" s="3">
        <f>VLOOKUP(A29,[1]TDSheet!$A:$O,15,0)</f>
        <v>0</v>
      </c>
      <c r="N29" s="3">
        <f t="shared" si="3"/>
        <v>33.289400000000001</v>
      </c>
      <c r="O29" s="19">
        <v>80</v>
      </c>
      <c r="P29" s="19"/>
      <c r="Q29" s="19"/>
      <c r="R29" s="19"/>
      <c r="S29" s="3">
        <f t="shared" si="4"/>
        <v>13.146136608049408</v>
      </c>
      <c r="T29" s="3">
        <f t="shared" si="5"/>
        <v>10.742969233449687</v>
      </c>
      <c r="W29" s="3">
        <f>VLOOKUP(A29,[1]TDSheet!$A:$X,24,0)</f>
        <v>59.802399999999999</v>
      </c>
      <c r="X29" s="3">
        <f>VLOOKUP(A29,[1]TDSheet!$A:$Y,25,0)</f>
        <v>13.065000000000001</v>
      </c>
      <c r="Y29" s="3">
        <f>VLOOKUP(A29,[1]TDSheet!$A:$N,14,0)</f>
        <v>43.240600000000001</v>
      </c>
      <c r="AA29" s="3">
        <f t="shared" si="6"/>
        <v>80</v>
      </c>
      <c r="AB29" s="3">
        <f t="shared" si="7"/>
        <v>0</v>
      </c>
      <c r="AC29" s="3">
        <f t="shared" si="8"/>
        <v>0</v>
      </c>
      <c r="AD29" s="3">
        <f t="shared" si="9"/>
        <v>0</v>
      </c>
    </row>
    <row r="30" spans="1:30" ht="21.95" customHeight="1" outlineLevel="3" x14ac:dyDescent="0.2">
      <c r="A30" s="9" t="s">
        <v>28</v>
      </c>
      <c r="B30" s="9" t="str">
        <f>VLOOKUP(A30,[1]TDSheet!$A:$B,2,0)</f>
        <v>кг</v>
      </c>
      <c r="C30" s="10">
        <v>292.89699999999999</v>
      </c>
      <c r="D30" s="10">
        <v>1.6539999999999999</v>
      </c>
      <c r="E30" s="10">
        <v>135.214</v>
      </c>
      <c r="F30" s="10">
        <v>128.26499999999999</v>
      </c>
      <c r="G30" s="18">
        <f>VLOOKUP(A30,[1]TDSheet!$A:$G,7,0)</f>
        <v>1</v>
      </c>
      <c r="J30" s="3">
        <f t="shared" si="2"/>
        <v>135.214</v>
      </c>
      <c r="M30" s="3">
        <f>VLOOKUP(A30,[1]TDSheet!$A:$O,15,0)</f>
        <v>100</v>
      </c>
      <c r="N30" s="3">
        <f t="shared" si="3"/>
        <v>27.0428</v>
      </c>
      <c r="O30" s="19">
        <v>100</v>
      </c>
      <c r="P30" s="19"/>
      <c r="Q30" s="19"/>
      <c r="R30" s="19"/>
      <c r="S30" s="3">
        <f t="shared" si="4"/>
        <v>12.138720842516307</v>
      </c>
      <c r="T30" s="3">
        <f t="shared" si="5"/>
        <v>8.440878903072166</v>
      </c>
      <c r="W30" s="3">
        <f>VLOOKUP(A30,[1]TDSheet!$A:$X,24,0)</f>
        <v>21.2532</v>
      </c>
      <c r="X30" s="3">
        <f>VLOOKUP(A30,[1]TDSheet!$A:$Y,25,0)</f>
        <v>21.271000000000001</v>
      </c>
      <c r="Y30" s="3">
        <f>VLOOKUP(A30,[1]TDSheet!$A:$N,14,0)</f>
        <v>30.507600000000004</v>
      </c>
      <c r="AA30" s="3">
        <f t="shared" si="6"/>
        <v>100</v>
      </c>
      <c r="AB30" s="3">
        <f t="shared" si="7"/>
        <v>0</v>
      </c>
      <c r="AC30" s="3">
        <f t="shared" si="8"/>
        <v>0</v>
      </c>
      <c r="AD30" s="3">
        <f t="shared" si="9"/>
        <v>0</v>
      </c>
    </row>
    <row r="31" spans="1:30" ht="11.1" customHeight="1" outlineLevel="3" x14ac:dyDescent="0.2">
      <c r="A31" s="9" t="s">
        <v>29</v>
      </c>
      <c r="B31" s="9" t="str">
        <f>VLOOKUP(A31,[1]TDSheet!$A:$B,2,0)</f>
        <v>кг</v>
      </c>
      <c r="C31" s="10">
        <v>19.015000000000001</v>
      </c>
      <c r="D31" s="10">
        <v>969.59</v>
      </c>
      <c r="E31" s="10">
        <v>404.25099999999998</v>
      </c>
      <c r="F31" s="10">
        <v>559.36599999999999</v>
      </c>
      <c r="G31" s="18">
        <f>VLOOKUP(A31,[1]TDSheet!$A:$G,7,0)</f>
        <v>1</v>
      </c>
      <c r="J31" s="3">
        <f t="shared" si="2"/>
        <v>91.981999999999971</v>
      </c>
      <c r="K31" s="3">
        <f>VLOOKUP(A31,[2]TDSheet!$A:$G,7,0)</f>
        <v>312.26900000000001</v>
      </c>
      <c r="M31" s="3">
        <f>VLOOKUP(A31,[1]TDSheet!$A:$O,15,0)</f>
        <v>0</v>
      </c>
      <c r="N31" s="3">
        <f t="shared" si="3"/>
        <v>18.396399999999993</v>
      </c>
      <c r="O31" s="23">
        <v>100</v>
      </c>
      <c r="P31" s="19"/>
      <c r="Q31" s="19"/>
      <c r="R31" s="19"/>
      <c r="S31" s="3">
        <f t="shared" si="4"/>
        <v>35.842121284599173</v>
      </c>
      <c r="T31" s="3">
        <f t="shared" si="5"/>
        <v>30.406275140788427</v>
      </c>
      <c r="W31" s="3">
        <f>VLOOKUP(A31,[1]TDSheet!$A:$X,24,0)</f>
        <v>68.212800000000001</v>
      </c>
      <c r="X31" s="3">
        <f>VLOOKUP(A31,[1]TDSheet!$A:$Y,25,0)</f>
        <v>33.864399999999996</v>
      </c>
      <c r="Y31" s="3">
        <f>VLOOKUP(A31,[1]TDSheet!$A:$N,14,0)</f>
        <v>54.122800000000005</v>
      </c>
      <c r="AA31" s="3">
        <f t="shared" si="6"/>
        <v>100</v>
      </c>
      <c r="AB31" s="3">
        <f t="shared" si="7"/>
        <v>0</v>
      </c>
      <c r="AC31" s="3">
        <f t="shared" si="8"/>
        <v>0</v>
      </c>
      <c r="AD31" s="3">
        <f t="shared" si="9"/>
        <v>0</v>
      </c>
    </row>
    <row r="32" spans="1:30" ht="11.1" customHeight="1" outlineLevel="3" x14ac:dyDescent="0.2">
      <c r="A32" s="9" t="s">
        <v>30</v>
      </c>
      <c r="B32" s="9" t="str">
        <f>VLOOKUP(A32,[1]TDSheet!$A:$B,2,0)</f>
        <v>кг</v>
      </c>
      <c r="C32" s="10"/>
      <c r="D32" s="10">
        <v>1903.973</v>
      </c>
      <c r="E32" s="10">
        <v>1790.587</v>
      </c>
      <c r="F32" s="10">
        <v>108.315</v>
      </c>
      <c r="G32" s="18">
        <f>VLOOKUP(A32,[1]TDSheet!$A:$G,7,0)</f>
        <v>1</v>
      </c>
      <c r="J32" s="3">
        <f t="shared" si="2"/>
        <v>507.42000000000007</v>
      </c>
      <c r="K32" s="3">
        <f>VLOOKUP(A32,[2]TDSheet!$A:$G,7,0)</f>
        <v>1283.1669999999999</v>
      </c>
      <c r="M32" s="3">
        <f>VLOOKUP(A32,[1]TDSheet!$A:$O,15,0)</f>
        <v>0</v>
      </c>
      <c r="N32" s="3">
        <f t="shared" si="3"/>
        <v>101.48400000000001</v>
      </c>
      <c r="O32" s="19">
        <v>1000</v>
      </c>
      <c r="P32" s="19"/>
      <c r="Q32" s="19"/>
      <c r="R32" s="19"/>
      <c r="S32" s="3">
        <f t="shared" si="4"/>
        <v>10.921081155650151</v>
      </c>
      <c r="T32" s="3">
        <f t="shared" si="5"/>
        <v>1.0673111032280949</v>
      </c>
      <c r="W32" s="3">
        <f>VLOOKUP(A32,[1]TDSheet!$A:$X,24,0)</f>
        <v>83.33</v>
      </c>
      <c r="X32" s="3">
        <f>VLOOKUP(A32,[1]TDSheet!$A:$Y,25,0)</f>
        <v>103.59480000000001</v>
      </c>
      <c r="Y32" s="3">
        <f>VLOOKUP(A32,[1]TDSheet!$A:$N,14,0)</f>
        <v>0.30879999999999652</v>
      </c>
      <c r="AA32" s="3">
        <f t="shared" si="6"/>
        <v>1000</v>
      </c>
      <c r="AB32" s="3">
        <f t="shared" si="7"/>
        <v>0</v>
      </c>
      <c r="AC32" s="3">
        <f t="shared" si="8"/>
        <v>0</v>
      </c>
      <c r="AD32" s="3">
        <f t="shared" si="9"/>
        <v>0</v>
      </c>
    </row>
    <row r="33" spans="1:30" ht="11.1" customHeight="1" outlineLevel="3" x14ac:dyDescent="0.2">
      <c r="A33" s="9" t="s">
        <v>31</v>
      </c>
      <c r="B33" s="9" t="str">
        <f>VLOOKUP(A33,[1]TDSheet!$A:$B,2,0)</f>
        <v>кг</v>
      </c>
      <c r="C33" s="11"/>
      <c r="D33" s="10">
        <v>764.34500000000003</v>
      </c>
      <c r="E33" s="10">
        <v>721.28899999999999</v>
      </c>
      <c r="F33" s="10"/>
      <c r="G33" s="18">
        <f>VLOOKUP(A33,[1]TDSheet!$A:$G,7,0)</f>
        <v>1</v>
      </c>
      <c r="J33" s="3">
        <f t="shared" si="2"/>
        <v>327.15699999999998</v>
      </c>
      <c r="K33" s="3">
        <f>VLOOKUP(A33,[2]TDSheet!$A:$G,7,0)</f>
        <v>394.13200000000001</v>
      </c>
      <c r="M33" s="3">
        <f>VLOOKUP(A33,[1]TDSheet!$A:$O,15,0)</f>
        <v>0</v>
      </c>
      <c r="N33" s="3">
        <f t="shared" si="3"/>
        <v>65.431399999999996</v>
      </c>
      <c r="O33" s="19">
        <v>780</v>
      </c>
      <c r="P33" s="19"/>
      <c r="Q33" s="19"/>
      <c r="R33" s="19"/>
      <c r="S33" s="3">
        <f t="shared" si="4"/>
        <v>11.920882023004246</v>
      </c>
      <c r="T33" s="3">
        <f t="shared" si="5"/>
        <v>0</v>
      </c>
      <c r="W33" s="3">
        <f>VLOOKUP(A33,[1]TDSheet!$A:$X,24,0)</f>
        <v>60.047799999999995</v>
      </c>
      <c r="X33" s="3">
        <f>VLOOKUP(A33,[1]TDSheet!$A:$Y,25,0)</f>
        <v>75.183999999999997</v>
      </c>
      <c r="Y33" s="3">
        <f>VLOOKUP(A33,[1]TDSheet!$A:$N,14,0)</f>
        <v>36.744000000000007</v>
      </c>
      <c r="AA33" s="3">
        <f t="shared" si="6"/>
        <v>780</v>
      </c>
      <c r="AB33" s="3">
        <f t="shared" si="7"/>
        <v>0</v>
      </c>
      <c r="AC33" s="3">
        <f t="shared" si="8"/>
        <v>0</v>
      </c>
      <c r="AD33" s="3">
        <f t="shared" si="9"/>
        <v>0</v>
      </c>
    </row>
    <row r="34" spans="1:30" ht="11.1" customHeight="1" outlineLevel="3" x14ac:dyDescent="0.2">
      <c r="A34" s="9" t="s">
        <v>32</v>
      </c>
      <c r="B34" s="9" t="str">
        <f>VLOOKUP(A34,[1]TDSheet!$A:$B,2,0)</f>
        <v>кг</v>
      </c>
      <c r="C34" s="11">
        <v>1.37</v>
      </c>
      <c r="D34" s="10">
        <v>174.505</v>
      </c>
      <c r="E34" s="10">
        <v>141.46700000000001</v>
      </c>
      <c r="F34" s="10"/>
      <c r="G34" s="18">
        <f>VLOOKUP(A34,[1]TDSheet!$A:$G,7,0)</f>
        <v>1</v>
      </c>
      <c r="J34" s="3">
        <f t="shared" si="2"/>
        <v>67.197000000000017</v>
      </c>
      <c r="K34" s="3">
        <f>VLOOKUP(A34,[2]TDSheet!$A:$G,7,0)</f>
        <v>74.27</v>
      </c>
      <c r="M34" s="3">
        <f>VLOOKUP(A34,[1]TDSheet!$A:$O,15,0)</f>
        <v>800</v>
      </c>
      <c r="N34" s="3">
        <f t="shared" si="3"/>
        <v>13.439400000000003</v>
      </c>
      <c r="O34" s="23">
        <v>200</v>
      </c>
      <c r="P34" s="19"/>
      <c r="Q34" s="19"/>
      <c r="R34" s="19"/>
      <c r="S34" s="3">
        <f t="shared" si="4"/>
        <v>74.408083694212522</v>
      </c>
      <c r="T34" s="3">
        <f t="shared" si="5"/>
        <v>59.526466955370019</v>
      </c>
      <c r="W34" s="3">
        <f>VLOOKUP(A34,[1]TDSheet!$A:$X,24,0)</f>
        <v>103.8436</v>
      </c>
      <c r="X34" s="3">
        <f>VLOOKUP(A34,[1]TDSheet!$A:$Y,25,0)</f>
        <v>54.24839999999999</v>
      </c>
      <c r="Y34" s="3">
        <f>VLOOKUP(A34,[1]TDSheet!$A:$N,14,0)</f>
        <v>108.00699999999999</v>
      </c>
      <c r="AA34" s="3">
        <f t="shared" si="6"/>
        <v>200</v>
      </c>
      <c r="AB34" s="3">
        <f t="shared" si="7"/>
        <v>0</v>
      </c>
      <c r="AC34" s="3">
        <f t="shared" si="8"/>
        <v>0</v>
      </c>
      <c r="AD34" s="3">
        <f t="shared" si="9"/>
        <v>0</v>
      </c>
    </row>
    <row r="35" spans="1:30" ht="11.1" customHeight="1" outlineLevel="3" x14ac:dyDescent="0.2">
      <c r="A35" s="9" t="s">
        <v>33</v>
      </c>
      <c r="B35" s="9" t="str">
        <f>VLOOKUP(A35,[1]TDSheet!$A:$B,2,0)</f>
        <v>кг</v>
      </c>
      <c r="C35" s="10">
        <v>-3.133</v>
      </c>
      <c r="D35" s="10">
        <v>1008.8</v>
      </c>
      <c r="E35" s="10">
        <v>970.596</v>
      </c>
      <c r="F35" s="10">
        <v>-5.26</v>
      </c>
      <c r="G35" s="18">
        <f>VLOOKUP(A35,[1]TDSheet!$A:$G,7,0)</f>
        <v>1</v>
      </c>
      <c r="J35" s="3">
        <f t="shared" si="2"/>
        <v>396.51200000000006</v>
      </c>
      <c r="K35" s="3">
        <f>VLOOKUP(A35,[2]TDSheet!$A:$G,7,0)</f>
        <v>574.08399999999995</v>
      </c>
      <c r="M35" s="3">
        <f>VLOOKUP(A35,[1]TDSheet!$A:$O,15,0)</f>
        <v>0</v>
      </c>
      <c r="N35" s="3">
        <f t="shared" si="3"/>
        <v>79.302400000000006</v>
      </c>
      <c r="O35" s="19">
        <v>950</v>
      </c>
      <c r="P35" s="19"/>
      <c r="Q35" s="19"/>
      <c r="R35" s="19"/>
      <c r="S35" s="3">
        <f t="shared" si="4"/>
        <v>11.913132515535468</v>
      </c>
      <c r="T35" s="3">
        <f t="shared" si="5"/>
        <v>-6.6328383504156235E-2</v>
      </c>
      <c r="W35" s="3">
        <f>VLOOKUP(A35,[1]TDSheet!$A:$X,24,0)</f>
        <v>82.455799999999996</v>
      </c>
      <c r="X35" s="3">
        <f>VLOOKUP(A35,[1]TDSheet!$A:$Y,25,0)</f>
        <v>96.6036</v>
      </c>
      <c r="Y35" s="3">
        <f>VLOOKUP(A35,[1]TDSheet!$A:$N,14,0)</f>
        <v>17.8352</v>
      </c>
      <c r="AA35" s="3">
        <f t="shared" si="6"/>
        <v>950</v>
      </c>
      <c r="AB35" s="3">
        <f t="shared" si="7"/>
        <v>0</v>
      </c>
      <c r="AC35" s="3">
        <f t="shared" si="8"/>
        <v>0</v>
      </c>
      <c r="AD35" s="3">
        <f t="shared" si="9"/>
        <v>0</v>
      </c>
    </row>
    <row r="36" spans="1:30" ht="21.95" customHeight="1" outlineLevel="3" x14ac:dyDescent="0.2">
      <c r="A36" s="9" t="s">
        <v>34</v>
      </c>
      <c r="B36" s="9" t="str">
        <f>VLOOKUP(A36,[1]TDSheet!$A:$B,2,0)</f>
        <v>кг</v>
      </c>
      <c r="C36" s="10">
        <v>25.712</v>
      </c>
      <c r="D36" s="10">
        <v>1.5349999999999999</v>
      </c>
      <c r="E36" s="10"/>
      <c r="F36" s="10"/>
      <c r="G36" s="18">
        <f>VLOOKUP(A36,[1]TDSheet!$A:$G,7,0)</f>
        <v>1</v>
      </c>
      <c r="J36" s="3">
        <f t="shared" si="2"/>
        <v>0</v>
      </c>
      <c r="M36" s="3">
        <f>VLOOKUP(A36,[1]TDSheet!$A:$O,15,0)</f>
        <v>390</v>
      </c>
      <c r="N36" s="3">
        <f t="shared" si="3"/>
        <v>0</v>
      </c>
      <c r="O36" s="23">
        <v>100</v>
      </c>
      <c r="P36" s="19"/>
      <c r="Q36" s="19"/>
      <c r="R36" s="19"/>
      <c r="S36" s="3" t="e">
        <f t="shared" si="4"/>
        <v>#DIV/0!</v>
      </c>
      <c r="T36" s="3" t="e">
        <f t="shared" si="5"/>
        <v>#DIV/0!</v>
      </c>
      <c r="W36" s="3">
        <f>VLOOKUP(A36,[1]TDSheet!$A:$X,24,0)</f>
        <v>30.520600000000002</v>
      </c>
      <c r="X36" s="3">
        <f>VLOOKUP(A36,[1]TDSheet!$A:$Y,25,0)</f>
        <v>0.74640000000000273</v>
      </c>
      <c r="Y36" s="3">
        <f>VLOOKUP(A36,[1]TDSheet!$A:$N,14,0)</f>
        <v>41.046399999999998</v>
      </c>
      <c r="AA36" s="3">
        <f t="shared" si="6"/>
        <v>100</v>
      </c>
      <c r="AB36" s="3">
        <f t="shared" si="7"/>
        <v>0</v>
      </c>
      <c r="AC36" s="3">
        <f t="shared" si="8"/>
        <v>0</v>
      </c>
      <c r="AD36" s="3">
        <f t="shared" si="9"/>
        <v>0</v>
      </c>
    </row>
    <row r="37" spans="1:30" ht="11.1" customHeight="1" outlineLevel="3" x14ac:dyDescent="0.2">
      <c r="A37" s="9" t="s">
        <v>35</v>
      </c>
      <c r="B37" s="9" t="str">
        <f>VLOOKUP(A37,[1]TDSheet!$A:$B,2,0)</f>
        <v>кг</v>
      </c>
      <c r="C37" s="11"/>
      <c r="D37" s="10">
        <v>389.90800000000002</v>
      </c>
      <c r="E37" s="10">
        <v>193.90700000000001</v>
      </c>
      <c r="F37" s="10">
        <v>196.001</v>
      </c>
      <c r="G37" s="18">
        <f>VLOOKUP(A37,[1]TDSheet!$A:$G,7,0)</f>
        <v>1</v>
      </c>
      <c r="J37" s="3">
        <f t="shared" si="2"/>
        <v>138.55000000000001</v>
      </c>
      <c r="K37" s="3">
        <f>VLOOKUP(A37,[2]TDSheet!$A:$G,7,0)</f>
        <v>55.356999999999999</v>
      </c>
      <c r="M37" s="3">
        <f>VLOOKUP(A37,[1]TDSheet!$A:$O,15,0)</f>
        <v>0</v>
      </c>
      <c r="N37" s="3">
        <f t="shared" si="3"/>
        <v>27.71</v>
      </c>
      <c r="O37" s="19">
        <v>140</v>
      </c>
      <c r="P37" s="19"/>
      <c r="Q37" s="19"/>
      <c r="R37" s="19"/>
      <c r="S37" s="3">
        <f t="shared" si="4"/>
        <v>12.125622518946228</v>
      </c>
      <c r="T37" s="3">
        <f t="shared" si="5"/>
        <v>7.0732948394081561</v>
      </c>
      <c r="W37" s="3">
        <f>VLOOKUP(A37,[1]TDSheet!$A:$X,24,0)</f>
        <v>28.8504</v>
      </c>
      <c r="X37" s="3">
        <f>VLOOKUP(A37,[1]TDSheet!$A:$Y,25,0)</f>
        <v>28.959399999999999</v>
      </c>
      <c r="Y37" s="3">
        <f>VLOOKUP(A37,[1]TDSheet!$A:$N,14,0)</f>
        <v>5.1264000000000003</v>
      </c>
      <c r="AA37" s="3">
        <f t="shared" si="6"/>
        <v>140</v>
      </c>
      <c r="AB37" s="3">
        <f t="shared" si="7"/>
        <v>0</v>
      </c>
      <c r="AC37" s="3">
        <f t="shared" si="8"/>
        <v>0</v>
      </c>
      <c r="AD37" s="3">
        <f t="shared" si="9"/>
        <v>0</v>
      </c>
    </row>
    <row r="38" spans="1:30" ht="11.1" customHeight="1" outlineLevel="3" x14ac:dyDescent="0.2">
      <c r="A38" s="9" t="s">
        <v>36</v>
      </c>
      <c r="B38" s="9" t="str">
        <f>VLOOKUP(A38,[1]TDSheet!$A:$B,2,0)</f>
        <v>кг</v>
      </c>
      <c r="C38" s="11"/>
      <c r="D38" s="10">
        <v>2109.4259999999999</v>
      </c>
      <c r="E38" s="10">
        <v>2103.038</v>
      </c>
      <c r="F38" s="10">
        <v>-2.2189999999999999</v>
      </c>
      <c r="G38" s="18">
        <f>VLOOKUP(A38,[1]TDSheet!$A:$G,7,0)</f>
        <v>1</v>
      </c>
      <c r="J38" s="3">
        <f t="shared" si="2"/>
        <v>767.50299999999993</v>
      </c>
      <c r="K38" s="3">
        <f>VLOOKUP(A38,[2]TDSheet!$A:$G,7,0)</f>
        <v>1335.5350000000001</v>
      </c>
      <c r="M38" s="3">
        <f>VLOOKUP(A38,[1]TDSheet!$A:$O,15,0)</f>
        <v>0</v>
      </c>
      <c r="N38" s="3">
        <f t="shared" si="3"/>
        <v>153.50059999999999</v>
      </c>
      <c r="O38" s="19">
        <v>200</v>
      </c>
      <c r="P38" s="19"/>
      <c r="Q38" s="19"/>
      <c r="R38" s="19">
        <v>1800</v>
      </c>
      <c r="S38" s="3">
        <f t="shared" si="4"/>
        <v>13.014809062635587</v>
      </c>
      <c r="T38" s="3">
        <f t="shared" si="5"/>
        <v>-1.4455969553213472E-2</v>
      </c>
      <c r="W38" s="3">
        <f>VLOOKUP(A38,[1]TDSheet!$A:$X,24,0)</f>
        <v>125.2662</v>
      </c>
      <c r="X38" s="3">
        <f>VLOOKUP(A38,[1]TDSheet!$A:$Y,25,0)</f>
        <v>147.8912</v>
      </c>
      <c r="Y38" s="3">
        <f>VLOOKUP(A38,[1]TDSheet!$A:$N,14,0)</f>
        <v>40.800400000000003</v>
      </c>
      <c r="AA38" s="3">
        <f t="shared" si="6"/>
        <v>200</v>
      </c>
      <c r="AB38" s="3">
        <f t="shared" si="7"/>
        <v>0</v>
      </c>
      <c r="AC38" s="3">
        <f t="shared" si="8"/>
        <v>0</v>
      </c>
      <c r="AD38" s="3">
        <f t="shared" si="9"/>
        <v>1800</v>
      </c>
    </row>
    <row r="39" spans="1:30" ht="11.1" customHeight="1" outlineLevel="3" x14ac:dyDescent="0.2">
      <c r="A39" s="9" t="s">
        <v>37</v>
      </c>
      <c r="B39" s="9" t="str">
        <f>VLOOKUP(A39,[1]TDSheet!$A:$B,2,0)</f>
        <v>кг</v>
      </c>
      <c r="C39" s="11">
        <v>1.448</v>
      </c>
      <c r="D39" s="10">
        <v>776.98099999999999</v>
      </c>
      <c r="E39" s="10">
        <v>774.39599999999996</v>
      </c>
      <c r="F39" s="10">
        <v>-3.2450000000000001</v>
      </c>
      <c r="G39" s="18">
        <f>VLOOKUP(A39,[1]TDSheet!$A:$G,7,0)</f>
        <v>1</v>
      </c>
      <c r="J39" s="3">
        <f t="shared" si="2"/>
        <v>469.02599999999995</v>
      </c>
      <c r="K39" s="3">
        <f>VLOOKUP(A39,[2]TDSheet!$A:$G,7,0)</f>
        <v>305.37</v>
      </c>
      <c r="M39" s="3">
        <f>VLOOKUP(A39,[1]TDSheet!$A:$O,15,0)</f>
        <v>400</v>
      </c>
      <c r="N39" s="3">
        <f t="shared" si="3"/>
        <v>93.805199999999985</v>
      </c>
      <c r="O39" s="19">
        <v>750</v>
      </c>
      <c r="P39" s="19"/>
      <c r="Q39" s="19"/>
      <c r="R39" s="19"/>
      <c r="S39" s="3">
        <f t="shared" si="4"/>
        <v>12.224855338510022</v>
      </c>
      <c r="T39" s="3">
        <f t="shared" si="5"/>
        <v>4.2295629666585652</v>
      </c>
      <c r="W39" s="3">
        <f>VLOOKUP(A39,[1]TDSheet!$A:$X,24,0)</f>
        <v>111.601</v>
      </c>
      <c r="X39" s="3">
        <f>VLOOKUP(A39,[1]TDSheet!$A:$Y,25,0)</f>
        <v>91.080000000000013</v>
      </c>
      <c r="Y39" s="3">
        <f>VLOOKUP(A39,[1]TDSheet!$A:$N,14,0)</f>
        <v>93.9328</v>
      </c>
      <c r="AA39" s="3">
        <f t="shared" si="6"/>
        <v>750</v>
      </c>
      <c r="AB39" s="3">
        <f t="shared" si="7"/>
        <v>0</v>
      </c>
      <c r="AC39" s="3">
        <f t="shared" si="8"/>
        <v>0</v>
      </c>
      <c r="AD39" s="3">
        <f t="shared" si="9"/>
        <v>0</v>
      </c>
    </row>
    <row r="40" spans="1:30" ht="21.95" customHeight="1" outlineLevel="3" x14ac:dyDescent="0.2">
      <c r="A40" s="9" t="s">
        <v>38</v>
      </c>
      <c r="B40" s="9" t="str">
        <f>VLOOKUP(A40,[1]TDSheet!$A:$B,2,0)</f>
        <v>кг</v>
      </c>
      <c r="C40" s="10">
        <v>5.125</v>
      </c>
      <c r="D40" s="10">
        <v>441.71</v>
      </c>
      <c r="E40" s="10">
        <v>431</v>
      </c>
      <c r="F40" s="10">
        <v>10.398999999999999</v>
      </c>
      <c r="G40" s="18">
        <f>VLOOKUP(A40,[1]TDSheet!$A:$G,7,0)</f>
        <v>1</v>
      </c>
      <c r="J40" s="3">
        <f t="shared" si="2"/>
        <v>431</v>
      </c>
      <c r="M40" s="3">
        <f>VLOOKUP(A40,[1]TDSheet!$A:$O,15,0)</f>
        <v>80</v>
      </c>
      <c r="N40" s="3">
        <f t="shared" si="3"/>
        <v>86.2</v>
      </c>
      <c r="O40" s="19">
        <v>950</v>
      </c>
      <c r="P40" s="19"/>
      <c r="Q40" s="19"/>
      <c r="R40" s="19"/>
      <c r="S40" s="3">
        <f t="shared" si="4"/>
        <v>12.069593967517399</v>
      </c>
      <c r="T40" s="3">
        <f t="shared" si="5"/>
        <v>1.0487122969837588</v>
      </c>
      <c r="W40" s="3">
        <f>VLOOKUP(A40,[1]TDSheet!$A:$X,24,0)</f>
        <v>63.076800000000006</v>
      </c>
      <c r="X40" s="3">
        <f>VLOOKUP(A40,[1]TDSheet!$A:$Y,25,0)</f>
        <v>56.862000000000002</v>
      </c>
      <c r="Y40" s="3">
        <f>VLOOKUP(A40,[1]TDSheet!$A:$N,14,0)</f>
        <v>46.325400000000002</v>
      </c>
      <c r="AA40" s="3">
        <f t="shared" si="6"/>
        <v>950</v>
      </c>
      <c r="AB40" s="3">
        <f t="shared" si="7"/>
        <v>0</v>
      </c>
      <c r="AC40" s="3">
        <f t="shared" si="8"/>
        <v>0</v>
      </c>
      <c r="AD40" s="3">
        <f t="shared" si="9"/>
        <v>0</v>
      </c>
    </row>
    <row r="41" spans="1:30" ht="21.95" customHeight="1" outlineLevel="3" x14ac:dyDescent="0.2">
      <c r="A41" s="9" t="s">
        <v>39</v>
      </c>
      <c r="B41" s="17" t="s">
        <v>80</v>
      </c>
      <c r="C41" s="11"/>
      <c r="D41" s="10">
        <v>364.74400000000003</v>
      </c>
      <c r="E41" s="10">
        <v>364.74400000000003</v>
      </c>
      <c r="F41" s="10"/>
      <c r="G41" s="18">
        <v>1</v>
      </c>
      <c r="J41" s="3">
        <f t="shared" si="2"/>
        <v>0</v>
      </c>
      <c r="K41" s="3">
        <f>VLOOKUP(A41,[2]TDSheet!$A:$G,7,0)</f>
        <v>364.74400000000003</v>
      </c>
      <c r="N41" s="3">
        <f t="shared" si="3"/>
        <v>0</v>
      </c>
      <c r="O41" s="19"/>
      <c r="P41" s="19"/>
      <c r="Q41" s="19"/>
      <c r="R41" s="19"/>
      <c r="S41" s="3" t="e">
        <f t="shared" si="4"/>
        <v>#DIV/0!</v>
      </c>
      <c r="T41" s="3" t="e">
        <f t="shared" si="5"/>
        <v>#DIV/0!</v>
      </c>
      <c r="W41" s="3">
        <v>0</v>
      </c>
      <c r="X41" s="3">
        <v>0</v>
      </c>
      <c r="Y41" s="3">
        <v>0</v>
      </c>
      <c r="AA41" s="3">
        <f t="shared" si="6"/>
        <v>0</v>
      </c>
      <c r="AB41" s="3">
        <f t="shared" si="7"/>
        <v>0</v>
      </c>
      <c r="AC41" s="3">
        <f t="shared" si="8"/>
        <v>0</v>
      </c>
      <c r="AD41" s="3">
        <f t="shared" si="9"/>
        <v>0</v>
      </c>
    </row>
    <row r="42" spans="1:30" ht="21.95" customHeight="1" outlineLevel="3" x14ac:dyDescent="0.2">
      <c r="A42" s="9" t="s">
        <v>40</v>
      </c>
      <c r="B42" s="9" t="str">
        <f>VLOOKUP(A42,[1]TDSheet!$A:$B,2,0)</f>
        <v>кг</v>
      </c>
      <c r="C42" s="11"/>
      <c r="D42" s="10">
        <v>108.117</v>
      </c>
      <c r="E42" s="10">
        <v>95.765000000000001</v>
      </c>
      <c r="F42" s="10">
        <v>7.359</v>
      </c>
      <c r="G42" s="18">
        <f>VLOOKUP(A42,[1]TDSheet!$A:$G,7,0)</f>
        <v>1</v>
      </c>
      <c r="J42" s="3">
        <f t="shared" si="2"/>
        <v>44.061999999999998</v>
      </c>
      <c r="K42" s="3">
        <f>VLOOKUP(A42,[2]TDSheet!$A:$G,7,0)</f>
        <v>51.703000000000003</v>
      </c>
      <c r="M42" s="3">
        <f>VLOOKUP(A42,[1]TDSheet!$A:$O,15,0)</f>
        <v>90</v>
      </c>
      <c r="N42" s="3">
        <f t="shared" si="3"/>
        <v>8.8124000000000002</v>
      </c>
      <c r="O42" s="19">
        <v>15</v>
      </c>
      <c r="P42" s="19"/>
      <c r="Q42" s="19"/>
      <c r="R42" s="19"/>
      <c r="S42" s="3">
        <f t="shared" si="4"/>
        <v>12.750102128818481</v>
      </c>
      <c r="T42" s="3">
        <f t="shared" si="5"/>
        <v>11.047955154101038</v>
      </c>
      <c r="W42" s="3">
        <f>VLOOKUP(A42,[1]TDSheet!$A:$X,24,0)</f>
        <v>15.140799999999999</v>
      </c>
      <c r="X42" s="3">
        <f>VLOOKUP(A42,[1]TDSheet!$A:$Y,25,0)</f>
        <v>9.1577999999999982</v>
      </c>
      <c r="Y42" s="3">
        <f>VLOOKUP(A42,[1]TDSheet!$A:$N,14,0)</f>
        <v>12.463999999999999</v>
      </c>
      <c r="AA42" s="3">
        <f t="shared" si="6"/>
        <v>15</v>
      </c>
      <c r="AB42" s="3">
        <f t="shared" si="7"/>
        <v>0</v>
      </c>
      <c r="AC42" s="3">
        <f t="shared" si="8"/>
        <v>0</v>
      </c>
      <c r="AD42" s="3">
        <f t="shared" si="9"/>
        <v>0</v>
      </c>
    </row>
    <row r="43" spans="1:30" ht="21.95" customHeight="1" outlineLevel="3" x14ac:dyDescent="0.2">
      <c r="A43" s="9" t="s">
        <v>55</v>
      </c>
      <c r="B43" s="9" t="str">
        <f>VLOOKUP(A43,[1]TDSheet!$A:$B,2,0)</f>
        <v>шт</v>
      </c>
      <c r="C43" s="10"/>
      <c r="D43" s="10">
        <v>1073</v>
      </c>
      <c r="E43" s="10">
        <v>832</v>
      </c>
      <c r="F43" s="10">
        <v>193</v>
      </c>
      <c r="G43" s="18">
        <f>VLOOKUP(A43,[1]TDSheet!$A:$G,7,0)</f>
        <v>0.4</v>
      </c>
      <c r="J43" s="3">
        <f t="shared" si="2"/>
        <v>832</v>
      </c>
      <c r="M43" s="3">
        <f>VLOOKUP(A43,[1]TDSheet!$A:$O,15,0)</f>
        <v>0</v>
      </c>
      <c r="N43" s="3">
        <f t="shared" si="3"/>
        <v>166.4</v>
      </c>
      <c r="O43" s="19">
        <v>1800</v>
      </c>
      <c r="P43" s="19"/>
      <c r="Q43" s="19"/>
      <c r="R43" s="19"/>
      <c r="S43" s="3">
        <f t="shared" si="4"/>
        <v>11.977163461538462</v>
      </c>
      <c r="T43" s="3">
        <f t="shared" si="5"/>
        <v>1.1598557692307692</v>
      </c>
      <c r="W43" s="3">
        <f>VLOOKUP(A43,[1]TDSheet!$A:$X,24,0)</f>
        <v>99.6</v>
      </c>
      <c r="X43" s="3">
        <f>VLOOKUP(A43,[1]TDSheet!$A:$Y,25,0)</f>
        <v>134</v>
      </c>
      <c r="Y43" s="3">
        <f>VLOOKUP(A43,[1]TDSheet!$A:$N,14,0)</f>
        <v>38</v>
      </c>
      <c r="AA43" s="3">
        <f t="shared" si="6"/>
        <v>720</v>
      </c>
      <c r="AB43" s="3">
        <f t="shared" si="7"/>
        <v>0</v>
      </c>
      <c r="AC43" s="3">
        <f t="shared" si="8"/>
        <v>0</v>
      </c>
      <c r="AD43" s="3">
        <f t="shared" si="9"/>
        <v>0</v>
      </c>
    </row>
    <row r="44" spans="1:30" ht="11.1" customHeight="1" outlineLevel="3" x14ac:dyDescent="0.2">
      <c r="A44" s="9" t="s">
        <v>41</v>
      </c>
      <c r="B44" s="9" t="str">
        <f>VLOOKUP(A44,[1]TDSheet!$A:$B,2,0)</f>
        <v>кг</v>
      </c>
      <c r="C44" s="10"/>
      <c r="D44" s="10">
        <v>407.238</v>
      </c>
      <c r="E44" s="10">
        <v>292.92700000000002</v>
      </c>
      <c r="F44" s="10">
        <v>112.167</v>
      </c>
      <c r="G44" s="18">
        <f>VLOOKUP(A44,[1]TDSheet!$A:$G,7,0)</f>
        <v>1</v>
      </c>
      <c r="J44" s="3">
        <f t="shared" si="2"/>
        <v>292.92700000000002</v>
      </c>
      <c r="M44" s="3">
        <f>VLOOKUP(A44,[1]TDSheet!$A:$O,15,0)</f>
        <v>0</v>
      </c>
      <c r="N44" s="3">
        <f t="shared" si="3"/>
        <v>58.585400000000007</v>
      </c>
      <c r="O44" s="19">
        <v>600</v>
      </c>
      <c r="P44" s="19"/>
      <c r="Q44" s="19"/>
      <c r="R44" s="19"/>
      <c r="S44" s="3">
        <f t="shared" si="4"/>
        <v>12.156049118039647</v>
      </c>
      <c r="T44" s="3">
        <f t="shared" si="5"/>
        <v>1.9145896417878856</v>
      </c>
      <c r="W44" s="3">
        <f>VLOOKUP(A44,[1]TDSheet!$A:$X,24,0)</f>
        <v>45.9542</v>
      </c>
      <c r="X44" s="3">
        <f>VLOOKUP(A44,[1]TDSheet!$A:$Y,25,0)</f>
        <v>45.526000000000003</v>
      </c>
      <c r="Y44" s="3">
        <f>VLOOKUP(A44,[1]TDSheet!$A:$N,14,0)</f>
        <v>0.99919999999999987</v>
      </c>
      <c r="AA44" s="3">
        <f t="shared" si="6"/>
        <v>600</v>
      </c>
      <c r="AB44" s="3">
        <f t="shared" si="7"/>
        <v>0</v>
      </c>
      <c r="AC44" s="3">
        <f t="shared" si="8"/>
        <v>0</v>
      </c>
      <c r="AD44" s="3">
        <f t="shared" si="9"/>
        <v>0</v>
      </c>
    </row>
    <row r="45" spans="1:30" ht="11.1" customHeight="1" outlineLevel="3" x14ac:dyDescent="0.2">
      <c r="A45" s="9" t="s">
        <v>56</v>
      </c>
      <c r="B45" s="9" t="str">
        <f>VLOOKUP(A45,[1]TDSheet!$A:$B,2,0)</f>
        <v>шт</v>
      </c>
      <c r="C45" s="10"/>
      <c r="D45" s="10">
        <v>1873</v>
      </c>
      <c r="E45" s="10">
        <v>1550</v>
      </c>
      <c r="F45" s="10">
        <v>274</v>
      </c>
      <c r="G45" s="18">
        <f>VLOOKUP(A45,[1]TDSheet!$A:$G,7,0)</f>
        <v>0.4</v>
      </c>
      <c r="J45" s="3">
        <f t="shared" si="2"/>
        <v>1364</v>
      </c>
      <c r="K45" s="3">
        <f>VLOOKUP(A45,[2]TDSheet!$A:$G,7,0)</f>
        <v>186</v>
      </c>
      <c r="M45" s="3">
        <f>VLOOKUP(A45,[1]TDSheet!$A:$O,15,0)</f>
        <v>0</v>
      </c>
      <c r="N45" s="3">
        <f t="shared" si="3"/>
        <v>272.8</v>
      </c>
      <c r="O45" s="19">
        <v>3000</v>
      </c>
      <c r="P45" s="19"/>
      <c r="Q45" s="19"/>
      <c r="R45" s="19"/>
      <c r="S45" s="3">
        <f t="shared" si="4"/>
        <v>12.001466275659823</v>
      </c>
      <c r="T45" s="3">
        <f t="shared" si="5"/>
        <v>1.0043988269794721</v>
      </c>
      <c r="W45" s="3">
        <f>VLOOKUP(A45,[1]TDSheet!$A:$X,24,0)</f>
        <v>4.2</v>
      </c>
      <c r="X45" s="3">
        <f>VLOOKUP(A45,[1]TDSheet!$A:$Y,25,0)</f>
        <v>220.8</v>
      </c>
      <c r="Y45" s="3">
        <f>VLOOKUP(A45,[1]TDSheet!$A:$N,14,0)</f>
        <v>128.4</v>
      </c>
      <c r="AA45" s="3">
        <f t="shared" si="6"/>
        <v>1200</v>
      </c>
      <c r="AB45" s="3">
        <f t="shared" si="7"/>
        <v>0</v>
      </c>
      <c r="AC45" s="3">
        <f t="shared" si="8"/>
        <v>0</v>
      </c>
      <c r="AD45" s="3">
        <f t="shared" si="9"/>
        <v>0</v>
      </c>
    </row>
    <row r="46" spans="1:30" ht="11.1" customHeight="1" outlineLevel="3" x14ac:dyDescent="0.2">
      <c r="A46" s="9" t="s">
        <v>57</v>
      </c>
      <c r="B46" s="9" t="str">
        <f>VLOOKUP(A46,[1]TDSheet!$A:$B,2,0)</f>
        <v>шт</v>
      </c>
      <c r="C46" s="10"/>
      <c r="D46" s="10">
        <v>1405</v>
      </c>
      <c r="E46" s="10">
        <v>1062</v>
      </c>
      <c r="F46" s="10">
        <v>305</v>
      </c>
      <c r="G46" s="18">
        <f>VLOOKUP(A46,[1]TDSheet!$A:$G,7,0)</f>
        <v>0.4</v>
      </c>
      <c r="J46" s="3">
        <f t="shared" si="2"/>
        <v>1008</v>
      </c>
      <c r="K46" s="3">
        <f>VLOOKUP(A46,[2]TDSheet!$A:$G,7,0)</f>
        <v>54</v>
      </c>
      <c r="M46" s="3">
        <f>VLOOKUP(A46,[1]TDSheet!$A:$O,15,0)</f>
        <v>0</v>
      </c>
      <c r="N46" s="3">
        <f t="shared" si="3"/>
        <v>201.6</v>
      </c>
      <c r="O46" s="19">
        <v>2100</v>
      </c>
      <c r="P46" s="19"/>
      <c r="Q46" s="19"/>
      <c r="R46" s="19"/>
      <c r="S46" s="3">
        <f t="shared" si="4"/>
        <v>11.929563492063492</v>
      </c>
      <c r="T46" s="3">
        <f t="shared" si="5"/>
        <v>1.5128968253968254</v>
      </c>
      <c r="W46" s="3">
        <f>VLOOKUP(A46,[1]TDSheet!$A:$X,24,0)</f>
        <v>20.8</v>
      </c>
      <c r="X46" s="3">
        <f>VLOOKUP(A46,[1]TDSheet!$A:$Y,25,0)</f>
        <v>176</v>
      </c>
      <c r="Y46" s="3">
        <f>VLOOKUP(A46,[1]TDSheet!$A:$N,14,0)</f>
        <v>93.8</v>
      </c>
      <c r="AA46" s="3">
        <f t="shared" si="6"/>
        <v>840</v>
      </c>
      <c r="AB46" s="3">
        <f t="shared" si="7"/>
        <v>0</v>
      </c>
      <c r="AC46" s="3">
        <f t="shared" si="8"/>
        <v>0</v>
      </c>
      <c r="AD46" s="3">
        <f t="shared" si="9"/>
        <v>0</v>
      </c>
    </row>
    <row r="47" spans="1:30" ht="11.1" customHeight="1" outlineLevel="3" x14ac:dyDescent="0.2">
      <c r="A47" s="9" t="s">
        <v>58</v>
      </c>
      <c r="B47" s="9" t="str">
        <f>VLOOKUP(A47,[1]TDSheet!$A:$B,2,0)</f>
        <v>шт</v>
      </c>
      <c r="C47" s="10"/>
      <c r="D47" s="10">
        <v>102</v>
      </c>
      <c r="E47" s="10">
        <v>84</v>
      </c>
      <c r="F47" s="10"/>
      <c r="G47" s="18">
        <f>VLOOKUP(A47,[1]TDSheet!$A:$G,7,0)</f>
        <v>0.4</v>
      </c>
      <c r="J47" s="3">
        <f t="shared" si="2"/>
        <v>84</v>
      </c>
      <c r="M47" s="3">
        <f>VLOOKUP(A47,[1]TDSheet!$A:$O,15,0)</f>
        <v>240</v>
      </c>
      <c r="N47" s="3">
        <f t="shared" si="3"/>
        <v>16.8</v>
      </c>
      <c r="O47" s="23">
        <v>60</v>
      </c>
      <c r="P47" s="19"/>
      <c r="Q47" s="19"/>
      <c r="R47" s="19"/>
      <c r="S47" s="3">
        <f t="shared" si="4"/>
        <v>17.857142857142858</v>
      </c>
      <c r="T47" s="3">
        <f t="shared" si="5"/>
        <v>14.285714285714285</v>
      </c>
      <c r="W47" s="3">
        <f>VLOOKUP(A47,[1]TDSheet!$A:$X,24,0)</f>
        <v>23</v>
      </c>
      <c r="X47" s="3">
        <f>VLOOKUP(A47,[1]TDSheet!$A:$Y,25,0)</f>
        <v>0.4</v>
      </c>
      <c r="Y47" s="3">
        <f>VLOOKUP(A47,[1]TDSheet!$A:$N,14,0)</f>
        <v>29.6</v>
      </c>
      <c r="AA47" s="3">
        <f t="shared" si="6"/>
        <v>24</v>
      </c>
      <c r="AB47" s="3">
        <f t="shared" si="7"/>
        <v>0</v>
      </c>
      <c r="AC47" s="3">
        <f t="shared" si="8"/>
        <v>0</v>
      </c>
      <c r="AD47" s="3">
        <f t="shared" si="9"/>
        <v>0</v>
      </c>
    </row>
    <row r="48" spans="1:30" ht="11.1" customHeight="1" outlineLevel="3" x14ac:dyDescent="0.2">
      <c r="A48" s="9" t="s">
        <v>12</v>
      </c>
      <c r="B48" s="9" t="str">
        <f>VLOOKUP(A48,[1]TDSheet!$A:$B,2,0)</f>
        <v>кг</v>
      </c>
      <c r="C48" s="11">
        <v>44.344000000000001</v>
      </c>
      <c r="D48" s="10">
        <v>87.278000000000006</v>
      </c>
      <c r="E48" s="10">
        <v>112.226</v>
      </c>
      <c r="F48" s="10">
        <v>1.0229999999999999</v>
      </c>
      <c r="G48" s="18">
        <f>VLOOKUP(A48,[1]TDSheet!$A:$G,7,0)</f>
        <v>1</v>
      </c>
      <c r="J48" s="3">
        <f t="shared" si="2"/>
        <v>90.536000000000001</v>
      </c>
      <c r="K48" s="3">
        <f>VLOOKUP(A48,[2]TDSheet!$A:$G,7,0)</f>
        <v>21.69</v>
      </c>
      <c r="M48" s="3">
        <f>VLOOKUP(A48,[1]TDSheet!$A:$O,15,0)</f>
        <v>130</v>
      </c>
      <c r="N48" s="3">
        <f t="shared" si="3"/>
        <v>18.107199999999999</v>
      </c>
      <c r="O48" s="19">
        <v>100</v>
      </c>
      <c r="P48" s="19"/>
      <c r="Q48" s="19"/>
      <c r="R48" s="19"/>
      <c r="S48" s="3">
        <f t="shared" si="4"/>
        <v>12.758626402756915</v>
      </c>
      <c r="T48" s="3">
        <f t="shared" si="5"/>
        <v>7.2359613855261999</v>
      </c>
      <c r="W48" s="3">
        <f>VLOOKUP(A48,[1]TDSheet!$A:$X,24,0)</f>
        <v>0</v>
      </c>
      <c r="X48" s="3">
        <f>VLOOKUP(A48,[1]TDSheet!$A:$Y,25,0)</f>
        <v>0</v>
      </c>
      <c r="Y48" s="3">
        <f>VLOOKUP(A48,[1]TDSheet!$A:$N,14,0)</f>
        <v>18.3612</v>
      </c>
      <c r="AA48" s="3">
        <f t="shared" si="6"/>
        <v>100</v>
      </c>
      <c r="AB48" s="3">
        <f t="shared" si="7"/>
        <v>0</v>
      </c>
      <c r="AC48" s="3">
        <f t="shared" si="8"/>
        <v>0</v>
      </c>
      <c r="AD48" s="3">
        <f t="shared" si="9"/>
        <v>0</v>
      </c>
    </row>
    <row r="49" spans="1:30" ht="11.1" customHeight="1" outlineLevel="3" x14ac:dyDescent="0.2">
      <c r="A49" s="9" t="s">
        <v>42</v>
      </c>
      <c r="B49" s="9" t="str">
        <f>VLOOKUP(A49,[1]TDSheet!$A:$B,2,0)</f>
        <v>кг</v>
      </c>
      <c r="C49" s="11">
        <v>34.646000000000001</v>
      </c>
      <c r="D49" s="10">
        <v>196.309</v>
      </c>
      <c r="E49" s="10">
        <v>183.959</v>
      </c>
      <c r="F49" s="10">
        <v>0.31900000000000001</v>
      </c>
      <c r="G49" s="18">
        <f>VLOOKUP(A49,[1]TDSheet!$A:$G,7,0)</f>
        <v>1</v>
      </c>
      <c r="J49" s="3">
        <f t="shared" si="2"/>
        <v>135.82400000000001</v>
      </c>
      <c r="K49" s="3">
        <f>VLOOKUP(A49,[2]TDSheet!$A:$G,7,0)</f>
        <v>48.134999999999998</v>
      </c>
      <c r="M49" s="3">
        <f>VLOOKUP(A49,[1]TDSheet!$A:$O,15,0)</f>
        <v>120</v>
      </c>
      <c r="N49" s="3">
        <f t="shared" si="3"/>
        <v>27.164800000000003</v>
      </c>
      <c r="O49" s="19">
        <v>220</v>
      </c>
      <c r="P49" s="19"/>
      <c r="Q49" s="19"/>
      <c r="R49" s="19"/>
      <c r="S49" s="3">
        <f t="shared" si="4"/>
        <v>12.527940570149605</v>
      </c>
      <c r="T49" s="3">
        <f t="shared" si="5"/>
        <v>4.429224584756744</v>
      </c>
      <c r="W49" s="3">
        <f>VLOOKUP(A49,[1]TDSheet!$A:$X,24,0)</f>
        <v>38.602400000000003</v>
      </c>
      <c r="X49" s="3">
        <f>VLOOKUP(A49,[1]TDSheet!$A:$Y,25,0)</f>
        <v>30.251600000000003</v>
      </c>
      <c r="Y49" s="3">
        <f>VLOOKUP(A49,[1]TDSheet!$A:$N,14,0)</f>
        <v>26.132999999999999</v>
      </c>
      <c r="AA49" s="3">
        <f t="shared" si="6"/>
        <v>220</v>
      </c>
      <c r="AB49" s="3">
        <f t="shared" si="7"/>
        <v>0</v>
      </c>
      <c r="AC49" s="3">
        <f t="shared" si="8"/>
        <v>0</v>
      </c>
      <c r="AD49" s="3">
        <f t="shared" si="9"/>
        <v>0</v>
      </c>
    </row>
    <row r="50" spans="1:30" ht="11.1" customHeight="1" outlineLevel="3" x14ac:dyDescent="0.2">
      <c r="A50" s="9" t="s">
        <v>43</v>
      </c>
      <c r="B50" s="9" t="str">
        <f>VLOOKUP(A50,[1]TDSheet!$A:$B,2,0)</f>
        <v>кг</v>
      </c>
      <c r="C50" s="10"/>
      <c r="D50" s="10">
        <v>223.803</v>
      </c>
      <c r="E50" s="10">
        <v>223.21299999999999</v>
      </c>
      <c r="F50" s="10"/>
      <c r="G50" s="18">
        <f>VLOOKUP(A50,[1]TDSheet!$A:$G,7,0)</f>
        <v>1</v>
      </c>
      <c r="J50" s="3">
        <f t="shared" si="2"/>
        <v>0</v>
      </c>
      <c r="K50" s="3">
        <f>VLOOKUP(A50,[2]TDSheet!$A:$G,7,0)</f>
        <v>223.21299999999999</v>
      </c>
      <c r="M50" s="3">
        <f>VLOOKUP(A50,[1]TDSheet!$A:$O,15,0)</f>
        <v>120</v>
      </c>
      <c r="N50" s="3">
        <f t="shared" si="3"/>
        <v>0</v>
      </c>
      <c r="O50" s="23">
        <v>150</v>
      </c>
      <c r="P50" s="19"/>
      <c r="Q50" s="19"/>
      <c r="R50" s="19"/>
      <c r="S50" s="3" t="e">
        <f t="shared" si="4"/>
        <v>#DIV/0!</v>
      </c>
      <c r="T50" s="3" t="e">
        <f t="shared" si="5"/>
        <v>#DIV/0!</v>
      </c>
      <c r="W50" s="3">
        <f>VLOOKUP(A50,[1]TDSheet!$A:$X,24,0)</f>
        <v>32.155999999999999</v>
      </c>
      <c r="X50" s="3">
        <f>VLOOKUP(A50,[1]TDSheet!$A:$Y,25,0)</f>
        <v>2.821600000000001</v>
      </c>
      <c r="Y50" s="3">
        <f>VLOOKUP(A50,[1]TDSheet!$A:$N,14,0)</f>
        <v>12.969400000000002</v>
      </c>
      <c r="AA50" s="3">
        <f t="shared" si="6"/>
        <v>150</v>
      </c>
      <c r="AB50" s="3">
        <f t="shared" si="7"/>
        <v>0</v>
      </c>
      <c r="AC50" s="3">
        <f t="shared" si="8"/>
        <v>0</v>
      </c>
      <c r="AD50" s="3">
        <f t="shared" si="9"/>
        <v>0</v>
      </c>
    </row>
    <row r="51" spans="1:30" ht="21.95" customHeight="1" outlineLevel="3" x14ac:dyDescent="0.2">
      <c r="A51" s="9" t="s">
        <v>44</v>
      </c>
      <c r="B51" s="9" t="str">
        <f>VLOOKUP(A51,[1]TDSheet!$A:$B,2,0)</f>
        <v>кг</v>
      </c>
      <c r="C51" s="10"/>
      <c r="D51" s="10">
        <v>612.22799999999995</v>
      </c>
      <c r="E51" s="10">
        <v>500.31400000000002</v>
      </c>
      <c r="F51" s="10">
        <v>102.542</v>
      </c>
      <c r="G51" s="18">
        <f>VLOOKUP(A51,[1]TDSheet!$A:$G,7,0)</f>
        <v>1</v>
      </c>
      <c r="J51" s="3">
        <f t="shared" si="2"/>
        <v>226.68200000000002</v>
      </c>
      <c r="K51" s="3">
        <f>VLOOKUP(A51,[2]TDSheet!$A:$G,7,0)</f>
        <v>273.63200000000001</v>
      </c>
      <c r="M51" s="3">
        <f>VLOOKUP(A51,[1]TDSheet!$A:$O,15,0)</f>
        <v>40</v>
      </c>
      <c r="N51" s="3">
        <f t="shared" si="3"/>
        <v>45.336400000000005</v>
      </c>
      <c r="O51" s="19">
        <v>450</v>
      </c>
      <c r="P51" s="19"/>
      <c r="Q51" s="19"/>
      <c r="R51" s="19"/>
      <c r="S51" s="3">
        <f t="shared" si="4"/>
        <v>13.069895271790436</v>
      </c>
      <c r="T51" s="3">
        <f t="shared" si="5"/>
        <v>3.1440961346732426</v>
      </c>
      <c r="W51" s="3">
        <f>VLOOKUP(A51,[1]TDSheet!$A:$X,24,0)</f>
        <v>32.569600000000001</v>
      </c>
      <c r="X51" s="3">
        <f>VLOOKUP(A51,[1]TDSheet!$A:$Y,25,0)</f>
        <v>41.172000000000004</v>
      </c>
      <c r="Y51" s="3">
        <f>VLOOKUP(A51,[1]TDSheet!$A:$N,14,0)</f>
        <v>31.509599999999999</v>
      </c>
      <c r="AA51" s="3">
        <f t="shared" si="6"/>
        <v>450</v>
      </c>
      <c r="AB51" s="3">
        <f t="shared" si="7"/>
        <v>0</v>
      </c>
      <c r="AC51" s="3">
        <f t="shared" si="8"/>
        <v>0</v>
      </c>
      <c r="AD51" s="3">
        <f t="shared" si="9"/>
        <v>0</v>
      </c>
    </row>
    <row r="52" spans="1:30" ht="21.95" customHeight="1" outlineLevel="3" x14ac:dyDescent="0.2">
      <c r="A52" s="9" t="s">
        <v>45</v>
      </c>
      <c r="B52" s="9" t="str">
        <f>VLOOKUP(A52,[1]TDSheet!$A:$B,2,0)</f>
        <v>кг</v>
      </c>
      <c r="C52" s="10">
        <v>-29.437999999999999</v>
      </c>
      <c r="D52" s="10">
        <v>3576.864</v>
      </c>
      <c r="E52" s="10">
        <v>3365.9780000000001</v>
      </c>
      <c r="F52" s="10">
        <v>162.99100000000001</v>
      </c>
      <c r="G52" s="18">
        <f>VLOOKUP(A52,[1]TDSheet!$A:$G,7,0)</f>
        <v>1</v>
      </c>
      <c r="J52" s="3">
        <f t="shared" si="2"/>
        <v>1453.2360000000001</v>
      </c>
      <c r="K52" s="3">
        <f>VLOOKUP(A52,[2]TDSheet!$A:$G,7,0)</f>
        <v>1912.742</v>
      </c>
      <c r="M52" s="3">
        <f>VLOOKUP(A52,[1]TDSheet!$A:$O,15,0)</f>
        <v>350</v>
      </c>
      <c r="N52" s="3">
        <f t="shared" si="3"/>
        <v>290.6472</v>
      </c>
      <c r="O52" s="19">
        <v>500</v>
      </c>
      <c r="P52" s="19">
        <v>2500</v>
      </c>
      <c r="Q52" s="19"/>
      <c r="R52" s="19"/>
      <c r="S52" s="3">
        <f t="shared" si="4"/>
        <v>12.086787693120732</v>
      </c>
      <c r="T52" s="3">
        <f t="shared" si="5"/>
        <v>1.7649954996986037</v>
      </c>
      <c r="W52" s="3">
        <f>VLOOKUP(A52,[1]TDSheet!$A:$X,24,0)</f>
        <v>213.16320000000002</v>
      </c>
      <c r="X52" s="3">
        <f>VLOOKUP(A52,[1]TDSheet!$A:$Y,25,0)</f>
        <v>209.74360000000007</v>
      </c>
      <c r="Y52" s="3">
        <f>VLOOKUP(A52,[1]TDSheet!$A:$N,14,0)</f>
        <v>177.73779999999999</v>
      </c>
      <c r="AA52" s="3">
        <f t="shared" si="6"/>
        <v>500</v>
      </c>
      <c r="AB52" s="3">
        <f t="shared" si="7"/>
        <v>2500</v>
      </c>
      <c r="AC52" s="3">
        <f t="shared" si="8"/>
        <v>0</v>
      </c>
      <c r="AD52" s="3">
        <f t="shared" si="9"/>
        <v>0</v>
      </c>
    </row>
    <row r="53" spans="1:30" ht="11.1" customHeight="1" outlineLevel="3" x14ac:dyDescent="0.2">
      <c r="A53" s="20" t="s">
        <v>14</v>
      </c>
      <c r="B53" s="20" t="str">
        <f>VLOOKUP(A53,[1]TDSheet!$A:$B,2,0)</f>
        <v>шт</v>
      </c>
      <c r="C53" s="21">
        <v>25</v>
      </c>
      <c r="D53" s="22">
        <v>170</v>
      </c>
      <c r="E53" s="22">
        <v>149</v>
      </c>
      <c r="F53" s="22">
        <v>21</v>
      </c>
      <c r="G53" s="18">
        <f>VLOOKUP(A53,[1]TDSheet!$A:$G,7,0)</f>
        <v>0</v>
      </c>
      <c r="J53" s="3">
        <f t="shared" si="2"/>
        <v>149</v>
      </c>
      <c r="M53" s="3">
        <f>VLOOKUP(A53,[1]TDSheet!$A:$O,15,0)</f>
        <v>100</v>
      </c>
      <c r="N53" s="3">
        <f t="shared" si="3"/>
        <v>29.8</v>
      </c>
      <c r="O53" s="19"/>
      <c r="P53" s="19"/>
      <c r="Q53" s="19"/>
      <c r="R53" s="19"/>
      <c r="S53" s="3">
        <f t="shared" si="4"/>
        <v>4.0604026845637584</v>
      </c>
      <c r="T53" s="3">
        <f t="shared" si="5"/>
        <v>4.0604026845637584</v>
      </c>
      <c r="W53" s="3">
        <f>VLOOKUP(A53,[1]TDSheet!$A:$X,24,0)</f>
        <v>25.2</v>
      </c>
      <c r="X53" s="3">
        <f>VLOOKUP(A53,[1]TDSheet!$A:$Y,25,0)</f>
        <v>24.4</v>
      </c>
      <c r="Y53" s="3">
        <f>VLOOKUP(A53,[1]TDSheet!$A:$N,14,0)</f>
        <v>22.8</v>
      </c>
      <c r="AA53" s="3">
        <f t="shared" si="6"/>
        <v>0</v>
      </c>
      <c r="AB53" s="3">
        <f t="shared" si="7"/>
        <v>0</v>
      </c>
      <c r="AC53" s="3">
        <f t="shared" si="8"/>
        <v>0</v>
      </c>
      <c r="AD53" s="3">
        <f t="shared" si="9"/>
        <v>0</v>
      </c>
    </row>
    <row r="54" spans="1:30" ht="11.1" customHeight="1" outlineLevel="3" x14ac:dyDescent="0.2">
      <c r="A54" s="9" t="s">
        <v>59</v>
      </c>
      <c r="B54" s="9" t="str">
        <f>VLOOKUP(A54,[1]TDSheet!$A:$B,2,0)</f>
        <v>шт</v>
      </c>
      <c r="C54" s="11">
        <v>-9</v>
      </c>
      <c r="D54" s="10">
        <v>10</v>
      </c>
      <c r="E54" s="10"/>
      <c r="F54" s="10"/>
      <c r="G54" s="18">
        <f>VLOOKUP(A54,[1]TDSheet!$A:$G,7,0)</f>
        <v>0.4</v>
      </c>
      <c r="J54" s="3">
        <f t="shared" si="2"/>
        <v>0</v>
      </c>
      <c r="M54" s="3">
        <f>VLOOKUP(A54,[1]TDSheet!$A:$O,15,0)</f>
        <v>550</v>
      </c>
      <c r="N54" s="3">
        <f t="shared" si="3"/>
        <v>0</v>
      </c>
      <c r="O54" s="23">
        <v>100</v>
      </c>
      <c r="P54" s="19"/>
      <c r="Q54" s="19"/>
      <c r="R54" s="19"/>
      <c r="S54" s="3" t="e">
        <f t="shared" si="4"/>
        <v>#DIV/0!</v>
      </c>
      <c r="T54" s="3" t="e">
        <f t="shared" si="5"/>
        <v>#DIV/0!</v>
      </c>
      <c r="W54" s="3">
        <f>VLOOKUP(A54,[1]TDSheet!$A:$X,24,0)</f>
        <v>44.2</v>
      </c>
      <c r="X54" s="3">
        <f>VLOOKUP(A54,[1]TDSheet!$A:$Y,25,0)</f>
        <v>0</v>
      </c>
      <c r="Y54" s="3">
        <f>VLOOKUP(A54,[1]TDSheet!$A:$N,14,0)</f>
        <v>60.8</v>
      </c>
      <c r="AA54" s="3">
        <f t="shared" si="6"/>
        <v>40</v>
      </c>
      <c r="AB54" s="3">
        <f t="shared" si="7"/>
        <v>0</v>
      </c>
      <c r="AC54" s="3">
        <f t="shared" si="8"/>
        <v>0</v>
      </c>
      <c r="AD54" s="3">
        <f t="shared" si="9"/>
        <v>0</v>
      </c>
    </row>
    <row r="55" spans="1:30" ht="11.1" customHeight="1" outlineLevel="3" x14ac:dyDescent="0.2">
      <c r="A55" s="9" t="s">
        <v>46</v>
      </c>
      <c r="B55" s="9" t="str">
        <f>VLOOKUP(A55,[1]TDSheet!$A:$B,2,0)</f>
        <v>кг</v>
      </c>
      <c r="C55" s="11">
        <v>23.777000000000001</v>
      </c>
      <c r="D55" s="10">
        <v>61.53</v>
      </c>
      <c r="E55" s="10">
        <v>64.564999999999998</v>
      </c>
      <c r="F55" s="10"/>
      <c r="G55" s="18">
        <f>VLOOKUP(A55,[1]TDSheet!$A:$G,7,0)</f>
        <v>1</v>
      </c>
      <c r="J55" s="3">
        <f t="shared" si="2"/>
        <v>3.0349999999999966</v>
      </c>
      <c r="K55" s="3">
        <f>VLOOKUP(A55,[2]TDSheet!$A:$G,7,0)</f>
        <v>61.53</v>
      </c>
      <c r="M55" s="3">
        <f>VLOOKUP(A55,[1]TDSheet!$A:$O,15,0)</f>
        <v>270</v>
      </c>
      <c r="N55" s="3">
        <f t="shared" si="3"/>
        <v>0.60699999999999932</v>
      </c>
      <c r="O55" s="23">
        <v>50</v>
      </c>
      <c r="P55" s="19"/>
      <c r="Q55" s="19"/>
      <c r="R55" s="19"/>
      <c r="S55" s="3">
        <f t="shared" si="4"/>
        <v>527.18286655683744</v>
      </c>
      <c r="T55" s="3">
        <f t="shared" si="5"/>
        <v>444.81054365733166</v>
      </c>
      <c r="W55" s="3">
        <f>VLOOKUP(A55,[1]TDSheet!$A:$X,24,0)</f>
        <v>20.540799999999997</v>
      </c>
      <c r="X55" s="3">
        <f>VLOOKUP(A55,[1]TDSheet!$A:$Y,25,0)</f>
        <v>0</v>
      </c>
      <c r="Y55" s="3">
        <f>VLOOKUP(A55,[1]TDSheet!$A:$N,14,0)</f>
        <v>30.240199999999998</v>
      </c>
      <c r="AA55" s="3">
        <f t="shared" si="6"/>
        <v>50</v>
      </c>
      <c r="AB55" s="3">
        <f t="shared" si="7"/>
        <v>0</v>
      </c>
      <c r="AC55" s="3">
        <f t="shared" si="8"/>
        <v>0</v>
      </c>
      <c r="AD55" s="3">
        <f t="shared" si="9"/>
        <v>0</v>
      </c>
    </row>
    <row r="56" spans="1:30" ht="11.1" customHeight="1" outlineLevel="3" x14ac:dyDescent="0.2">
      <c r="A56" s="9" t="s">
        <v>47</v>
      </c>
      <c r="B56" s="9" t="str">
        <f>VLOOKUP(A56,[1]TDSheet!$A:$B,2,0)</f>
        <v>кг</v>
      </c>
      <c r="C56" s="11">
        <v>1.3640000000000001</v>
      </c>
      <c r="D56" s="10">
        <v>102.271</v>
      </c>
      <c r="E56" s="10">
        <v>102.271</v>
      </c>
      <c r="F56" s="10"/>
      <c r="G56" s="18">
        <f>VLOOKUP(A56,[1]TDSheet!$A:$G,7,0)</f>
        <v>1</v>
      </c>
      <c r="J56" s="3">
        <f t="shared" si="2"/>
        <v>0</v>
      </c>
      <c r="K56" s="3">
        <f>VLOOKUP(A56,[2]TDSheet!$A:$G,7,0)</f>
        <v>102.271</v>
      </c>
      <c r="M56" s="3">
        <f>VLOOKUP(A56,[1]TDSheet!$A:$O,15,0)</f>
        <v>420</v>
      </c>
      <c r="N56" s="3">
        <f t="shared" si="3"/>
        <v>0</v>
      </c>
      <c r="O56" s="23">
        <v>50</v>
      </c>
      <c r="P56" s="19"/>
      <c r="Q56" s="19"/>
      <c r="R56" s="19"/>
      <c r="S56" s="3" t="e">
        <f t="shared" si="4"/>
        <v>#DIV/0!</v>
      </c>
      <c r="T56" s="3" t="e">
        <f t="shared" si="5"/>
        <v>#DIV/0!</v>
      </c>
      <c r="W56" s="3">
        <f>VLOOKUP(A56,[1]TDSheet!$A:$X,24,0)</f>
        <v>32.160600000000002</v>
      </c>
      <c r="X56" s="3">
        <f>VLOOKUP(A56,[1]TDSheet!$A:$Y,25,0)</f>
        <v>0</v>
      </c>
      <c r="Y56" s="3">
        <f>VLOOKUP(A56,[1]TDSheet!$A:$N,14,0)</f>
        <v>47.2956</v>
      </c>
      <c r="AA56" s="3">
        <f t="shared" si="6"/>
        <v>50</v>
      </c>
      <c r="AB56" s="3">
        <f t="shared" si="7"/>
        <v>0</v>
      </c>
      <c r="AC56" s="3">
        <f t="shared" si="8"/>
        <v>0</v>
      </c>
      <c r="AD56" s="3">
        <f t="shared" si="9"/>
        <v>0</v>
      </c>
    </row>
    <row r="57" spans="1:30" ht="21.95" customHeight="1" outlineLevel="3" x14ac:dyDescent="0.2">
      <c r="A57" s="9" t="s">
        <v>60</v>
      </c>
      <c r="B57" s="9" t="str">
        <f>VLOOKUP(A57,[1]TDSheet!$A:$B,2,0)</f>
        <v>шт</v>
      </c>
      <c r="C57" s="10">
        <v>40</v>
      </c>
      <c r="D57" s="10"/>
      <c r="E57" s="10"/>
      <c r="F57" s="10"/>
      <c r="G57" s="18">
        <f>VLOOKUP(A57,[1]TDSheet!$A:$G,7,0)</f>
        <v>0.35</v>
      </c>
      <c r="J57" s="3">
        <f t="shared" si="2"/>
        <v>0</v>
      </c>
      <c r="M57" s="3">
        <f>VLOOKUP(A57,[1]TDSheet!$A:$O,15,0)</f>
        <v>380</v>
      </c>
      <c r="N57" s="3">
        <f t="shared" si="3"/>
        <v>0</v>
      </c>
      <c r="O57" s="23">
        <v>80</v>
      </c>
      <c r="P57" s="19"/>
      <c r="Q57" s="19"/>
      <c r="R57" s="19"/>
      <c r="S57" s="3" t="e">
        <f t="shared" si="4"/>
        <v>#DIV/0!</v>
      </c>
      <c r="T57" s="3" t="e">
        <f t="shared" si="5"/>
        <v>#DIV/0!</v>
      </c>
      <c r="W57" s="3">
        <f>VLOOKUP(A57,[1]TDSheet!$A:$X,24,0)</f>
        <v>28</v>
      </c>
      <c r="X57" s="3">
        <f>VLOOKUP(A57,[1]TDSheet!$A:$Y,25,0)</f>
        <v>2</v>
      </c>
      <c r="Y57" s="3">
        <f>VLOOKUP(A57,[1]TDSheet!$A:$N,14,0)</f>
        <v>40.4</v>
      </c>
      <c r="AA57" s="3">
        <f t="shared" si="6"/>
        <v>28</v>
      </c>
      <c r="AB57" s="3">
        <f t="shared" si="7"/>
        <v>0</v>
      </c>
      <c r="AC57" s="3">
        <f t="shared" si="8"/>
        <v>0</v>
      </c>
      <c r="AD57" s="3">
        <f t="shared" si="9"/>
        <v>0</v>
      </c>
    </row>
    <row r="58" spans="1:30" ht="21.95" customHeight="1" outlineLevel="3" x14ac:dyDescent="0.2">
      <c r="A58" s="20" t="s">
        <v>15</v>
      </c>
      <c r="B58" s="20" t="str">
        <f>VLOOKUP(A58,[1]TDSheet!$A:$B,2,0)</f>
        <v>шт</v>
      </c>
      <c r="C58" s="22"/>
      <c r="D58" s="22">
        <v>120</v>
      </c>
      <c r="E58" s="22">
        <v>58</v>
      </c>
      <c r="F58" s="22">
        <v>62</v>
      </c>
      <c r="G58" s="18">
        <f>VLOOKUP(A58,[1]TDSheet!$A:$G,7,0)</f>
        <v>0</v>
      </c>
      <c r="J58" s="3">
        <f t="shared" si="2"/>
        <v>58</v>
      </c>
      <c r="M58" s="3">
        <f>VLOOKUP(A58,[1]TDSheet!$A:$O,15,0)</f>
        <v>0</v>
      </c>
      <c r="N58" s="3">
        <f t="shared" si="3"/>
        <v>11.6</v>
      </c>
      <c r="O58" s="19"/>
      <c r="P58" s="19"/>
      <c r="Q58" s="19"/>
      <c r="R58" s="19"/>
      <c r="S58" s="3">
        <f t="shared" si="4"/>
        <v>5.3448275862068968</v>
      </c>
      <c r="T58" s="3">
        <f t="shared" si="5"/>
        <v>5.3448275862068968</v>
      </c>
      <c r="W58" s="3">
        <f>VLOOKUP(A58,[1]TDSheet!$A:$X,24,0)</f>
        <v>7.2</v>
      </c>
      <c r="X58" s="3">
        <f>VLOOKUP(A58,[1]TDSheet!$A:$Y,25,0)</f>
        <v>15.8</v>
      </c>
      <c r="Y58" s="3">
        <f>VLOOKUP(A58,[1]TDSheet!$A:$N,14,0)</f>
        <v>0.2</v>
      </c>
      <c r="AA58" s="3">
        <f t="shared" si="6"/>
        <v>0</v>
      </c>
      <c r="AB58" s="3">
        <f t="shared" si="7"/>
        <v>0</v>
      </c>
      <c r="AC58" s="3">
        <f t="shared" si="8"/>
        <v>0</v>
      </c>
      <c r="AD58" s="3">
        <f t="shared" si="9"/>
        <v>0</v>
      </c>
    </row>
  </sheetData>
  <autoFilter ref="A3:AD58" xr:uid="{73482F6D-5047-42FC-86A4-BBC5BC40B33A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2023-08-25T08:57:07Z</dcterms:modified>
</cp:coreProperties>
</file>