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8,23 филиалы зпф\"/>
    </mc:Choice>
  </mc:AlternateContent>
  <xr:revisionPtr revIDLastSave="0" documentId="13_ncr:1_{FD9274D3-9942-427F-96FB-8A5BB7745E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7" i="1" l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6" i="1"/>
  <c r="V5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6" i="1"/>
  <c r="M7" i="1"/>
  <c r="M10" i="1"/>
  <c r="M12" i="1"/>
  <c r="M13" i="1"/>
  <c r="M14" i="1"/>
  <c r="M15" i="1"/>
  <c r="M16" i="1"/>
  <c r="M17" i="1"/>
  <c r="M19" i="1"/>
  <c r="M20" i="1"/>
  <c r="M21" i="1"/>
  <c r="M22" i="1"/>
  <c r="M26" i="1"/>
  <c r="M27" i="1"/>
  <c r="M28" i="1"/>
  <c r="M30" i="1"/>
  <c r="M32" i="1"/>
  <c r="M33" i="1"/>
  <c r="M34" i="1"/>
  <c r="M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6" i="1"/>
  <c r="L5" i="1" s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6" i="1"/>
  <c r="R7" i="1"/>
  <c r="R8" i="1"/>
  <c r="R5" i="1" s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6" i="1"/>
  <c r="P7" i="1"/>
  <c r="P8" i="1"/>
  <c r="P5" i="1" s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6" i="1"/>
  <c r="I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6" i="1"/>
  <c r="F5" i="1"/>
  <c r="E5" i="1"/>
  <c r="T5" i="1"/>
  <c r="Q5" i="1"/>
  <c r="M5" i="1"/>
  <c r="K5" i="1"/>
  <c r="J5" i="1"/>
  <c r="H5" i="1"/>
  <c r="W5" i="1" l="1"/>
</calcChain>
</file>

<file path=xl/sharedStrings.xml><?xml version="1.0" encoding="utf-8"?>
<sst xmlns="http://schemas.openxmlformats.org/spreadsheetml/2006/main" count="87" uniqueCount="55">
  <si>
    <t>Период: 17.08.2023 - 24.08.2023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</si>
  <si>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</si>
  <si>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</si>
  <si>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</si>
  <si>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</si>
  <si>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</si>
  <si>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</si>
  <si>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</si>
  <si>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</si>
  <si>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</si>
  <si>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</si>
  <si>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вишней. Жареные с начинкой.ВЕС  ПОКОМ</t>
  </si>
  <si>
    <t>кг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</si>
  <si>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</si>
  <si>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</si>
  <si>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</si>
  <si>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</si>
  <si>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</si>
  <si>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</si>
  <si>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</si>
  <si>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</si>
  <si>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</si>
  <si>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</si>
  <si>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</si>
  <si>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</si>
  <si>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</si>
  <si>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</si>
  <si>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</si>
  <si>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</si>
  <si>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</si>
  <si>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</si>
  <si>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</si>
  <si>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</si>
  <si>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</si>
  <si>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</si>
  <si>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</si>
  <si>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</si>
  <si>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</si>
  <si>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крат</t>
  </si>
  <si>
    <t>заяв</t>
  </si>
  <si>
    <t>раз</t>
  </si>
  <si>
    <t>заказ</t>
  </si>
  <si>
    <t>ср</t>
  </si>
  <si>
    <t>кон ост</t>
  </si>
  <si>
    <t>ост без заказа</t>
  </si>
  <si>
    <t>ср 03,08</t>
  </si>
  <si>
    <t>ср 11,08</t>
  </si>
  <si>
    <t>коментарий</t>
  </si>
  <si>
    <t>вес</t>
  </si>
  <si>
    <t>заказ кор.</t>
  </si>
  <si>
    <t>ВЕС</t>
  </si>
  <si>
    <t>крат кор</t>
  </si>
  <si>
    <t>Готовые чебуреки Сочный мегачебурек.Готовые жареные.ВЕС  ПОКОМ</t>
  </si>
  <si>
    <t>Пельмени Мясорубские Стародворье ЗПФ 0,7 Равиоли Стародворье</t>
  </si>
  <si>
    <t>ср 17,08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</si>
</sst>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5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4" fillId="4" borderId="2" xfId="0" applyNumberFormat="1" applyFont="1" applyFill="1" applyBorder="1" applyAlignment="1">
      <alignment horizontal="right" vertical="top"/>
    </xf>
    <xf numFmtId="165" fontId="4" fillId="4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0" fontId="3" fillId="0" borderId="1" xfId="0" applyFont="1" applyBorder="1" applyAlignment="1">
      <alignment horizontal="left" vertical="top"/>
    </xf>
    <xf numFmtId="164" fontId="0" fillId="0" borderId="3" xfId="0" applyNumberFormat="1" applyBorder="1" applyAlignment="1"/>
    <xf numFmtId="164" fontId="0" fillId="0" borderId="0" xfId="0" applyNumberFormat="1" applyFill="1" applyAlignment="1"/>
    <xf numFmtId="164" fontId="0" fillId="5" borderId="3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79;&#1072;&#1082;&#1072;&#1079;&#1099;/&#1089;&#1090;&#1072;&#1090;&#1080;&#1089;&#1090;&#1080;&#1082;&#1072;%20&#1092;&#1080;&#1083;&#1080;&#1072;&#1083;&#1099;/2023/08,23/17,08,23%20&#1047;&#1055;&#1060;/&#1076;&#1074;%2017,08,23%20&#1073;&#1088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10.08.2023 - 17.08.2023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</v>
          </cell>
          <cell r="K3" t="str">
            <v>заказ</v>
          </cell>
          <cell r="L3" t="str">
            <v>ср</v>
          </cell>
          <cell r="M3" t="str">
            <v>заказ</v>
          </cell>
          <cell r="N3" t="str">
            <v>кон ост</v>
          </cell>
          <cell r="O3" t="str">
            <v>ост без заказа</v>
          </cell>
          <cell r="P3" t="str">
            <v>ср 27,07</v>
          </cell>
          <cell r="Q3" t="str">
            <v>ср 03,08</v>
          </cell>
          <cell r="R3" t="str">
            <v>ср 11,08</v>
          </cell>
          <cell r="S3" t="str">
            <v>коментарий</v>
          </cell>
          <cell r="T3" t="str">
            <v>вес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</row>
        <row r="5">
          <cell r="E5">
            <v>8188.2</v>
          </cell>
          <cell r="F5">
            <v>6807.3</v>
          </cell>
          <cell r="H5">
            <v>0</v>
          </cell>
          <cell r="I5">
            <v>0</v>
          </cell>
          <cell r="J5">
            <v>3528.96</v>
          </cell>
          <cell r="K5">
            <v>0</v>
          </cell>
          <cell r="L5">
            <v>1637.6399999999996</v>
          </cell>
          <cell r="M5">
            <v>11953.839999999998</v>
          </cell>
          <cell r="P5">
            <v>1440.9600000000003</v>
          </cell>
          <cell r="Q5">
            <v>1391.68</v>
          </cell>
          <cell r="R5">
            <v>1341.1</v>
          </cell>
          <cell r="T5">
            <v>9156.1280000000006</v>
          </cell>
          <cell r="U5" t="str">
            <v>крат кор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>
            <v>519</v>
          </cell>
          <cell r="D6">
            <v>84</v>
          </cell>
          <cell r="E6">
            <v>297</v>
          </cell>
          <cell r="F6">
            <v>223</v>
          </cell>
          <cell r="G6">
            <v>0.3</v>
          </cell>
          <cell r="J6">
            <v>84</v>
          </cell>
          <cell r="L6">
            <v>59.4</v>
          </cell>
          <cell r="M6">
            <v>465.19999999999993</v>
          </cell>
          <cell r="N6">
            <v>13</v>
          </cell>
          <cell r="O6">
            <v>5.1683501683501687</v>
          </cell>
          <cell r="P6">
            <v>55.6</v>
          </cell>
          <cell r="Q6">
            <v>51.8</v>
          </cell>
          <cell r="R6">
            <v>46.2</v>
          </cell>
          <cell r="T6">
            <v>139.55999999999997</v>
          </cell>
          <cell r="U6">
            <v>12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>
            <v>811</v>
          </cell>
          <cell r="E7">
            <v>349</v>
          </cell>
          <cell r="F7">
            <v>369</v>
          </cell>
          <cell r="G7">
            <v>0.3</v>
          </cell>
          <cell r="J7">
            <v>0</v>
          </cell>
          <cell r="L7">
            <v>69.8</v>
          </cell>
          <cell r="M7">
            <v>538.4</v>
          </cell>
          <cell r="N7">
            <v>13</v>
          </cell>
          <cell r="O7">
            <v>5.2865329512893986</v>
          </cell>
          <cell r="P7">
            <v>66</v>
          </cell>
          <cell r="Q7">
            <v>54.6</v>
          </cell>
          <cell r="R7">
            <v>46.2</v>
          </cell>
          <cell r="T7">
            <v>161.51999999999998</v>
          </cell>
          <cell r="U7">
            <v>12</v>
          </cell>
        </row>
        <row r="8">
          <cell r="A8" t="str">
            <v>Готовые чебуреки Сочный мегачебурек.Готовые жареные.ВЕС  ПОКОМ</v>
          </cell>
          <cell r="B8" t="str">
            <v>кг</v>
          </cell>
          <cell r="G8">
            <v>1</v>
          </cell>
          <cell r="J8">
            <v>98.56</v>
          </cell>
          <cell r="L8">
            <v>0</v>
          </cell>
          <cell r="M8">
            <v>120</v>
          </cell>
          <cell r="N8" t="e">
            <v>#DIV/0!</v>
          </cell>
          <cell r="O8" t="e">
            <v>#DIV/0!</v>
          </cell>
          <cell r="P8">
            <v>0</v>
          </cell>
          <cell r="Q8">
            <v>22.4</v>
          </cell>
          <cell r="R8">
            <v>0</v>
          </cell>
          <cell r="T8">
            <v>120</v>
          </cell>
          <cell r="U8">
            <v>2.2400000000000002</v>
          </cell>
        </row>
        <row r="9">
          <cell r="A9" t="str">
            <v>Жар-ладушки с клубникой и вишней. Жареные с начинкой.ВЕС  ПОКОМ</v>
          </cell>
          <cell r="B9" t="str">
            <v>кг</v>
          </cell>
          <cell r="C9">
            <v>203.5</v>
          </cell>
          <cell r="E9">
            <v>29.6</v>
          </cell>
          <cell r="F9">
            <v>173.9</v>
          </cell>
          <cell r="G9">
            <v>1</v>
          </cell>
          <cell r="J9">
            <v>0</v>
          </cell>
          <cell r="L9">
            <v>5.92</v>
          </cell>
          <cell r="N9">
            <v>29.375</v>
          </cell>
          <cell r="O9">
            <v>29.375</v>
          </cell>
          <cell r="P9">
            <v>1.48</v>
          </cell>
          <cell r="Q9">
            <v>13.280000000000001</v>
          </cell>
          <cell r="R9">
            <v>5.18</v>
          </cell>
          <cell r="T9">
            <v>0</v>
          </cell>
          <cell r="U9">
            <v>3.7</v>
          </cell>
        </row>
        <row r="10">
          <cell r="A10" t="str">
            <v>Круггетсы сочные ТМ Горячая штучка ТС Круггетсы 0,25 кг зам  ПОКОМ</v>
          </cell>
          <cell r="B10" t="str">
            <v>шт</v>
          </cell>
          <cell r="C10">
            <v>251</v>
          </cell>
          <cell r="E10">
            <v>171</v>
          </cell>
          <cell r="F10">
            <v>62</v>
          </cell>
          <cell r="G10">
            <v>0.25</v>
          </cell>
          <cell r="J10">
            <v>96</v>
          </cell>
          <cell r="L10">
            <v>34.200000000000003</v>
          </cell>
          <cell r="M10">
            <v>286.60000000000002</v>
          </cell>
          <cell r="N10">
            <v>13</v>
          </cell>
          <cell r="O10">
            <v>4.6198830409356724</v>
          </cell>
          <cell r="P10">
            <v>20</v>
          </cell>
          <cell r="Q10">
            <v>19</v>
          </cell>
          <cell r="R10">
            <v>25.8</v>
          </cell>
          <cell r="T10">
            <v>71.650000000000006</v>
          </cell>
          <cell r="U10">
            <v>12</v>
          </cell>
        </row>
        <row r="11">
          <cell r="A11" t="str">
            <v>Мини-сосиски в тесте "Фрайпики" 1,8кг ВЕС,  ПОКОМ</v>
          </cell>
          <cell r="B11" t="str">
            <v>кг</v>
          </cell>
          <cell r="C11">
            <v>162</v>
          </cell>
          <cell r="E11">
            <v>12.7</v>
          </cell>
          <cell r="F11">
            <v>147.5</v>
          </cell>
          <cell r="G11">
            <v>1</v>
          </cell>
          <cell r="J11">
            <v>0</v>
          </cell>
          <cell r="L11">
            <v>2.54</v>
          </cell>
          <cell r="N11">
            <v>58.070866141732282</v>
          </cell>
          <cell r="O11">
            <v>58.070866141732282</v>
          </cell>
          <cell r="P11">
            <v>0</v>
          </cell>
          <cell r="Q11">
            <v>1.8</v>
          </cell>
          <cell r="R11">
            <v>2.88</v>
          </cell>
          <cell r="T11">
            <v>0</v>
          </cell>
          <cell r="U11">
            <v>1.8</v>
          </cell>
        </row>
        <row r="12">
          <cell r="A12" t="str">
            <v>Мини-сосиски в тесте "Фрайпики" 3,7кг ВЕС,  ПОКОМ</v>
          </cell>
          <cell r="B12" t="str">
            <v>кг</v>
          </cell>
          <cell r="C12">
            <v>173.9</v>
          </cell>
          <cell r="D12">
            <v>299.7</v>
          </cell>
          <cell r="E12">
            <v>195.9</v>
          </cell>
          <cell r="F12">
            <v>203.7</v>
          </cell>
          <cell r="G12">
            <v>1</v>
          </cell>
          <cell r="J12">
            <v>62.900000000000006</v>
          </cell>
          <cell r="L12">
            <v>39.18</v>
          </cell>
          <cell r="M12">
            <v>242.73999999999998</v>
          </cell>
          <cell r="N12">
            <v>13.000000000000002</v>
          </cell>
          <cell r="O12">
            <v>6.8044920877998987</v>
          </cell>
          <cell r="P12">
            <v>51.06</v>
          </cell>
          <cell r="Q12">
            <v>39.18</v>
          </cell>
          <cell r="R12">
            <v>35.519999999999996</v>
          </cell>
          <cell r="T12">
            <v>242.73999999999998</v>
          </cell>
          <cell r="U12">
            <v>3.7</v>
          </cell>
        </row>
        <row r="13">
          <cell r="A13" t="str">
            <v>Наггетсы из печи 0,25кг ТМ Вязанка ТС Няняггетсы Сливушки замор.  ПОКОМ</v>
          </cell>
          <cell r="B13" t="str">
            <v>шт</v>
          </cell>
          <cell r="C13">
            <v>217</v>
          </cell>
          <cell r="D13">
            <v>516</v>
          </cell>
          <cell r="E13">
            <v>267</v>
          </cell>
          <cell r="F13">
            <v>406</v>
          </cell>
          <cell r="G13">
            <v>0.25</v>
          </cell>
          <cell r="J13">
            <v>72</v>
          </cell>
          <cell r="L13">
            <v>53.4</v>
          </cell>
          <cell r="M13">
            <v>216.19999999999993</v>
          </cell>
          <cell r="N13">
            <v>12.999999999999998</v>
          </cell>
          <cell r="O13">
            <v>8.951310861423222</v>
          </cell>
          <cell r="P13">
            <v>46.8</v>
          </cell>
          <cell r="Q13">
            <v>57</v>
          </cell>
          <cell r="R13">
            <v>53</v>
          </cell>
          <cell r="T13">
            <v>54.049999999999983</v>
          </cell>
          <cell r="U13">
            <v>12</v>
          </cell>
        </row>
        <row r="14">
          <cell r="A14" t="str">
            <v>Наггетсы Нагетосы Сочная курочка ТМ Горячая штучка 0,25 кг зам  ПОКОМ</v>
          </cell>
          <cell r="B14" t="str">
            <v>шт</v>
          </cell>
          <cell r="C14">
            <v>399</v>
          </cell>
          <cell r="D14">
            <v>330</v>
          </cell>
          <cell r="E14">
            <v>217</v>
          </cell>
          <cell r="F14">
            <v>445</v>
          </cell>
          <cell r="G14">
            <v>0.25</v>
          </cell>
          <cell r="J14">
            <v>0</v>
          </cell>
          <cell r="L14">
            <v>43.4</v>
          </cell>
          <cell r="M14">
            <v>119.19999999999993</v>
          </cell>
          <cell r="N14">
            <v>12.999999999999998</v>
          </cell>
          <cell r="O14">
            <v>10.253456221198157</v>
          </cell>
          <cell r="P14">
            <v>34.200000000000003</v>
          </cell>
          <cell r="Q14">
            <v>59.2</v>
          </cell>
          <cell r="R14">
            <v>32.200000000000003</v>
          </cell>
          <cell r="T14">
            <v>29.799999999999983</v>
          </cell>
          <cell r="U14">
            <v>6</v>
          </cell>
        </row>
        <row r="15">
          <cell r="A15" t="str">
            <v>Наггетсы с индейкой 0,25кг ТМ Вязанка ТС Няняггетсы Сливушки НД2 замор.  ПОКОМ</v>
          </cell>
          <cell r="B15" t="str">
            <v>шт</v>
          </cell>
          <cell r="C15">
            <v>587</v>
          </cell>
          <cell r="E15">
            <v>343</v>
          </cell>
          <cell r="F15">
            <v>165</v>
          </cell>
          <cell r="G15">
            <v>0.25</v>
          </cell>
          <cell r="J15">
            <v>348</v>
          </cell>
          <cell r="L15">
            <v>68.599999999999994</v>
          </cell>
          <cell r="M15">
            <v>378.79999999999995</v>
          </cell>
          <cell r="N15">
            <v>13</v>
          </cell>
          <cell r="O15">
            <v>7.4781341107871731</v>
          </cell>
          <cell r="P15">
            <v>62.2</v>
          </cell>
          <cell r="Q15">
            <v>56.2</v>
          </cell>
          <cell r="R15">
            <v>70.599999999999994</v>
          </cell>
          <cell r="T15">
            <v>94.699999999999989</v>
          </cell>
          <cell r="U15">
            <v>12</v>
          </cell>
        </row>
        <row r="16">
          <cell r="A16" t="str">
            <v>Наггетсы хрустящие п/ф ВЕС ПОКОМ</v>
          </cell>
          <cell r="B16" t="str">
            <v>кг</v>
          </cell>
          <cell r="C16">
            <v>562</v>
          </cell>
          <cell r="D16">
            <v>156</v>
          </cell>
          <cell r="E16">
            <v>306</v>
          </cell>
          <cell r="F16">
            <v>370</v>
          </cell>
          <cell r="G16">
            <v>1</v>
          </cell>
          <cell r="J16">
            <v>0</v>
          </cell>
          <cell r="L16">
            <v>61.2</v>
          </cell>
          <cell r="M16">
            <v>425.6</v>
          </cell>
          <cell r="N16">
            <v>13</v>
          </cell>
          <cell r="O16">
            <v>6.0457516339869279</v>
          </cell>
          <cell r="P16">
            <v>57.6</v>
          </cell>
          <cell r="Q16">
            <v>58.8</v>
          </cell>
          <cell r="R16">
            <v>41.2</v>
          </cell>
          <cell r="T16">
            <v>425.6</v>
          </cell>
          <cell r="U16">
            <v>6</v>
          </cell>
        </row>
        <row r="17">
          <cell r="A17" t="str">
            <v>Пельмени Grandmeni со сливочным маслом Горячая штучка 0,75 кг ПОКОМ</v>
          </cell>
          <cell r="B17" t="str">
            <v>шт</v>
          </cell>
          <cell r="C17">
            <v>273</v>
          </cell>
          <cell r="E17">
            <v>102</v>
          </cell>
          <cell r="F17">
            <v>148</v>
          </cell>
          <cell r="G17">
            <v>0.75</v>
          </cell>
          <cell r="J17">
            <v>0</v>
          </cell>
          <cell r="L17">
            <v>20.399999999999999</v>
          </cell>
          <cell r="M17">
            <v>117.19999999999999</v>
          </cell>
          <cell r="N17">
            <v>13</v>
          </cell>
          <cell r="O17">
            <v>7.2549019607843146</v>
          </cell>
          <cell r="P17">
            <v>24.8</v>
          </cell>
          <cell r="Q17">
            <v>15</v>
          </cell>
          <cell r="R17">
            <v>16.8</v>
          </cell>
          <cell r="T17">
            <v>87.899999999999991</v>
          </cell>
          <cell r="U17">
            <v>8</v>
          </cell>
        </row>
        <row r="18">
          <cell r="A18" t="str">
            <v>Пельмени Бигбули с мясом, Горячая штучка 0,9кг  ПОКОМ</v>
          </cell>
          <cell r="B18" t="str">
            <v>шт</v>
          </cell>
          <cell r="C18">
            <v>245</v>
          </cell>
          <cell r="E18">
            <v>190</v>
          </cell>
          <cell r="F18">
            <v>18</v>
          </cell>
          <cell r="G18">
            <v>0.9</v>
          </cell>
          <cell r="J18">
            <v>80</v>
          </cell>
          <cell r="L18">
            <v>38</v>
          </cell>
          <cell r="M18">
            <v>396</v>
          </cell>
          <cell r="N18">
            <v>13</v>
          </cell>
          <cell r="O18">
            <v>2.5789473684210527</v>
          </cell>
          <cell r="P18">
            <v>36.4</v>
          </cell>
          <cell r="Q18">
            <v>22.2</v>
          </cell>
          <cell r="R18">
            <v>24.4</v>
          </cell>
          <cell r="T18">
            <v>356.40000000000003</v>
          </cell>
          <cell r="U18">
            <v>8</v>
          </cell>
        </row>
        <row r="19">
          <cell r="A19" t="str">
            <v>Пельмени Бульмени с говядиной и свининой Горячая шт. 0,9 кг  ПОКОМ</v>
          </cell>
          <cell r="B19" t="str">
            <v>шт</v>
          </cell>
          <cell r="C19">
            <v>668</v>
          </cell>
          <cell r="E19">
            <v>384</v>
          </cell>
          <cell r="F19">
            <v>224</v>
          </cell>
          <cell r="G19">
            <v>0.9</v>
          </cell>
          <cell r="J19">
            <v>88</v>
          </cell>
          <cell r="L19">
            <v>76.8</v>
          </cell>
          <cell r="M19">
            <v>686.4</v>
          </cell>
          <cell r="N19">
            <v>13</v>
          </cell>
          <cell r="O19">
            <v>4.0625</v>
          </cell>
          <cell r="P19">
            <v>83</v>
          </cell>
          <cell r="Q19">
            <v>50.8</v>
          </cell>
          <cell r="R19">
            <v>51.8</v>
          </cell>
          <cell r="T19">
            <v>617.76</v>
          </cell>
          <cell r="U19">
            <v>8</v>
          </cell>
        </row>
        <row r="20">
          <cell r="A20" t="str">
            <v>Пельмени Бульмени с говядиной и свининой Горячая штучка 0,43  ПОКОМ</v>
          </cell>
          <cell r="B20" t="str">
            <v>шт</v>
          </cell>
          <cell r="C20">
            <v>277</v>
          </cell>
          <cell r="E20">
            <v>62</v>
          </cell>
          <cell r="F20">
            <v>123</v>
          </cell>
          <cell r="G20">
            <v>0.43</v>
          </cell>
          <cell r="J20">
            <v>0</v>
          </cell>
          <cell r="L20">
            <v>12.4</v>
          </cell>
          <cell r="M20">
            <v>38.200000000000017</v>
          </cell>
          <cell r="N20">
            <v>13.000000000000002</v>
          </cell>
          <cell r="O20">
            <v>9.9193548387096779</v>
          </cell>
          <cell r="P20">
            <v>19.2</v>
          </cell>
          <cell r="Q20">
            <v>12.4</v>
          </cell>
          <cell r="R20">
            <v>15.2</v>
          </cell>
          <cell r="T20">
            <v>16.426000000000005</v>
          </cell>
          <cell r="U20">
            <v>16</v>
          </cell>
        </row>
        <row r="21">
          <cell r="A21" t="str">
            <v>Пельмени Бульмени с говядиной и свининой Наваристые Горячая штучка ВЕС  ПОКОМ</v>
          </cell>
          <cell r="B21" t="str">
            <v>кг</v>
          </cell>
          <cell r="C21">
            <v>1325</v>
          </cell>
          <cell r="D21">
            <v>185</v>
          </cell>
          <cell r="E21">
            <v>845</v>
          </cell>
          <cell r="F21">
            <v>445</v>
          </cell>
          <cell r="G21">
            <v>1</v>
          </cell>
          <cell r="J21">
            <v>465</v>
          </cell>
          <cell r="L21">
            <v>169</v>
          </cell>
          <cell r="M21">
            <v>1400</v>
          </cell>
          <cell r="N21">
            <v>13.668639053254438</v>
          </cell>
          <cell r="O21">
            <v>5.384615384615385</v>
          </cell>
          <cell r="P21">
            <v>149</v>
          </cell>
          <cell r="Q21">
            <v>126</v>
          </cell>
          <cell r="R21">
            <v>138</v>
          </cell>
          <cell r="T21">
            <v>1400</v>
          </cell>
          <cell r="U21">
            <v>5</v>
          </cell>
        </row>
        <row r="22">
          <cell r="A22" t="str">
            <v>Пельмени Бульмени со сливочным маслом Горячая штучка 0,9 кг  ПОКОМ</v>
          </cell>
          <cell r="B22" t="str">
            <v>шт</v>
          </cell>
          <cell r="C22">
            <v>274</v>
          </cell>
          <cell r="D22">
            <v>880</v>
          </cell>
          <cell r="E22">
            <v>657</v>
          </cell>
          <cell r="F22">
            <v>425</v>
          </cell>
          <cell r="G22">
            <v>0.9</v>
          </cell>
          <cell r="J22">
            <v>64</v>
          </cell>
          <cell r="L22">
            <v>131.4</v>
          </cell>
          <cell r="M22">
            <v>1300</v>
          </cell>
          <cell r="N22">
            <v>13.614916286149162</v>
          </cell>
          <cell r="O22">
            <v>3.7214611872146115</v>
          </cell>
          <cell r="P22">
            <v>62.2</v>
          </cell>
          <cell r="Q22">
            <v>103</v>
          </cell>
          <cell r="R22">
            <v>85</v>
          </cell>
          <cell r="T22">
            <v>1170</v>
          </cell>
          <cell r="U22">
            <v>8</v>
          </cell>
        </row>
        <row r="23">
          <cell r="A23" t="str">
            <v>Пельмени Бульмени со сливочным маслом ТМ Горячая шт. 0,43 кг  ПОКОМ</v>
          </cell>
          <cell r="B23" t="str">
            <v>шт</v>
          </cell>
          <cell r="C23">
            <v>276</v>
          </cell>
          <cell r="E23">
            <v>134</v>
          </cell>
          <cell r="F23">
            <v>88</v>
          </cell>
          <cell r="G23">
            <v>0.43</v>
          </cell>
          <cell r="J23">
            <v>16</v>
          </cell>
          <cell r="L23">
            <v>26.8</v>
          </cell>
          <cell r="M23">
            <v>244.40000000000003</v>
          </cell>
          <cell r="N23">
            <v>13.000000000000002</v>
          </cell>
          <cell r="O23">
            <v>3.8805970149253732</v>
          </cell>
          <cell r="P23">
            <v>18.2</v>
          </cell>
          <cell r="Q23">
            <v>19.8</v>
          </cell>
          <cell r="R23">
            <v>18.8</v>
          </cell>
          <cell r="T23">
            <v>105.09200000000001</v>
          </cell>
          <cell r="U23">
            <v>16</v>
          </cell>
        </row>
        <row r="24">
          <cell r="A24" t="str">
            <v>Пельмени Отборные из свинины и говядины 0,9 кг ТМ Стародворье ТС Медвежье ушко  ПОКОМ</v>
          </cell>
          <cell r="B24" t="str">
            <v>шт</v>
          </cell>
          <cell r="C24">
            <v>95</v>
          </cell>
          <cell r="D24">
            <v>64</v>
          </cell>
          <cell r="E24">
            <v>97</v>
          </cell>
          <cell r="F24">
            <v>38</v>
          </cell>
          <cell r="G24">
            <v>0.9</v>
          </cell>
          <cell r="J24">
            <v>72</v>
          </cell>
          <cell r="L24">
            <v>19.399999999999999</v>
          </cell>
          <cell r="M24">
            <v>142.19999999999999</v>
          </cell>
          <cell r="N24">
            <v>13</v>
          </cell>
          <cell r="O24">
            <v>5.6701030927835054</v>
          </cell>
          <cell r="P24">
            <v>15.6</v>
          </cell>
          <cell r="Q24">
            <v>13.4</v>
          </cell>
          <cell r="R24">
            <v>12.4</v>
          </cell>
          <cell r="T24">
            <v>127.97999999999999</v>
          </cell>
          <cell r="U24">
            <v>8</v>
          </cell>
        </row>
        <row r="25">
          <cell r="A25" t="str">
            <v>Пельмени Отборные с говядиной 0,9 кг НОВА ТМ Стародворье ТС Медвежье ушко  ПОКОМ</v>
          </cell>
          <cell r="B25" t="str">
            <v>шт</v>
          </cell>
          <cell r="G25">
            <v>0.9</v>
          </cell>
          <cell r="J25">
            <v>8</v>
          </cell>
          <cell r="L25">
            <v>0</v>
          </cell>
          <cell r="M25">
            <v>64</v>
          </cell>
          <cell r="N25" t="e">
            <v>#DIV/0!</v>
          </cell>
          <cell r="O25" t="e">
            <v>#DIV/0!</v>
          </cell>
          <cell r="P25">
            <v>0</v>
          </cell>
          <cell r="Q25">
            <v>0</v>
          </cell>
          <cell r="R25">
            <v>4.2</v>
          </cell>
          <cell r="T25">
            <v>57.6</v>
          </cell>
          <cell r="U25">
            <v>8</v>
          </cell>
        </row>
        <row r="26">
          <cell r="A26" t="str">
            <v>Пельмени С говядиной и свининой, ВЕС, ТМ Славница сфера пуговки  ПОКОМ</v>
          </cell>
          <cell r="B26" t="str">
            <v>кг</v>
          </cell>
          <cell r="C26">
            <v>1410</v>
          </cell>
          <cell r="D26">
            <v>805</v>
          </cell>
          <cell r="E26">
            <v>1175</v>
          </cell>
          <cell r="F26">
            <v>770</v>
          </cell>
          <cell r="G26">
            <v>1</v>
          </cell>
          <cell r="J26">
            <v>815</v>
          </cell>
          <cell r="L26">
            <v>235</v>
          </cell>
          <cell r="M26">
            <v>1600</v>
          </cell>
          <cell r="N26">
            <v>13.553191489361701</v>
          </cell>
          <cell r="O26">
            <v>6.7446808510638299</v>
          </cell>
          <cell r="P26">
            <v>206</v>
          </cell>
          <cell r="Q26">
            <v>196</v>
          </cell>
          <cell r="R26">
            <v>215</v>
          </cell>
          <cell r="T26">
            <v>1600</v>
          </cell>
          <cell r="U26">
            <v>5</v>
          </cell>
        </row>
        <row r="27">
          <cell r="A27" t="str">
            <v>Пельмени Со свининой и говядиной ТМ Особый рецепт Любимая ложка 1,0 кг  ПОКОМ</v>
          </cell>
          <cell r="B27" t="str">
            <v>шт</v>
          </cell>
          <cell r="C27">
            <v>284</v>
          </cell>
          <cell r="D27">
            <v>125</v>
          </cell>
          <cell r="E27">
            <v>266</v>
          </cell>
          <cell r="F27">
            <v>92</v>
          </cell>
          <cell r="G27">
            <v>1</v>
          </cell>
          <cell r="J27">
            <v>295</v>
          </cell>
          <cell r="L27">
            <v>53.2</v>
          </cell>
          <cell r="M27">
            <v>304.60000000000002</v>
          </cell>
          <cell r="N27">
            <v>13</v>
          </cell>
          <cell r="O27">
            <v>7.2744360902255636</v>
          </cell>
          <cell r="P27">
            <v>59</v>
          </cell>
          <cell r="Q27">
            <v>41.4</v>
          </cell>
          <cell r="R27">
            <v>54.8</v>
          </cell>
          <cell r="T27">
            <v>304.60000000000002</v>
          </cell>
          <cell r="U27">
            <v>5</v>
          </cell>
        </row>
        <row r="28">
          <cell r="A28" t="str">
            <v>Снеки  ЖАР-мени ВЕС. рубленые в тесте замор.  ПОКОМ</v>
          </cell>
          <cell r="B28" t="str">
            <v>кг</v>
          </cell>
          <cell r="C28">
            <v>214.5</v>
          </cell>
          <cell r="D28">
            <v>220</v>
          </cell>
          <cell r="E28">
            <v>165</v>
          </cell>
          <cell r="F28">
            <v>220</v>
          </cell>
          <cell r="G28">
            <v>1</v>
          </cell>
          <cell r="J28">
            <v>38.5</v>
          </cell>
          <cell r="L28">
            <v>33</v>
          </cell>
          <cell r="M28">
            <v>170.5</v>
          </cell>
          <cell r="N28">
            <v>13</v>
          </cell>
          <cell r="O28">
            <v>7.833333333333333</v>
          </cell>
          <cell r="P28">
            <v>38.5</v>
          </cell>
          <cell r="Q28">
            <v>35.94</v>
          </cell>
          <cell r="R28">
            <v>30.8</v>
          </cell>
          <cell r="T28">
            <v>170.5</v>
          </cell>
          <cell r="U28">
            <v>5.5</v>
          </cell>
        </row>
        <row r="29">
          <cell r="A29" t="str">
            <v>Фрай-пицца с ветчиной и грибами 3,0 кг. ВЕС.  ПОКОМ</v>
          </cell>
          <cell r="B29" t="str">
            <v>кг</v>
          </cell>
          <cell r="D29">
            <v>114</v>
          </cell>
          <cell r="E29">
            <v>114</v>
          </cell>
          <cell r="G29">
            <v>1</v>
          </cell>
          <cell r="J29">
            <v>87</v>
          </cell>
          <cell r="L29">
            <v>22.8</v>
          </cell>
          <cell r="M29">
            <v>209.40000000000003</v>
          </cell>
          <cell r="N29">
            <v>13.000000000000002</v>
          </cell>
          <cell r="O29">
            <v>3.8157894736842106</v>
          </cell>
          <cell r="P29">
            <v>0</v>
          </cell>
          <cell r="Q29">
            <v>13.2</v>
          </cell>
          <cell r="R29">
            <v>16.8</v>
          </cell>
          <cell r="T29">
            <v>209.40000000000003</v>
          </cell>
          <cell r="U29">
            <v>3</v>
          </cell>
        </row>
        <row r="30">
          <cell r="A30" t="str">
            <v>Хотстеры ТМ Горячая штучка ТС Хотстеры 0,25 кг зам  ПОКОМ</v>
          </cell>
          <cell r="B30" t="str">
            <v>шт</v>
          </cell>
          <cell r="C30">
            <v>313</v>
          </cell>
          <cell r="E30">
            <v>209</v>
          </cell>
          <cell r="F30">
            <v>73</v>
          </cell>
          <cell r="G30">
            <v>0.25</v>
          </cell>
          <cell r="J30">
            <v>144</v>
          </cell>
          <cell r="L30">
            <v>41.8</v>
          </cell>
          <cell r="M30">
            <v>326.39999999999998</v>
          </cell>
          <cell r="N30">
            <v>13</v>
          </cell>
          <cell r="O30">
            <v>5.1913875598086126</v>
          </cell>
          <cell r="P30">
            <v>25.4</v>
          </cell>
          <cell r="Q30">
            <v>25.2</v>
          </cell>
          <cell r="R30">
            <v>35.799999999999997</v>
          </cell>
          <cell r="T30">
            <v>81.599999999999994</v>
          </cell>
          <cell r="U30">
            <v>12</v>
          </cell>
        </row>
        <row r="31">
          <cell r="A31" t="str">
            <v>Хрустящие крылышки. В панировке куриные жареные.ВЕС  ПОКОМ</v>
          </cell>
          <cell r="B31" t="str">
            <v>кг</v>
          </cell>
          <cell r="D31">
            <v>259</v>
          </cell>
          <cell r="E31">
            <v>81</v>
          </cell>
          <cell r="F31">
            <v>176.2</v>
          </cell>
          <cell r="G31">
            <v>1</v>
          </cell>
          <cell r="J31">
            <v>0</v>
          </cell>
          <cell r="L31">
            <v>16.2</v>
          </cell>
          <cell r="M31">
            <v>34.400000000000006</v>
          </cell>
          <cell r="N31">
            <v>13</v>
          </cell>
          <cell r="O31">
            <v>10.876543209876543</v>
          </cell>
          <cell r="P31">
            <v>0.72</v>
          </cell>
          <cell r="Q31">
            <v>17.28</v>
          </cell>
          <cell r="R31">
            <v>0.72</v>
          </cell>
          <cell r="T31">
            <v>34.400000000000006</v>
          </cell>
          <cell r="U31">
            <v>1.8</v>
          </cell>
        </row>
        <row r="32">
          <cell r="A32" t="str">
            <v>Чебупицца курочка по-итальянски Горячая штучка 0,25 кг зам  ПОКОМ</v>
          </cell>
          <cell r="B32" t="str">
            <v>шт</v>
          </cell>
          <cell r="C32">
            <v>564</v>
          </cell>
          <cell r="D32">
            <v>276</v>
          </cell>
          <cell r="E32">
            <v>330</v>
          </cell>
          <cell r="F32">
            <v>430</v>
          </cell>
          <cell r="G32">
            <v>0.25</v>
          </cell>
          <cell r="J32">
            <v>0</v>
          </cell>
          <cell r="L32">
            <v>66</v>
          </cell>
          <cell r="M32">
            <v>428</v>
          </cell>
          <cell r="N32">
            <v>13</v>
          </cell>
          <cell r="O32">
            <v>6.5151515151515156</v>
          </cell>
          <cell r="P32">
            <v>81</v>
          </cell>
          <cell r="Q32">
            <v>71.8</v>
          </cell>
          <cell r="R32">
            <v>54.2</v>
          </cell>
          <cell r="T32">
            <v>107</v>
          </cell>
          <cell r="U32">
            <v>12</v>
          </cell>
        </row>
        <row r="33">
          <cell r="A33" t="str">
            <v>Чебупицца Пепперони ТМ Горячая штучка ТС Чебупицца 0.25кг зам  ПОКОМ</v>
          </cell>
          <cell r="B33" t="str">
            <v>шт</v>
          </cell>
          <cell r="C33">
            <v>921</v>
          </cell>
          <cell r="E33">
            <v>339</v>
          </cell>
          <cell r="F33">
            <v>482</v>
          </cell>
          <cell r="G33">
            <v>0.25</v>
          </cell>
          <cell r="J33">
            <v>0</v>
          </cell>
          <cell r="L33">
            <v>67.8</v>
          </cell>
          <cell r="M33">
            <v>399.4</v>
          </cell>
          <cell r="N33">
            <v>13</v>
          </cell>
          <cell r="O33">
            <v>7.1091445427728619</v>
          </cell>
          <cell r="P33">
            <v>80</v>
          </cell>
          <cell r="Q33">
            <v>56</v>
          </cell>
          <cell r="R33">
            <v>52.6</v>
          </cell>
          <cell r="T33">
            <v>99.85</v>
          </cell>
          <cell r="U33">
            <v>12</v>
          </cell>
        </row>
        <row r="34">
          <cell r="A34" t="str">
            <v>Чебуреки сочные, ВЕС, куриные жарен. зам  ПОКОМ</v>
          </cell>
          <cell r="B34" t="str">
            <v>кг</v>
          </cell>
          <cell r="C34">
            <v>845</v>
          </cell>
          <cell r="D34">
            <v>645</v>
          </cell>
          <cell r="E34">
            <v>850</v>
          </cell>
          <cell r="F34">
            <v>490</v>
          </cell>
          <cell r="G34">
            <v>1</v>
          </cell>
          <cell r="J34">
            <v>595</v>
          </cell>
          <cell r="L34">
            <v>170</v>
          </cell>
          <cell r="M34">
            <v>1200</v>
          </cell>
          <cell r="N34">
            <v>13.441176470588236</v>
          </cell>
          <cell r="O34">
            <v>6.382352941176471</v>
          </cell>
          <cell r="P34">
            <v>147</v>
          </cell>
          <cell r="Q34">
            <v>139</v>
          </cell>
          <cell r="R34">
            <v>155</v>
          </cell>
          <cell r="T34">
            <v>1200</v>
          </cell>
          <cell r="U34">
            <v>5</v>
          </cell>
        </row>
        <row r="35">
          <cell r="A35" t="str">
            <v>Пельмени Мясорубские Стародворье ЗПФ 0,7 Равиоли Стародворье</v>
          </cell>
          <cell r="B35" t="str">
            <v>шт</v>
          </cell>
          <cell r="G35">
            <v>0.7</v>
          </cell>
          <cell r="M35">
            <v>100</v>
          </cell>
          <cell r="S35" t="str">
            <v>новые</v>
          </cell>
          <cell r="T35">
            <v>70</v>
          </cell>
          <cell r="U35">
            <v>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35"/>
  <sheetViews>
    <sheetView tabSelected="1" workbookViewId="0">
      <selection activeCell="Z18" sqref="Z18"/>
    </sheetView>
  </sheetViews>
  <sheetFormatPr defaultColWidth="10.5" defaultRowHeight="11.45" customHeight="1" outlineLevelRow="2" x14ac:dyDescent="0.2"/>
  <cols>
    <col min="1" max="1" width="69.83203125" style="3" customWidth="1"/>
    <col min="2" max="2" width="4.1640625" style="3" customWidth="1"/>
    <col min="3" max="6" width="6.1640625" style="3" customWidth="1"/>
    <col min="7" max="7" width="4.6640625" style="16" customWidth="1"/>
    <col min="8" max="9" width="1.6640625" style="4" customWidth="1"/>
    <col min="10" max="10" width="1.83203125" style="4" customWidth="1"/>
    <col min="11" max="11" width="5.5" style="4" customWidth="1"/>
    <col min="12" max="12" width="6.1640625" style="4" customWidth="1"/>
    <col min="13" max="13" width="10.5" style="4"/>
    <col min="14" max="15" width="7" style="4" customWidth="1"/>
    <col min="16" max="18" width="7.6640625" style="4" customWidth="1"/>
    <col min="19" max="20" width="10.5" style="4"/>
    <col min="21" max="21" width="6" style="16" customWidth="1"/>
    <col min="22" max="22" width="10.5" style="17"/>
    <col min="23" max="16384" width="10.5" style="4"/>
  </cols>
  <sheetData>
    <row r="1" spans="1:23" ht="12.95" customHeight="1" outlineLevel="1" x14ac:dyDescent="0.2">
      <c r="A1" s="2" t="s">
        <v>0</v>
      </c>
    </row>
    <row r="2" spans="1:23" ht="12.95" customHeight="1" outlineLevel="1" x14ac:dyDescent="0.2">
      <c r="A2" s="2"/>
    </row>
    <row r="3" spans="1:23" ht="26.1" customHeight="1" x14ac:dyDescent="0.2">
      <c r="A3" s="5" t="s">
        <v>1</v>
      </c>
      <c r="B3" s="5" t="s">
        <v>2</v>
      </c>
      <c r="C3" s="5" t="s">
        <v>3</v>
      </c>
      <c r="D3" s="5"/>
      <c r="E3" s="5"/>
      <c r="F3" s="5"/>
      <c r="G3" s="10" t="s">
        <v>38</v>
      </c>
      <c r="H3" s="11" t="s">
        <v>39</v>
      </c>
      <c r="I3" s="11" t="s">
        <v>40</v>
      </c>
      <c r="J3" s="11" t="s">
        <v>41</v>
      </c>
      <c r="K3" s="11" t="s">
        <v>41</v>
      </c>
      <c r="L3" s="11" t="s">
        <v>42</v>
      </c>
      <c r="M3" s="11" t="s">
        <v>41</v>
      </c>
      <c r="N3" s="11" t="s">
        <v>43</v>
      </c>
      <c r="O3" s="11" t="s">
        <v>44</v>
      </c>
      <c r="P3" s="12" t="s">
        <v>45</v>
      </c>
      <c r="Q3" s="12" t="s">
        <v>46</v>
      </c>
      <c r="R3" s="12" t="s">
        <v>54</v>
      </c>
      <c r="S3" s="11" t="s">
        <v>47</v>
      </c>
      <c r="T3" s="11" t="s">
        <v>48</v>
      </c>
      <c r="U3" s="10"/>
      <c r="V3" s="13" t="s">
        <v>49</v>
      </c>
      <c r="W3" s="11" t="s">
        <v>50</v>
      </c>
    </row>
    <row r="4" spans="1:23" ht="26.1" customHeight="1" x14ac:dyDescent="0.2">
      <c r="A4" s="5" t="s">
        <v>1</v>
      </c>
      <c r="B4" s="5" t="s">
        <v>2</v>
      </c>
      <c r="C4" s="5" t="s">
        <v>4</v>
      </c>
      <c r="D4" s="5" t="s">
        <v>5</v>
      </c>
      <c r="E4" s="5" t="s">
        <v>6</v>
      </c>
      <c r="F4" s="5" t="s">
        <v>7</v>
      </c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0"/>
      <c r="V4" s="13"/>
      <c r="W4" s="11"/>
    </row>
    <row r="5" spans="1:23" ht="11.1" customHeight="1" x14ac:dyDescent="0.2">
      <c r="A5" s="6"/>
      <c r="B5" s="6"/>
      <c r="C5" s="7"/>
      <c r="D5" s="7"/>
      <c r="E5" s="14">
        <f t="shared" ref="E5:F5" si="0">SUM(E6:E81)</f>
        <v>7526.8</v>
      </c>
      <c r="F5" s="14">
        <f t="shared" si="0"/>
        <v>2667.1</v>
      </c>
      <c r="G5" s="10"/>
      <c r="H5" s="14">
        <f t="shared" ref="H5:M5" si="1">SUM(H6:H81)</f>
        <v>0</v>
      </c>
      <c r="I5" s="14">
        <f t="shared" si="1"/>
        <v>0</v>
      </c>
      <c r="J5" s="14">
        <f t="shared" si="1"/>
        <v>0</v>
      </c>
      <c r="K5" s="14">
        <f t="shared" si="1"/>
        <v>9867</v>
      </c>
      <c r="L5" s="14">
        <f t="shared" si="1"/>
        <v>1505.3599999999997</v>
      </c>
      <c r="M5" s="14">
        <f t="shared" si="1"/>
        <v>9292.7999999999975</v>
      </c>
      <c r="N5" s="11"/>
      <c r="O5" s="11"/>
      <c r="P5" s="14">
        <f>SUM(P6:P81)</f>
        <v>1391.68</v>
      </c>
      <c r="Q5" s="14">
        <f>SUM(Q6:Q81)</f>
        <v>1341.1</v>
      </c>
      <c r="R5" s="14">
        <f>SUM(R6:R81)</f>
        <v>1637.6399999999996</v>
      </c>
      <c r="S5" s="11"/>
      <c r="T5" s="14">
        <f>SUM(T6:T81)</f>
        <v>6916.8940000000002</v>
      </c>
      <c r="U5" s="10" t="s">
        <v>51</v>
      </c>
      <c r="V5" s="15">
        <f>SUM(V6:V81)</f>
        <v>1516</v>
      </c>
      <c r="W5" s="14">
        <f>SUM(W6:W81)</f>
        <v>6960.4400000000005</v>
      </c>
    </row>
    <row r="6" spans="1:23" ht="11.1" customHeight="1" outlineLevel="2" x14ac:dyDescent="0.2">
      <c r="A6" s="8" t="s">
        <v>8</v>
      </c>
      <c r="B6" s="8" t="s">
        <v>9</v>
      </c>
      <c r="C6" s="9">
        <v>306</v>
      </c>
      <c r="D6" s="9">
        <v>84</v>
      </c>
      <c r="E6" s="9">
        <v>277</v>
      </c>
      <c r="F6" s="9">
        <v>42</v>
      </c>
      <c r="G6" s="16">
        <f>VLOOKUP(A6,[1]TDSheet!$A:$G,7,0)</f>
        <v>0.3</v>
      </c>
      <c r="K6" s="20">
        <v>468</v>
      </c>
      <c r="L6" s="4">
        <f>E6/5</f>
        <v>55.4</v>
      </c>
      <c r="M6" s="19">
        <f>14*L6-F6-K6</f>
        <v>265.60000000000002</v>
      </c>
      <c r="N6" s="4">
        <f>(F6+K6+M6)/L6</f>
        <v>14</v>
      </c>
      <c r="O6" s="4">
        <f>(F6+K6)/L6</f>
        <v>9.2057761732851979</v>
      </c>
      <c r="P6" s="4">
        <f>VLOOKUP(A6,[1]TDSheet!$A:$Q,17,0)</f>
        <v>51.8</v>
      </c>
      <c r="Q6" s="4">
        <f>VLOOKUP(A6,[1]TDSheet!$A:$R,18,0)</f>
        <v>46.2</v>
      </c>
      <c r="R6" s="4">
        <f>VLOOKUP(A6,[1]TDSheet!$A:$L,12,0)</f>
        <v>59.4</v>
      </c>
      <c r="T6" s="4">
        <f>M6*G6</f>
        <v>79.680000000000007</v>
      </c>
      <c r="U6" s="16">
        <f>VLOOKUP(A6,[1]TDSheet!$A:$U,21,0)</f>
        <v>12</v>
      </c>
      <c r="V6" s="17">
        <v>23</v>
      </c>
      <c r="W6" s="4">
        <f>V6*U6*G6</f>
        <v>82.8</v>
      </c>
    </row>
    <row r="7" spans="1:23" ht="11.1" customHeight="1" outlineLevel="2" x14ac:dyDescent="0.2">
      <c r="A7" s="8" t="s">
        <v>10</v>
      </c>
      <c r="B7" s="8" t="s">
        <v>9</v>
      </c>
      <c r="C7" s="9">
        <v>452</v>
      </c>
      <c r="D7" s="9"/>
      <c r="E7" s="9">
        <v>292</v>
      </c>
      <c r="F7" s="9">
        <v>77</v>
      </c>
      <c r="G7" s="16">
        <f>VLOOKUP(A7,[1]TDSheet!$A:$G,7,0)</f>
        <v>0.3</v>
      </c>
      <c r="K7" s="20">
        <v>540</v>
      </c>
      <c r="L7" s="4">
        <f t="shared" ref="L7:L35" si="2">E7/5</f>
        <v>58.4</v>
      </c>
      <c r="M7" s="19">
        <f t="shared" ref="M7:M34" si="3">14*L7-F7-K7</f>
        <v>200.60000000000002</v>
      </c>
      <c r="N7" s="4">
        <f t="shared" ref="N7:N35" si="4">(F7+K7+M7)/L7</f>
        <v>14</v>
      </c>
      <c r="O7" s="4">
        <f t="shared" ref="O7:O35" si="5">(F7+K7)/L7</f>
        <v>10.565068493150685</v>
      </c>
      <c r="P7" s="4">
        <f>VLOOKUP(A7,[1]TDSheet!$A:$Q,17,0)</f>
        <v>54.6</v>
      </c>
      <c r="Q7" s="4">
        <f>VLOOKUP(A7,[1]TDSheet!$A:$R,18,0)</f>
        <v>46.2</v>
      </c>
      <c r="R7" s="4">
        <f>VLOOKUP(A7,[1]TDSheet!$A:$L,12,0)</f>
        <v>69.8</v>
      </c>
      <c r="T7" s="4">
        <f t="shared" ref="T7:T35" si="6">M7*G7</f>
        <v>60.180000000000007</v>
      </c>
      <c r="U7" s="16">
        <f>VLOOKUP(A7,[1]TDSheet!$A:$U,21,0)</f>
        <v>12</v>
      </c>
      <c r="V7" s="17">
        <v>17</v>
      </c>
      <c r="W7" s="4">
        <f t="shared" ref="W7:W35" si="7">V7*U7*G7</f>
        <v>61.199999999999996</v>
      </c>
    </row>
    <row r="8" spans="1:23" ht="11.1" customHeight="1" outlineLevel="2" x14ac:dyDescent="0.2">
      <c r="A8" s="1" t="s">
        <v>52</v>
      </c>
      <c r="B8" s="1" t="s">
        <v>12</v>
      </c>
      <c r="C8" s="9"/>
      <c r="D8" s="9"/>
      <c r="E8" s="9"/>
      <c r="F8" s="9"/>
      <c r="G8" s="16">
        <f>VLOOKUP(A8,[1]TDSheet!$A:$G,7,0)</f>
        <v>1</v>
      </c>
      <c r="K8" s="20"/>
      <c r="L8" s="4">
        <f t="shared" si="2"/>
        <v>0</v>
      </c>
      <c r="M8" s="21">
        <v>150</v>
      </c>
      <c r="N8" s="4" t="e">
        <f t="shared" si="4"/>
        <v>#DIV/0!</v>
      </c>
      <c r="O8" s="4" t="e">
        <f t="shared" si="5"/>
        <v>#DIV/0!</v>
      </c>
      <c r="P8" s="4">
        <f>VLOOKUP(A8,[1]TDSheet!$A:$Q,17,0)</f>
        <v>22.4</v>
      </c>
      <c r="Q8" s="4">
        <f>VLOOKUP(A8,[1]TDSheet!$A:$R,18,0)</f>
        <v>0</v>
      </c>
      <c r="R8" s="4">
        <f>VLOOKUP(A8,[1]TDSheet!$A:$L,12,0)</f>
        <v>0</v>
      </c>
      <c r="T8" s="4">
        <f t="shared" si="6"/>
        <v>150</v>
      </c>
      <c r="U8" s="16">
        <f>VLOOKUP(A8,[1]TDSheet!$A:$U,21,0)</f>
        <v>2.2400000000000002</v>
      </c>
      <c r="V8" s="17">
        <v>67</v>
      </c>
      <c r="W8" s="4">
        <f t="shared" si="7"/>
        <v>150.08000000000001</v>
      </c>
    </row>
    <row r="9" spans="1:23" ht="11.1" customHeight="1" outlineLevel="2" x14ac:dyDescent="0.2">
      <c r="A9" s="8" t="s">
        <v>11</v>
      </c>
      <c r="B9" s="8" t="s">
        <v>12</v>
      </c>
      <c r="C9" s="9">
        <v>181.3</v>
      </c>
      <c r="D9" s="9"/>
      <c r="E9" s="9">
        <v>33.299999999999997</v>
      </c>
      <c r="F9" s="9">
        <v>144.30000000000001</v>
      </c>
      <c r="G9" s="16">
        <f>VLOOKUP(A9,[1]TDSheet!$A:$G,7,0)</f>
        <v>1</v>
      </c>
      <c r="K9" s="20"/>
      <c r="L9" s="4">
        <f t="shared" si="2"/>
        <v>6.6599999999999993</v>
      </c>
      <c r="M9" s="19"/>
      <c r="N9" s="4">
        <f t="shared" si="4"/>
        <v>21.666666666666671</v>
      </c>
      <c r="O9" s="4">
        <f t="shared" si="5"/>
        <v>21.666666666666671</v>
      </c>
      <c r="P9" s="4">
        <f>VLOOKUP(A9,[1]TDSheet!$A:$Q,17,0)</f>
        <v>13.280000000000001</v>
      </c>
      <c r="Q9" s="4">
        <f>VLOOKUP(A9,[1]TDSheet!$A:$R,18,0)</f>
        <v>5.18</v>
      </c>
      <c r="R9" s="4">
        <f>VLOOKUP(A9,[1]TDSheet!$A:$L,12,0)</f>
        <v>5.92</v>
      </c>
      <c r="T9" s="4">
        <f t="shared" si="6"/>
        <v>0</v>
      </c>
      <c r="U9" s="16">
        <f>VLOOKUP(A9,[1]TDSheet!$A:$U,21,0)</f>
        <v>3.7</v>
      </c>
      <c r="V9" s="17">
        <v>0</v>
      </c>
      <c r="W9" s="4">
        <f t="shared" si="7"/>
        <v>0</v>
      </c>
    </row>
    <row r="10" spans="1:23" ht="11.1" customHeight="1" outlineLevel="2" x14ac:dyDescent="0.2">
      <c r="A10" s="8" t="s">
        <v>13</v>
      </c>
      <c r="B10" s="8" t="s">
        <v>9</v>
      </c>
      <c r="C10" s="9">
        <v>101</v>
      </c>
      <c r="D10" s="9">
        <v>96</v>
      </c>
      <c r="E10" s="9">
        <v>129</v>
      </c>
      <c r="F10" s="9">
        <v>41</v>
      </c>
      <c r="G10" s="16">
        <f>VLOOKUP(A10,[1]TDSheet!$A:$G,7,0)</f>
        <v>0.25</v>
      </c>
      <c r="K10" s="20">
        <v>288</v>
      </c>
      <c r="L10" s="4">
        <f t="shared" si="2"/>
        <v>25.8</v>
      </c>
      <c r="M10" s="19">
        <f t="shared" si="3"/>
        <v>32.199999999999989</v>
      </c>
      <c r="N10" s="4">
        <f t="shared" si="4"/>
        <v>14</v>
      </c>
      <c r="O10" s="4">
        <f t="shared" si="5"/>
        <v>12.751937984496124</v>
      </c>
      <c r="P10" s="4">
        <f>VLOOKUP(A10,[1]TDSheet!$A:$Q,17,0)</f>
        <v>19</v>
      </c>
      <c r="Q10" s="4">
        <f>VLOOKUP(A10,[1]TDSheet!$A:$R,18,0)</f>
        <v>25.8</v>
      </c>
      <c r="R10" s="4">
        <f>VLOOKUP(A10,[1]TDSheet!$A:$L,12,0)</f>
        <v>34.200000000000003</v>
      </c>
      <c r="T10" s="4">
        <f t="shared" si="6"/>
        <v>8.0499999999999972</v>
      </c>
      <c r="U10" s="16">
        <f>VLOOKUP(A10,[1]TDSheet!$A:$U,21,0)</f>
        <v>12</v>
      </c>
      <c r="V10" s="17">
        <v>3</v>
      </c>
      <c r="W10" s="4">
        <f t="shared" si="7"/>
        <v>9</v>
      </c>
    </row>
    <row r="11" spans="1:23" ht="11.1" customHeight="1" outlineLevel="2" x14ac:dyDescent="0.2">
      <c r="A11" s="8" t="s">
        <v>14</v>
      </c>
      <c r="B11" s="8" t="s">
        <v>12</v>
      </c>
      <c r="C11" s="9">
        <v>147.5</v>
      </c>
      <c r="D11" s="9">
        <v>0.1</v>
      </c>
      <c r="E11" s="9">
        <v>5.4</v>
      </c>
      <c r="F11" s="9">
        <v>142.19999999999999</v>
      </c>
      <c r="G11" s="16">
        <f>VLOOKUP(A11,[1]TDSheet!$A:$G,7,0)</f>
        <v>1</v>
      </c>
      <c r="K11" s="20"/>
      <c r="L11" s="4">
        <f t="shared" si="2"/>
        <v>1.08</v>
      </c>
      <c r="M11" s="19"/>
      <c r="N11" s="4">
        <f t="shared" si="4"/>
        <v>131.66666666666666</v>
      </c>
      <c r="O11" s="4">
        <f t="shared" si="5"/>
        <v>131.66666666666666</v>
      </c>
      <c r="P11" s="4">
        <f>VLOOKUP(A11,[1]TDSheet!$A:$Q,17,0)</f>
        <v>1.8</v>
      </c>
      <c r="Q11" s="4">
        <f>VLOOKUP(A11,[1]TDSheet!$A:$R,18,0)</f>
        <v>2.88</v>
      </c>
      <c r="R11" s="4">
        <f>VLOOKUP(A11,[1]TDSheet!$A:$L,12,0)</f>
        <v>2.54</v>
      </c>
      <c r="T11" s="4">
        <f t="shared" si="6"/>
        <v>0</v>
      </c>
      <c r="U11" s="16">
        <f>VLOOKUP(A11,[1]TDSheet!$A:$U,21,0)</f>
        <v>1.8</v>
      </c>
      <c r="V11" s="17">
        <v>0</v>
      </c>
      <c r="W11" s="4">
        <f t="shared" si="7"/>
        <v>0</v>
      </c>
    </row>
    <row r="12" spans="1:23" ht="11.1" customHeight="1" outlineLevel="2" x14ac:dyDescent="0.2">
      <c r="A12" s="8" t="s">
        <v>15</v>
      </c>
      <c r="B12" s="8" t="s">
        <v>12</v>
      </c>
      <c r="C12" s="9">
        <v>266.5</v>
      </c>
      <c r="D12" s="9">
        <v>62.9</v>
      </c>
      <c r="E12" s="9">
        <v>177.5</v>
      </c>
      <c r="F12" s="9">
        <v>88.8</v>
      </c>
      <c r="G12" s="16">
        <f>VLOOKUP(A12,[1]TDSheet!$A:$G,7,0)</f>
        <v>1</v>
      </c>
      <c r="K12" s="20">
        <v>244</v>
      </c>
      <c r="L12" s="4">
        <f t="shared" si="2"/>
        <v>35.5</v>
      </c>
      <c r="M12" s="19">
        <f t="shared" si="3"/>
        <v>164.2</v>
      </c>
      <c r="N12" s="4">
        <f t="shared" si="4"/>
        <v>14</v>
      </c>
      <c r="O12" s="4">
        <f t="shared" si="5"/>
        <v>9.3746478873239436</v>
      </c>
      <c r="P12" s="4">
        <f>VLOOKUP(A12,[1]TDSheet!$A:$Q,17,0)</f>
        <v>39.18</v>
      </c>
      <c r="Q12" s="4">
        <f>VLOOKUP(A12,[1]TDSheet!$A:$R,18,0)</f>
        <v>35.519999999999996</v>
      </c>
      <c r="R12" s="4">
        <f>VLOOKUP(A12,[1]TDSheet!$A:$L,12,0)</f>
        <v>39.18</v>
      </c>
      <c r="T12" s="4">
        <f t="shared" si="6"/>
        <v>164.2</v>
      </c>
      <c r="U12" s="16">
        <f>VLOOKUP(A12,[1]TDSheet!$A:$U,21,0)</f>
        <v>3.7</v>
      </c>
      <c r="V12" s="17">
        <v>45</v>
      </c>
      <c r="W12" s="4">
        <f t="shared" si="7"/>
        <v>166.5</v>
      </c>
    </row>
    <row r="13" spans="1:23" ht="11.1" customHeight="1" outlineLevel="2" x14ac:dyDescent="0.2">
      <c r="A13" s="8" t="s">
        <v>16</v>
      </c>
      <c r="B13" s="8" t="s">
        <v>9</v>
      </c>
      <c r="C13" s="9">
        <v>445</v>
      </c>
      <c r="D13" s="9">
        <v>72</v>
      </c>
      <c r="E13" s="9">
        <v>330</v>
      </c>
      <c r="F13" s="9">
        <v>145</v>
      </c>
      <c r="G13" s="16">
        <f>VLOOKUP(A13,[1]TDSheet!$A:$G,7,0)</f>
        <v>0.25</v>
      </c>
      <c r="K13" s="20">
        <v>216</v>
      </c>
      <c r="L13" s="4">
        <f t="shared" si="2"/>
        <v>66</v>
      </c>
      <c r="M13" s="19">
        <f t="shared" si="3"/>
        <v>563</v>
      </c>
      <c r="N13" s="4">
        <f t="shared" si="4"/>
        <v>14</v>
      </c>
      <c r="O13" s="4">
        <f t="shared" si="5"/>
        <v>5.4696969696969697</v>
      </c>
      <c r="P13" s="4">
        <f>VLOOKUP(A13,[1]TDSheet!$A:$Q,17,0)</f>
        <v>57</v>
      </c>
      <c r="Q13" s="4">
        <f>VLOOKUP(A13,[1]TDSheet!$A:$R,18,0)</f>
        <v>53</v>
      </c>
      <c r="R13" s="4">
        <f>VLOOKUP(A13,[1]TDSheet!$A:$L,12,0)</f>
        <v>53.4</v>
      </c>
      <c r="T13" s="4">
        <f t="shared" si="6"/>
        <v>140.75</v>
      </c>
      <c r="U13" s="16">
        <f>VLOOKUP(A13,[1]TDSheet!$A:$U,21,0)</f>
        <v>12</v>
      </c>
      <c r="V13" s="17">
        <v>47</v>
      </c>
      <c r="W13" s="4">
        <f t="shared" si="7"/>
        <v>141</v>
      </c>
    </row>
    <row r="14" spans="1:23" ht="11.1" customHeight="1" outlineLevel="2" x14ac:dyDescent="0.2">
      <c r="A14" s="8" t="s">
        <v>17</v>
      </c>
      <c r="B14" s="8" t="s">
        <v>9</v>
      </c>
      <c r="C14" s="9">
        <v>471</v>
      </c>
      <c r="D14" s="9">
        <v>9</v>
      </c>
      <c r="E14" s="9">
        <v>167</v>
      </c>
      <c r="F14" s="9">
        <v>287</v>
      </c>
      <c r="G14" s="16">
        <f>VLOOKUP(A14,[1]TDSheet!$A:$G,7,0)</f>
        <v>0.25</v>
      </c>
      <c r="K14" s="20">
        <v>120</v>
      </c>
      <c r="L14" s="4">
        <f t="shared" si="2"/>
        <v>33.4</v>
      </c>
      <c r="M14" s="19">
        <f t="shared" si="3"/>
        <v>60.599999999999966</v>
      </c>
      <c r="N14" s="4">
        <f t="shared" si="4"/>
        <v>14</v>
      </c>
      <c r="O14" s="4">
        <f t="shared" si="5"/>
        <v>12.18562874251497</v>
      </c>
      <c r="P14" s="4">
        <f>VLOOKUP(A14,[1]TDSheet!$A:$Q,17,0)</f>
        <v>59.2</v>
      </c>
      <c r="Q14" s="4">
        <f>VLOOKUP(A14,[1]TDSheet!$A:$R,18,0)</f>
        <v>32.200000000000003</v>
      </c>
      <c r="R14" s="4">
        <f>VLOOKUP(A14,[1]TDSheet!$A:$L,12,0)</f>
        <v>43.4</v>
      </c>
      <c r="T14" s="4">
        <f t="shared" si="6"/>
        <v>15.149999999999991</v>
      </c>
      <c r="U14" s="16">
        <f>VLOOKUP(A14,[1]TDSheet!$A:$U,21,0)</f>
        <v>6</v>
      </c>
      <c r="V14" s="17">
        <v>11</v>
      </c>
      <c r="W14" s="4">
        <f t="shared" si="7"/>
        <v>16.5</v>
      </c>
    </row>
    <row r="15" spans="1:23" ht="11.1" customHeight="1" outlineLevel="2" x14ac:dyDescent="0.2">
      <c r="A15" s="8" t="s">
        <v>18</v>
      </c>
      <c r="B15" s="8" t="s">
        <v>9</v>
      </c>
      <c r="C15" s="9">
        <v>206</v>
      </c>
      <c r="D15" s="9">
        <v>348</v>
      </c>
      <c r="E15" s="9">
        <v>398</v>
      </c>
      <c r="F15" s="9">
        <v>115</v>
      </c>
      <c r="G15" s="16">
        <f>VLOOKUP(A15,[1]TDSheet!$A:$G,7,0)</f>
        <v>0.25</v>
      </c>
      <c r="K15" s="20">
        <v>384</v>
      </c>
      <c r="L15" s="4">
        <f t="shared" si="2"/>
        <v>79.599999999999994</v>
      </c>
      <c r="M15" s="19">
        <f t="shared" si="3"/>
        <v>615.39999999999986</v>
      </c>
      <c r="N15" s="4">
        <f t="shared" si="4"/>
        <v>14</v>
      </c>
      <c r="O15" s="4">
        <f t="shared" si="5"/>
        <v>6.2688442211055282</v>
      </c>
      <c r="P15" s="4">
        <f>VLOOKUP(A15,[1]TDSheet!$A:$Q,17,0)</f>
        <v>56.2</v>
      </c>
      <c r="Q15" s="4">
        <f>VLOOKUP(A15,[1]TDSheet!$A:$R,18,0)</f>
        <v>70.599999999999994</v>
      </c>
      <c r="R15" s="4">
        <f>VLOOKUP(A15,[1]TDSheet!$A:$L,12,0)</f>
        <v>68.599999999999994</v>
      </c>
      <c r="T15" s="4">
        <f t="shared" si="6"/>
        <v>153.84999999999997</v>
      </c>
      <c r="U15" s="16">
        <f>VLOOKUP(A15,[1]TDSheet!$A:$U,21,0)</f>
        <v>12</v>
      </c>
      <c r="V15" s="17">
        <v>52</v>
      </c>
      <c r="W15" s="4">
        <f t="shared" si="7"/>
        <v>156</v>
      </c>
    </row>
    <row r="16" spans="1:23" ht="11.1" customHeight="1" outlineLevel="2" x14ac:dyDescent="0.2">
      <c r="A16" s="8" t="s">
        <v>19</v>
      </c>
      <c r="B16" s="8" t="s">
        <v>12</v>
      </c>
      <c r="C16" s="9">
        <v>442</v>
      </c>
      <c r="D16" s="9">
        <v>2</v>
      </c>
      <c r="E16" s="9">
        <v>204</v>
      </c>
      <c r="F16" s="9">
        <v>168</v>
      </c>
      <c r="G16" s="16">
        <f>VLOOKUP(A16,[1]TDSheet!$A:$G,7,0)</f>
        <v>1</v>
      </c>
      <c r="K16" s="20"/>
      <c r="L16" s="4">
        <f t="shared" si="2"/>
        <v>40.799999999999997</v>
      </c>
      <c r="M16" s="19">
        <f t="shared" si="3"/>
        <v>403.19999999999993</v>
      </c>
      <c r="N16" s="4">
        <f t="shared" si="4"/>
        <v>14</v>
      </c>
      <c r="O16" s="4">
        <f t="shared" si="5"/>
        <v>4.1176470588235299</v>
      </c>
      <c r="P16" s="4">
        <f>VLOOKUP(A16,[1]TDSheet!$A:$Q,17,0)</f>
        <v>58.8</v>
      </c>
      <c r="Q16" s="4">
        <f>VLOOKUP(A16,[1]TDSheet!$A:$R,18,0)</f>
        <v>41.2</v>
      </c>
      <c r="R16" s="4">
        <f>VLOOKUP(A16,[1]TDSheet!$A:$L,12,0)</f>
        <v>61.2</v>
      </c>
      <c r="T16" s="4">
        <f t="shared" si="6"/>
        <v>403.19999999999993</v>
      </c>
      <c r="U16" s="16">
        <f>VLOOKUP(A16,[1]TDSheet!$A:$U,21,0)</f>
        <v>6</v>
      </c>
      <c r="V16" s="17">
        <v>68</v>
      </c>
      <c r="W16" s="4">
        <f t="shared" si="7"/>
        <v>408</v>
      </c>
    </row>
    <row r="17" spans="1:23" ht="11.1" customHeight="1" outlineLevel="2" x14ac:dyDescent="0.2">
      <c r="A17" s="8" t="s">
        <v>20</v>
      </c>
      <c r="B17" s="8" t="s">
        <v>9</v>
      </c>
      <c r="C17" s="9">
        <v>158</v>
      </c>
      <c r="D17" s="9"/>
      <c r="E17" s="9">
        <v>92</v>
      </c>
      <c r="F17" s="9">
        <v>53</v>
      </c>
      <c r="G17" s="16">
        <f>VLOOKUP(A17,[1]TDSheet!$A:$G,7,0)</f>
        <v>0.75</v>
      </c>
      <c r="K17" s="20">
        <v>120</v>
      </c>
      <c r="L17" s="4">
        <f t="shared" si="2"/>
        <v>18.399999999999999</v>
      </c>
      <c r="M17" s="19">
        <f t="shared" si="3"/>
        <v>84.599999999999966</v>
      </c>
      <c r="N17" s="4">
        <f t="shared" si="4"/>
        <v>14</v>
      </c>
      <c r="O17" s="4">
        <f t="shared" si="5"/>
        <v>9.4021739130434785</v>
      </c>
      <c r="P17" s="4">
        <f>VLOOKUP(A17,[1]TDSheet!$A:$Q,17,0)</f>
        <v>15</v>
      </c>
      <c r="Q17" s="4">
        <f>VLOOKUP(A17,[1]TDSheet!$A:$R,18,0)</f>
        <v>16.8</v>
      </c>
      <c r="R17" s="4">
        <f>VLOOKUP(A17,[1]TDSheet!$A:$L,12,0)</f>
        <v>20.399999999999999</v>
      </c>
      <c r="T17" s="4">
        <f t="shared" si="6"/>
        <v>63.449999999999974</v>
      </c>
      <c r="U17" s="16">
        <f>VLOOKUP(A17,[1]TDSheet!$A:$U,21,0)</f>
        <v>8</v>
      </c>
      <c r="V17" s="17">
        <v>11</v>
      </c>
      <c r="W17" s="4">
        <f t="shared" si="7"/>
        <v>66</v>
      </c>
    </row>
    <row r="18" spans="1:23" ht="11.1" customHeight="1" outlineLevel="2" x14ac:dyDescent="0.2">
      <c r="A18" s="8" t="s">
        <v>21</v>
      </c>
      <c r="B18" s="8" t="s">
        <v>9</v>
      </c>
      <c r="C18" s="9">
        <v>41</v>
      </c>
      <c r="D18" s="9">
        <v>90</v>
      </c>
      <c r="E18" s="9">
        <v>108</v>
      </c>
      <c r="F18" s="9"/>
      <c r="G18" s="16">
        <f>VLOOKUP(A18,[1]TDSheet!$A:$G,7,0)</f>
        <v>0.9</v>
      </c>
      <c r="K18" s="20">
        <v>400</v>
      </c>
      <c r="L18" s="4">
        <f t="shared" si="2"/>
        <v>21.6</v>
      </c>
      <c r="M18" s="19"/>
      <c r="N18" s="4">
        <f t="shared" si="4"/>
        <v>18.518518518518519</v>
      </c>
      <c r="O18" s="4">
        <f t="shared" si="5"/>
        <v>18.518518518518519</v>
      </c>
      <c r="P18" s="4">
        <f>VLOOKUP(A18,[1]TDSheet!$A:$Q,17,0)</f>
        <v>22.2</v>
      </c>
      <c r="Q18" s="4">
        <f>VLOOKUP(A18,[1]TDSheet!$A:$R,18,0)</f>
        <v>24.4</v>
      </c>
      <c r="R18" s="4">
        <f>VLOOKUP(A18,[1]TDSheet!$A:$L,12,0)</f>
        <v>38</v>
      </c>
      <c r="T18" s="4">
        <f t="shared" si="6"/>
        <v>0</v>
      </c>
      <c r="U18" s="16">
        <f>VLOOKUP(A18,[1]TDSheet!$A:$U,21,0)</f>
        <v>8</v>
      </c>
      <c r="V18" s="17">
        <v>0</v>
      </c>
      <c r="W18" s="4">
        <f t="shared" si="7"/>
        <v>0</v>
      </c>
    </row>
    <row r="19" spans="1:23" ht="11.1" customHeight="1" outlineLevel="2" x14ac:dyDescent="0.2">
      <c r="A19" s="8" t="s">
        <v>22</v>
      </c>
      <c r="B19" s="8" t="s">
        <v>9</v>
      </c>
      <c r="C19" s="9">
        <v>287</v>
      </c>
      <c r="D19" s="9">
        <v>88</v>
      </c>
      <c r="E19" s="9">
        <v>297</v>
      </c>
      <c r="F19" s="9">
        <v>8</v>
      </c>
      <c r="G19" s="16">
        <f>VLOOKUP(A19,[1]TDSheet!$A:$G,7,0)</f>
        <v>0.9</v>
      </c>
      <c r="K19" s="20">
        <v>688</v>
      </c>
      <c r="L19" s="4">
        <f t="shared" si="2"/>
        <v>59.4</v>
      </c>
      <c r="M19" s="19">
        <f t="shared" si="3"/>
        <v>135.60000000000002</v>
      </c>
      <c r="N19" s="4">
        <f t="shared" si="4"/>
        <v>14</v>
      </c>
      <c r="O19" s="4">
        <f t="shared" si="5"/>
        <v>11.717171717171718</v>
      </c>
      <c r="P19" s="4">
        <f>VLOOKUP(A19,[1]TDSheet!$A:$Q,17,0)</f>
        <v>50.8</v>
      </c>
      <c r="Q19" s="4">
        <f>VLOOKUP(A19,[1]TDSheet!$A:$R,18,0)</f>
        <v>51.8</v>
      </c>
      <c r="R19" s="4">
        <f>VLOOKUP(A19,[1]TDSheet!$A:$L,12,0)</f>
        <v>76.8</v>
      </c>
      <c r="T19" s="4">
        <f t="shared" si="6"/>
        <v>122.04000000000002</v>
      </c>
      <c r="U19" s="16">
        <f>VLOOKUP(A19,[1]TDSheet!$A:$U,21,0)</f>
        <v>8</v>
      </c>
      <c r="V19" s="17">
        <v>17</v>
      </c>
      <c r="W19" s="4">
        <f t="shared" si="7"/>
        <v>122.4</v>
      </c>
    </row>
    <row r="20" spans="1:23" ht="11.1" customHeight="1" outlineLevel="2" x14ac:dyDescent="0.2">
      <c r="A20" s="8" t="s">
        <v>23</v>
      </c>
      <c r="B20" s="8" t="s">
        <v>9</v>
      </c>
      <c r="C20" s="9">
        <v>150</v>
      </c>
      <c r="D20" s="9">
        <v>5</v>
      </c>
      <c r="E20" s="9">
        <v>136</v>
      </c>
      <c r="F20" s="9">
        <v>-8</v>
      </c>
      <c r="G20" s="16">
        <f>VLOOKUP(A20,[1]TDSheet!$A:$G,7,0)</f>
        <v>0.43</v>
      </c>
      <c r="K20" s="20">
        <v>48</v>
      </c>
      <c r="L20" s="4">
        <f t="shared" si="2"/>
        <v>27.2</v>
      </c>
      <c r="M20" s="19">
        <f t="shared" si="3"/>
        <v>340.8</v>
      </c>
      <c r="N20" s="4">
        <f t="shared" si="4"/>
        <v>14</v>
      </c>
      <c r="O20" s="4">
        <f t="shared" si="5"/>
        <v>1.4705882352941178</v>
      </c>
      <c r="P20" s="4">
        <f>VLOOKUP(A20,[1]TDSheet!$A:$Q,17,0)</f>
        <v>12.4</v>
      </c>
      <c r="Q20" s="4">
        <f>VLOOKUP(A20,[1]TDSheet!$A:$R,18,0)</f>
        <v>15.2</v>
      </c>
      <c r="R20" s="4">
        <f>VLOOKUP(A20,[1]TDSheet!$A:$L,12,0)</f>
        <v>12.4</v>
      </c>
      <c r="T20" s="4">
        <f t="shared" si="6"/>
        <v>146.54400000000001</v>
      </c>
      <c r="U20" s="16">
        <f>VLOOKUP(A20,[1]TDSheet!$A:$U,21,0)</f>
        <v>16</v>
      </c>
      <c r="V20" s="17">
        <v>22</v>
      </c>
      <c r="W20" s="4">
        <f t="shared" si="7"/>
        <v>151.35999999999999</v>
      </c>
    </row>
    <row r="21" spans="1:23" ht="21.95" customHeight="1" outlineLevel="2" x14ac:dyDescent="0.2">
      <c r="A21" s="8" t="s">
        <v>24</v>
      </c>
      <c r="B21" s="8" t="s">
        <v>12</v>
      </c>
      <c r="C21" s="9">
        <v>720</v>
      </c>
      <c r="D21" s="9">
        <v>475</v>
      </c>
      <c r="E21" s="9">
        <v>880</v>
      </c>
      <c r="F21" s="9">
        <v>50</v>
      </c>
      <c r="G21" s="16">
        <f>VLOOKUP(A21,[1]TDSheet!$A:$G,7,0)</f>
        <v>1</v>
      </c>
      <c r="K21" s="20">
        <v>1400</v>
      </c>
      <c r="L21" s="4">
        <f t="shared" si="2"/>
        <v>176</v>
      </c>
      <c r="M21" s="19">
        <f t="shared" si="3"/>
        <v>1014</v>
      </c>
      <c r="N21" s="4">
        <f t="shared" si="4"/>
        <v>14</v>
      </c>
      <c r="O21" s="4">
        <f t="shared" si="5"/>
        <v>8.2386363636363633</v>
      </c>
      <c r="P21" s="4">
        <f>VLOOKUP(A21,[1]TDSheet!$A:$Q,17,0)</f>
        <v>126</v>
      </c>
      <c r="Q21" s="4">
        <f>VLOOKUP(A21,[1]TDSheet!$A:$R,18,0)</f>
        <v>138</v>
      </c>
      <c r="R21" s="4">
        <f>VLOOKUP(A21,[1]TDSheet!$A:$L,12,0)</f>
        <v>169</v>
      </c>
      <c r="T21" s="4">
        <f t="shared" si="6"/>
        <v>1014</v>
      </c>
      <c r="U21" s="16">
        <f>VLOOKUP(A21,[1]TDSheet!$A:$U,21,0)</f>
        <v>5</v>
      </c>
      <c r="V21" s="17">
        <v>203</v>
      </c>
      <c r="W21" s="4">
        <f t="shared" si="7"/>
        <v>1015</v>
      </c>
    </row>
    <row r="22" spans="1:23" ht="11.1" customHeight="1" outlineLevel="2" x14ac:dyDescent="0.2">
      <c r="A22" s="8" t="s">
        <v>25</v>
      </c>
      <c r="B22" s="8" t="s">
        <v>9</v>
      </c>
      <c r="C22" s="9">
        <v>595</v>
      </c>
      <c r="D22" s="9">
        <v>75</v>
      </c>
      <c r="E22" s="9">
        <v>480</v>
      </c>
      <c r="F22" s="9">
        <v>20</v>
      </c>
      <c r="G22" s="16">
        <f>VLOOKUP(A22,[1]TDSheet!$A:$G,7,0)</f>
        <v>0.9</v>
      </c>
      <c r="K22" s="20">
        <v>1304</v>
      </c>
      <c r="L22" s="4">
        <f t="shared" si="2"/>
        <v>96</v>
      </c>
      <c r="M22" s="19">
        <f t="shared" si="3"/>
        <v>20</v>
      </c>
      <c r="N22" s="4">
        <f t="shared" si="4"/>
        <v>14</v>
      </c>
      <c r="O22" s="4">
        <f t="shared" si="5"/>
        <v>13.791666666666666</v>
      </c>
      <c r="P22" s="4">
        <f>VLOOKUP(A22,[1]TDSheet!$A:$Q,17,0)</f>
        <v>103</v>
      </c>
      <c r="Q22" s="4">
        <f>VLOOKUP(A22,[1]TDSheet!$A:$R,18,0)</f>
        <v>85</v>
      </c>
      <c r="R22" s="4">
        <f>VLOOKUP(A22,[1]TDSheet!$A:$L,12,0)</f>
        <v>131.4</v>
      </c>
      <c r="T22" s="4">
        <f t="shared" si="6"/>
        <v>18</v>
      </c>
      <c r="U22" s="16">
        <f>VLOOKUP(A22,[1]TDSheet!$A:$U,21,0)</f>
        <v>8</v>
      </c>
      <c r="V22" s="17">
        <v>3</v>
      </c>
      <c r="W22" s="4">
        <f t="shared" si="7"/>
        <v>21.6</v>
      </c>
    </row>
    <row r="23" spans="1:23" ht="11.1" customHeight="1" outlineLevel="2" x14ac:dyDescent="0.2">
      <c r="A23" s="8" t="s">
        <v>26</v>
      </c>
      <c r="B23" s="8" t="s">
        <v>9</v>
      </c>
      <c r="C23" s="9">
        <v>115</v>
      </c>
      <c r="D23" s="9">
        <v>16</v>
      </c>
      <c r="E23" s="9">
        <v>85</v>
      </c>
      <c r="F23" s="9"/>
      <c r="G23" s="16">
        <f>VLOOKUP(A23,[1]TDSheet!$A:$G,7,0)</f>
        <v>0.43</v>
      </c>
      <c r="K23" s="20">
        <v>256</v>
      </c>
      <c r="L23" s="4">
        <f t="shared" si="2"/>
        <v>17</v>
      </c>
      <c r="M23" s="19"/>
      <c r="N23" s="4">
        <f t="shared" si="4"/>
        <v>15.058823529411764</v>
      </c>
      <c r="O23" s="4">
        <f t="shared" si="5"/>
        <v>15.058823529411764</v>
      </c>
      <c r="P23" s="4">
        <f>VLOOKUP(A23,[1]TDSheet!$A:$Q,17,0)</f>
        <v>19.8</v>
      </c>
      <c r="Q23" s="4">
        <f>VLOOKUP(A23,[1]TDSheet!$A:$R,18,0)</f>
        <v>18.8</v>
      </c>
      <c r="R23" s="4">
        <f>VLOOKUP(A23,[1]TDSheet!$A:$L,12,0)</f>
        <v>26.8</v>
      </c>
      <c r="T23" s="4">
        <f t="shared" si="6"/>
        <v>0</v>
      </c>
      <c r="U23" s="16">
        <f>VLOOKUP(A23,[1]TDSheet!$A:$U,21,0)</f>
        <v>16</v>
      </c>
      <c r="V23" s="17">
        <v>0</v>
      </c>
      <c r="W23" s="4">
        <f t="shared" si="7"/>
        <v>0</v>
      </c>
    </row>
    <row r="24" spans="1:23" ht="21.95" customHeight="1" outlineLevel="2" x14ac:dyDescent="0.2">
      <c r="A24" s="8" t="s">
        <v>27</v>
      </c>
      <c r="B24" s="8" t="s">
        <v>9</v>
      </c>
      <c r="C24" s="9">
        <v>56</v>
      </c>
      <c r="D24" s="9">
        <v>72</v>
      </c>
      <c r="E24" s="9">
        <v>49</v>
      </c>
      <c r="F24" s="9">
        <v>47</v>
      </c>
      <c r="G24" s="16">
        <f>VLOOKUP(A24,[1]TDSheet!$A:$G,7,0)</f>
        <v>0.9</v>
      </c>
      <c r="K24" s="20">
        <v>144</v>
      </c>
      <c r="L24" s="4">
        <f t="shared" si="2"/>
        <v>9.8000000000000007</v>
      </c>
      <c r="M24" s="19"/>
      <c r="N24" s="4">
        <f t="shared" si="4"/>
        <v>19.489795918367346</v>
      </c>
      <c r="O24" s="4">
        <f t="shared" si="5"/>
        <v>19.489795918367346</v>
      </c>
      <c r="P24" s="4">
        <f>VLOOKUP(A24,[1]TDSheet!$A:$Q,17,0)</f>
        <v>13.4</v>
      </c>
      <c r="Q24" s="4">
        <f>VLOOKUP(A24,[1]TDSheet!$A:$R,18,0)</f>
        <v>12.4</v>
      </c>
      <c r="R24" s="4">
        <f>VLOOKUP(A24,[1]TDSheet!$A:$L,12,0)</f>
        <v>19.399999999999999</v>
      </c>
      <c r="T24" s="4">
        <f t="shared" si="6"/>
        <v>0</v>
      </c>
      <c r="U24" s="16">
        <f>VLOOKUP(A24,[1]TDSheet!$A:$U,21,0)</f>
        <v>8</v>
      </c>
      <c r="V24" s="17">
        <v>0</v>
      </c>
      <c r="W24" s="4">
        <f t="shared" si="7"/>
        <v>0</v>
      </c>
    </row>
    <row r="25" spans="1:23" ht="21.95" customHeight="1" outlineLevel="2" x14ac:dyDescent="0.2">
      <c r="A25" s="8" t="s">
        <v>28</v>
      </c>
      <c r="B25" s="8" t="s">
        <v>9</v>
      </c>
      <c r="C25" s="9"/>
      <c r="D25" s="9">
        <v>8</v>
      </c>
      <c r="E25" s="9">
        <v>8</v>
      </c>
      <c r="F25" s="9"/>
      <c r="G25" s="16">
        <f>VLOOKUP(A25,[1]TDSheet!$A:$G,7,0)</f>
        <v>0.9</v>
      </c>
      <c r="K25" s="20">
        <v>64</v>
      </c>
      <c r="L25" s="4">
        <f t="shared" si="2"/>
        <v>1.6</v>
      </c>
      <c r="M25" s="19"/>
      <c r="N25" s="4">
        <f t="shared" si="4"/>
        <v>40</v>
      </c>
      <c r="O25" s="4">
        <f t="shared" si="5"/>
        <v>40</v>
      </c>
      <c r="P25" s="4">
        <f>VLOOKUP(A25,[1]TDSheet!$A:$Q,17,0)</f>
        <v>0</v>
      </c>
      <c r="Q25" s="4">
        <f>VLOOKUP(A25,[1]TDSheet!$A:$R,18,0)</f>
        <v>4.2</v>
      </c>
      <c r="R25" s="4">
        <f>VLOOKUP(A25,[1]TDSheet!$A:$L,12,0)</f>
        <v>0</v>
      </c>
      <c r="T25" s="4">
        <f t="shared" si="6"/>
        <v>0</v>
      </c>
      <c r="U25" s="16">
        <f>VLOOKUP(A25,[1]TDSheet!$A:$U,21,0)</f>
        <v>8</v>
      </c>
      <c r="V25" s="17">
        <v>0</v>
      </c>
      <c r="W25" s="4">
        <f t="shared" si="7"/>
        <v>0</v>
      </c>
    </row>
    <row r="26" spans="1:23" ht="11.1" customHeight="1" outlineLevel="2" x14ac:dyDescent="0.2">
      <c r="A26" s="8" t="s">
        <v>29</v>
      </c>
      <c r="B26" s="8" t="s">
        <v>12</v>
      </c>
      <c r="C26" s="9">
        <v>1035</v>
      </c>
      <c r="D26" s="9">
        <v>815</v>
      </c>
      <c r="E26" s="9">
        <v>1290</v>
      </c>
      <c r="F26" s="9">
        <v>285</v>
      </c>
      <c r="G26" s="16">
        <f>VLOOKUP(A26,[1]TDSheet!$A:$G,7,0)</f>
        <v>1</v>
      </c>
      <c r="K26" s="20">
        <v>1600</v>
      </c>
      <c r="L26" s="4">
        <f t="shared" si="2"/>
        <v>258</v>
      </c>
      <c r="M26" s="19">
        <f t="shared" si="3"/>
        <v>1727</v>
      </c>
      <c r="N26" s="4">
        <f t="shared" si="4"/>
        <v>14</v>
      </c>
      <c r="O26" s="4">
        <f t="shared" si="5"/>
        <v>7.3062015503875966</v>
      </c>
      <c r="P26" s="4">
        <f>VLOOKUP(A26,[1]TDSheet!$A:$Q,17,0)</f>
        <v>196</v>
      </c>
      <c r="Q26" s="4">
        <f>VLOOKUP(A26,[1]TDSheet!$A:$R,18,0)</f>
        <v>215</v>
      </c>
      <c r="R26" s="4">
        <f>VLOOKUP(A26,[1]TDSheet!$A:$L,12,0)</f>
        <v>235</v>
      </c>
      <c r="T26" s="4">
        <f t="shared" si="6"/>
        <v>1727</v>
      </c>
      <c r="U26" s="16">
        <f>VLOOKUP(A26,[1]TDSheet!$A:$U,21,0)</f>
        <v>5</v>
      </c>
      <c r="V26" s="17">
        <v>346</v>
      </c>
      <c r="W26" s="4">
        <f t="shared" si="7"/>
        <v>1730</v>
      </c>
    </row>
    <row r="27" spans="1:23" ht="11.1" customHeight="1" outlineLevel="2" x14ac:dyDescent="0.2">
      <c r="A27" s="8" t="s">
        <v>30</v>
      </c>
      <c r="B27" s="8" t="s">
        <v>9</v>
      </c>
      <c r="C27" s="9">
        <v>149</v>
      </c>
      <c r="D27" s="9">
        <v>295</v>
      </c>
      <c r="E27" s="9">
        <v>239</v>
      </c>
      <c r="F27" s="9">
        <v>146</v>
      </c>
      <c r="G27" s="16">
        <f>VLOOKUP(A27,[1]TDSheet!$A:$G,7,0)</f>
        <v>1</v>
      </c>
      <c r="K27" s="20">
        <v>305</v>
      </c>
      <c r="L27" s="4">
        <f t="shared" si="2"/>
        <v>47.8</v>
      </c>
      <c r="M27" s="19">
        <f t="shared" si="3"/>
        <v>218.19999999999993</v>
      </c>
      <c r="N27" s="4">
        <f t="shared" si="4"/>
        <v>14</v>
      </c>
      <c r="O27" s="4">
        <f t="shared" si="5"/>
        <v>9.435146443514645</v>
      </c>
      <c r="P27" s="4">
        <f>VLOOKUP(A27,[1]TDSheet!$A:$Q,17,0)</f>
        <v>41.4</v>
      </c>
      <c r="Q27" s="4">
        <f>VLOOKUP(A27,[1]TDSheet!$A:$R,18,0)</f>
        <v>54.8</v>
      </c>
      <c r="R27" s="4">
        <f>VLOOKUP(A27,[1]TDSheet!$A:$L,12,0)</f>
        <v>53.2</v>
      </c>
      <c r="T27" s="4">
        <f t="shared" si="6"/>
        <v>218.19999999999993</v>
      </c>
      <c r="U27" s="16">
        <f>VLOOKUP(A27,[1]TDSheet!$A:$U,21,0)</f>
        <v>5</v>
      </c>
      <c r="V27" s="17">
        <v>44</v>
      </c>
      <c r="W27" s="4">
        <f t="shared" si="7"/>
        <v>220</v>
      </c>
    </row>
    <row r="28" spans="1:23" ht="11.1" customHeight="1" outlineLevel="2" x14ac:dyDescent="0.2">
      <c r="A28" s="8" t="s">
        <v>31</v>
      </c>
      <c r="B28" s="8" t="s">
        <v>12</v>
      </c>
      <c r="C28" s="9">
        <v>247.5</v>
      </c>
      <c r="D28" s="9">
        <v>38.5</v>
      </c>
      <c r="E28" s="9">
        <v>148</v>
      </c>
      <c r="F28" s="9">
        <v>110</v>
      </c>
      <c r="G28" s="16">
        <f>VLOOKUP(A28,[1]TDSheet!$A:$G,7,0)</f>
        <v>1</v>
      </c>
      <c r="K28" s="20"/>
      <c r="L28" s="4">
        <f t="shared" si="2"/>
        <v>29.6</v>
      </c>
      <c r="M28" s="19">
        <f t="shared" si="3"/>
        <v>304.40000000000003</v>
      </c>
      <c r="N28" s="4">
        <f t="shared" si="4"/>
        <v>14</v>
      </c>
      <c r="O28" s="4">
        <f t="shared" si="5"/>
        <v>3.7162162162162162</v>
      </c>
      <c r="P28" s="4">
        <f>VLOOKUP(A28,[1]TDSheet!$A:$Q,17,0)</f>
        <v>35.94</v>
      </c>
      <c r="Q28" s="4">
        <f>VLOOKUP(A28,[1]TDSheet!$A:$R,18,0)</f>
        <v>30.8</v>
      </c>
      <c r="R28" s="4">
        <f>VLOOKUP(A28,[1]TDSheet!$A:$L,12,0)</f>
        <v>33</v>
      </c>
      <c r="T28" s="4">
        <f t="shared" si="6"/>
        <v>304.40000000000003</v>
      </c>
      <c r="U28" s="16">
        <f>VLOOKUP(A28,[1]TDSheet!$A:$U,21,0)</f>
        <v>5.5</v>
      </c>
      <c r="V28" s="17">
        <v>56</v>
      </c>
      <c r="W28" s="4">
        <f t="shared" si="7"/>
        <v>308</v>
      </c>
    </row>
    <row r="29" spans="1:23" ht="11.1" customHeight="1" outlineLevel="2" x14ac:dyDescent="0.2">
      <c r="A29" s="8" t="s">
        <v>32</v>
      </c>
      <c r="B29" s="8" t="s">
        <v>12</v>
      </c>
      <c r="C29" s="9">
        <v>15</v>
      </c>
      <c r="D29" s="9"/>
      <c r="E29" s="9"/>
      <c r="F29" s="9"/>
      <c r="G29" s="16">
        <f>VLOOKUP(A29,[1]TDSheet!$A:$G,7,0)</f>
        <v>1</v>
      </c>
      <c r="K29" s="20"/>
      <c r="L29" s="4">
        <f t="shared" si="2"/>
        <v>0</v>
      </c>
      <c r="M29" s="21">
        <v>110</v>
      </c>
      <c r="N29" s="4" t="e">
        <f t="shared" si="4"/>
        <v>#DIV/0!</v>
      </c>
      <c r="O29" s="4" t="e">
        <f t="shared" si="5"/>
        <v>#DIV/0!</v>
      </c>
      <c r="P29" s="4">
        <f>VLOOKUP(A29,[1]TDSheet!$A:$Q,17,0)</f>
        <v>13.2</v>
      </c>
      <c r="Q29" s="4">
        <f>VLOOKUP(A29,[1]TDSheet!$A:$R,18,0)</f>
        <v>16.8</v>
      </c>
      <c r="R29" s="4">
        <f>VLOOKUP(A29,[1]TDSheet!$A:$L,12,0)</f>
        <v>22.8</v>
      </c>
      <c r="T29" s="4">
        <f t="shared" si="6"/>
        <v>110</v>
      </c>
      <c r="U29" s="16">
        <f>VLOOKUP(A29,[1]TDSheet!$A:$U,21,0)</f>
        <v>3</v>
      </c>
      <c r="V29" s="17">
        <v>37</v>
      </c>
      <c r="W29" s="4">
        <f t="shared" si="7"/>
        <v>111</v>
      </c>
    </row>
    <row r="30" spans="1:23" ht="11.1" customHeight="1" outlineLevel="2" x14ac:dyDescent="0.2">
      <c r="A30" s="8" t="s">
        <v>33</v>
      </c>
      <c r="B30" s="8" t="s">
        <v>9</v>
      </c>
      <c r="C30" s="9">
        <v>118</v>
      </c>
      <c r="D30" s="9">
        <v>144</v>
      </c>
      <c r="E30" s="9">
        <v>218</v>
      </c>
      <c r="F30" s="9">
        <v>-1</v>
      </c>
      <c r="G30" s="16">
        <f>VLOOKUP(A30,[1]TDSheet!$A:$G,7,0)</f>
        <v>0.25</v>
      </c>
      <c r="K30" s="20">
        <v>336</v>
      </c>
      <c r="L30" s="4">
        <f t="shared" si="2"/>
        <v>43.6</v>
      </c>
      <c r="M30" s="19">
        <f t="shared" si="3"/>
        <v>275.39999999999998</v>
      </c>
      <c r="N30" s="4">
        <f t="shared" si="4"/>
        <v>13.999999999999998</v>
      </c>
      <c r="O30" s="4">
        <f t="shared" si="5"/>
        <v>7.6834862385321099</v>
      </c>
      <c r="P30" s="4">
        <f>VLOOKUP(A30,[1]TDSheet!$A:$Q,17,0)</f>
        <v>25.2</v>
      </c>
      <c r="Q30" s="4">
        <f>VLOOKUP(A30,[1]TDSheet!$A:$R,18,0)</f>
        <v>35.799999999999997</v>
      </c>
      <c r="R30" s="4">
        <f>VLOOKUP(A30,[1]TDSheet!$A:$L,12,0)</f>
        <v>41.8</v>
      </c>
      <c r="T30" s="4">
        <f t="shared" si="6"/>
        <v>68.849999999999994</v>
      </c>
      <c r="U30" s="16">
        <f>VLOOKUP(A30,[1]TDSheet!$A:$U,21,0)</f>
        <v>12</v>
      </c>
      <c r="V30" s="17">
        <v>23</v>
      </c>
      <c r="W30" s="4">
        <f t="shared" si="7"/>
        <v>69</v>
      </c>
    </row>
    <row r="31" spans="1:23" ht="11.1" customHeight="1" outlineLevel="2" x14ac:dyDescent="0.2">
      <c r="A31" s="8" t="s">
        <v>34</v>
      </c>
      <c r="B31" s="8" t="s">
        <v>12</v>
      </c>
      <c r="C31" s="9">
        <v>205</v>
      </c>
      <c r="D31" s="9"/>
      <c r="E31" s="9">
        <v>48.6</v>
      </c>
      <c r="F31" s="9">
        <v>136.80000000000001</v>
      </c>
      <c r="G31" s="16">
        <f>VLOOKUP(A31,[1]TDSheet!$A:$G,7,0)</f>
        <v>1</v>
      </c>
      <c r="K31" s="20"/>
      <c r="L31" s="4">
        <f t="shared" si="2"/>
        <v>9.7200000000000006</v>
      </c>
      <c r="M31" s="19"/>
      <c r="N31" s="4">
        <f t="shared" si="4"/>
        <v>14.074074074074074</v>
      </c>
      <c r="O31" s="4">
        <f t="shared" si="5"/>
        <v>14.074074074074074</v>
      </c>
      <c r="P31" s="4">
        <f>VLOOKUP(A31,[1]TDSheet!$A:$Q,17,0)</f>
        <v>17.28</v>
      </c>
      <c r="Q31" s="4">
        <f>VLOOKUP(A31,[1]TDSheet!$A:$R,18,0)</f>
        <v>0.72</v>
      </c>
      <c r="R31" s="4">
        <f>VLOOKUP(A31,[1]TDSheet!$A:$L,12,0)</f>
        <v>16.2</v>
      </c>
      <c r="T31" s="4">
        <f t="shared" si="6"/>
        <v>0</v>
      </c>
      <c r="U31" s="16">
        <f>VLOOKUP(A31,[1]TDSheet!$A:$U,21,0)</f>
        <v>1.8</v>
      </c>
      <c r="V31" s="17">
        <v>0</v>
      </c>
      <c r="W31" s="4">
        <f t="shared" si="7"/>
        <v>0</v>
      </c>
    </row>
    <row r="32" spans="1:23" ht="11.1" customHeight="1" outlineLevel="2" x14ac:dyDescent="0.2">
      <c r="A32" s="8" t="s">
        <v>35</v>
      </c>
      <c r="B32" s="8" t="s">
        <v>9</v>
      </c>
      <c r="C32" s="9">
        <v>514</v>
      </c>
      <c r="D32" s="9">
        <v>1</v>
      </c>
      <c r="E32" s="9">
        <v>360</v>
      </c>
      <c r="F32" s="9">
        <v>83</v>
      </c>
      <c r="G32" s="16">
        <f>VLOOKUP(A32,[1]TDSheet!$A:$G,7,0)</f>
        <v>0.25</v>
      </c>
      <c r="K32" s="20">
        <v>432</v>
      </c>
      <c r="L32" s="4">
        <f t="shared" si="2"/>
        <v>72</v>
      </c>
      <c r="M32" s="19">
        <f t="shared" si="3"/>
        <v>493</v>
      </c>
      <c r="N32" s="4">
        <f t="shared" si="4"/>
        <v>14</v>
      </c>
      <c r="O32" s="4">
        <f t="shared" si="5"/>
        <v>7.1527777777777777</v>
      </c>
      <c r="P32" s="4">
        <f>VLOOKUP(A32,[1]TDSheet!$A:$Q,17,0)</f>
        <v>71.8</v>
      </c>
      <c r="Q32" s="4">
        <f>VLOOKUP(A32,[1]TDSheet!$A:$R,18,0)</f>
        <v>54.2</v>
      </c>
      <c r="R32" s="4">
        <f>VLOOKUP(A32,[1]TDSheet!$A:$L,12,0)</f>
        <v>66</v>
      </c>
      <c r="T32" s="4">
        <f t="shared" si="6"/>
        <v>123.25</v>
      </c>
      <c r="U32" s="16">
        <f>VLOOKUP(A32,[1]TDSheet!$A:$U,21,0)</f>
        <v>12</v>
      </c>
      <c r="V32" s="17">
        <v>42</v>
      </c>
      <c r="W32" s="4">
        <f t="shared" si="7"/>
        <v>126</v>
      </c>
    </row>
    <row r="33" spans="1:23" ht="11.1" customHeight="1" outlineLevel="2" x14ac:dyDescent="0.2">
      <c r="A33" s="8" t="s">
        <v>36</v>
      </c>
      <c r="B33" s="8" t="s">
        <v>9</v>
      </c>
      <c r="C33" s="9">
        <v>560</v>
      </c>
      <c r="D33" s="9"/>
      <c r="E33" s="9">
        <v>334</v>
      </c>
      <c r="F33" s="9">
        <v>142</v>
      </c>
      <c r="G33" s="16">
        <f>VLOOKUP(A33,[1]TDSheet!$A:$G,7,0)</f>
        <v>0.25</v>
      </c>
      <c r="K33" s="20">
        <v>408</v>
      </c>
      <c r="L33" s="4">
        <f t="shared" si="2"/>
        <v>66.8</v>
      </c>
      <c r="M33" s="19">
        <f t="shared" si="3"/>
        <v>385.19999999999993</v>
      </c>
      <c r="N33" s="4">
        <f t="shared" si="4"/>
        <v>14</v>
      </c>
      <c r="O33" s="4">
        <f t="shared" si="5"/>
        <v>8.2335329341317376</v>
      </c>
      <c r="P33" s="4">
        <f>VLOOKUP(A33,[1]TDSheet!$A:$Q,17,0)</f>
        <v>56</v>
      </c>
      <c r="Q33" s="4">
        <f>VLOOKUP(A33,[1]TDSheet!$A:$R,18,0)</f>
        <v>52.6</v>
      </c>
      <c r="R33" s="4">
        <f>VLOOKUP(A33,[1]TDSheet!$A:$L,12,0)</f>
        <v>67.8</v>
      </c>
      <c r="T33" s="4">
        <f t="shared" si="6"/>
        <v>96.299999999999983</v>
      </c>
      <c r="U33" s="16">
        <f>VLOOKUP(A33,[1]TDSheet!$A:$U,21,0)</f>
        <v>12</v>
      </c>
      <c r="V33" s="17">
        <v>33</v>
      </c>
      <c r="W33" s="4">
        <f t="shared" si="7"/>
        <v>99</v>
      </c>
    </row>
    <row r="34" spans="1:23" ht="11.1" customHeight="1" outlineLevel="2" x14ac:dyDescent="0.2">
      <c r="A34" s="8" t="s">
        <v>37</v>
      </c>
      <c r="B34" s="8" t="s">
        <v>12</v>
      </c>
      <c r="C34" s="9">
        <v>710</v>
      </c>
      <c r="D34" s="9">
        <v>596</v>
      </c>
      <c r="E34" s="9">
        <v>741</v>
      </c>
      <c r="F34" s="9">
        <v>345</v>
      </c>
      <c r="G34" s="16">
        <f>VLOOKUP(A34,[1]TDSheet!$A:$G,7,0)</f>
        <v>1</v>
      </c>
      <c r="K34" s="20"/>
      <c r="L34" s="4">
        <f t="shared" si="2"/>
        <v>148.19999999999999</v>
      </c>
      <c r="M34" s="19">
        <f t="shared" si="3"/>
        <v>1729.7999999999997</v>
      </c>
      <c r="N34" s="4">
        <f t="shared" si="4"/>
        <v>14</v>
      </c>
      <c r="O34" s="4">
        <f t="shared" si="5"/>
        <v>2.3279352226720649</v>
      </c>
      <c r="P34" s="4">
        <f>VLOOKUP(A34,[1]TDSheet!$A:$Q,17,0)</f>
        <v>139</v>
      </c>
      <c r="Q34" s="4">
        <f>VLOOKUP(A34,[1]TDSheet!$A:$R,18,0)</f>
        <v>155</v>
      </c>
      <c r="R34" s="4">
        <f>VLOOKUP(A34,[1]TDSheet!$A:$L,12,0)</f>
        <v>170</v>
      </c>
      <c r="T34" s="4">
        <f t="shared" si="6"/>
        <v>1729.7999999999997</v>
      </c>
      <c r="U34" s="16">
        <f>VLOOKUP(A34,[1]TDSheet!$A:$U,21,0)</f>
        <v>5</v>
      </c>
      <c r="V34" s="17">
        <v>346</v>
      </c>
      <c r="W34" s="4">
        <f t="shared" si="7"/>
        <v>1730</v>
      </c>
    </row>
    <row r="35" spans="1:23" ht="11.45" customHeight="1" x14ac:dyDescent="0.2">
      <c r="A35" s="1" t="s">
        <v>53</v>
      </c>
      <c r="B35" s="18" t="s">
        <v>9</v>
      </c>
      <c r="C35" s="9"/>
      <c r="D35" s="9"/>
      <c r="E35" s="9"/>
      <c r="F35" s="9"/>
      <c r="G35" s="16">
        <f>VLOOKUP(A35,[1]TDSheet!$A:$G,7,0)</f>
        <v>0.7</v>
      </c>
      <c r="K35" s="20">
        <v>102</v>
      </c>
      <c r="L35" s="4">
        <f t="shared" si="2"/>
        <v>0</v>
      </c>
      <c r="M35" s="19"/>
      <c r="N35" s="4" t="e">
        <f t="shared" si="4"/>
        <v>#DIV/0!</v>
      </c>
      <c r="O35" s="4" t="e">
        <f t="shared" si="5"/>
        <v>#DIV/0!</v>
      </c>
      <c r="P35" s="4">
        <f>VLOOKUP(A35,[1]TDSheet!$A:$Q,17,0)</f>
        <v>0</v>
      </c>
      <c r="Q35" s="4">
        <f>VLOOKUP(A35,[1]TDSheet!$A:$R,18,0)</f>
        <v>0</v>
      </c>
      <c r="R35" s="4">
        <f>VLOOKUP(A35,[1]TDSheet!$A:$L,12,0)</f>
        <v>0</v>
      </c>
      <c r="T35" s="4">
        <f t="shared" si="6"/>
        <v>0</v>
      </c>
      <c r="U35" s="16">
        <f>VLOOKUP(A35,[1]TDSheet!$A:$U,21,0)</f>
        <v>6</v>
      </c>
      <c r="V35" s="17">
        <v>0</v>
      </c>
      <c r="W35" s="4">
        <f t="shared" si="7"/>
        <v>0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2023-08-25T08:27:01Z</dcterms:modified>
</cp:coreProperties>
</file>