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8,23 филиалы зпф\"/>
    </mc:Choice>
  </mc:AlternateContent>
  <xr:revisionPtr revIDLastSave="0" documentId="13_ncr:1_{A30C3535-10F2-4751-B005-5A99FD1F4D2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4" i="1" l="1"/>
  <c r="X33" i="1"/>
  <c r="X31" i="1"/>
  <c r="X29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6" i="1"/>
  <c r="X7" i="1"/>
  <c r="X8" i="1"/>
  <c r="X9" i="1"/>
  <c r="X11" i="1"/>
  <c r="X12" i="1"/>
  <c r="X16" i="1"/>
  <c r="X17" i="1"/>
  <c r="X19" i="1"/>
  <c r="X22" i="1"/>
  <c r="X23" i="1"/>
  <c r="X24" i="1"/>
  <c r="X25" i="1"/>
  <c r="X27" i="1"/>
  <c r="X30" i="1"/>
  <c r="X35" i="1"/>
  <c r="X37" i="1"/>
  <c r="X41" i="1"/>
  <c r="X42" i="1"/>
  <c r="X43" i="1"/>
  <c r="X44" i="1"/>
  <c r="X45" i="1"/>
  <c r="X46" i="1"/>
  <c r="X47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6" i="1"/>
  <c r="P8" i="1"/>
  <c r="O10" i="1"/>
  <c r="P10" i="1" s="1"/>
  <c r="O11" i="1"/>
  <c r="P12" i="1"/>
  <c r="O13" i="1"/>
  <c r="O14" i="1"/>
  <c r="P14" i="1" s="1"/>
  <c r="O15" i="1"/>
  <c r="P16" i="1"/>
  <c r="O18" i="1"/>
  <c r="P18" i="1" s="1"/>
  <c r="P20" i="1"/>
  <c r="O21" i="1"/>
  <c r="P22" i="1"/>
  <c r="P24" i="1"/>
  <c r="O26" i="1"/>
  <c r="P26" i="1" s="1"/>
  <c r="O28" i="1"/>
  <c r="P28" i="1" s="1"/>
  <c r="P30" i="1"/>
  <c r="O32" i="1"/>
  <c r="P32" i="1" s="1"/>
  <c r="P34" i="1"/>
  <c r="O36" i="1"/>
  <c r="P36" i="1" s="1"/>
  <c r="O38" i="1"/>
  <c r="P38" i="1" s="1"/>
  <c r="O39" i="1"/>
  <c r="O40" i="1"/>
  <c r="P40" i="1" s="1"/>
  <c r="P42" i="1"/>
  <c r="P44" i="1"/>
  <c r="P46" i="1"/>
  <c r="N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6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L7" i="1"/>
  <c r="L8" i="1"/>
  <c r="L10" i="1"/>
  <c r="L11" i="1"/>
  <c r="L12" i="1"/>
  <c r="L13" i="1"/>
  <c r="L14" i="1"/>
  <c r="L15" i="1"/>
  <c r="L16" i="1"/>
  <c r="L17" i="1"/>
  <c r="L19" i="1"/>
  <c r="L21" i="1"/>
  <c r="L22" i="1"/>
  <c r="L23" i="1"/>
  <c r="L24" i="1"/>
  <c r="L25" i="1"/>
  <c r="L26" i="1"/>
  <c r="L27" i="1"/>
  <c r="L28" i="1"/>
  <c r="L30" i="1"/>
  <c r="L32" i="1"/>
  <c r="L36" i="1"/>
  <c r="L37" i="1"/>
  <c r="L38" i="1"/>
  <c r="L39" i="1"/>
  <c r="L40" i="1"/>
  <c r="L41" i="1"/>
  <c r="L42" i="1"/>
  <c r="L43" i="1"/>
  <c r="L44" i="1"/>
  <c r="L6" i="1"/>
  <c r="W46" i="1"/>
  <c r="W45" i="1"/>
  <c r="W44" i="1"/>
  <c r="W43" i="1"/>
  <c r="W42" i="1"/>
  <c r="W41" i="1"/>
  <c r="W40" i="1"/>
  <c r="W39" i="1"/>
  <c r="W38" i="1"/>
  <c r="W37" i="1"/>
  <c r="W36" i="1"/>
  <c r="W32" i="1"/>
  <c r="W30" i="1"/>
  <c r="W28" i="1"/>
  <c r="W27" i="1"/>
  <c r="W26" i="1"/>
  <c r="W25" i="1"/>
  <c r="W24" i="1"/>
  <c r="W23" i="1"/>
  <c r="W22" i="1"/>
  <c r="W21" i="1"/>
  <c r="W20" i="1"/>
  <c r="W19" i="1"/>
  <c r="W7" i="1"/>
  <c r="W8" i="1"/>
  <c r="W10" i="1"/>
  <c r="W11" i="1"/>
  <c r="W12" i="1"/>
  <c r="W13" i="1"/>
  <c r="W14" i="1"/>
  <c r="W15" i="1"/>
  <c r="W16" i="1"/>
  <c r="W17" i="1"/>
  <c r="W6" i="1"/>
  <c r="T7" i="1"/>
  <c r="T8" i="1"/>
  <c r="T10" i="1"/>
  <c r="T11" i="1"/>
  <c r="T12" i="1"/>
  <c r="T13" i="1"/>
  <c r="T14" i="1"/>
  <c r="T15" i="1"/>
  <c r="T16" i="1"/>
  <c r="T17" i="1"/>
  <c r="T19" i="1"/>
  <c r="T20" i="1"/>
  <c r="T21" i="1"/>
  <c r="T22" i="1"/>
  <c r="T23" i="1"/>
  <c r="T24" i="1"/>
  <c r="T25" i="1"/>
  <c r="T26" i="1"/>
  <c r="T27" i="1"/>
  <c r="T28" i="1"/>
  <c r="T30" i="1"/>
  <c r="T32" i="1"/>
  <c r="T36" i="1"/>
  <c r="T37" i="1"/>
  <c r="T38" i="1"/>
  <c r="T39" i="1"/>
  <c r="T40" i="1"/>
  <c r="T41" i="1"/>
  <c r="T42" i="1"/>
  <c r="T43" i="1"/>
  <c r="T44" i="1"/>
  <c r="T45" i="1"/>
  <c r="T46" i="1"/>
  <c r="T6" i="1"/>
  <c r="S7" i="1"/>
  <c r="S8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30" i="1"/>
  <c r="S32" i="1"/>
  <c r="S36" i="1"/>
  <c r="S37" i="1"/>
  <c r="S38" i="1"/>
  <c r="S39" i="1"/>
  <c r="S40" i="1"/>
  <c r="S41" i="1"/>
  <c r="S42" i="1"/>
  <c r="S43" i="1"/>
  <c r="S44" i="1"/>
  <c r="S45" i="1"/>
  <c r="S46" i="1"/>
  <c r="S6" i="1"/>
  <c r="R11" i="1"/>
  <c r="R7" i="1"/>
  <c r="R8" i="1"/>
  <c r="R10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30" i="1"/>
  <c r="R32" i="1"/>
  <c r="R36" i="1"/>
  <c r="R37" i="1"/>
  <c r="R38" i="1"/>
  <c r="R39" i="1"/>
  <c r="R40" i="1"/>
  <c r="R41" i="1"/>
  <c r="R42" i="1"/>
  <c r="R43" i="1"/>
  <c r="R44" i="1"/>
  <c r="R45" i="1"/>
  <c r="R46" i="1"/>
  <c r="R6" i="1"/>
  <c r="G7" i="1" l="1"/>
  <c r="G8" i="1"/>
  <c r="G10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30" i="1"/>
  <c r="G32" i="1"/>
  <c r="G36" i="1"/>
  <c r="G37" i="1"/>
  <c r="G38" i="1"/>
  <c r="G39" i="1"/>
  <c r="G40" i="1"/>
  <c r="G41" i="1"/>
  <c r="G42" i="1"/>
  <c r="G43" i="1"/>
  <c r="G44" i="1"/>
  <c r="G45" i="1"/>
  <c r="G46" i="1"/>
  <c r="G6" i="1"/>
  <c r="F5" i="1"/>
  <c r="E5" i="1"/>
  <c r="Y5" i="1"/>
  <c r="X5" i="1"/>
  <c r="V5" i="1"/>
  <c r="T5" i="1"/>
  <c r="S5" i="1"/>
  <c r="R5" i="1"/>
  <c r="O5" i="1"/>
  <c r="N5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<sst xmlns="http://schemas.openxmlformats.org/spreadsheetml/2006/main" count="119" uniqueCount="71">
  <si>
    <t>Период: 18.08.2023 - 25.08.2023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</si>
  <si>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</si>
  <si>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</si>
  <si>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</si>
  <si>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</si>
  <si>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</si>
  <si>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</si>
  <si>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</si>
  <si>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ПОКОМ Логистический Партнер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</si>
  <si>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</si>
  <si>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</si>
  <si>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</si>
  <si>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</si>
  <si>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</si>
  <si>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</si>
  <si>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</si>
  <si>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</si>
  <si>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</si>
  <si>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</si>
  <si>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</si>
  <si>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</si>
  <si>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</si>
  <si>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</si>
  <si>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</si>
  <si>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</si>
  <si>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</si>
  <si>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</si>
  <si>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</si>
  <si>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</si>
  <si>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</si>
  <si>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</si>
  <si>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</si>
  <si>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</si>
  <si>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</si>
  <si>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</si>
  <si>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</si>
  <si>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</si>
  <si>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</si>
  <si>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</si>
  <si>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Пельменини Бигбули со слив.маслом 0,9 кг 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</si>
  <si>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</si>
  <si>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</si>
  <si>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</si>
  <si>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</si>
  <si>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</si>
  <si>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</si>
  <si>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</si>
  <si>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</si>
  <si>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</si>
  <si>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</si>
  <si>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</si>
  <si>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</si>
  <si>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</si>
  <si>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</si>
  <si>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</si>
  <si>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</si>
  <si>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</si>
  <si>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</si>
  <si>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</si>
  <si>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</si>
  <si>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</si>
  <si>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03,08</t>
  </si>
  <si>
    <t>ср 11,08</t>
  </si>
  <si>
    <t>коментарий</t>
  </si>
  <si>
    <t>вес</t>
  </si>
  <si>
    <t>заказ кор.</t>
  </si>
  <si>
    <t>ВЕС</t>
  </si>
  <si>
    <t>крат кор</t>
  </si>
  <si>
    <t>для Луганска</t>
  </si>
  <si>
    <t>ср 17,08</t>
  </si>
  <si>
    <t>Жар-боллы с курочкой и сыром. Кулинарные изделия рубленые в тесте куриные жареные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</si>
</sst>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3" fillId="5" borderId="0" xfId="0" applyNumberFormat="1" applyFont="1" applyFill="1" applyAlignment="1"/>
    <xf numFmtId="164" fontId="0" fillId="6" borderId="0" xfId="0" applyNumberFormat="1" applyFill="1" applyAlignment="1"/>
    <xf numFmtId="164" fontId="3" fillId="0" borderId="3" xfId="0" applyNumberFormat="1" applyFont="1" applyBorder="1" applyAlignment="1"/>
    <xf numFmtId="164" fontId="3" fillId="7" borderId="3" xfId="0" applyNumberFormat="1" applyFont="1" applyFill="1" applyBorder="1" applyAlignment="1"/>
    <xf numFmtId="2" fontId="0" fillId="0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7,08,23%20&#1047;&#1055;&#1060;/&#1076;&#1074;%2017,08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10.08.2023 - 17.08.2023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24,07</v>
          </cell>
          <cell r="S3" t="str">
            <v>ср 03,08</v>
          </cell>
          <cell r="T3" t="str">
            <v>ср 11,08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1442.84</v>
          </cell>
          <cell r="F5">
            <v>2603.88</v>
          </cell>
          <cell r="H5">
            <v>0</v>
          </cell>
          <cell r="I5">
            <v>0</v>
          </cell>
          <cell r="J5">
            <v>1442.84</v>
          </cell>
          <cell r="K5">
            <v>0</v>
          </cell>
          <cell r="L5">
            <v>0</v>
          </cell>
          <cell r="M5">
            <v>3132.2000000000003</v>
          </cell>
          <cell r="N5">
            <v>288.56799999999998</v>
          </cell>
          <cell r="O5">
            <v>982.34</v>
          </cell>
          <cell r="R5">
            <v>237.76000000000005</v>
          </cell>
          <cell r="S5">
            <v>259.59199999999998</v>
          </cell>
          <cell r="T5">
            <v>329.74399999999997</v>
          </cell>
          <cell r="V5">
            <v>800.06600000000003</v>
          </cell>
          <cell r="W5" t="str">
            <v>крат кор</v>
          </cell>
          <cell r="X5">
            <v>175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G6">
            <v>0.3</v>
          </cell>
          <cell r="K6">
            <v>0</v>
          </cell>
          <cell r="M6">
            <v>48</v>
          </cell>
          <cell r="N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1.8</v>
          </cell>
          <cell r="T6">
            <v>2.8</v>
          </cell>
          <cell r="V6">
            <v>0</v>
          </cell>
          <cell r="W6">
            <v>12</v>
          </cell>
          <cell r="X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D7">
            <v>96</v>
          </cell>
          <cell r="E7">
            <v>12</v>
          </cell>
          <cell r="F7">
            <v>84</v>
          </cell>
          <cell r="G7">
            <v>0.3</v>
          </cell>
          <cell r="J7">
            <v>12</v>
          </cell>
          <cell r="K7">
            <v>0</v>
          </cell>
          <cell r="M7">
            <v>12</v>
          </cell>
          <cell r="N7">
            <v>2.4</v>
          </cell>
          <cell r="P7">
            <v>40</v>
          </cell>
          <cell r="Q7">
            <v>40</v>
          </cell>
          <cell r="R7">
            <v>6.4</v>
          </cell>
          <cell r="S7">
            <v>8.8000000000000007</v>
          </cell>
          <cell r="T7">
            <v>6</v>
          </cell>
          <cell r="V7">
            <v>0</v>
          </cell>
          <cell r="W7">
            <v>12</v>
          </cell>
          <cell r="X7">
            <v>0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D8">
            <v>156</v>
          </cell>
          <cell r="E8">
            <v>17</v>
          </cell>
          <cell r="F8">
            <v>139</v>
          </cell>
          <cell r="G8">
            <v>0.3</v>
          </cell>
          <cell r="J8">
            <v>17</v>
          </cell>
          <cell r="K8">
            <v>0</v>
          </cell>
          <cell r="M8">
            <v>24</v>
          </cell>
          <cell r="N8">
            <v>3.4</v>
          </cell>
          <cell r="P8">
            <v>47.941176470588239</v>
          </cell>
          <cell r="Q8">
            <v>47.941176470588239</v>
          </cell>
          <cell r="R8">
            <v>10.4</v>
          </cell>
          <cell r="S8">
            <v>14.6</v>
          </cell>
          <cell r="T8">
            <v>10</v>
          </cell>
          <cell r="V8">
            <v>0</v>
          </cell>
          <cell r="W8">
            <v>12</v>
          </cell>
          <cell r="X8">
            <v>0</v>
          </cell>
        </row>
        <row r="9">
          <cell r="A9" t="str">
            <v>Готовые чебуреки Сочный мегачебурек.Готовые жареные.ВЕС  ПОКОМ</v>
          </cell>
          <cell r="B9" t="str">
            <v>кг</v>
          </cell>
          <cell r="C9">
            <v>154.56</v>
          </cell>
          <cell r="E9">
            <v>13.44</v>
          </cell>
          <cell r="F9">
            <v>138.88</v>
          </cell>
          <cell r="G9">
            <v>1</v>
          </cell>
          <cell r="J9">
            <v>13.44</v>
          </cell>
          <cell r="K9">
            <v>0</v>
          </cell>
          <cell r="M9">
            <v>0</v>
          </cell>
          <cell r="N9">
            <v>2.6879999999999997</v>
          </cell>
          <cell r="P9">
            <v>51.666666666666671</v>
          </cell>
          <cell r="Q9">
            <v>51.666666666666671</v>
          </cell>
          <cell r="R9">
            <v>0</v>
          </cell>
          <cell r="S9">
            <v>1.7920000000000003</v>
          </cell>
          <cell r="T9">
            <v>3.5840000000000005</v>
          </cell>
          <cell r="V9">
            <v>0</v>
          </cell>
          <cell r="W9">
            <v>2.2400000000000002</v>
          </cell>
          <cell r="X9">
            <v>0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C10">
            <v>63</v>
          </cell>
          <cell r="E10">
            <v>48</v>
          </cell>
          <cell r="G10">
            <v>1</v>
          </cell>
          <cell r="J10">
            <v>48</v>
          </cell>
          <cell r="K10">
            <v>0</v>
          </cell>
          <cell r="M10">
            <v>201</v>
          </cell>
          <cell r="N10">
            <v>9.6</v>
          </cell>
          <cell r="P10">
            <v>20.9375</v>
          </cell>
          <cell r="Q10">
            <v>20.9375</v>
          </cell>
          <cell r="R10">
            <v>7.2</v>
          </cell>
          <cell r="S10">
            <v>4.8</v>
          </cell>
          <cell r="T10">
            <v>13.8</v>
          </cell>
          <cell r="V10">
            <v>0</v>
          </cell>
          <cell r="W10">
            <v>3</v>
          </cell>
          <cell r="X10">
            <v>0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C11">
            <v>373.7</v>
          </cell>
          <cell r="E11">
            <v>36</v>
          </cell>
          <cell r="F11">
            <v>319.2</v>
          </cell>
          <cell r="G11">
            <v>1</v>
          </cell>
          <cell r="J11">
            <v>36</v>
          </cell>
          <cell r="K11">
            <v>0</v>
          </cell>
          <cell r="M11">
            <v>0</v>
          </cell>
          <cell r="N11">
            <v>7.2</v>
          </cell>
          <cell r="P11">
            <v>44.333333333333329</v>
          </cell>
          <cell r="Q11">
            <v>44.333333333333329</v>
          </cell>
          <cell r="R11">
            <v>0</v>
          </cell>
          <cell r="S11">
            <v>5.18</v>
          </cell>
          <cell r="T11">
            <v>11.1</v>
          </cell>
          <cell r="U11" t="str">
            <v>увеличить</v>
          </cell>
          <cell r="V11">
            <v>0</v>
          </cell>
          <cell r="W11">
            <v>3.7</v>
          </cell>
          <cell r="X11">
            <v>0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C12">
            <v>29.6</v>
          </cell>
          <cell r="E12">
            <v>7.4</v>
          </cell>
          <cell r="F12">
            <v>18.5</v>
          </cell>
          <cell r="G12">
            <v>1</v>
          </cell>
          <cell r="J12">
            <v>7.4</v>
          </cell>
          <cell r="K12">
            <v>0</v>
          </cell>
          <cell r="M12">
            <v>14.8</v>
          </cell>
          <cell r="N12">
            <v>1.48</v>
          </cell>
          <cell r="P12">
            <v>22.5</v>
          </cell>
          <cell r="Q12">
            <v>22.5</v>
          </cell>
          <cell r="R12">
            <v>1.48</v>
          </cell>
          <cell r="S12">
            <v>1.48</v>
          </cell>
          <cell r="T12">
            <v>2.2199999999999998</v>
          </cell>
          <cell r="V12">
            <v>0</v>
          </cell>
          <cell r="W12">
            <v>3.7</v>
          </cell>
          <cell r="X12">
            <v>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36</v>
          </cell>
          <cell r="E13">
            <v>13</v>
          </cell>
          <cell r="F13">
            <v>23</v>
          </cell>
          <cell r="G13">
            <v>0.25</v>
          </cell>
          <cell r="J13">
            <v>13</v>
          </cell>
          <cell r="K13">
            <v>0</v>
          </cell>
          <cell r="M13">
            <v>0</v>
          </cell>
          <cell r="N13">
            <v>2.6</v>
          </cell>
          <cell r="O13">
            <v>12</v>
          </cell>
          <cell r="P13">
            <v>13.461538461538462</v>
          </cell>
          <cell r="Q13">
            <v>8.8461538461538467</v>
          </cell>
          <cell r="R13">
            <v>0</v>
          </cell>
          <cell r="S13">
            <v>2.6</v>
          </cell>
          <cell r="T13">
            <v>1.2</v>
          </cell>
          <cell r="V13">
            <v>3</v>
          </cell>
          <cell r="W13">
            <v>12</v>
          </cell>
          <cell r="X13">
            <v>1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57</v>
          </cell>
          <cell r="D14">
            <v>60</v>
          </cell>
          <cell r="E14">
            <v>25</v>
          </cell>
          <cell r="F14">
            <v>82</v>
          </cell>
          <cell r="G14">
            <v>0.25</v>
          </cell>
          <cell r="J14">
            <v>25</v>
          </cell>
          <cell r="K14">
            <v>0</v>
          </cell>
          <cell r="M14">
            <v>24</v>
          </cell>
          <cell r="N14">
            <v>5</v>
          </cell>
          <cell r="P14">
            <v>21.2</v>
          </cell>
          <cell r="Q14">
            <v>21.2</v>
          </cell>
          <cell r="R14">
            <v>1.4</v>
          </cell>
          <cell r="S14">
            <v>8.4</v>
          </cell>
          <cell r="T14">
            <v>6.6</v>
          </cell>
          <cell r="V14">
            <v>0</v>
          </cell>
          <cell r="W14">
            <v>12</v>
          </cell>
          <cell r="X14">
            <v>0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C15">
            <v>174.6</v>
          </cell>
          <cell r="E15">
            <v>43.2</v>
          </cell>
          <cell r="F15">
            <v>122.4</v>
          </cell>
          <cell r="G15">
            <v>1</v>
          </cell>
          <cell r="J15">
            <v>43.2</v>
          </cell>
          <cell r="K15">
            <v>0</v>
          </cell>
          <cell r="M15">
            <v>0</v>
          </cell>
          <cell r="N15">
            <v>8.64</v>
          </cell>
          <cell r="P15">
            <v>14.166666666666666</v>
          </cell>
          <cell r="Q15">
            <v>14.166666666666666</v>
          </cell>
          <cell r="R15">
            <v>0</v>
          </cell>
          <cell r="S15">
            <v>1.08</v>
          </cell>
          <cell r="T15">
            <v>9.36</v>
          </cell>
          <cell r="V15">
            <v>0</v>
          </cell>
          <cell r="W15">
            <v>1.8</v>
          </cell>
          <cell r="X15">
            <v>0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140.6</v>
          </cell>
          <cell r="E16">
            <v>21.2</v>
          </cell>
          <cell r="F16">
            <v>119.4</v>
          </cell>
          <cell r="G16">
            <v>1</v>
          </cell>
          <cell r="J16">
            <v>21.2</v>
          </cell>
          <cell r="K16">
            <v>0</v>
          </cell>
          <cell r="M16">
            <v>0</v>
          </cell>
          <cell r="N16">
            <v>4.24</v>
          </cell>
          <cell r="P16">
            <v>28.160377358490567</v>
          </cell>
          <cell r="Q16">
            <v>28.160377358490567</v>
          </cell>
          <cell r="R16">
            <v>15.540000000000001</v>
          </cell>
          <cell r="S16">
            <v>14.059999999999999</v>
          </cell>
          <cell r="T16">
            <v>2.2199999999999998</v>
          </cell>
          <cell r="V16">
            <v>0</v>
          </cell>
          <cell r="W16">
            <v>3.7</v>
          </cell>
          <cell r="X16">
            <v>0</v>
          </cell>
        </row>
        <row r="17">
          <cell r="A17" t="str">
            <v>Наггетсы с индейкой 0,25кг ТМ Вязанка ТС Няняггетсы Сливушки НД2 замор.  ПОКОМ</v>
          </cell>
          <cell r="B17" t="str">
            <v>шт</v>
          </cell>
          <cell r="C17">
            <v>172</v>
          </cell>
          <cell r="D17">
            <v>2</v>
          </cell>
          <cell r="E17">
            <v>161</v>
          </cell>
          <cell r="F17">
            <v>-3</v>
          </cell>
          <cell r="G17">
            <v>0.25</v>
          </cell>
          <cell r="J17">
            <v>161</v>
          </cell>
          <cell r="K17">
            <v>0</v>
          </cell>
          <cell r="M17">
            <v>372</v>
          </cell>
          <cell r="N17">
            <v>32.200000000000003</v>
          </cell>
          <cell r="O17">
            <v>81.800000000000068</v>
          </cell>
          <cell r="P17">
            <v>14</v>
          </cell>
          <cell r="Q17">
            <v>11.459627329192546</v>
          </cell>
          <cell r="R17">
            <v>17.399999999999999</v>
          </cell>
          <cell r="S17">
            <v>17</v>
          </cell>
          <cell r="T17">
            <v>27.6</v>
          </cell>
          <cell r="V17">
            <v>20.450000000000017</v>
          </cell>
          <cell r="W17">
            <v>12</v>
          </cell>
          <cell r="X17">
            <v>7</v>
          </cell>
        </row>
        <row r="18">
          <cell r="A18" t="str">
            <v>Наггетсы хрустящие п/ф ВЕС ПОКОМ</v>
          </cell>
          <cell r="B18" t="str">
            <v>кг</v>
          </cell>
          <cell r="C18">
            <v>108</v>
          </cell>
          <cell r="D18">
            <v>78</v>
          </cell>
          <cell r="E18">
            <v>101</v>
          </cell>
          <cell r="F18">
            <v>73</v>
          </cell>
          <cell r="G18">
            <v>1</v>
          </cell>
          <cell r="J18">
            <v>101</v>
          </cell>
          <cell r="K18">
            <v>0</v>
          </cell>
          <cell r="M18">
            <v>186</v>
          </cell>
          <cell r="N18">
            <v>20.2</v>
          </cell>
          <cell r="O18">
            <v>23.800000000000011</v>
          </cell>
          <cell r="P18">
            <v>14.000000000000002</v>
          </cell>
          <cell r="Q18">
            <v>12.821782178217822</v>
          </cell>
          <cell r="R18">
            <v>15.6</v>
          </cell>
          <cell r="S18">
            <v>19.2</v>
          </cell>
          <cell r="T18">
            <v>20.399999999999999</v>
          </cell>
          <cell r="V18">
            <v>23.800000000000011</v>
          </cell>
          <cell r="W18">
            <v>6</v>
          </cell>
          <cell r="X18">
            <v>4</v>
          </cell>
        </row>
        <row r="19">
          <cell r="A19" t="str">
            <v>Пельмени Grandmeni со сливочным маслом Горячая штучка 0,75 кг ПОКОМ</v>
          </cell>
          <cell r="B19" t="str">
            <v>шт</v>
          </cell>
          <cell r="C19">
            <v>1</v>
          </cell>
          <cell r="G19">
            <v>0.75</v>
          </cell>
          <cell r="K19">
            <v>0</v>
          </cell>
          <cell r="M19">
            <v>64</v>
          </cell>
          <cell r="N19">
            <v>0</v>
          </cell>
          <cell r="P19" t="e">
            <v>#DIV/0!</v>
          </cell>
          <cell r="Q19" t="e">
            <v>#DIV/0!</v>
          </cell>
          <cell r="R19">
            <v>0</v>
          </cell>
          <cell r="S19">
            <v>0.2</v>
          </cell>
          <cell r="T19">
            <v>3.8</v>
          </cell>
          <cell r="V19">
            <v>0</v>
          </cell>
          <cell r="W19">
            <v>8</v>
          </cell>
          <cell r="X19">
            <v>0</v>
          </cell>
        </row>
        <row r="20">
          <cell r="A20" t="str">
            <v>Пельмени Бигбули с мясом, Горячая штучка 0,9кг  ПОКОМ</v>
          </cell>
          <cell r="B20" t="str">
            <v>шт</v>
          </cell>
          <cell r="C20">
            <v>215</v>
          </cell>
          <cell r="E20">
            <v>24</v>
          </cell>
          <cell r="F20">
            <v>189</v>
          </cell>
          <cell r="G20">
            <v>0.9</v>
          </cell>
          <cell r="J20">
            <v>24</v>
          </cell>
          <cell r="K20">
            <v>0</v>
          </cell>
          <cell r="M20">
            <v>0</v>
          </cell>
          <cell r="N20">
            <v>4.8</v>
          </cell>
          <cell r="P20">
            <v>39.375</v>
          </cell>
          <cell r="Q20">
            <v>39.375</v>
          </cell>
          <cell r="R20">
            <v>8.4</v>
          </cell>
          <cell r="S20">
            <v>2.2000000000000002</v>
          </cell>
          <cell r="T20">
            <v>4.2</v>
          </cell>
          <cell r="U20" t="str">
            <v>увеличить</v>
          </cell>
          <cell r="V20">
            <v>0</v>
          </cell>
          <cell r="W20">
            <v>8</v>
          </cell>
          <cell r="X20">
            <v>0</v>
          </cell>
        </row>
        <row r="21">
          <cell r="A21" t="str">
            <v>Пельмени Бугбули со сливочным маслом ТМ Горячая штучка БУЛЬМЕНИ 0,43 кг  ПОКОМ</v>
          </cell>
          <cell r="B21" t="str">
            <v>шт</v>
          </cell>
          <cell r="C21">
            <v>48</v>
          </cell>
          <cell r="G21">
            <v>0.43</v>
          </cell>
          <cell r="K21">
            <v>0</v>
          </cell>
          <cell r="M21">
            <v>0</v>
          </cell>
          <cell r="N21">
            <v>0</v>
          </cell>
          <cell r="P21" t="e">
            <v>#DIV/0!</v>
          </cell>
          <cell r="Q21" t="e">
            <v>#DIV/0!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16</v>
          </cell>
          <cell r="X21">
            <v>0</v>
          </cell>
        </row>
        <row r="22">
          <cell r="A22" t="str">
            <v>Пельмени Бульмени с говядиной и свининой Горячая шт. 0,9 кг  ПОКОМ</v>
          </cell>
          <cell r="B22" t="str">
            <v>шт</v>
          </cell>
          <cell r="C22">
            <v>115</v>
          </cell>
          <cell r="D22">
            <v>8</v>
          </cell>
          <cell r="E22">
            <v>60</v>
          </cell>
          <cell r="F22">
            <v>57</v>
          </cell>
          <cell r="G22">
            <v>0.9</v>
          </cell>
          <cell r="J22">
            <v>60</v>
          </cell>
          <cell r="K22">
            <v>0</v>
          </cell>
          <cell r="M22">
            <v>136</v>
          </cell>
          <cell r="N22">
            <v>12</v>
          </cell>
          <cell r="P22">
            <v>16.083333333333332</v>
          </cell>
          <cell r="Q22">
            <v>16.083333333333332</v>
          </cell>
          <cell r="R22">
            <v>3.4</v>
          </cell>
          <cell r="S22">
            <v>8.6</v>
          </cell>
          <cell r="T22">
            <v>13.4</v>
          </cell>
          <cell r="V22">
            <v>0</v>
          </cell>
          <cell r="W22">
            <v>8</v>
          </cell>
          <cell r="X22">
            <v>0</v>
          </cell>
        </row>
        <row r="23">
          <cell r="A23" t="str">
            <v>Пельмени Бульмени с говядиной и свининой Горячая штучка 0,43  ПОКОМ</v>
          </cell>
          <cell r="B23" t="str">
            <v>шт</v>
          </cell>
          <cell r="C23">
            <v>21</v>
          </cell>
          <cell r="E23">
            <v>19</v>
          </cell>
          <cell r="G23">
            <v>0.43</v>
          </cell>
          <cell r="J23">
            <v>19</v>
          </cell>
          <cell r="K23">
            <v>0</v>
          </cell>
          <cell r="M23">
            <v>80</v>
          </cell>
          <cell r="N23">
            <v>3.8</v>
          </cell>
          <cell r="P23">
            <v>21.05263157894737</v>
          </cell>
          <cell r="Q23">
            <v>21.05263157894737</v>
          </cell>
          <cell r="R23">
            <v>4.4000000000000004</v>
          </cell>
          <cell r="S23">
            <v>2</v>
          </cell>
          <cell r="T23">
            <v>4.5999999999999996</v>
          </cell>
          <cell r="V23">
            <v>0</v>
          </cell>
          <cell r="W23">
            <v>16</v>
          </cell>
          <cell r="X23">
            <v>0</v>
          </cell>
        </row>
        <row r="24">
          <cell r="A24" t="str">
            <v>Пельмени Бульмени с говядиной и свининой Наваристые Горячая штучка ВЕС  ПОКОМ</v>
          </cell>
          <cell r="B24" t="str">
            <v>кг</v>
          </cell>
          <cell r="C24">
            <v>135</v>
          </cell>
          <cell r="E24">
            <v>60</v>
          </cell>
          <cell r="G24">
            <v>1</v>
          </cell>
          <cell r="J24">
            <v>60</v>
          </cell>
          <cell r="K24">
            <v>0</v>
          </cell>
          <cell r="M24">
            <v>295</v>
          </cell>
          <cell r="N24">
            <v>12</v>
          </cell>
          <cell r="P24">
            <v>24.583333333333332</v>
          </cell>
          <cell r="Q24">
            <v>24.583333333333332</v>
          </cell>
          <cell r="R24">
            <v>11</v>
          </cell>
          <cell r="S24">
            <v>15</v>
          </cell>
          <cell r="T24">
            <v>23.2</v>
          </cell>
          <cell r="V24">
            <v>0</v>
          </cell>
          <cell r="W24">
            <v>5</v>
          </cell>
          <cell r="X24">
            <v>0</v>
          </cell>
        </row>
        <row r="25">
          <cell r="A25" t="str">
            <v>Пельмени Бульмени со сливочным маслом Горячая штучка 0,9 кг  ПОКОМ</v>
          </cell>
          <cell r="B25" t="str">
            <v>шт</v>
          </cell>
          <cell r="C25">
            <v>150</v>
          </cell>
          <cell r="E25">
            <v>75</v>
          </cell>
          <cell r="F25">
            <v>50</v>
          </cell>
          <cell r="G25">
            <v>0.9</v>
          </cell>
          <cell r="J25">
            <v>75</v>
          </cell>
          <cell r="K25">
            <v>0</v>
          </cell>
          <cell r="M25">
            <v>240</v>
          </cell>
          <cell r="N25">
            <v>15</v>
          </cell>
          <cell r="P25">
            <v>19.333333333333332</v>
          </cell>
          <cell r="Q25">
            <v>19.333333333333332</v>
          </cell>
          <cell r="R25">
            <v>10</v>
          </cell>
          <cell r="S25">
            <v>14.6</v>
          </cell>
          <cell r="T25">
            <v>19.8</v>
          </cell>
          <cell r="V25">
            <v>0</v>
          </cell>
          <cell r="W25">
            <v>8</v>
          </cell>
          <cell r="X25">
            <v>0</v>
          </cell>
        </row>
        <row r="26">
          <cell r="A26" t="str">
            <v>Пельмени Бульмени со сливочным маслом ТМ Горячая шт. 0,43 кг  ПОКОМ</v>
          </cell>
          <cell r="B26" t="str">
            <v>шт</v>
          </cell>
          <cell r="C26">
            <v>42</v>
          </cell>
          <cell r="D26">
            <v>49</v>
          </cell>
          <cell r="E26">
            <v>39</v>
          </cell>
          <cell r="F26">
            <v>44</v>
          </cell>
          <cell r="G26">
            <v>0.43</v>
          </cell>
          <cell r="J26">
            <v>39</v>
          </cell>
          <cell r="K26">
            <v>0</v>
          </cell>
          <cell r="M26">
            <v>32</v>
          </cell>
          <cell r="N26">
            <v>7.8</v>
          </cell>
          <cell r="O26">
            <v>33.200000000000003</v>
          </cell>
          <cell r="P26">
            <v>14</v>
          </cell>
          <cell r="Q26">
            <v>9.7435897435897445</v>
          </cell>
          <cell r="R26">
            <v>6.4</v>
          </cell>
          <cell r="S26">
            <v>6.6</v>
          </cell>
          <cell r="T26">
            <v>6.2</v>
          </cell>
          <cell r="V26">
            <v>14.276000000000002</v>
          </cell>
          <cell r="W26">
            <v>16</v>
          </cell>
          <cell r="X26">
            <v>3</v>
          </cell>
        </row>
        <row r="27">
          <cell r="A27" t="str">
            <v>Пельмени Отборные из свинины и говядины 0,9 кг ТМ Стародворье ТС Медвежье ушко  ПОКОМ</v>
          </cell>
          <cell r="B27" t="str">
            <v>шт</v>
          </cell>
          <cell r="C27">
            <v>203</v>
          </cell>
          <cell r="E27">
            <v>45</v>
          </cell>
          <cell r="F27">
            <v>64</v>
          </cell>
          <cell r="G27">
            <v>0.9</v>
          </cell>
          <cell r="J27">
            <v>45</v>
          </cell>
          <cell r="K27">
            <v>0</v>
          </cell>
          <cell r="M27">
            <v>32</v>
          </cell>
          <cell r="N27">
            <v>9</v>
          </cell>
          <cell r="O27">
            <v>30</v>
          </cell>
          <cell r="P27">
            <v>14</v>
          </cell>
          <cell r="Q27">
            <v>10.666666666666666</v>
          </cell>
          <cell r="R27">
            <v>12.2</v>
          </cell>
          <cell r="S27">
            <v>14.6</v>
          </cell>
          <cell r="T27">
            <v>12.6</v>
          </cell>
          <cell r="V27">
            <v>27</v>
          </cell>
          <cell r="W27">
            <v>8</v>
          </cell>
          <cell r="X27">
            <v>4</v>
          </cell>
        </row>
        <row r="28">
          <cell r="A28" t="str">
            <v>Пельмени С говядиной и свининой, ВЕС, ТМ Славница сфера пуговки  ПОКОМ</v>
          </cell>
          <cell r="B28" t="str">
            <v>кг</v>
          </cell>
          <cell r="C28">
            <v>470</v>
          </cell>
          <cell r="D28">
            <v>15</v>
          </cell>
          <cell r="E28">
            <v>225</v>
          </cell>
          <cell r="F28">
            <v>165</v>
          </cell>
          <cell r="G28">
            <v>1</v>
          </cell>
          <cell r="J28">
            <v>225</v>
          </cell>
          <cell r="K28">
            <v>0</v>
          </cell>
          <cell r="M28">
            <v>150</v>
          </cell>
          <cell r="N28">
            <v>45</v>
          </cell>
          <cell r="O28">
            <v>315</v>
          </cell>
          <cell r="P28">
            <v>14</v>
          </cell>
          <cell r="Q28">
            <v>7</v>
          </cell>
          <cell r="R28">
            <v>36</v>
          </cell>
          <cell r="S28">
            <v>30</v>
          </cell>
          <cell r="T28">
            <v>33</v>
          </cell>
          <cell r="V28">
            <v>315</v>
          </cell>
          <cell r="W28">
            <v>5</v>
          </cell>
          <cell r="X28">
            <v>63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C29">
            <v>141</v>
          </cell>
          <cell r="E29">
            <v>45</v>
          </cell>
          <cell r="F29">
            <v>90</v>
          </cell>
          <cell r="G29">
            <v>1</v>
          </cell>
          <cell r="J29">
            <v>45</v>
          </cell>
          <cell r="K29">
            <v>0</v>
          </cell>
          <cell r="M29">
            <v>75</v>
          </cell>
          <cell r="N29">
            <v>9</v>
          </cell>
          <cell r="P29">
            <v>18.333333333333332</v>
          </cell>
          <cell r="Q29">
            <v>18.333333333333332</v>
          </cell>
          <cell r="R29">
            <v>0</v>
          </cell>
          <cell r="S29">
            <v>2.4</v>
          </cell>
          <cell r="T29">
            <v>12</v>
          </cell>
          <cell r="V29">
            <v>0</v>
          </cell>
          <cell r="W29">
            <v>3</v>
          </cell>
          <cell r="X29">
            <v>0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C30">
            <v>8</v>
          </cell>
          <cell r="D30">
            <v>108</v>
          </cell>
          <cell r="E30">
            <v>17</v>
          </cell>
          <cell r="F30">
            <v>97</v>
          </cell>
          <cell r="G30">
            <v>0.25</v>
          </cell>
          <cell r="J30">
            <v>17</v>
          </cell>
          <cell r="K30">
            <v>0</v>
          </cell>
          <cell r="M30">
            <v>0</v>
          </cell>
          <cell r="N30">
            <v>3.4</v>
          </cell>
          <cell r="P30">
            <v>28.529411764705884</v>
          </cell>
          <cell r="Q30">
            <v>28.529411764705884</v>
          </cell>
          <cell r="R30">
            <v>7</v>
          </cell>
          <cell r="S30">
            <v>9</v>
          </cell>
          <cell r="T30">
            <v>5.2</v>
          </cell>
          <cell r="V30">
            <v>0</v>
          </cell>
          <cell r="W30">
            <v>12</v>
          </cell>
          <cell r="X30">
            <v>0</v>
          </cell>
        </row>
        <row r="31">
          <cell r="A31" t="str">
            <v>Хрустящие крылышки острые к пиву ТМ Горячая штучка 0,3кг зам  ПОКОМ</v>
          </cell>
          <cell r="B31" t="str">
            <v>шт</v>
          </cell>
          <cell r="C31">
            <v>16</v>
          </cell>
          <cell r="E31">
            <v>12</v>
          </cell>
          <cell r="G31">
            <v>0.3</v>
          </cell>
          <cell r="J31">
            <v>12</v>
          </cell>
          <cell r="K31">
            <v>0</v>
          </cell>
          <cell r="M31">
            <v>120</v>
          </cell>
          <cell r="N31">
            <v>2.4</v>
          </cell>
          <cell r="P31">
            <v>50</v>
          </cell>
          <cell r="Q31">
            <v>50</v>
          </cell>
          <cell r="R31">
            <v>5.8</v>
          </cell>
          <cell r="S31">
            <v>6</v>
          </cell>
          <cell r="T31">
            <v>6.6</v>
          </cell>
          <cell r="V31">
            <v>0</v>
          </cell>
          <cell r="W31">
            <v>12</v>
          </cell>
          <cell r="X31">
            <v>0</v>
          </cell>
        </row>
        <row r="32">
          <cell r="A32" t="str">
            <v>Хрустящие крылышки ТМ Горячая штучка 0,3 кг зам  ПОКОМ</v>
          </cell>
          <cell r="B32" t="str">
            <v>шт</v>
          </cell>
          <cell r="C32">
            <v>5</v>
          </cell>
          <cell r="D32">
            <v>1</v>
          </cell>
          <cell r="G32">
            <v>0.3</v>
          </cell>
          <cell r="K32">
            <v>0</v>
          </cell>
          <cell r="M32">
            <v>36</v>
          </cell>
          <cell r="N32">
            <v>0</v>
          </cell>
          <cell r="P32" t="e">
            <v>#DIV/0!</v>
          </cell>
          <cell r="Q32" t="e">
            <v>#DIV/0!</v>
          </cell>
          <cell r="R32">
            <v>6.4</v>
          </cell>
          <cell r="S32">
            <v>6.2</v>
          </cell>
          <cell r="T32">
            <v>4.4000000000000004</v>
          </cell>
          <cell r="V32">
            <v>0</v>
          </cell>
          <cell r="W32">
            <v>12</v>
          </cell>
          <cell r="X32">
            <v>0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118.8</v>
          </cell>
          <cell r="D33">
            <v>48</v>
          </cell>
          <cell r="E33">
            <v>10.8</v>
          </cell>
          <cell r="F33">
            <v>156</v>
          </cell>
          <cell r="G33">
            <v>1</v>
          </cell>
          <cell r="J33">
            <v>10.8</v>
          </cell>
          <cell r="K33">
            <v>0</v>
          </cell>
          <cell r="M33">
            <v>0</v>
          </cell>
          <cell r="N33">
            <v>2.16</v>
          </cell>
          <cell r="P33">
            <v>72.222222222222214</v>
          </cell>
          <cell r="Q33">
            <v>72.222222222222214</v>
          </cell>
          <cell r="R33">
            <v>0</v>
          </cell>
          <cell r="S33">
            <v>0</v>
          </cell>
          <cell r="T33">
            <v>1.44</v>
          </cell>
          <cell r="U33" t="str">
            <v>увеличить</v>
          </cell>
          <cell r="V33">
            <v>0</v>
          </cell>
          <cell r="W33">
            <v>1.8</v>
          </cell>
          <cell r="X33">
            <v>0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C34">
            <v>151</v>
          </cell>
          <cell r="E34">
            <v>19</v>
          </cell>
          <cell r="F34">
            <v>131</v>
          </cell>
          <cell r="G34">
            <v>0.2</v>
          </cell>
          <cell r="J34">
            <v>19</v>
          </cell>
          <cell r="K34">
            <v>0</v>
          </cell>
          <cell r="M34">
            <v>0</v>
          </cell>
          <cell r="N34">
            <v>3.8</v>
          </cell>
          <cell r="P34">
            <v>34.473684210526315</v>
          </cell>
          <cell r="Q34">
            <v>34.473684210526315</v>
          </cell>
          <cell r="R34">
            <v>1.6</v>
          </cell>
          <cell r="S34">
            <v>3.8</v>
          </cell>
          <cell r="T34">
            <v>3</v>
          </cell>
          <cell r="U34" t="str">
            <v>увеличить</v>
          </cell>
          <cell r="V34">
            <v>0</v>
          </cell>
          <cell r="W34">
            <v>6</v>
          </cell>
          <cell r="X34">
            <v>0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C35">
            <v>158</v>
          </cell>
          <cell r="E35">
            <v>20</v>
          </cell>
          <cell r="F35">
            <v>137</v>
          </cell>
          <cell r="G35">
            <v>0.2</v>
          </cell>
          <cell r="J35">
            <v>20</v>
          </cell>
          <cell r="K35">
            <v>0</v>
          </cell>
          <cell r="M35">
            <v>0</v>
          </cell>
          <cell r="N35">
            <v>4</v>
          </cell>
          <cell r="P35">
            <v>34.25</v>
          </cell>
          <cell r="Q35">
            <v>34.25</v>
          </cell>
          <cell r="R35">
            <v>3.4</v>
          </cell>
          <cell r="S35">
            <v>4.8</v>
          </cell>
          <cell r="T35">
            <v>3.6</v>
          </cell>
          <cell r="U35" t="str">
            <v>увеличить</v>
          </cell>
          <cell r="V35">
            <v>0</v>
          </cell>
          <cell r="W35">
            <v>6</v>
          </cell>
          <cell r="X35">
            <v>0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D36">
            <v>96</v>
          </cell>
          <cell r="E36">
            <v>16</v>
          </cell>
          <cell r="F36">
            <v>80</v>
          </cell>
          <cell r="G36">
            <v>0.25</v>
          </cell>
          <cell r="J36">
            <v>16</v>
          </cell>
          <cell r="K36">
            <v>0</v>
          </cell>
          <cell r="M36">
            <v>0</v>
          </cell>
          <cell r="N36">
            <v>3.2</v>
          </cell>
          <cell r="P36">
            <v>25</v>
          </cell>
          <cell r="Q36">
            <v>25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12</v>
          </cell>
          <cell r="X36">
            <v>0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D37">
            <v>72</v>
          </cell>
          <cell r="E37">
            <v>13</v>
          </cell>
          <cell r="F37">
            <v>59</v>
          </cell>
          <cell r="G37">
            <v>0.25</v>
          </cell>
          <cell r="J37">
            <v>13</v>
          </cell>
          <cell r="K37">
            <v>0</v>
          </cell>
          <cell r="M37">
            <v>0</v>
          </cell>
          <cell r="N37">
            <v>2.6</v>
          </cell>
          <cell r="P37">
            <v>22.69230769230769</v>
          </cell>
          <cell r="Q37">
            <v>22.69230769230769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12</v>
          </cell>
          <cell r="X37">
            <v>0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C38">
            <v>194.4</v>
          </cell>
          <cell r="E38">
            <v>64.8</v>
          </cell>
          <cell r="F38">
            <v>13.5</v>
          </cell>
          <cell r="G38">
            <v>1</v>
          </cell>
          <cell r="J38">
            <v>64.8</v>
          </cell>
          <cell r="K38">
            <v>0</v>
          </cell>
          <cell r="M38">
            <v>140.4</v>
          </cell>
          <cell r="N38">
            <v>12.959999999999999</v>
          </cell>
          <cell r="O38">
            <v>27.539999999999992</v>
          </cell>
          <cell r="P38">
            <v>14</v>
          </cell>
          <cell r="Q38">
            <v>11.875000000000002</v>
          </cell>
          <cell r="R38">
            <v>10.8</v>
          </cell>
          <cell r="S38">
            <v>10.8</v>
          </cell>
          <cell r="T38">
            <v>17.82</v>
          </cell>
          <cell r="V38">
            <v>27.539999999999992</v>
          </cell>
          <cell r="W38">
            <v>2.7</v>
          </cell>
          <cell r="X38">
            <v>11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C39">
            <v>515</v>
          </cell>
          <cell r="E39">
            <v>180</v>
          </cell>
          <cell r="F39">
            <v>155</v>
          </cell>
          <cell r="G39">
            <v>1</v>
          </cell>
          <cell r="J39">
            <v>180</v>
          </cell>
          <cell r="K39">
            <v>0</v>
          </cell>
          <cell r="M39">
            <v>190</v>
          </cell>
          <cell r="N39">
            <v>36</v>
          </cell>
          <cell r="O39">
            <v>159</v>
          </cell>
          <cell r="P39">
            <v>14</v>
          </cell>
          <cell r="Q39">
            <v>9.5833333333333339</v>
          </cell>
          <cell r="R39">
            <v>35.54</v>
          </cell>
          <cell r="S39">
            <v>22</v>
          </cell>
          <cell r="T39">
            <v>38</v>
          </cell>
          <cell r="V39">
            <v>159</v>
          </cell>
          <cell r="W39">
            <v>5</v>
          </cell>
          <cell r="X39">
            <v>32</v>
          </cell>
        </row>
        <row r="40">
          <cell r="A40" t="str">
            <v>Пельмени Бигбули #МЕГАМАСЛИЩЕ со сливочным маслом Бигбули ГШ ф/в 0,9 Горячая штучка</v>
          </cell>
          <cell r="B40" t="str">
            <v>шт</v>
          </cell>
          <cell r="G40">
            <v>0.9</v>
          </cell>
          <cell r="M40">
            <v>104</v>
          </cell>
          <cell r="N40">
            <v>0</v>
          </cell>
          <cell r="P40" t="e">
            <v>#DIV/0!</v>
          </cell>
          <cell r="Q40" t="e">
            <v>#DIV/0!</v>
          </cell>
          <cell r="R40">
            <v>0</v>
          </cell>
          <cell r="S40">
            <v>0</v>
          </cell>
          <cell r="T40">
            <v>0</v>
          </cell>
          <cell r="V40">
            <v>0</v>
          </cell>
          <cell r="W40">
            <v>8</v>
          </cell>
          <cell r="X40">
            <v>0</v>
          </cell>
        </row>
        <row r="41">
          <cell r="A41" t="str">
            <v>Чебуреки с мясом Базовый ассортимент Штучка 0,09 Пленка Горячая штучка</v>
          </cell>
          <cell r="B41" t="str">
            <v>шт</v>
          </cell>
          <cell r="G41">
            <v>0.09</v>
          </cell>
          <cell r="M41">
            <v>168</v>
          </cell>
          <cell r="N41">
            <v>0</v>
          </cell>
          <cell r="P41" t="e">
            <v>#DIV/0!</v>
          </cell>
          <cell r="Q41" t="e">
            <v>#DIV/0!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24</v>
          </cell>
          <cell r="X41">
            <v>0</v>
          </cell>
        </row>
        <row r="42">
          <cell r="A42" t="str">
            <v>Чебуречище Базовый ассортимент Штучка 0,14 Пленка Горячая штучка</v>
          </cell>
          <cell r="B42" t="str">
            <v>шт</v>
          </cell>
          <cell r="G42">
            <v>0.14000000000000001</v>
          </cell>
          <cell r="M42">
            <v>220</v>
          </cell>
          <cell r="N42">
            <v>0</v>
          </cell>
          <cell r="P42" t="e">
            <v>#DIV/0!</v>
          </cell>
          <cell r="Q42" t="e">
            <v>#DIV/0!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22</v>
          </cell>
          <cell r="X42">
            <v>0</v>
          </cell>
        </row>
        <row r="43">
          <cell r="A43" t="str">
            <v>Хрустящие крылышки. Изделия кулинарные кусковые в панировке куриные жареные первый сорт.</v>
          </cell>
          <cell r="B43" t="str">
            <v>кг</v>
          </cell>
          <cell r="G43">
            <v>1</v>
          </cell>
          <cell r="M43">
            <v>168</v>
          </cell>
          <cell r="N43">
            <v>0</v>
          </cell>
          <cell r="P43" t="e">
            <v>#DIV/0!</v>
          </cell>
          <cell r="Q43" t="e">
            <v>#DIV/0!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6</v>
          </cell>
          <cell r="X43">
            <v>0</v>
          </cell>
        </row>
        <row r="44">
          <cell r="A44" t="str">
            <v>Пельмени Мясорубские Стародворье ЗПФ 0,7 Равиоли Стародворье</v>
          </cell>
          <cell r="B44" t="str">
            <v>шт</v>
          </cell>
          <cell r="G44">
            <v>0.7</v>
          </cell>
          <cell r="O44">
            <v>300</v>
          </cell>
          <cell r="U44" t="str">
            <v>новая</v>
          </cell>
          <cell r="V44">
            <v>210</v>
          </cell>
          <cell r="W44">
            <v>6</v>
          </cell>
          <cell r="X44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7"/>
  <sheetViews>
    <sheetView tabSelected="1" workbookViewId="0">
      <pane ySplit="5" topLeftCell="A6" activePane="bottomLeft" state="frozen"/>
      <selection pane="bottomLeft" activeCell="AB13" sqref="AB13"/>
    </sheetView>
  </sheetViews>
  <sheetFormatPr defaultColWidth="10.5" defaultRowHeight="11.45" customHeight="1" outlineLevelRow="2" x14ac:dyDescent="0.2"/>
  <cols>
    <col min="1" max="1" width="71.33203125" style="2" customWidth="1"/>
    <col min="2" max="2" width="4.33203125" style="2" customWidth="1"/>
    <col min="3" max="6" width="6.6640625" style="2" customWidth="1"/>
    <col min="7" max="7" width="4.5" style="15" customWidth="1"/>
    <col min="8" max="8" width="1.83203125" style="3" customWidth="1"/>
    <col min="9" max="11" width="2" style="3" customWidth="1"/>
    <col min="12" max="12" width="5.33203125" style="3" customWidth="1"/>
    <col min="13" max="13" width="1.83203125" style="3" customWidth="1"/>
    <col min="14" max="14" width="7.33203125" style="3" customWidth="1"/>
    <col min="15" max="15" width="10.5" style="3"/>
    <col min="16" max="17" width="6.83203125" style="3" customWidth="1"/>
    <col min="18" max="20" width="7.33203125" style="3" customWidth="1"/>
    <col min="21" max="21" width="13.33203125" style="3" customWidth="1"/>
    <col min="22" max="22" width="10.5" style="3"/>
    <col min="23" max="23" width="7.6640625" style="15" customWidth="1"/>
    <col min="24" max="24" width="8.6640625" style="16" customWidth="1"/>
    <col min="25" max="25" width="8.6640625" style="3" customWidth="1"/>
    <col min="26" max="16384" width="10.5" style="3"/>
  </cols>
  <sheetData>
    <row r="1" spans="1:25" ht="12.95" customHeight="1" outlineLevel="1" x14ac:dyDescent="0.2">
      <c r="A1" s="1" t="s">
        <v>0</v>
      </c>
    </row>
    <row r="2" spans="1:25" ht="12.95" customHeight="1" outlineLevel="1" x14ac:dyDescent="0.2">
      <c r="A2" s="1"/>
    </row>
    <row r="3" spans="1:25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52</v>
      </c>
      <c r="H3" s="10" t="s">
        <v>53</v>
      </c>
      <c r="I3" s="10" t="s">
        <v>54</v>
      </c>
      <c r="J3" s="10" t="s">
        <v>55</v>
      </c>
      <c r="K3" s="10" t="s">
        <v>56</v>
      </c>
      <c r="L3" s="10" t="s">
        <v>57</v>
      </c>
      <c r="M3" s="10" t="s">
        <v>57</v>
      </c>
      <c r="N3" s="10" t="s">
        <v>58</v>
      </c>
      <c r="O3" s="10" t="s">
        <v>57</v>
      </c>
      <c r="P3" s="10" t="s">
        <v>59</v>
      </c>
      <c r="Q3" s="10" t="s">
        <v>60</v>
      </c>
      <c r="R3" s="11" t="s">
        <v>61</v>
      </c>
      <c r="S3" s="11" t="s">
        <v>62</v>
      </c>
      <c r="T3" s="11" t="s">
        <v>69</v>
      </c>
      <c r="U3" s="10" t="s">
        <v>63</v>
      </c>
      <c r="V3" s="10" t="s">
        <v>64</v>
      </c>
      <c r="W3" s="9"/>
      <c r="X3" s="12" t="s">
        <v>65</v>
      </c>
      <c r="Y3" s="10" t="s">
        <v>66</v>
      </c>
    </row>
    <row r="4" spans="1:25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9"/>
      <c r="X4" s="12"/>
      <c r="Y4" s="10"/>
    </row>
    <row r="5" spans="1:25" ht="11.1" customHeight="1" x14ac:dyDescent="0.2">
      <c r="A5" s="5" t="s">
        <v>8</v>
      </c>
      <c r="B5" s="5"/>
      <c r="C5" s="6"/>
      <c r="D5" s="6"/>
      <c r="E5" s="13">
        <f>SUM(E6:E79)</f>
        <v>1791.8999999999999</v>
      </c>
      <c r="F5" s="13">
        <f>SUM(F6:F79)</f>
        <v>6404.57</v>
      </c>
      <c r="G5" s="9"/>
      <c r="H5" s="13">
        <f t="shared" ref="H5:O5" si="0">SUM(H6:H79)</f>
        <v>0</v>
      </c>
      <c r="I5" s="13">
        <f t="shared" si="0"/>
        <v>0</v>
      </c>
      <c r="J5" s="13">
        <f t="shared" si="0"/>
        <v>0</v>
      </c>
      <c r="K5" s="13">
        <f t="shared" si="0"/>
        <v>0</v>
      </c>
      <c r="L5" s="13">
        <f t="shared" si="0"/>
        <v>491</v>
      </c>
      <c r="M5" s="13">
        <f t="shared" si="0"/>
        <v>0</v>
      </c>
      <c r="N5" s="13">
        <f t="shared" si="0"/>
        <v>358.38000000000005</v>
      </c>
      <c r="O5" s="13">
        <f t="shared" si="0"/>
        <v>771.17</v>
      </c>
      <c r="P5" s="10"/>
      <c r="Q5" s="10"/>
      <c r="R5" s="13">
        <f>SUM(R6:R79)</f>
        <v>259.59199999999998</v>
      </c>
      <c r="S5" s="13">
        <f>SUM(S6:S79)</f>
        <v>329.74399999999997</v>
      </c>
      <c r="T5" s="13">
        <f>SUM(T6:T79)</f>
        <v>288.56799999999998</v>
      </c>
      <c r="U5" s="10"/>
      <c r="V5" s="13">
        <f>SUM(V6:V79)</f>
        <v>626.98599999999999</v>
      </c>
      <c r="W5" s="9" t="s">
        <v>67</v>
      </c>
      <c r="X5" s="14">
        <f>SUM(X6:X79)</f>
        <v>163</v>
      </c>
      <c r="Y5" s="13">
        <f>SUM(Y6:Y79)</f>
        <v>695.2600000000001</v>
      </c>
    </row>
    <row r="6" spans="1:25" ht="11.1" customHeight="1" outlineLevel="2" x14ac:dyDescent="0.2">
      <c r="A6" s="7" t="s">
        <v>9</v>
      </c>
      <c r="B6" s="7" t="s">
        <v>10</v>
      </c>
      <c r="C6" s="8"/>
      <c r="D6" s="8">
        <v>72</v>
      </c>
      <c r="E6" s="8">
        <v>13</v>
      </c>
      <c r="F6" s="8">
        <v>59</v>
      </c>
      <c r="G6" s="15">
        <f>VLOOKUP(A6,[1]TDSheet!$A:$G,7,0)</f>
        <v>0.3</v>
      </c>
      <c r="L6" s="3">
        <f>VLOOKUP(A6,[1]TDSheet!$A:$X,24,0)*W6</f>
        <v>0</v>
      </c>
      <c r="N6" s="3">
        <f>E6/5</f>
        <v>2.6</v>
      </c>
      <c r="O6" s="21"/>
      <c r="P6" s="3">
        <f>(F6+L6+O6)/N6</f>
        <v>22.69230769230769</v>
      </c>
      <c r="Q6" s="3">
        <f>(F6+L6)/N6</f>
        <v>22.69230769230769</v>
      </c>
      <c r="R6" s="3">
        <f>VLOOKUP(A6,[1]TDSheet!$A:$S,19,0)</f>
        <v>1.8</v>
      </c>
      <c r="S6" s="3">
        <f>VLOOKUP(A6,[1]TDSheet!$A:$T,20,0)</f>
        <v>2.8</v>
      </c>
      <c r="T6" s="3">
        <f>VLOOKUP(A6,[1]TDSheet!$A:$N,14,0)</f>
        <v>0</v>
      </c>
      <c r="V6" s="3">
        <f>O6*G6</f>
        <v>0</v>
      </c>
      <c r="W6" s="15">
        <f>VLOOKUP(A6,[1]TDSheet!$A:$W,23,0)</f>
        <v>12</v>
      </c>
      <c r="X6" s="16">
        <f>O6/W6</f>
        <v>0</v>
      </c>
      <c r="Y6" s="3">
        <f>X6*W6*G6</f>
        <v>0</v>
      </c>
    </row>
    <row r="7" spans="1:25" ht="11.1" customHeight="1" outlineLevel="2" x14ac:dyDescent="0.2">
      <c r="A7" s="7" t="s">
        <v>11</v>
      </c>
      <c r="B7" s="7" t="s">
        <v>10</v>
      </c>
      <c r="C7" s="8">
        <v>84</v>
      </c>
      <c r="D7" s="8">
        <v>168</v>
      </c>
      <c r="E7" s="8">
        <v>41</v>
      </c>
      <c r="F7" s="8">
        <v>203</v>
      </c>
      <c r="G7" s="15">
        <f>VLOOKUP(A7,[1]TDSheet!$A:$G,7,0)</f>
        <v>0.3</v>
      </c>
      <c r="L7" s="3">
        <f>VLOOKUP(A7,[1]TDSheet!$A:$X,24,0)*W7</f>
        <v>0</v>
      </c>
      <c r="N7" s="3">
        <f t="shared" ref="N7:N47" si="1">E7/5</f>
        <v>8.1999999999999993</v>
      </c>
      <c r="O7" s="21"/>
      <c r="P7" s="3">
        <f t="shared" ref="P7:P47" si="2">(F7+L7+O7)/N7</f>
        <v>24.756097560975611</v>
      </c>
      <c r="Q7" s="3">
        <f t="shared" ref="Q7:Q47" si="3">(F7+L7)/N7</f>
        <v>24.756097560975611</v>
      </c>
      <c r="R7" s="3">
        <f>VLOOKUP(A7,[1]TDSheet!$A:$S,19,0)</f>
        <v>8.8000000000000007</v>
      </c>
      <c r="S7" s="3">
        <f>VLOOKUP(A7,[1]TDSheet!$A:$T,20,0)</f>
        <v>6</v>
      </c>
      <c r="T7" s="3">
        <f>VLOOKUP(A7,[1]TDSheet!$A:$N,14,0)</f>
        <v>2.4</v>
      </c>
      <c r="V7" s="3">
        <f t="shared" ref="V7:V47" si="4">O7*G7</f>
        <v>0</v>
      </c>
      <c r="W7" s="15">
        <f>VLOOKUP(A7,[1]TDSheet!$A:$W,23,0)</f>
        <v>12</v>
      </c>
      <c r="X7" s="16">
        <f t="shared" ref="X7:X47" si="5">O7/W7</f>
        <v>0</v>
      </c>
      <c r="Y7" s="3">
        <f t="shared" ref="Y7:Y47" si="6">X7*W7*G7</f>
        <v>0</v>
      </c>
    </row>
    <row r="8" spans="1:25" ht="11.1" customHeight="1" outlineLevel="2" x14ac:dyDescent="0.2">
      <c r="A8" s="7" t="s">
        <v>12</v>
      </c>
      <c r="B8" s="7" t="s">
        <v>10</v>
      </c>
      <c r="C8" s="8">
        <v>139</v>
      </c>
      <c r="D8" s="8">
        <v>180</v>
      </c>
      <c r="E8" s="8">
        <v>54</v>
      </c>
      <c r="F8" s="8">
        <v>255</v>
      </c>
      <c r="G8" s="15">
        <f>VLOOKUP(A8,[1]TDSheet!$A:$G,7,0)</f>
        <v>0.3</v>
      </c>
      <c r="L8" s="3">
        <f>VLOOKUP(A8,[1]TDSheet!$A:$X,24,0)*W8</f>
        <v>0</v>
      </c>
      <c r="N8" s="3">
        <f t="shared" si="1"/>
        <v>10.8</v>
      </c>
      <c r="O8" s="21"/>
      <c r="P8" s="3">
        <f t="shared" si="2"/>
        <v>23.611111111111111</v>
      </c>
      <c r="Q8" s="3">
        <f t="shared" si="3"/>
        <v>23.611111111111111</v>
      </c>
      <c r="R8" s="3">
        <f>VLOOKUP(A8,[1]TDSheet!$A:$S,19,0)</f>
        <v>14.6</v>
      </c>
      <c r="S8" s="3">
        <f>VLOOKUP(A8,[1]TDSheet!$A:$T,20,0)</f>
        <v>10</v>
      </c>
      <c r="T8" s="3">
        <f>VLOOKUP(A8,[1]TDSheet!$A:$N,14,0)</f>
        <v>3.4</v>
      </c>
      <c r="V8" s="3">
        <f t="shared" si="4"/>
        <v>0</v>
      </c>
      <c r="W8" s="15">
        <f>VLOOKUP(A8,[1]TDSheet!$A:$W,23,0)</f>
        <v>12</v>
      </c>
      <c r="X8" s="16">
        <f t="shared" si="5"/>
        <v>0</v>
      </c>
      <c r="Y8" s="3">
        <f t="shared" si="6"/>
        <v>0</v>
      </c>
    </row>
    <row r="9" spans="1:25" ht="11.1" customHeight="1" outlineLevel="2" x14ac:dyDescent="0.2">
      <c r="A9" s="7" t="s">
        <v>13</v>
      </c>
      <c r="B9" s="7" t="s">
        <v>10</v>
      </c>
      <c r="C9" s="8"/>
      <c r="D9" s="8">
        <v>216</v>
      </c>
      <c r="E9" s="8"/>
      <c r="F9" s="8">
        <v>216</v>
      </c>
      <c r="G9" s="15">
        <v>0.09</v>
      </c>
      <c r="L9" s="3">
        <v>0</v>
      </c>
      <c r="N9" s="3">
        <f t="shared" si="1"/>
        <v>0</v>
      </c>
      <c r="O9" s="21"/>
      <c r="P9" s="3" t="e">
        <f t="shared" si="2"/>
        <v>#DIV/0!</v>
      </c>
      <c r="Q9" s="3" t="e">
        <f t="shared" si="3"/>
        <v>#DIV/0!</v>
      </c>
      <c r="R9" s="3">
        <v>0</v>
      </c>
      <c r="S9" s="3">
        <v>0</v>
      </c>
      <c r="T9" s="3">
        <v>0</v>
      </c>
      <c r="V9" s="3">
        <f t="shared" si="4"/>
        <v>0</v>
      </c>
      <c r="W9" s="15">
        <v>24</v>
      </c>
      <c r="X9" s="16">
        <f t="shared" si="5"/>
        <v>0</v>
      </c>
      <c r="Y9" s="3">
        <f t="shared" si="6"/>
        <v>0</v>
      </c>
    </row>
    <row r="10" spans="1:25" ht="11.1" customHeight="1" outlineLevel="2" x14ac:dyDescent="0.2">
      <c r="A10" s="7" t="s">
        <v>14</v>
      </c>
      <c r="B10" s="7" t="s">
        <v>15</v>
      </c>
      <c r="C10" s="8">
        <v>138.88</v>
      </c>
      <c r="D10" s="8"/>
      <c r="E10" s="8">
        <v>51.7</v>
      </c>
      <c r="F10" s="8">
        <v>87.18</v>
      </c>
      <c r="G10" s="15">
        <f>VLOOKUP(A10,[1]TDSheet!$A:$G,7,0)</f>
        <v>1</v>
      </c>
      <c r="L10" s="3">
        <f>VLOOKUP(A10,[1]TDSheet!$A:$X,24,0)*W10</f>
        <v>0</v>
      </c>
      <c r="N10" s="3">
        <f t="shared" si="1"/>
        <v>10.34</v>
      </c>
      <c r="O10" s="21">
        <f t="shared" ref="O10:O40" si="7">14*N10-F10-L10</f>
        <v>57.579999999999984</v>
      </c>
      <c r="P10" s="3">
        <f t="shared" si="2"/>
        <v>14</v>
      </c>
      <c r="Q10" s="3">
        <f t="shared" si="3"/>
        <v>8.4313346228239858</v>
      </c>
      <c r="R10" s="3">
        <f>VLOOKUP(A10,[1]TDSheet!$A:$S,19,0)</f>
        <v>1.7920000000000003</v>
      </c>
      <c r="S10" s="3">
        <f>VLOOKUP(A10,[1]TDSheet!$A:$T,20,0)</f>
        <v>3.5840000000000005</v>
      </c>
      <c r="T10" s="3">
        <f>VLOOKUP(A10,[1]TDSheet!$A:$N,14,0)</f>
        <v>2.6879999999999997</v>
      </c>
      <c r="V10" s="3">
        <f t="shared" si="4"/>
        <v>57.579999999999984</v>
      </c>
      <c r="W10" s="15">
        <f>VLOOKUP(A10,[1]TDSheet!$A:$W,23,0)</f>
        <v>2.2400000000000002</v>
      </c>
      <c r="X10" s="16">
        <v>30</v>
      </c>
      <c r="Y10" s="3">
        <f t="shared" si="6"/>
        <v>67.2</v>
      </c>
    </row>
    <row r="11" spans="1:25" ht="11.1" customHeight="1" outlineLevel="2" x14ac:dyDescent="0.2">
      <c r="A11" s="7" t="s">
        <v>70</v>
      </c>
      <c r="B11" s="7" t="s">
        <v>15</v>
      </c>
      <c r="C11" s="8"/>
      <c r="D11" s="8"/>
      <c r="E11" s="8"/>
      <c r="F11" s="8"/>
      <c r="G11" s="15">
        <v>1</v>
      </c>
      <c r="L11" s="3">
        <f>VLOOKUP(A11,[1]TDSheet!$A:$X,24,0)*W11</f>
        <v>0</v>
      </c>
      <c r="N11" s="3">
        <f t="shared" si="1"/>
        <v>0</v>
      </c>
      <c r="O11" s="21">
        <f t="shared" si="7"/>
        <v>0</v>
      </c>
      <c r="P11" s="3" t="e">
        <f t="shared" si="2"/>
        <v>#DIV/0!</v>
      </c>
      <c r="Q11" s="3" t="e">
        <f t="shared" si="3"/>
        <v>#DIV/0!</v>
      </c>
      <c r="R11" s="3">
        <f>VLOOKUP(A11,[1]TDSheet!$A:$S,19,0)</f>
        <v>4.8</v>
      </c>
      <c r="S11" s="3">
        <f>VLOOKUP(A11,[1]TDSheet!$A:$T,20,0)</f>
        <v>13.8</v>
      </c>
      <c r="T11" s="3">
        <f>VLOOKUP(A11,[1]TDSheet!$A:$N,14,0)</f>
        <v>9.6</v>
      </c>
      <c r="V11" s="3">
        <f t="shared" si="4"/>
        <v>0</v>
      </c>
      <c r="W11" s="15">
        <f>VLOOKUP(A11,[1]TDSheet!$A:$W,23,0)</f>
        <v>3</v>
      </c>
      <c r="X11" s="16">
        <f t="shared" si="5"/>
        <v>0</v>
      </c>
      <c r="Y11" s="3">
        <f t="shared" si="6"/>
        <v>0</v>
      </c>
    </row>
    <row r="12" spans="1:25" ht="11.1" customHeight="1" outlineLevel="2" x14ac:dyDescent="0.2">
      <c r="A12" s="7" t="s">
        <v>16</v>
      </c>
      <c r="B12" s="7" t="s">
        <v>15</v>
      </c>
      <c r="C12" s="8">
        <v>319.2</v>
      </c>
      <c r="D12" s="8"/>
      <c r="E12" s="8">
        <v>22.2</v>
      </c>
      <c r="F12" s="8">
        <v>297</v>
      </c>
      <c r="G12" s="15">
        <f>VLOOKUP(A12,[1]TDSheet!$A:$G,7,0)</f>
        <v>1</v>
      </c>
      <c r="L12" s="3">
        <f>VLOOKUP(A12,[1]TDSheet!$A:$X,24,0)*W12</f>
        <v>0</v>
      </c>
      <c r="N12" s="3">
        <f t="shared" si="1"/>
        <v>4.4399999999999995</v>
      </c>
      <c r="O12" s="21"/>
      <c r="P12" s="3">
        <f t="shared" si="2"/>
        <v>66.891891891891902</v>
      </c>
      <c r="Q12" s="3">
        <f t="shared" si="3"/>
        <v>66.891891891891902</v>
      </c>
      <c r="R12" s="3">
        <f>VLOOKUP(A12,[1]TDSheet!$A:$S,19,0)</f>
        <v>5.18</v>
      </c>
      <c r="S12" s="3">
        <f>VLOOKUP(A12,[1]TDSheet!$A:$T,20,0)</f>
        <v>11.1</v>
      </c>
      <c r="T12" s="3">
        <f>VLOOKUP(A12,[1]TDSheet!$A:$N,14,0)</f>
        <v>7.2</v>
      </c>
      <c r="V12" s="3">
        <f t="shared" si="4"/>
        <v>0</v>
      </c>
      <c r="W12" s="15">
        <f>VLOOKUP(A12,[1]TDSheet!$A:$W,23,0)</f>
        <v>3.7</v>
      </c>
      <c r="X12" s="16">
        <f t="shared" si="5"/>
        <v>0</v>
      </c>
      <c r="Y12" s="3">
        <f t="shared" si="6"/>
        <v>0</v>
      </c>
    </row>
    <row r="13" spans="1:25" ht="21.95" customHeight="1" outlineLevel="2" x14ac:dyDescent="0.2">
      <c r="A13" s="7" t="s">
        <v>17</v>
      </c>
      <c r="B13" s="7" t="s">
        <v>15</v>
      </c>
      <c r="C13" s="8">
        <v>18.5</v>
      </c>
      <c r="D13" s="8">
        <v>14.8</v>
      </c>
      <c r="E13" s="8">
        <v>11.1</v>
      </c>
      <c r="F13" s="8">
        <v>7.39</v>
      </c>
      <c r="G13" s="15">
        <f>VLOOKUP(A13,[1]TDSheet!$A:$G,7,0)</f>
        <v>1</v>
      </c>
      <c r="L13" s="3">
        <f>VLOOKUP(A13,[1]TDSheet!$A:$X,24,0)*W13</f>
        <v>0</v>
      </c>
      <c r="N13" s="3">
        <f t="shared" si="1"/>
        <v>2.2199999999999998</v>
      </c>
      <c r="O13" s="21">
        <f t="shared" si="7"/>
        <v>23.689999999999998</v>
      </c>
      <c r="P13" s="3">
        <f t="shared" si="2"/>
        <v>14</v>
      </c>
      <c r="Q13" s="3">
        <f t="shared" si="3"/>
        <v>3.3288288288288292</v>
      </c>
      <c r="R13" s="3">
        <f>VLOOKUP(A13,[1]TDSheet!$A:$S,19,0)</f>
        <v>1.48</v>
      </c>
      <c r="S13" s="3">
        <f>VLOOKUP(A13,[1]TDSheet!$A:$T,20,0)</f>
        <v>2.2199999999999998</v>
      </c>
      <c r="T13" s="3">
        <f>VLOOKUP(A13,[1]TDSheet!$A:$N,14,0)</f>
        <v>1.48</v>
      </c>
      <c r="V13" s="3">
        <f t="shared" si="4"/>
        <v>23.689999999999998</v>
      </c>
      <c r="W13" s="15">
        <f>VLOOKUP(A13,[1]TDSheet!$A:$W,23,0)</f>
        <v>3.7</v>
      </c>
      <c r="X13" s="16">
        <v>7</v>
      </c>
      <c r="Y13" s="3">
        <f t="shared" si="6"/>
        <v>25.900000000000002</v>
      </c>
    </row>
    <row r="14" spans="1:25" ht="11.1" customHeight="1" outlineLevel="2" x14ac:dyDescent="0.2">
      <c r="A14" s="7" t="s">
        <v>18</v>
      </c>
      <c r="B14" s="7" t="s">
        <v>10</v>
      </c>
      <c r="C14" s="8">
        <v>23</v>
      </c>
      <c r="D14" s="8">
        <v>48</v>
      </c>
      <c r="E14" s="8">
        <v>33</v>
      </c>
      <c r="F14" s="8">
        <v>37</v>
      </c>
      <c r="G14" s="15">
        <f>VLOOKUP(A14,[1]TDSheet!$A:$G,7,0)</f>
        <v>0.25</v>
      </c>
      <c r="L14" s="3">
        <f>VLOOKUP(A14,[1]TDSheet!$A:$X,24,0)*W14</f>
        <v>12</v>
      </c>
      <c r="N14" s="3">
        <f t="shared" si="1"/>
        <v>6.6</v>
      </c>
      <c r="O14" s="21">
        <f t="shared" si="7"/>
        <v>43.399999999999991</v>
      </c>
      <c r="P14" s="3">
        <f t="shared" si="2"/>
        <v>14</v>
      </c>
      <c r="Q14" s="3">
        <f t="shared" si="3"/>
        <v>7.4242424242424248</v>
      </c>
      <c r="R14" s="3">
        <f>VLOOKUP(A14,[1]TDSheet!$A:$S,19,0)</f>
        <v>2.6</v>
      </c>
      <c r="S14" s="3">
        <f>VLOOKUP(A14,[1]TDSheet!$A:$T,20,0)</f>
        <v>1.2</v>
      </c>
      <c r="T14" s="3">
        <f>VLOOKUP(A14,[1]TDSheet!$A:$N,14,0)</f>
        <v>2.6</v>
      </c>
      <c r="V14" s="3">
        <f t="shared" si="4"/>
        <v>10.849999999999998</v>
      </c>
      <c r="W14" s="15">
        <f>VLOOKUP(A14,[1]TDSheet!$A:$W,23,0)</f>
        <v>12</v>
      </c>
      <c r="X14" s="16">
        <v>4</v>
      </c>
      <c r="Y14" s="3">
        <f t="shared" si="6"/>
        <v>12</v>
      </c>
    </row>
    <row r="15" spans="1:25" ht="11.1" customHeight="1" outlineLevel="2" x14ac:dyDescent="0.2">
      <c r="A15" s="7" t="s">
        <v>19</v>
      </c>
      <c r="B15" s="7" t="s">
        <v>10</v>
      </c>
      <c r="C15" s="8">
        <v>82</v>
      </c>
      <c r="D15" s="8">
        <v>48</v>
      </c>
      <c r="E15" s="8">
        <v>35</v>
      </c>
      <c r="F15" s="8">
        <v>94</v>
      </c>
      <c r="G15" s="15">
        <f>VLOOKUP(A15,[1]TDSheet!$A:$G,7,0)</f>
        <v>0.25</v>
      </c>
      <c r="L15" s="3">
        <f>VLOOKUP(A15,[1]TDSheet!$A:$X,24,0)*W15</f>
        <v>0</v>
      </c>
      <c r="N15" s="3">
        <f t="shared" si="1"/>
        <v>7</v>
      </c>
      <c r="O15" s="21">
        <f t="shared" si="7"/>
        <v>4</v>
      </c>
      <c r="P15" s="3">
        <f t="shared" si="2"/>
        <v>14</v>
      </c>
      <c r="Q15" s="3">
        <f t="shared" si="3"/>
        <v>13.428571428571429</v>
      </c>
      <c r="R15" s="3">
        <f>VLOOKUP(A15,[1]TDSheet!$A:$S,19,0)</f>
        <v>8.4</v>
      </c>
      <c r="S15" s="3">
        <f>VLOOKUP(A15,[1]TDSheet!$A:$T,20,0)</f>
        <v>6.6</v>
      </c>
      <c r="T15" s="3">
        <f>VLOOKUP(A15,[1]TDSheet!$A:$N,14,0)</f>
        <v>5</v>
      </c>
      <c r="V15" s="3">
        <f t="shared" si="4"/>
        <v>1</v>
      </c>
      <c r="W15" s="15">
        <f>VLOOKUP(A15,[1]TDSheet!$A:$W,23,0)</f>
        <v>12</v>
      </c>
      <c r="X15" s="16">
        <v>1</v>
      </c>
      <c r="Y15" s="3">
        <f t="shared" si="6"/>
        <v>3</v>
      </c>
    </row>
    <row r="16" spans="1:25" ht="11.1" customHeight="1" outlineLevel="2" x14ac:dyDescent="0.2">
      <c r="A16" s="7" t="s">
        <v>20</v>
      </c>
      <c r="B16" s="7" t="s">
        <v>15</v>
      </c>
      <c r="C16" s="8">
        <v>122.4</v>
      </c>
      <c r="D16" s="8">
        <v>100.8</v>
      </c>
      <c r="E16" s="8">
        <v>14.4</v>
      </c>
      <c r="F16" s="8">
        <v>203.4</v>
      </c>
      <c r="G16" s="15">
        <f>VLOOKUP(A16,[1]TDSheet!$A:$G,7,0)</f>
        <v>1</v>
      </c>
      <c r="L16" s="3">
        <f>VLOOKUP(A16,[1]TDSheet!$A:$X,24,0)*W16</f>
        <v>0</v>
      </c>
      <c r="N16" s="3">
        <f t="shared" si="1"/>
        <v>2.88</v>
      </c>
      <c r="O16" s="21"/>
      <c r="P16" s="3">
        <f t="shared" si="2"/>
        <v>70.625</v>
      </c>
      <c r="Q16" s="3">
        <f t="shared" si="3"/>
        <v>70.625</v>
      </c>
      <c r="R16" s="3">
        <f>VLOOKUP(A16,[1]TDSheet!$A:$S,19,0)</f>
        <v>1.08</v>
      </c>
      <c r="S16" s="3">
        <f>VLOOKUP(A16,[1]TDSheet!$A:$T,20,0)</f>
        <v>9.36</v>
      </c>
      <c r="T16" s="3">
        <f>VLOOKUP(A16,[1]TDSheet!$A:$N,14,0)</f>
        <v>8.64</v>
      </c>
      <c r="V16" s="3">
        <f t="shared" si="4"/>
        <v>0</v>
      </c>
      <c r="W16" s="15">
        <f>VLOOKUP(A16,[1]TDSheet!$A:$W,23,0)</f>
        <v>1.8</v>
      </c>
      <c r="X16" s="16">
        <f t="shared" si="5"/>
        <v>0</v>
      </c>
      <c r="Y16" s="3">
        <f t="shared" si="6"/>
        <v>0</v>
      </c>
    </row>
    <row r="17" spans="1:25" ht="11.1" customHeight="1" outlineLevel="2" x14ac:dyDescent="0.2">
      <c r="A17" s="7" t="s">
        <v>21</v>
      </c>
      <c r="B17" s="7" t="s">
        <v>15</v>
      </c>
      <c r="C17" s="8">
        <v>119.4</v>
      </c>
      <c r="D17" s="8">
        <v>199.8</v>
      </c>
      <c r="E17" s="8">
        <v>70.3</v>
      </c>
      <c r="F17" s="8">
        <v>241.5</v>
      </c>
      <c r="G17" s="15">
        <f>VLOOKUP(A17,[1]TDSheet!$A:$G,7,0)</f>
        <v>1</v>
      </c>
      <c r="L17" s="3">
        <f>VLOOKUP(A17,[1]TDSheet!$A:$X,24,0)*W17</f>
        <v>0</v>
      </c>
      <c r="N17" s="3">
        <f t="shared" si="1"/>
        <v>14.059999999999999</v>
      </c>
      <c r="O17" s="21"/>
      <c r="P17" s="3">
        <f t="shared" si="2"/>
        <v>17.17638691322902</v>
      </c>
      <c r="Q17" s="3">
        <f t="shared" si="3"/>
        <v>17.17638691322902</v>
      </c>
      <c r="R17" s="3">
        <f>VLOOKUP(A17,[1]TDSheet!$A:$S,19,0)</f>
        <v>14.059999999999999</v>
      </c>
      <c r="S17" s="3">
        <f>VLOOKUP(A17,[1]TDSheet!$A:$T,20,0)</f>
        <v>2.2199999999999998</v>
      </c>
      <c r="T17" s="3">
        <f>VLOOKUP(A17,[1]TDSheet!$A:$N,14,0)</f>
        <v>4.24</v>
      </c>
      <c r="V17" s="3">
        <f t="shared" si="4"/>
        <v>0</v>
      </c>
      <c r="W17" s="15">
        <f>VLOOKUP(A17,[1]TDSheet!$A:$W,23,0)</f>
        <v>3.7</v>
      </c>
      <c r="X17" s="16">
        <f t="shared" si="5"/>
        <v>0</v>
      </c>
      <c r="Y17" s="3">
        <f t="shared" si="6"/>
        <v>0</v>
      </c>
    </row>
    <row r="18" spans="1:25" ht="11.1" customHeight="1" outlineLevel="2" x14ac:dyDescent="0.2">
      <c r="A18" s="17" t="s">
        <v>22</v>
      </c>
      <c r="B18" s="17" t="s">
        <v>10</v>
      </c>
      <c r="C18" s="18"/>
      <c r="D18" s="18">
        <v>102</v>
      </c>
      <c r="E18" s="18">
        <v>53</v>
      </c>
      <c r="F18" s="18">
        <v>49</v>
      </c>
      <c r="G18" s="15">
        <v>0.25</v>
      </c>
      <c r="L18" s="3">
        <v>0</v>
      </c>
      <c r="N18" s="3">
        <f t="shared" si="1"/>
        <v>10.6</v>
      </c>
      <c r="O18" s="21">
        <f t="shared" si="7"/>
        <v>99.4</v>
      </c>
      <c r="P18" s="3">
        <f t="shared" si="2"/>
        <v>14.000000000000002</v>
      </c>
      <c r="Q18" s="3">
        <f t="shared" si="3"/>
        <v>4.6226415094339623</v>
      </c>
      <c r="R18" s="3">
        <v>0</v>
      </c>
      <c r="S18" s="3">
        <v>0</v>
      </c>
      <c r="T18" s="3">
        <v>0</v>
      </c>
      <c r="U18" s="19" t="s">
        <v>68</v>
      </c>
      <c r="V18" s="3">
        <f t="shared" si="4"/>
        <v>24.85</v>
      </c>
      <c r="W18" s="23">
        <v>12</v>
      </c>
      <c r="X18" s="16">
        <v>9</v>
      </c>
      <c r="Y18" s="3">
        <f t="shared" si="6"/>
        <v>27</v>
      </c>
    </row>
    <row r="19" spans="1:25" ht="11.1" customHeight="1" outlineLevel="2" x14ac:dyDescent="0.2">
      <c r="A19" s="7" t="s">
        <v>23</v>
      </c>
      <c r="B19" s="7" t="s">
        <v>10</v>
      </c>
      <c r="C19" s="8">
        <v>-5</v>
      </c>
      <c r="D19" s="8">
        <v>528</v>
      </c>
      <c r="E19" s="8">
        <v>110</v>
      </c>
      <c r="F19" s="8">
        <v>408</v>
      </c>
      <c r="G19" s="15">
        <f>VLOOKUP(A19,[1]TDSheet!$A:$G,7,0)</f>
        <v>0.25</v>
      </c>
      <c r="L19" s="3">
        <f>VLOOKUP(A19,[1]TDSheet!$A:$X,24,0)*W19</f>
        <v>84</v>
      </c>
      <c r="N19" s="3">
        <f t="shared" si="1"/>
        <v>22</v>
      </c>
      <c r="O19" s="21"/>
      <c r="P19" s="3">
        <f t="shared" si="2"/>
        <v>22.363636363636363</v>
      </c>
      <c r="Q19" s="3">
        <f t="shared" si="3"/>
        <v>22.363636363636363</v>
      </c>
      <c r="R19" s="3">
        <f>VLOOKUP(A19,[1]TDSheet!$A:$S,19,0)</f>
        <v>17</v>
      </c>
      <c r="S19" s="3">
        <f>VLOOKUP(A19,[1]TDSheet!$A:$T,20,0)</f>
        <v>27.6</v>
      </c>
      <c r="T19" s="3">
        <f>VLOOKUP(A19,[1]TDSheet!$A:$N,14,0)</f>
        <v>32.200000000000003</v>
      </c>
      <c r="V19" s="3">
        <f t="shared" si="4"/>
        <v>0</v>
      </c>
      <c r="W19" s="23">
        <f>VLOOKUP(A19,[1]TDSheet!$A:$W,23,0)</f>
        <v>12</v>
      </c>
      <c r="X19" s="16">
        <f t="shared" si="5"/>
        <v>0</v>
      </c>
      <c r="Y19" s="3">
        <f t="shared" si="6"/>
        <v>0</v>
      </c>
    </row>
    <row r="20" spans="1:25" ht="11.1" customHeight="1" outlineLevel="2" x14ac:dyDescent="0.2">
      <c r="A20" s="7" t="s">
        <v>24</v>
      </c>
      <c r="B20" s="7" t="s">
        <v>15</v>
      </c>
      <c r="C20" s="8">
        <v>79</v>
      </c>
      <c r="D20" s="8">
        <v>36</v>
      </c>
      <c r="E20" s="8">
        <v>101.4</v>
      </c>
      <c r="F20" s="8">
        <v>-16.399999999999999</v>
      </c>
      <c r="G20" s="15">
        <f>VLOOKUP(A20,[1]TDSheet!$A:$G,7,0)</f>
        <v>1</v>
      </c>
      <c r="L20" s="20">
        <v>0</v>
      </c>
      <c r="N20" s="3">
        <f t="shared" si="1"/>
        <v>20.28</v>
      </c>
      <c r="O20" s="22">
        <v>150</v>
      </c>
      <c r="P20" s="3">
        <f t="shared" si="2"/>
        <v>6.5877712031558175</v>
      </c>
      <c r="Q20" s="3">
        <f t="shared" si="3"/>
        <v>-0.8086785009861932</v>
      </c>
      <c r="R20" s="3">
        <f>VLOOKUP(A20,[1]TDSheet!$A:$S,19,0)</f>
        <v>19.2</v>
      </c>
      <c r="S20" s="3">
        <f>VLOOKUP(A20,[1]TDSheet!$A:$T,20,0)</f>
        <v>20.399999999999999</v>
      </c>
      <c r="T20" s="3">
        <f>VLOOKUP(A20,[1]TDSheet!$A:$N,14,0)</f>
        <v>20.2</v>
      </c>
      <c r="V20" s="3">
        <f t="shared" si="4"/>
        <v>150</v>
      </c>
      <c r="W20" s="23">
        <f>VLOOKUP(A20,[1]TDSheet!$A:$W,23,0)</f>
        <v>6</v>
      </c>
      <c r="X20" s="16">
        <v>25</v>
      </c>
      <c r="Y20" s="3">
        <f t="shared" si="6"/>
        <v>150</v>
      </c>
    </row>
    <row r="21" spans="1:25" ht="11.1" customHeight="1" outlineLevel="2" x14ac:dyDescent="0.2">
      <c r="A21" s="7" t="s">
        <v>25</v>
      </c>
      <c r="B21" s="7" t="s">
        <v>10</v>
      </c>
      <c r="C21" s="8"/>
      <c r="D21" s="8">
        <v>64</v>
      </c>
      <c r="E21" s="8">
        <v>23</v>
      </c>
      <c r="F21" s="8">
        <v>41</v>
      </c>
      <c r="G21" s="15">
        <f>VLOOKUP(A21,[1]TDSheet!$A:$G,7,0)</f>
        <v>0.75</v>
      </c>
      <c r="L21" s="3">
        <f>VLOOKUP(A21,[1]TDSheet!$A:$X,24,0)*W21</f>
        <v>0</v>
      </c>
      <c r="N21" s="3">
        <f t="shared" si="1"/>
        <v>4.5999999999999996</v>
      </c>
      <c r="O21" s="21">
        <f t="shared" si="7"/>
        <v>23.399999999999991</v>
      </c>
      <c r="P21" s="3">
        <f t="shared" si="2"/>
        <v>14</v>
      </c>
      <c r="Q21" s="3">
        <f t="shared" si="3"/>
        <v>8.913043478260871</v>
      </c>
      <c r="R21" s="3">
        <f>VLOOKUP(A21,[1]TDSheet!$A:$S,19,0)</f>
        <v>0.2</v>
      </c>
      <c r="S21" s="3">
        <f>VLOOKUP(A21,[1]TDSheet!$A:$T,20,0)</f>
        <v>3.8</v>
      </c>
      <c r="T21" s="3">
        <f>VLOOKUP(A21,[1]TDSheet!$A:$N,14,0)</f>
        <v>0</v>
      </c>
      <c r="V21" s="3">
        <f t="shared" si="4"/>
        <v>17.549999999999994</v>
      </c>
      <c r="W21" s="23">
        <f>VLOOKUP(A21,[1]TDSheet!$A:$W,23,0)</f>
        <v>8</v>
      </c>
      <c r="X21" s="16">
        <v>5</v>
      </c>
      <c r="Y21" s="3">
        <f t="shared" si="6"/>
        <v>30</v>
      </c>
    </row>
    <row r="22" spans="1:25" ht="11.1" customHeight="1" outlineLevel="2" x14ac:dyDescent="0.2">
      <c r="A22" s="7" t="s">
        <v>26</v>
      </c>
      <c r="B22" s="7" t="s">
        <v>10</v>
      </c>
      <c r="C22" s="8">
        <v>189</v>
      </c>
      <c r="D22" s="8"/>
      <c r="E22" s="8">
        <v>22</v>
      </c>
      <c r="F22" s="8">
        <v>161</v>
      </c>
      <c r="G22" s="15">
        <f>VLOOKUP(A22,[1]TDSheet!$A:$G,7,0)</f>
        <v>0.9</v>
      </c>
      <c r="L22" s="3">
        <f>VLOOKUP(A22,[1]TDSheet!$A:$X,24,0)*W22</f>
        <v>0</v>
      </c>
      <c r="N22" s="3">
        <f t="shared" si="1"/>
        <v>4.4000000000000004</v>
      </c>
      <c r="O22" s="21"/>
      <c r="P22" s="3">
        <f t="shared" si="2"/>
        <v>36.590909090909086</v>
      </c>
      <c r="Q22" s="3">
        <f t="shared" si="3"/>
        <v>36.590909090909086</v>
      </c>
      <c r="R22" s="3">
        <f>VLOOKUP(A22,[1]TDSheet!$A:$S,19,0)</f>
        <v>2.2000000000000002</v>
      </c>
      <c r="S22" s="3">
        <f>VLOOKUP(A22,[1]TDSheet!$A:$T,20,0)</f>
        <v>4.2</v>
      </c>
      <c r="T22" s="3">
        <f>VLOOKUP(A22,[1]TDSheet!$A:$N,14,0)</f>
        <v>4.8</v>
      </c>
      <c r="V22" s="3">
        <f t="shared" si="4"/>
        <v>0</v>
      </c>
      <c r="W22" s="23">
        <f>VLOOKUP(A22,[1]TDSheet!$A:$W,23,0)</f>
        <v>8</v>
      </c>
      <c r="X22" s="16">
        <f t="shared" si="5"/>
        <v>0</v>
      </c>
      <c r="Y22" s="3">
        <f t="shared" si="6"/>
        <v>0</v>
      </c>
    </row>
    <row r="23" spans="1:25" ht="21.95" customHeight="1" outlineLevel="2" x14ac:dyDescent="0.2">
      <c r="A23" s="7" t="s">
        <v>27</v>
      </c>
      <c r="B23" s="7" t="s">
        <v>10</v>
      </c>
      <c r="C23" s="8"/>
      <c r="D23" s="8">
        <v>48</v>
      </c>
      <c r="E23" s="8">
        <v>1</v>
      </c>
      <c r="F23" s="8">
        <v>47</v>
      </c>
      <c r="G23" s="15">
        <f>VLOOKUP(A23,[1]TDSheet!$A:$G,7,0)</f>
        <v>0.43</v>
      </c>
      <c r="L23" s="3">
        <f>VLOOKUP(A23,[1]TDSheet!$A:$X,24,0)*W23</f>
        <v>0</v>
      </c>
      <c r="N23" s="3">
        <f t="shared" si="1"/>
        <v>0.2</v>
      </c>
      <c r="O23" s="21"/>
      <c r="P23" s="3">
        <f t="shared" si="2"/>
        <v>235</v>
      </c>
      <c r="Q23" s="3">
        <f t="shared" si="3"/>
        <v>235</v>
      </c>
      <c r="R23" s="3">
        <f>VLOOKUP(A23,[1]TDSheet!$A:$S,19,0)</f>
        <v>0</v>
      </c>
      <c r="S23" s="3">
        <f>VLOOKUP(A23,[1]TDSheet!$A:$T,20,0)</f>
        <v>0</v>
      </c>
      <c r="T23" s="3">
        <f>VLOOKUP(A23,[1]TDSheet!$A:$N,14,0)</f>
        <v>0</v>
      </c>
      <c r="V23" s="3">
        <f t="shared" si="4"/>
        <v>0</v>
      </c>
      <c r="W23" s="23">
        <f>VLOOKUP(A23,[1]TDSheet!$A:$W,23,0)</f>
        <v>16</v>
      </c>
      <c r="X23" s="16">
        <f t="shared" si="5"/>
        <v>0</v>
      </c>
      <c r="Y23" s="3">
        <f t="shared" si="6"/>
        <v>0</v>
      </c>
    </row>
    <row r="24" spans="1:25" ht="11.1" customHeight="1" outlineLevel="2" x14ac:dyDescent="0.2">
      <c r="A24" s="7" t="s">
        <v>28</v>
      </c>
      <c r="B24" s="7" t="s">
        <v>10</v>
      </c>
      <c r="C24" s="8">
        <v>57</v>
      </c>
      <c r="D24" s="8">
        <v>320</v>
      </c>
      <c r="E24" s="8">
        <v>57</v>
      </c>
      <c r="F24" s="8">
        <v>311</v>
      </c>
      <c r="G24" s="15">
        <f>VLOOKUP(A24,[1]TDSheet!$A:$G,7,0)</f>
        <v>0.9</v>
      </c>
      <c r="L24" s="3">
        <f>VLOOKUP(A24,[1]TDSheet!$A:$X,24,0)*W24</f>
        <v>0</v>
      </c>
      <c r="N24" s="3">
        <f t="shared" si="1"/>
        <v>11.4</v>
      </c>
      <c r="O24" s="21"/>
      <c r="P24" s="3">
        <f t="shared" si="2"/>
        <v>27.280701754385966</v>
      </c>
      <c r="Q24" s="3">
        <f t="shared" si="3"/>
        <v>27.280701754385966</v>
      </c>
      <c r="R24" s="3">
        <f>VLOOKUP(A24,[1]TDSheet!$A:$S,19,0)</f>
        <v>8.6</v>
      </c>
      <c r="S24" s="3">
        <f>VLOOKUP(A24,[1]TDSheet!$A:$T,20,0)</f>
        <v>13.4</v>
      </c>
      <c r="T24" s="3">
        <f>VLOOKUP(A24,[1]TDSheet!$A:$N,14,0)</f>
        <v>12</v>
      </c>
      <c r="V24" s="3">
        <f t="shared" si="4"/>
        <v>0</v>
      </c>
      <c r="W24" s="23">
        <f>VLOOKUP(A24,[1]TDSheet!$A:$W,23,0)</f>
        <v>8</v>
      </c>
      <c r="X24" s="16">
        <f t="shared" si="5"/>
        <v>0</v>
      </c>
      <c r="Y24" s="3">
        <f t="shared" si="6"/>
        <v>0</v>
      </c>
    </row>
    <row r="25" spans="1:25" ht="11.1" customHeight="1" outlineLevel="2" x14ac:dyDescent="0.2">
      <c r="A25" s="7" t="s">
        <v>29</v>
      </c>
      <c r="B25" s="7" t="s">
        <v>10</v>
      </c>
      <c r="C25" s="8"/>
      <c r="D25" s="8">
        <v>128</v>
      </c>
      <c r="E25" s="8">
        <v>24</v>
      </c>
      <c r="F25" s="8">
        <v>104</v>
      </c>
      <c r="G25" s="15">
        <f>VLOOKUP(A25,[1]TDSheet!$A:$G,7,0)</f>
        <v>0.43</v>
      </c>
      <c r="L25" s="3">
        <f>VLOOKUP(A25,[1]TDSheet!$A:$X,24,0)*W25</f>
        <v>0</v>
      </c>
      <c r="N25" s="3">
        <f t="shared" si="1"/>
        <v>4.8</v>
      </c>
      <c r="O25" s="21"/>
      <c r="P25" s="3">
        <f t="shared" si="2"/>
        <v>21.666666666666668</v>
      </c>
      <c r="Q25" s="3">
        <f t="shared" si="3"/>
        <v>21.666666666666668</v>
      </c>
      <c r="R25" s="3">
        <f>VLOOKUP(A25,[1]TDSheet!$A:$S,19,0)</f>
        <v>2</v>
      </c>
      <c r="S25" s="3">
        <f>VLOOKUP(A25,[1]TDSheet!$A:$T,20,0)</f>
        <v>4.5999999999999996</v>
      </c>
      <c r="T25" s="3">
        <f>VLOOKUP(A25,[1]TDSheet!$A:$N,14,0)</f>
        <v>3.8</v>
      </c>
      <c r="V25" s="3">
        <f t="shared" si="4"/>
        <v>0</v>
      </c>
      <c r="W25" s="23">
        <f>VLOOKUP(A25,[1]TDSheet!$A:$W,23,0)</f>
        <v>16</v>
      </c>
      <c r="X25" s="16">
        <f t="shared" si="5"/>
        <v>0</v>
      </c>
      <c r="Y25" s="3">
        <f t="shared" si="6"/>
        <v>0</v>
      </c>
    </row>
    <row r="26" spans="1:25" ht="21.95" customHeight="1" outlineLevel="2" x14ac:dyDescent="0.2">
      <c r="A26" s="7" t="s">
        <v>30</v>
      </c>
      <c r="B26" s="7" t="s">
        <v>15</v>
      </c>
      <c r="C26" s="8"/>
      <c r="D26" s="8">
        <v>475</v>
      </c>
      <c r="E26" s="8">
        <v>160</v>
      </c>
      <c r="F26" s="8">
        <v>315</v>
      </c>
      <c r="G26" s="15">
        <f>VLOOKUP(A26,[1]TDSheet!$A:$G,7,0)</f>
        <v>1</v>
      </c>
      <c r="L26" s="3">
        <f>VLOOKUP(A26,[1]TDSheet!$A:$X,24,0)*W26</f>
        <v>0</v>
      </c>
      <c r="N26" s="3">
        <f t="shared" si="1"/>
        <v>32</v>
      </c>
      <c r="O26" s="21">
        <f t="shared" si="7"/>
        <v>133</v>
      </c>
      <c r="P26" s="3">
        <f t="shared" si="2"/>
        <v>14</v>
      </c>
      <c r="Q26" s="3">
        <f t="shared" si="3"/>
        <v>9.84375</v>
      </c>
      <c r="R26" s="3">
        <f>VLOOKUP(A26,[1]TDSheet!$A:$S,19,0)</f>
        <v>15</v>
      </c>
      <c r="S26" s="3">
        <f>VLOOKUP(A26,[1]TDSheet!$A:$T,20,0)</f>
        <v>23.2</v>
      </c>
      <c r="T26" s="3">
        <f>VLOOKUP(A26,[1]TDSheet!$A:$N,14,0)</f>
        <v>12</v>
      </c>
      <c r="V26" s="3">
        <f t="shared" si="4"/>
        <v>133</v>
      </c>
      <c r="W26" s="23">
        <f>VLOOKUP(A26,[1]TDSheet!$A:$W,23,0)</f>
        <v>5</v>
      </c>
      <c r="X26" s="16">
        <v>30</v>
      </c>
      <c r="Y26" s="3">
        <f t="shared" si="6"/>
        <v>150</v>
      </c>
    </row>
    <row r="27" spans="1:25" ht="11.1" customHeight="1" outlineLevel="2" x14ac:dyDescent="0.2">
      <c r="A27" s="7" t="s">
        <v>31</v>
      </c>
      <c r="B27" s="7" t="s">
        <v>10</v>
      </c>
      <c r="C27" s="8">
        <v>50</v>
      </c>
      <c r="D27" s="8">
        <v>424</v>
      </c>
      <c r="E27" s="8">
        <v>98</v>
      </c>
      <c r="F27" s="8">
        <v>347</v>
      </c>
      <c r="G27" s="15">
        <f>VLOOKUP(A27,[1]TDSheet!$A:$G,7,0)</f>
        <v>0.9</v>
      </c>
      <c r="L27" s="3">
        <f>VLOOKUP(A27,[1]TDSheet!$A:$X,24,0)*W27</f>
        <v>0</v>
      </c>
      <c r="N27" s="3">
        <f t="shared" si="1"/>
        <v>19.600000000000001</v>
      </c>
      <c r="O27" s="21"/>
      <c r="P27" s="3">
        <f t="shared" si="2"/>
        <v>17.704081632653061</v>
      </c>
      <c r="Q27" s="3">
        <f t="shared" si="3"/>
        <v>17.704081632653061</v>
      </c>
      <c r="R27" s="3">
        <f>VLOOKUP(A27,[1]TDSheet!$A:$S,19,0)</f>
        <v>14.6</v>
      </c>
      <c r="S27" s="3">
        <f>VLOOKUP(A27,[1]TDSheet!$A:$T,20,0)</f>
        <v>19.8</v>
      </c>
      <c r="T27" s="3">
        <f>VLOOKUP(A27,[1]TDSheet!$A:$N,14,0)</f>
        <v>15</v>
      </c>
      <c r="V27" s="3">
        <f t="shared" si="4"/>
        <v>0</v>
      </c>
      <c r="W27" s="23">
        <f>VLOOKUP(A27,[1]TDSheet!$A:$W,23,0)</f>
        <v>8</v>
      </c>
      <c r="X27" s="16">
        <f t="shared" si="5"/>
        <v>0</v>
      </c>
      <c r="Y27" s="3">
        <f t="shared" si="6"/>
        <v>0</v>
      </c>
    </row>
    <row r="28" spans="1:25" ht="11.1" customHeight="1" outlineLevel="2" x14ac:dyDescent="0.2">
      <c r="A28" s="7" t="s">
        <v>32</v>
      </c>
      <c r="B28" s="7" t="s">
        <v>10</v>
      </c>
      <c r="C28" s="8">
        <v>44</v>
      </c>
      <c r="D28" s="8">
        <v>80</v>
      </c>
      <c r="E28" s="8">
        <v>49</v>
      </c>
      <c r="F28" s="8">
        <v>63</v>
      </c>
      <c r="G28" s="15">
        <f>VLOOKUP(A28,[1]TDSheet!$A:$G,7,0)</f>
        <v>0.43</v>
      </c>
      <c r="L28" s="3">
        <f>VLOOKUP(A28,[1]TDSheet!$A:$X,24,0)*W28</f>
        <v>48</v>
      </c>
      <c r="N28" s="3">
        <f t="shared" si="1"/>
        <v>9.8000000000000007</v>
      </c>
      <c r="O28" s="21">
        <f t="shared" si="7"/>
        <v>26.200000000000017</v>
      </c>
      <c r="P28" s="3">
        <f t="shared" si="2"/>
        <v>14</v>
      </c>
      <c r="Q28" s="3">
        <f t="shared" si="3"/>
        <v>11.326530612244897</v>
      </c>
      <c r="R28" s="3">
        <f>VLOOKUP(A28,[1]TDSheet!$A:$S,19,0)</f>
        <v>6.6</v>
      </c>
      <c r="S28" s="3">
        <f>VLOOKUP(A28,[1]TDSheet!$A:$T,20,0)</f>
        <v>6.2</v>
      </c>
      <c r="T28" s="3">
        <f>VLOOKUP(A28,[1]TDSheet!$A:$N,14,0)</f>
        <v>7.8</v>
      </c>
      <c r="V28" s="3">
        <f t="shared" si="4"/>
        <v>11.266000000000007</v>
      </c>
      <c r="W28" s="23">
        <f>VLOOKUP(A28,[1]TDSheet!$A:$W,23,0)</f>
        <v>16</v>
      </c>
      <c r="X28" s="16">
        <v>2</v>
      </c>
      <c r="Y28" s="3">
        <f t="shared" si="6"/>
        <v>13.76</v>
      </c>
    </row>
    <row r="29" spans="1:25" ht="11.1" customHeight="1" outlineLevel="2" x14ac:dyDescent="0.2">
      <c r="A29" s="17" t="s">
        <v>33</v>
      </c>
      <c r="B29" s="17" t="s">
        <v>10</v>
      </c>
      <c r="C29" s="18"/>
      <c r="D29" s="18">
        <v>48</v>
      </c>
      <c r="E29" s="18"/>
      <c r="F29" s="18">
        <v>48</v>
      </c>
      <c r="G29" s="15">
        <v>0.43</v>
      </c>
      <c r="L29" s="3">
        <v>0</v>
      </c>
      <c r="N29" s="3">
        <f t="shared" si="1"/>
        <v>0</v>
      </c>
      <c r="O29" s="21"/>
      <c r="P29" s="3" t="e">
        <f t="shared" si="2"/>
        <v>#DIV/0!</v>
      </c>
      <c r="Q29" s="3" t="e">
        <f t="shared" si="3"/>
        <v>#DIV/0!</v>
      </c>
      <c r="R29" s="3">
        <v>0</v>
      </c>
      <c r="S29" s="3">
        <v>0</v>
      </c>
      <c r="T29" s="3">
        <v>0</v>
      </c>
      <c r="U29" s="19" t="s">
        <v>68</v>
      </c>
      <c r="V29" s="3">
        <f t="shared" si="4"/>
        <v>0</v>
      </c>
      <c r="W29" s="23">
        <v>16</v>
      </c>
      <c r="X29" s="16">
        <f t="shared" si="5"/>
        <v>0</v>
      </c>
      <c r="Y29" s="3">
        <f t="shared" si="6"/>
        <v>0</v>
      </c>
    </row>
    <row r="30" spans="1:25" ht="21.95" customHeight="1" outlineLevel="2" x14ac:dyDescent="0.2">
      <c r="A30" s="7" t="s">
        <v>34</v>
      </c>
      <c r="B30" s="7" t="s">
        <v>10</v>
      </c>
      <c r="C30" s="8">
        <v>64</v>
      </c>
      <c r="D30" s="8">
        <v>216</v>
      </c>
      <c r="E30" s="8">
        <v>37</v>
      </c>
      <c r="F30" s="8">
        <v>224</v>
      </c>
      <c r="G30" s="15">
        <f>VLOOKUP(A30,[1]TDSheet!$A:$G,7,0)</f>
        <v>0.9</v>
      </c>
      <c r="L30" s="3">
        <f>VLOOKUP(A30,[1]TDSheet!$A:$X,24,0)*W30</f>
        <v>32</v>
      </c>
      <c r="N30" s="3">
        <f t="shared" si="1"/>
        <v>7.4</v>
      </c>
      <c r="O30" s="21"/>
      <c r="P30" s="3">
        <f t="shared" si="2"/>
        <v>34.594594594594589</v>
      </c>
      <c r="Q30" s="3">
        <f t="shared" si="3"/>
        <v>34.594594594594589</v>
      </c>
      <c r="R30" s="3">
        <f>VLOOKUP(A30,[1]TDSheet!$A:$S,19,0)</f>
        <v>14.6</v>
      </c>
      <c r="S30" s="3">
        <f>VLOOKUP(A30,[1]TDSheet!$A:$T,20,0)</f>
        <v>12.6</v>
      </c>
      <c r="T30" s="3">
        <f>VLOOKUP(A30,[1]TDSheet!$A:$N,14,0)</f>
        <v>9</v>
      </c>
      <c r="V30" s="3">
        <f t="shared" si="4"/>
        <v>0</v>
      </c>
      <c r="W30" s="23">
        <f>VLOOKUP(A30,[1]TDSheet!$A:$W,23,0)</f>
        <v>8</v>
      </c>
      <c r="X30" s="16">
        <f t="shared" si="5"/>
        <v>0</v>
      </c>
      <c r="Y30" s="3">
        <f t="shared" si="6"/>
        <v>0</v>
      </c>
    </row>
    <row r="31" spans="1:25" ht="11.1" customHeight="1" outlineLevel="2" x14ac:dyDescent="0.2">
      <c r="A31" s="17" t="s">
        <v>35</v>
      </c>
      <c r="B31" s="17" t="s">
        <v>10</v>
      </c>
      <c r="C31" s="18"/>
      <c r="D31" s="18">
        <v>48</v>
      </c>
      <c r="E31" s="18"/>
      <c r="F31" s="18">
        <v>48</v>
      </c>
      <c r="G31" s="15">
        <v>0.43</v>
      </c>
      <c r="L31" s="3">
        <v>0</v>
      </c>
      <c r="N31" s="3">
        <f t="shared" si="1"/>
        <v>0</v>
      </c>
      <c r="O31" s="21"/>
      <c r="P31" s="3" t="e">
        <f t="shared" si="2"/>
        <v>#DIV/0!</v>
      </c>
      <c r="Q31" s="3" t="e">
        <f t="shared" si="3"/>
        <v>#DIV/0!</v>
      </c>
      <c r="R31" s="3">
        <v>0</v>
      </c>
      <c r="S31" s="3">
        <v>0</v>
      </c>
      <c r="T31" s="3">
        <v>0</v>
      </c>
      <c r="U31" s="19" t="s">
        <v>68</v>
      </c>
      <c r="V31" s="3">
        <f t="shared" si="4"/>
        <v>0</v>
      </c>
      <c r="W31" s="23">
        <v>16</v>
      </c>
      <c r="X31" s="16">
        <f t="shared" si="5"/>
        <v>0</v>
      </c>
      <c r="Y31" s="3">
        <f t="shared" si="6"/>
        <v>0</v>
      </c>
    </row>
    <row r="32" spans="1:25" ht="11.1" customHeight="1" outlineLevel="2" x14ac:dyDescent="0.2">
      <c r="A32" s="7" t="s">
        <v>36</v>
      </c>
      <c r="B32" s="7" t="s">
        <v>15</v>
      </c>
      <c r="C32" s="8">
        <v>165</v>
      </c>
      <c r="D32" s="8">
        <v>350</v>
      </c>
      <c r="E32" s="8">
        <v>255</v>
      </c>
      <c r="F32" s="8">
        <v>240</v>
      </c>
      <c r="G32" s="15">
        <f>VLOOKUP(A32,[1]TDSheet!$A:$G,7,0)</f>
        <v>1</v>
      </c>
      <c r="L32" s="3">
        <f>VLOOKUP(A32,[1]TDSheet!$A:$X,24,0)*W32</f>
        <v>315</v>
      </c>
      <c r="N32" s="3">
        <f t="shared" si="1"/>
        <v>51</v>
      </c>
      <c r="O32" s="21">
        <f t="shared" si="7"/>
        <v>159</v>
      </c>
      <c r="P32" s="3">
        <f t="shared" si="2"/>
        <v>14</v>
      </c>
      <c r="Q32" s="3">
        <f t="shared" si="3"/>
        <v>10.882352941176471</v>
      </c>
      <c r="R32" s="3">
        <f>VLOOKUP(A32,[1]TDSheet!$A:$S,19,0)</f>
        <v>30</v>
      </c>
      <c r="S32" s="3">
        <f>VLOOKUP(A32,[1]TDSheet!$A:$T,20,0)</f>
        <v>33</v>
      </c>
      <c r="T32" s="3">
        <f>VLOOKUP(A32,[1]TDSheet!$A:$N,14,0)</f>
        <v>45</v>
      </c>
      <c r="V32" s="3">
        <f t="shared" si="4"/>
        <v>159</v>
      </c>
      <c r="W32" s="23">
        <f>VLOOKUP(A32,[1]TDSheet!$A:$W,23,0)</f>
        <v>5</v>
      </c>
      <c r="X32" s="16">
        <v>35</v>
      </c>
      <c r="Y32" s="3">
        <f t="shared" si="6"/>
        <v>175</v>
      </c>
    </row>
    <row r="33" spans="1:25" ht="11.1" customHeight="1" outlineLevel="2" x14ac:dyDescent="0.2">
      <c r="A33" s="17" t="s">
        <v>37</v>
      </c>
      <c r="B33" s="17" t="s">
        <v>10</v>
      </c>
      <c r="C33" s="18"/>
      <c r="D33" s="18">
        <v>48</v>
      </c>
      <c r="E33" s="18"/>
      <c r="F33" s="18">
        <v>48</v>
      </c>
      <c r="G33" s="15">
        <v>0.43</v>
      </c>
      <c r="L33" s="3">
        <v>0</v>
      </c>
      <c r="N33" s="3">
        <f t="shared" si="1"/>
        <v>0</v>
      </c>
      <c r="O33" s="21"/>
      <c r="P33" s="3" t="e">
        <f t="shared" si="2"/>
        <v>#DIV/0!</v>
      </c>
      <c r="Q33" s="3" t="e">
        <f t="shared" si="3"/>
        <v>#DIV/0!</v>
      </c>
      <c r="R33" s="3">
        <v>0</v>
      </c>
      <c r="S33" s="3">
        <v>0</v>
      </c>
      <c r="T33" s="3">
        <v>0</v>
      </c>
      <c r="U33" s="19" t="s">
        <v>68</v>
      </c>
      <c r="V33" s="3">
        <f t="shared" si="4"/>
        <v>0</v>
      </c>
      <c r="W33" s="23">
        <v>16</v>
      </c>
      <c r="X33" s="16">
        <f t="shared" si="5"/>
        <v>0</v>
      </c>
      <c r="Y33" s="3">
        <f t="shared" si="6"/>
        <v>0</v>
      </c>
    </row>
    <row r="34" spans="1:25" ht="11.1" customHeight="1" outlineLevel="2" x14ac:dyDescent="0.2">
      <c r="A34" s="17" t="s">
        <v>38</v>
      </c>
      <c r="B34" s="17" t="s">
        <v>10</v>
      </c>
      <c r="C34" s="18"/>
      <c r="D34" s="18">
        <v>104</v>
      </c>
      <c r="E34" s="18"/>
      <c r="F34" s="18">
        <v>104</v>
      </c>
      <c r="G34" s="15">
        <v>0.9</v>
      </c>
      <c r="L34" s="3">
        <v>0</v>
      </c>
      <c r="N34" s="3">
        <f t="shared" si="1"/>
        <v>0</v>
      </c>
      <c r="O34" s="21"/>
      <c r="P34" s="3" t="e">
        <f t="shared" si="2"/>
        <v>#DIV/0!</v>
      </c>
      <c r="Q34" s="3" t="e">
        <f t="shared" si="3"/>
        <v>#DIV/0!</v>
      </c>
      <c r="R34" s="3">
        <v>0</v>
      </c>
      <c r="S34" s="3">
        <v>0</v>
      </c>
      <c r="T34" s="3">
        <v>0</v>
      </c>
      <c r="U34" s="19" t="s">
        <v>68</v>
      </c>
      <c r="V34" s="3">
        <f t="shared" si="4"/>
        <v>0</v>
      </c>
      <c r="W34" s="23">
        <v>8</v>
      </c>
      <c r="X34" s="16">
        <f t="shared" si="5"/>
        <v>0</v>
      </c>
      <c r="Y34" s="3">
        <f t="shared" si="6"/>
        <v>0</v>
      </c>
    </row>
    <row r="35" spans="1:25" ht="11.1" customHeight="1" outlineLevel="2" x14ac:dyDescent="0.2">
      <c r="A35" s="7" t="s">
        <v>39</v>
      </c>
      <c r="B35" s="7" t="s">
        <v>10</v>
      </c>
      <c r="C35" s="8"/>
      <c r="D35" s="8">
        <v>208</v>
      </c>
      <c r="E35" s="8"/>
      <c r="F35" s="8">
        <v>208</v>
      </c>
      <c r="G35" s="15">
        <v>0.9</v>
      </c>
      <c r="L35" s="3">
        <v>0</v>
      </c>
      <c r="N35" s="3">
        <f t="shared" si="1"/>
        <v>0</v>
      </c>
      <c r="O35" s="21"/>
      <c r="P35" s="3" t="e">
        <f t="shared" si="2"/>
        <v>#DIV/0!</v>
      </c>
      <c r="Q35" s="3" t="e">
        <f t="shared" si="3"/>
        <v>#DIV/0!</v>
      </c>
      <c r="R35" s="3">
        <v>0</v>
      </c>
      <c r="S35" s="3">
        <v>0</v>
      </c>
      <c r="T35" s="3">
        <v>0</v>
      </c>
      <c r="V35" s="3">
        <f t="shared" si="4"/>
        <v>0</v>
      </c>
      <c r="W35" s="15">
        <v>8</v>
      </c>
      <c r="X35" s="16">
        <f t="shared" si="5"/>
        <v>0</v>
      </c>
      <c r="Y35" s="3">
        <f t="shared" si="6"/>
        <v>0</v>
      </c>
    </row>
    <row r="36" spans="1:25" ht="11.1" customHeight="1" outlineLevel="2" x14ac:dyDescent="0.2">
      <c r="A36" s="7" t="s">
        <v>40</v>
      </c>
      <c r="B36" s="7" t="s">
        <v>15</v>
      </c>
      <c r="C36" s="8">
        <v>90</v>
      </c>
      <c r="D36" s="8"/>
      <c r="E36" s="8">
        <v>30</v>
      </c>
      <c r="F36" s="8">
        <v>57</v>
      </c>
      <c r="G36" s="15">
        <f>VLOOKUP(A36,[1]TDSheet!$A:$G,7,0)</f>
        <v>1</v>
      </c>
      <c r="L36" s="3">
        <f>VLOOKUP(A36,[1]TDSheet!$A:$X,24,0)*W36</f>
        <v>0</v>
      </c>
      <c r="N36" s="3">
        <f t="shared" si="1"/>
        <v>6</v>
      </c>
      <c r="O36" s="21">
        <f t="shared" si="7"/>
        <v>27</v>
      </c>
      <c r="P36" s="3">
        <f t="shared" si="2"/>
        <v>14</v>
      </c>
      <c r="Q36" s="3">
        <f t="shared" si="3"/>
        <v>9.5</v>
      </c>
      <c r="R36" s="3">
        <f>VLOOKUP(A36,[1]TDSheet!$A:$S,19,0)</f>
        <v>2.4</v>
      </c>
      <c r="S36" s="3">
        <f>VLOOKUP(A36,[1]TDSheet!$A:$T,20,0)</f>
        <v>12</v>
      </c>
      <c r="T36" s="3">
        <f>VLOOKUP(A36,[1]TDSheet!$A:$N,14,0)</f>
        <v>9</v>
      </c>
      <c r="V36" s="3">
        <f t="shared" si="4"/>
        <v>27</v>
      </c>
      <c r="W36" s="15">
        <f>VLOOKUP(A36,[1]TDSheet!$A:$W,23,0)</f>
        <v>3</v>
      </c>
      <c r="X36" s="16">
        <v>9</v>
      </c>
      <c r="Y36" s="3">
        <f t="shared" si="6"/>
        <v>27</v>
      </c>
    </row>
    <row r="37" spans="1:25" ht="11.1" customHeight="1" outlineLevel="2" x14ac:dyDescent="0.2">
      <c r="A37" s="7" t="s">
        <v>41</v>
      </c>
      <c r="B37" s="7" t="s">
        <v>10</v>
      </c>
      <c r="C37" s="8">
        <v>97</v>
      </c>
      <c r="D37" s="8">
        <v>156</v>
      </c>
      <c r="E37" s="8">
        <v>24</v>
      </c>
      <c r="F37" s="8">
        <v>224</v>
      </c>
      <c r="G37" s="15">
        <f>VLOOKUP(A37,[1]TDSheet!$A:$G,7,0)</f>
        <v>0.25</v>
      </c>
      <c r="L37" s="3">
        <f>VLOOKUP(A37,[1]TDSheet!$A:$X,24,0)*W37</f>
        <v>0</v>
      </c>
      <c r="N37" s="3">
        <f t="shared" si="1"/>
        <v>4.8</v>
      </c>
      <c r="O37" s="21"/>
      <c r="P37" s="3">
        <f t="shared" si="2"/>
        <v>46.666666666666671</v>
      </c>
      <c r="Q37" s="3">
        <f t="shared" si="3"/>
        <v>46.666666666666671</v>
      </c>
      <c r="R37" s="3">
        <f>VLOOKUP(A37,[1]TDSheet!$A:$S,19,0)</f>
        <v>9</v>
      </c>
      <c r="S37" s="3">
        <f>VLOOKUP(A37,[1]TDSheet!$A:$T,20,0)</f>
        <v>5.2</v>
      </c>
      <c r="T37" s="3">
        <f>VLOOKUP(A37,[1]TDSheet!$A:$N,14,0)</f>
        <v>3.4</v>
      </c>
      <c r="V37" s="3">
        <f t="shared" si="4"/>
        <v>0</v>
      </c>
      <c r="W37" s="15">
        <f>VLOOKUP(A37,[1]TDSheet!$A:$W,23,0)</f>
        <v>12</v>
      </c>
      <c r="X37" s="16">
        <f t="shared" si="5"/>
        <v>0</v>
      </c>
      <c r="Y37" s="3">
        <f t="shared" si="6"/>
        <v>0</v>
      </c>
    </row>
    <row r="38" spans="1:25" ht="11.1" customHeight="1" outlineLevel="2" x14ac:dyDescent="0.2">
      <c r="A38" s="7" t="s">
        <v>42</v>
      </c>
      <c r="B38" s="7" t="s">
        <v>10</v>
      </c>
      <c r="C38" s="8"/>
      <c r="D38" s="8"/>
      <c r="E38" s="8">
        <v>2</v>
      </c>
      <c r="F38" s="8">
        <v>-2</v>
      </c>
      <c r="G38" s="15">
        <f>VLOOKUP(A38,[1]TDSheet!$A:$G,7,0)</f>
        <v>0.3</v>
      </c>
      <c r="L38" s="3">
        <f>VLOOKUP(A38,[1]TDSheet!$A:$X,24,0)*W38</f>
        <v>0</v>
      </c>
      <c r="N38" s="3">
        <f t="shared" si="1"/>
        <v>0.4</v>
      </c>
      <c r="O38" s="21">
        <f t="shared" si="7"/>
        <v>7.6000000000000005</v>
      </c>
      <c r="P38" s="3">
        <f t="shared" si="2"/>
        <v>14</v>
      </c>
      <c r="Q38" s="3">
        <f t="shared" si="3"/>
        <v>-5</v>
      </c>
      <c r="R38" s="3">
        <f>VLOOKUP(A38,[1]TDSheet!$A:$S,19,0)</f>
        <v>6</v>
      </c>
      <c r="S38" s="3">
        <f>VLOOKUP(A38,[1]TDSheet!$A:$T,20,0)</f>
        <v>6.6</v>
      </c>
      <c r="T38" s="3">
        <f>VLOOKUP(A38,[1]TDSheet!$A:$N,14,0)</f>
        <v>2.4</v>
      </c>
      <c r="V38" s="3">
        <f t="shared" si="4"/>
        <v>2.2800000000000002</v>
      </c>
      <c r="W38" s="15">
        <f>VLOOKUP(A38,[1]TDSheet!$A:$W,23,0)</f>
        <v>12</v>
      </c>
      <c r="X38" s="16">
        <v>1</v>
      </c>
      <c r="Y38" s="3">
        <f t="shared" si="6"/>
        <v>3.5999999999999996</v>
      </c>
    </row>
    <row r="39" spans="1:25" ht="11.1" customHeight="1" outlineLevel="2" x14ac:dyDescent="0.2">
      <c r="A39" s="7" t="s">
        <v>43</v>
      </c>
      <c r="B39" s="7" t="s">
        <v>10</v>
      </c>
      <c r="C39" s="8"/>
      <c r="D39" s="8"/>
      <c r="E39" s="8">
        <v>3</v>
      </c>
      <c r="F39" s="8">
        <v>-3</v>
      </c>
      <c r="G39" s="15">
        <f>VLOOKUP(A39,[1]TDSheet!$A:$G,7,0)</f>
        <v>0.3</v>
      </c>
      <c r="L39" s="3">
        <f>VLOOKUP(A39,[1]TDSheet!$A:$X,24,0)*W39</f>
        <v>0</v>
      </c>
      <c r="N39" s="3">
        <f t="shared" si="1"/>
        <v>0.6</v>
      </c>
      <c r="O39" s="21">
        <f t="shared" si="7"/>
        <v>11.4</v>
      </c>
      <c r="P39" s="3">
        <f t="shared" si="2"/>
        <v>14.000000000000002</v>
      </c>
      <c r="Q39" s="3">
        <f t="shared" si="3"/>
        <v>-5</v>
      </c>
      <c r="R39" s="3">
        <f>VLOOKUP(A39,[1]TDSheet!$A:$S,19,0)</f>
        <v>6.2</v>
      </c>
      <c r="S39" s="3">
        <f>VLOOKUP(A39,[1]TDSheet!$A:$T,20,0)</f>
        <v>4.4000000000000004</v>
      </c>
      <c r="T39" s="3">
        <f>VLOOKUP(A39,[1]TDSheet!$A:$N,14,0)</f>
        <v>0</v>
      </c>
      <c r="V39" s="3">
        <f t="shared" si="4"/>
        <v>3.42</v>
      </c>
      <c r="W39" s="15">
        <f>VLOOKUP(A39,[1]TDSheet!$A:$W,23,0)</f>
        <v>12</v>
      </c>
      <c r="X39" s="16">
        <v>1</v>
      </c>
      <c r="Y39" s="3">
        <f t="shared" si="6"/>
        <v>3.5999999999999996</v>
      </c>
    </row>
    <row r="40" spans="1:25" ht="11.1" customHeight="1" outlineLevel="2" x14ac:dyDescent="0.2">
      <c r="A40" s="7" t="s">
        <v>44</v>
      </c>
      <c r="B40" s="7" t="s">
        <v>15</v>
      </c>
      <c r="C40" s="8">
        <v>156</v>
      </c>
      <c r="D40" s="8"/>
      <c r="E40" s="8">
        <v>42.5</v>
      </c>
      <c r="F40" s="8">
        <v>113.5</v>
      </c>
      <c r="G40" s="15">
        <f>VLOOKUP(A40,[1]TDSheet!$A:$G,7,0)</f>
        <v>1</v>
      </c>
      <c r="L40" s="3">
        <f>VLOOKUP(A40,[1]TDSheet!$A:$X,24,0)*W40</f>
        <v>0</v>
      </c>
      <c r="N40" s="3">
        <f t="shared" si="1"/>
        <v>8.5</v>
      </c>
      <c r="O40" s="21">
        <f t="shared" si="7"/>
        <v>5.5</v>
      </c>
      <c r="P40" s="3">
        <f t="shared" si="2"/>
        <v>14</v>
      </c>
      <c r="Q40" s="3">
        <f t="shared" si="3"/>
        <v>13.352941176470589</v>
      </c>
      <c r="R40" s="3">
        <f>VLOOKUP(A40,[1]TDSheet!$A:$S,19,0)</f>
        <v>0</v>
      </c>
      <c r="S40" s="3">
        <f>VLOOKUP(A40,[1]TDSheet!$A:$T,20,0)</f>
        <v>1.44</v>
      </c>
      <c r="T40" s="3">
        <f>VLOOKUP(A40,[1]TDSheet!$A:$N,14,0)</f>
        <v>2.16</v>
      </c>
      <c r="V40" s="3">
        <f t="shared" si="4"/>
        <v>5.5</v>
      </c>
      <c r="W40" s="15">
        <f>VLOOKUP(A40,[1]TDSheet!$A:$W,23,0)</f>
        <v>1.8</v>
      </c>
      <c r="X40" s="16">
        <v>4</v>
      </c>
      <c r="Y40" s="3">
        <f t="shared" si="6"/>
        <v>7.2</v>
      </c>
    </row>
    <row r="41" spans="1:25" ht="11.1" customHeight="1" outlineLevel="2" x14ac:dyDescent="0.2">
      <c r="A41" s="7" t="s">
        <v>45</v>
      </c>
      <c r="B41" s="7" t="s">
        <v>10</v>
      </c>
      <c r="C41" s="8">
        <v>131</v>
      </c>
      <c r="D41" s="8">
        <v>48</v>
      </c>
      <c r="E41" s="8">
        <v>11</v>
      </c>
      <c r="F41" s="8">
        <v>165</v>
      </c>
      <c r="G41" s="15">
        <f>VLOOKUP(A41,[1]TDSheet!$A:$G,7,0)</f>
        <v>0.2</v>
      </c>
      <c r="L41" s="3">
        <f>VLOOKUP(A41,[1]TDSheet!$A:$X,24,0)*W41</f>
        <v>0</v>
      </c>
      <c r="N41" s="3">
        <f t="shared" si="1"/>
        <v>2.2000000000000002</v>
      </c>
      <c r="O41" s="21"/>
      <c r="P41" s="3">
        <f t="shared" si="2"/>
        <v>75</v>
      </c>
      <c r="Q41" s="3">
        <f t="shared" si="3"/>
        <v>75</v>
      </c>
      <c r="R41" s="3">
        <f>VLOOKUP(A41,[1]TDSheet!$A:$S,19,0)</f>
        <v>3.8</v>
      </c>
      <c r="S41" s="3">
        <f>VLOOKUP(A41,[1]TDSheet!$A:$T,20,0)</f>
        <v>3</v>
      </c>
      <c r="T41" s="3">
        <f>VLOOKUP(A41,[1]TDSheet!$A:$N,14,0)</f>
        <v>3.8</v>
      </c>
      <c r="V41" s="3">
        <f t="shared" si="4"/>
        <v>0</v>
      </c>
      <c r="W41" s="15">
        <f>VLOOKUP(A41,[1]TDSheet!$A:$W,23,0)</f>
        <v>6</v>
      </c>
      <c r="X41" s="16">
        <f t="shared" si="5"/>
        <v>0</v>
      </c>
      <c r="Y41" s="3">
        <f t="shared" si="6"/>
        <v>0</v>
      </c>
    </row>
    <row r="42" spans="1:25" ht="11.1" customHeight="1" outlineLevel="2" x14ac:dyDescent="0.2">
      <c r="A42" s="7" t="s">
        <v>46</v>
      </c>
      <c r="B42" s="7" t="s">
        <v>10</v>
      </c>
      <c r="C42" s="8">
        <v>137</v>
      </c>
      <c r="D42" s="8">
        <v>48</v>
      </c>
      <c r="E42" s="8">
        <v>19</v>
      </c>
      <c r="F42" s="8">
        <v>163</v>
      </c>
      <c r="G42" s="15">
        <f>VLOOKUP(A42,[1]TDSheet!$A:$G,7,0)</f>
        <v>0.2</v>
      </c>
      <c r="L42" s="3">
        <f>VLOOKUP(A42,[1]TDSheet!$A:$X,24,0)*W42</f>
        <v>0</v>
      </c>
      <c r="N42" s="3">
        <f t="shared" si="1"/>
        <v>3.8</v>
      </c>
      <c r="O42" s="21"/>
      <c r="P42" s="3">
        <f t="shared" si="2"/>
        <v>42.894736842105267</v>
      </c>
      <c r="Q42" s="3">
        <f t="shared" si="3"/>
        <v>42.894736842105267</v>
      </c>
      <c r="R42" s="3">
        <f>VLOOKUP(A42,[1]TDSheet!$A:$S,19,0)</f>
        <v>4.8</v>
      </c>
      <c r="S42" s="3">
        <f>VLOOKUP(A42,[1]TDSheet!$A:$T,20,0)</f>
        <v>3.6</v>
      </c>
      <c r="T42" s="3">
        <f>VLOOKUP(A42,[1]TDSheet!$A:$N,14,0)</f>
        <v>4</v>
      </c>
      <c r="V42" s="3">
        <f t="shared" si="4"/>
        <v>0</v>
      </c>
      <c r="W42" s="15">
        <f>VLOOKUP(A42,[1]TDSheet!$A:$W,23,0)</f>
        <v>6</v>
      </c>
      <c r="X42" s="16">
        <f t="shared" si="5"/>
        <v>0</v>
      </c>
      <c r="Y42" s="3">
        <f t="shared" si="6"/>
        <v>0</v>
      </c>
    </row>
    <row r="43" spans="1:25" ht="11.1" customHeight="1" outlineLevel="2" x14ac:dyDescent="0.2">
      <c r="A43" s="7" t="s">
        <v>47</v>
      </c>
      <c r="B43" s="7" t="s">
        <v>10</v>
      </c>
      <c r="C43" s="8">
        <v>80</v>
      </c>
      <c r="D43" s="8">
        <v>156</v>
      </c>
      <c r="E43" s="8">
        <v>52</v>
      </c>
      <c r="F43" s="8">
        <v>174</v>
      </c>
      <c r="G43" s="15">
        <f>VLOOKUP(A43,[1]TDSheet!$A:$G,7,0)</f>
        <v>0.25</v>
      </c>
      <c r="L43" s="3">
        <f>VLOOKUP(A43,[1]TDSheet!$A:$X,24,0)*W43</f>
        <v>0</v>
      </c>
      <c r="N43" s="3">
        <f t="shared" si="1"/>
        <v>10.4</v>
      </c>
      <c r="O43" s="21"/>
      <c r="P43" s="3">
        <f t="shared" si="2"/>
        <v>16.73076923076923</v>
      </c>
      <c r="Q43" s="3">
        <f t="shared" si="3"/>
        <v>16.73076923076923</v>
      </c>
      <c r="R43" s="3">
        <f>VLOOKUP(A43,[1]TDSheet!$A:$S,19,0)</f>
        <v>0</v>
      </c>
      <c r="S43" s="3">
        <f>VLOOKUP(A43,[1]TDSheet!$A:$T,20,0)</f>
        <v>0</v>
      </c>
      <c r="T43" s="3">
        <f>VLOOKUP(A43,[1]TDSheet!$A:$N,14,0)</f>
        <v>3.2</v>
      </c>
      <c r="V43" s="3">
        <f t="shared" si="4"/>
        <v>0</v>
      </c>
      <c r="W43" s="15">
        <f>VLOOKUP(A43,[1]TDSheet!$A:$W,23,0)</f>
        <v>12</v>
      </c>
      <c r="X43" s="16">
        <f t="shared" si="5"/>
        <v>0</v>
      </c>
      <c r="Y43" s="3">
        <f t="shared" si="6"/>
        <v>0</v>
      </c>
    </row>
    <row r="44" spans="1:25" ht="11.1" customHeight="1" outlineLevel="2" x14ac:dyDescent="0.2">
      <c r="A44" s="7" t="s">
        <v>48</v>
      </c>
      <c r="B44" s="7" t="s">
        <v>10</v>
      </c>
      <c r="C44" s="8">
        <v>59</v>
      </c>
      <c r="D44" s="8">
        <v>156</v>
      </c>
      <c r="E44" s="8">
        <v>48</v>
      </c>
      <c r="F44" s="8">
        <v>158</v>
      </c>
      <c r="G44" s="15">
        <f>VLOOKUP(A44,[1]TDSheet!$A:$G,7,0)</f>
        <v>0.25</v>
      </c>
      <c r="L44" s="3">
        <f>VLOOKUP(A44,[1]TDSheet!$A:$X,24,0)*W44</f>
        <v>0</v>
      </c>
      <c r="N44" s="3">
        <f t="shared" si="1"/>
        <v>9.6</v>
      </c>
      <c r="O44" s="21"/>
      <c r="P44" s="3">
        <f t="shared" si="2"/>
        <v>16.458333333333336</v>
      </c>
      <c r="Q44" s="3">
        <f t="shared" si="3"/>
        <v>16.458333333333336</v>
      </c>
      <c r="R44" s="3">
        <f>VLOOKUP(A44,[1]TDSheet!$A:$S,19,0)</f>
        <v>0</v>
      </c>
      <c r="S44" s="3">
        <f>VLOOKUP(A44,[1]TDSheet!$A:$T,20,0)</f>
        <v>0</v>
      </c>
      <c r="T44" s="3">
        <f>VLOOKUP(A44,[1]TDSheet!$A:$N,14,0)</f>
        <v>2.6</v>
      </c>
      <c r="V44" s="3">
        <f t="shared" si="4"/>
        <v>0</v>
      </c>
      <c r="W44" s="15">
        <f>VLOOKUP(A44,[1]TDSheet!$A:$W,23,0)</f>
        <v>12</v>
      </c>
      <c r="X44" s="16">
        <f t="shared" si="5"/>
        <v>0</v>
      </c>
      <c r="Y44" s="3">
        <f t="shared" si="6"/>
        <v>0</v>
      </c>
    </row>
    <row r="45" spans="1:25" ht="21.95" customHeight="1" outlineLevel="2" x14ac:dyDescent="0.2">
      <c r="A45" s="7" t="s">
        <v>49</v>
      </c>
      <c r="B45" s="7" t="s">
        <v>15</v>
      </c>
      <c r="C45" s="8">
        <v>13.5</v>
      </c>
      <c r="D45" s="8">
        <v>248.4</v>
      </c>
      <c r="E45" s="8">
        <v>51.3</v>
      </c>
      <c r="F45" s="8">
        <v>189</v>
      </c>
      <c r="G45" s="15">
        <f>VLOOKUP(A45,[1]TDSheet!$A:$G,7,0)</f>
        <v>1</v>
      </c>
      <c r="L45" s="20">
        <v>0</v>
      </c>
      <c r="N45" s="3">
        <f t="shared" si="1"/>
        <v>10.26</v>
      </c>
      <c r="O45" s="21"/>
      <c r="P45" s="3">
        <f t="shared" si="2"/>
        <v>18.421052631578949</v>
      </c>
      <c r="Q45" s="3">
        <f t="shared" si="3"/>
        <v>18.421052631578949</v>
      </c>
      <c r="R45" s="3">
        <f>VLOOKUP(A45,[1]TDSheet!$A:$S,19,0)</f>
        <v>10.8</v>
      </c>
      <c r="S45" s="3">
        <f>VLOOKUP(A45,[1]TDSheet!$A:$T,20,0)</f>
        <v>17.82</v>
      </c>
      <c r="T45" s="3">
        <f>VLOOKUP(A45,[1]TDSheet!$A:$N,14,0)</f>
        <v>12.959999999999999</v>
      </c>
      <c r="V45" s="3">
        <f t="shared" si="4"/>
        <v>0</v>
      </c>
      <c r="W45" s="15">
        <f>VLOOKUP(A45,[1]TDSheet!$A:$W,23,0)</f>
        <v>2.7</v>
      </c>
      <c r="X45" s="16">
        <f t="shared" si="5"/>
        <v>0</v>
      </c>
      <c r="Y45" s="3">
        <f t="shared" si="6"/>
        <v>0</v>
      </c>
    </row>
    <row r="46" spans="1:25" ht="11.1" customHeight="1" outlineLevel="2" x14ac:dyDescent="0.2">
      <c r="A46" s="7" t="s">
        <v>50</v>
      </c>
      <c r="B46" s="7" t="s">
        <v>15</v>
      </c>
      <c r="C46" s="8">
        <v>155</v>
      </c>
      <c r="D46" s="8">
        <v>490</v>
      </c>
      <c r="E46" s="8">
        <v>160</v>
      </c>
      <c r="F46" s="8">
        <v>465</v>
      </c>
      <c r="G46" s="15">
        <f>VLOOKUP(A46,[1]TDSheet!$A:$G,7,0)</f>
        <v>1</v>
      </c>
      <c r="L46" s="20">
        <v>0</v>
      </c>
      <c r="N46" s="3">
        <f t="shared" si="1"/>
        <v>32</v>
      </c>
      <c r="O46" s="21"/>
      <c r="P46" s="3">
        <f t="shared" si="2"/>
        <v>14.53125</v>
      </c>
      <c r="Q46" s="3">
        <f t="shared" si="3"/>
        <v>14.53125</v>
      </c>
      <c r="R46" s="3">
        <f>VLOOKUP(A46,[1]TDSheet!$A:$S,19,0)</f>
        <v>22</v>
      </c>
      <c r="S46" s="3">
        <f>VLOOKUP(A46,[1]TDSheet!$A:$T,20,0)</f>
        <v>38</v>
      </c>
      <c r="T46" s="3">
        <f>VLOOKUP(A46,[1]TDSheet!$A:$N,14,0)</f>
        <v>36</v>
      </c>
      <c r="V46" s="3">
        <f t="shared" si="4"/>
        <v>0</v>
      </c>
      <c r="W46" s="15">
        <f>VLOOKUP(A46,[1]TDSheet!$A:$W,23,0)</f>
        <v>5</v>
      </c>
      <c r="X46" s="16">
        <f t="shared" si="5"/>
        <v>0</v>
      </c>
      <c r="Y46" s="3">
        <f t="shared" si="6"/>
        <v>0</v>
      </c>
    </row>
    <row r="47" spans="1:25" ht="11.1" customHeight="1" outlineLevel="2" x14ac:dyDescent="0.2">
      <c r="A47" s="7" t="s">
        <v>51</v>
      </c>
      <c r="B47" s="7" t="s">
        <v>10</v>
      </c>
      <c r="C47" s="8"/>
      <c r="D47" s="8">
        <v>264</v>
      </c>
      <c r="E47" s="8">
        <v>13</v>
      </c>
      <c r="F47" s="8">
        <v>251</v>
      </c>
      <c r="G47" s="15">
        <v>0.14000000000000001</v>
      </c>
      <c r="L47" s="3">
        <v>0</v>
      </c>
      <c r="N47" s="3">
        <f t="shared" si="1"/>
        <v>2.6</v>
      </c>
      <c r="O47" s="21"/>
      <c r="P47" s="3">
        <f t="shared" si="2"/>
        <v>96.538461538461533</v>
      </c>
      <c r="Q47" s="3">
        <f t="shared" si="3"/>
        <v>96.538461538461533</v>
      </c>
      <c r="R47" s="3">
        <v>0</v>
      </c>
      <c r="S47" s="3">
        <v>0</v>
      </c>
      <c r="T47" s="3">
        <v>0</v>
      </c>
      <c r="V47" s="3">
        <f t="shared" si="4"/>
        <v>0</v>
      </c>
      <c r="W47" s="15">
        <v>22</v>
      </c>
      <c r="X47" s="16">
        <f t="shared" si="5"/>
        <v>0</v>
      </c>
      <c r="Y47" s="3">
        <f t="shared" si="6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2023-08-25T09:14:26Z</dcterms:modified>
</cp:coreProperties>
</file>