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24,08,23 ЗПФ\"/>
    </mc:Choice>
  </mc:AlternateContent>
  <xr:revisionPtr revIDLastSave="0" documentId="13_ncr:1_{AA923B34-8AB4-40F8-A855-8AC59CE6A1B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6" i="1"/>
  <c r="Z7" i="1" l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6" i="1"/>
  <c r="Y5" i="1"/>
  <c r="Z19" i="1"/>
  <c r="V7" i="1"/>
  <c r="V8" i="1"/>
  <c r="V5" i="1" s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6" i="1"/>
  <c r="M7" i="1"/>
  <c r="M11" i="1"/>
  <c r="M12" i="1"/>
  <c r="M13" i="1"/>
  <c r="M15" i="1"/>
  <c r="M16" i="1"/>
  <c r="M17" i="1"/>
  <c r="M20" i="1"/>
  <c r="M22" i="1"/>
  <c r="M23" i="1"/>
  <c r="M24" i="1"/>
  <c r="M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6" i="1"/>
  <c r="L5" i="1" s="1"/>
  <c r="K7" i="1"/>
  <c r="K8" i="1"/>
  <c r="K5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6" i="1"/>
  <c r="J19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6" i="1"/>
  <c r="T5" i="1" s="1"/>
  <c r="S7" i="1"/>
  <c r="S8" i="1"/>
  <c r="S5" i="1" s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6" i="1"/>
  <c r="F5" i="1"/>
  <c r="E5" i="1"/>
  <c r="I5" i="1"/>
  <c r="X9" i="1"/>
  <c r="G9" i="1"/>
  <c r="B9" i="1"/>
  <c r="X7" i="1"/>
  <c r="J7" i="1" s="1"/>
  <c r="X8" i="1"/>
  <c r="J8" i="1" s="1"/>
  <c r="X10" i="1"/>
  <c r="J10" i="1" s="1"/>
  <c r="X11" i="1"/>
  <c r="J11" i="1" s="1"/>
  <c r="X12" i="1"/>
  <c r="J12" i="1" s="1"/>
  <c r="X13" i="1"/>
  <c r="J13" i="1" s="1"/>
  <c r="X14" i="1"/>
  <c r="X15" i="1"/>
  <c r="J15" i="1" s="1"/>
  <c r="X16" i="1"/>
  <c r="J16" i="1" s="1"/>
  <c r="X17" i="1"/>
  <c r="J17" i="1" s="1"/>
  <c r="X18" i="1"/>
  <c r="J18" i="1" s="1"/>
  <c r="X19" i="1"/>
  <c r="X20" i="1"/>
  <c r="J20" i="1" s="1"/>
  <c r="X21" i="1"/>
  <c r="J21" i="1" s="1"/>
  <c r="X22" i="1"/>
  <c r="J22" i="1" s="1"/>
  <c r="X23" i="1"/>
  <c r="J23" i="1" s="1"/>
  <c r="X24" i="1"/>
  <c r="J24" i="1" s="1"/>
  <c r="X25" i="1"/>
  <c r="X26" i="1"/>
  <c r="X27" i="1"/>
  <c r="J27" i="1" s="1"/>
  <c r="X28" i="1"/>
  <c r="X29" i="1"/>
  <c r="J29" i="1" s="1"/>
  <c r="X30" i="1"/>
  <c r="J30" i="1" s="1"/>
  <c r="X31" i="1"/>
  <c r="J31" i="1" s="1"/>
  <c r="X32" i="1"/>
  <c r="X33" i="1"/>
  <c r="X6" i="1"/>
  <c r="J6" i="1" s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6" i="1"/>
  <c r="AD5" i="1"/>
  <c r="AC5" i="1"/>
  <c r="AB5" i="1"/>
  <c r="AA5" i="1"/>
  <c r="W5" i="1"/>
  <c r="R5" i="1"/>
  <c r="O5" i="1"/>
  <c r="N5" i="1"/>
  <c r="M5" i="1"/>
  <c r="H5" i="1"/>
  <c r="Z5" i="1" l="1"/>
  <c r="J5" i="1"/>
</calcChain>
</file>

<file path=xl/sharedStrings.xml><?xml version="1.0" encoding="utf-8"?>
<sst xmlns="http://schemas.openxmlformats.org/spreadsheetml/2006/main" count="62" uniqueCount="60">
  <si>
    <t>Период: 18.08.2023 - 25.08.2023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</si>
  <si>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</si>
  <si>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</si>
  <si>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</si>
  <si>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</si>
  <si>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</si>
  <si>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</si>
  <si>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</si>
  <si>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ПОКОМ Логистический Партнер Заморозка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</si>
  <si>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</si>
  <si>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</si>
  <si>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</si>
  <si>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</si>
  <si>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</si>
  <si>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</si>
  <si>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</si>
  <si>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</si>
  <si>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</si>
  <si>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</si>
  <si>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</si>
  <si>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</si>
  <si>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</si>
  <si>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</si>
  <si>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</si>
  <si>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</si>
  <si>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</si>
  <si>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</si>
  <si>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</si>
  <si>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</si>
  <si>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</si>
  <si>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</si>
  <si>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</si>
  <si>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</si>
  <si>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</si>
  <si>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</si>
  <si>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</si>
  <si>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</si>
  <si>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</si>
  <si>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</si>
  <si>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</si>
  <si>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заказ 1</t>
  </si>
  <si>
    <t>заказ 2</t>
  </si>
  <si>
    <t>коррекция</t>
  </si>
  <si>
    <t>кон ост</t>
  </si>
  <si>
    <t>ост без заказа</t>
  </si>
  <si>
    <t>ср 04,08</t>
  </si>
  <si>
    <t>ср 11,08</t>
  </si>
  <si>
    <t>коментарий</t>
  </si>
  <si>
    <t>вес 1</t>
  </si>
  <si>
    <t>вес 2</t>
  </si>
  <si>
    <t>заказ кор. 1</t>
  </si>
  <si>
    <t>ВЕС 1</t>
  </si>
  <si>
    <t>заказ кор. 2</t>
  </si>
  <si>
    <t>ВЕС 2</t>
  </si>
  <si>
    <t>ВЕС коррекции</t>
  </si>
  <si>
    <t>крат кор</t>
  </si>
  <si>
    <t>Пельмени Мясорубские Стародворье ЗПФ 0,7 Равиоли Стародворье</t>
  </si>
  <si>
    <t>новые</t>
  </si>
  <si>
    <t>Жар-ладушки с клубникой и вишней. Жареные с начинкой.ВЕС  ПОКОМ</t>
  </si>
  <si>
    <t>ср 18,08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</si>
</sst>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BF9EC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5" fontId="3" fillId="0" borderId="0" xfId="0" applyNumberFormat="1" applyFont="1"/>
    <xf numFmtId="164" fontId="4" fillId="4" borderId="3" xfId="0" applyNumberFormat="1" applyFont="1" applyFill="1" applyBorder="1" applyAlignment="1">
      <alignment horizontal="right" vertical="top"/>
    </xf>
    <xf numFmtId="165" fontId="4" fillId="4" borderId="3" xfId="0" applyNumberFormat="1" applyFont="1" applyFill="1" applyBorder="1" applyAlignment="1">
      <alignment horizontal="right" vertical="top"/>
    </xf>
    <xf numFmtId="2" fontId="1" fillId="0" borderId="0" xfId="0" applyNumberFormat="1" applyFont="1" applyAlignment="1">
      <alignment horizontal="left" vertical="top"/>
    </xf>
    <xf numFmtId="2" fontId="1" fillId="2" borderId="1" xfId="0" applyNumberFormat="1" applyFont="1" applyFill="1" applyBorder="1" applyAlignment="1">
      <alignment horizontal="left" vertical="top"/>
    </xf>
    <xf numFmtId="2" fontId="2" fillId="3" borderId="1" xfId="0" applyNumberFormat="1" applyFont="1" applyFill="1" applyBorder="1" applyAlignment="1">
      <alignment horizontal="left" vertical="top"/>
    </xf>
    <xf numFmtId="2" fontId="0" fillId="0" borderId="1" xfId="0" applyNumberFormat="1" applyBorder="1" applyAlignment="1">
      <alignment horizontal="left" vertical="top"/>
    </xf>
    <xf numFmtId="2" fontId="0" fillId="0" borderId="0" xfId="0" applyNumberFormat="1" applyAlignment="1">
      <alignment horizontal="left"/>
    </xf>
    <xf numFmtId="2" fontId="0" fillId="0" borderId="0" xfId="0" applyNumberFormat="1" applyAlignment="1"/>
    <xf numFmtId="164" fontId="0" fillId="5" borderId="0" xfId="0" applyNumberFormat="1" applyFill="1" applyAlignment="1"/>
    <xf numFmtId="164" fontId="0" fillId="6" borderId="0" xfId="0" applyNumberFormat="1" applyFill="1" applyAlignment="1"/>
    <xf numFmtId="164" fontId="3" fillId="0" borderId="1" xfId="0" applyNumberFormat="1" applyFont="1" applyBorder="1" applyAlignment="1">
      <alignment horizontal="left" vertical="top"/>
    </xf>
    <xf numFmtId="164" fontId="0" fillId="0" borderId="4" xfId="0" applyNumberFormat="1" applyBorder="1" applyAlignment="1"/>
    <xf numFmtId="164" fontId="0" fillId="7" borderId="4" xfId="0" applyNumberFormat="1" applyFill="1" applyBorder="1" applyAlignment="1"/>
    <xf numFmtId="166" fontId="0" fillId="0" borderId="0" xfId="0" applyNumberFormat="1" applyAlignment="1"/>
    <xf numFmtId="166" fontId="0" fillId="0" borderId="0" xfId="0" applyNumberFormat="1"/>
    <xf numFmtId="166" fontId="4" fillId="4" borderId="3" xfId="0" applyNumberFormat="1" applyFont="1" applyFill="1" applyBorder="1" applyAlignment="1">
      <alignment horizontal="right" vertical="top"/>
    </xf>
    <xf numFmtId="165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17,08,23%20&#1047;&#1055;&#1060;/&#1076;&#1074;%2018,08,23%20&#1084;&#1083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11.08.2023 - 18.08.2023</v>
          </cell>
        </row>
        <row r="2">
          <cell r="AD2" t="str">
            <v>5,3т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 1</v>
          </cell>
          <cell r="N3" t="str">
            <v>заказ 2</v>
          </cell>
          <cell r="O3" t="str">
            <v>коррекция</v>
          </cell>
          <cell r="P3" t="str">
            <v>кон ост</v>
          </cell>
          <cell r="Q3" t="str">
            <v>ост без заказа</v>
          </cell>
          <cell r="R3" t="str">
            <v>ср 28,07</v>
          </cell>
          <cell r="S3" t="str">
            <v>ср 04,08</v>
          </cell>
          <cell r="T3" t="str">
            <v>ср 11,08</v>
          </cell>
          <cell r="U3" t="str">
            <v>коментарий</v>
          </cell>
          <cell r="V3" t="str">
            <v>вес 1</v>
          </cell>
          <cell r="W3" t="str">
            <v>вес 2</v>
          </cell>
          <cell r="Y3" t="str">
            <v>заказ кор. 1</v>
          </cell>
          <cell r="Z3" t="str">
            <v>ВЕС 1</v>
          </cell>
          <cell r="AA3" t="str">
            <v>заказ кор. 2</v>
          </cell>
          <cell r="AB3" t="str">
            <v>ВЕС 2</v>
          </cell>
          <cell r="AC3" t="str">
            <v>коррекция</v>
          </cell>
          <cell r="AD3" t="str">
            <v>ВЕС коррекции</v>
          </cell>
        </row>
        <row r="4">
          <cell r="A4" t="str">
            <v>Номенклатура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19444.2</v>
          </cell>
          <cell r="F5">
            <v>30455.86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3888.8399999999997</v>
          </cell>
          <cell r="M5">
            <v>19210.640000000003</v>
          </cell>
          <cell r="N5">
            <v>2000</v>
          </cell>
          <cell r="O5">
            <v>7500</v>
          </cell>
          <cell r="R5">
            <v>3698.56</v>
          </cell>
          <cell r="S5">
            <v>3473.6840000000002</v>
          </cell>
          <cell r="T5">
            <v>3064.2159999999994</v>
          </cell>
          <cell r="V5">
            <v>13164.245999999999</v>
          </cell>
          <cell r="W5">
            <v>2000</v>
          </cell>
          <cell r="X5" t="str">
            <v>крат кор</v>
          </cell>
          <cell r="Y5">
            <v>3127</v>
          </cell>
          <cell r="Z5">
            <v>13207.279999999999</v>
          </cell>
          <cell r="AA5">
            <v>400</v>
          </cell>
          <cell r="AB5">
            <v>2000</v>
          </cell>
          <cell r="AC5">
            <v>1201</v>
          </cell>
          <cell r="AD5">
            <v>5190.3600000000006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1757</v>
          </cell>
          <cell r="D6">
            <v>819</v>
          </cell>
          <cell r="E6">
            <v>819</v>
          </cell>
          <cell r="F6">
            <v>1488</v>
          </cell>
          <cell r="G6">
            <v>0.3</v>
          </cell>
          <cell r="L6">
            <v>163.80000000000001</v>
          </cell>
          <cell r="M6">
            <v>641.40000000000009</v>
          </cell>
          <cell r="O6">
            <v>600</v>
          </cell>
          <cell r="P6">
            <v>16.663003663003661</v>
          </cell>
          <cell r="Q6">
            <v>9.0842490842490839</v>
          </cell>
          <cell r="R6">
            <v>170</v>
          </cell>
          <cell r="S6">
            <v>154</v>
          </cell>
          <cell r="T6">
            <v>141.80000000000001</v>
          </cell>
          <cell r="V6">
            <v>192.42000000000002</v>
          </cell>
          <cell r="W6">
            <v>0</v>
          </cell>
          <cell r="X6">
            <v>12</v>
          </cell>
          <cell r="Y6">
            <v>54</v>
          </cell>
          <cell r="Z6">
            <v>194.4</v>
          </cell>
          <cell r="AA6">
            <v>0</v>
          </cell>
          <cell r="AB6">
            <v>0</v>
          </cell>
          <cell r="AC6">
            <v>50</v>
          </cell>
          <cell r="AD6">
            <v>180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1065</v>
          </cell>
          <cell r="D7">
            <v>1681</v>
          </cell>
          <cell r="E7">
            <v>806</v>
          </cell>
          <cell r="F7">
            <v>1683</v>
          </cell>
          <cell r="G7">
            <v>0.3</v>
          </cell>
          <cell r="L7">
            <v>161.19999999999999</v>
          </cell>
          <cell r="M7">
            <v>412.59999999999991</v>
          </cell>
          <cell r="O7">
            <v>600</v>
          </cell>
          <cell r="P7">
            <v>16.722084367245657</v>
          </cell>
          <cell r="Q7">
            <v>10.44044665012407</v>
          </cell>
          <cell r="R7">
            <v>199.8</v>
          </cell>
          <cell r="S7">
            <v>112.6</v>
          </cell>
          <cell r="T7">
            <v>154.19999999999999</v>
          </cell>
          <cell r="V7">
            <v>123.77999999999997</v>
          </cell>
          <cell r="W7">
            <v>0</v>
          </cell>
          <cell r="X7">
            <v>12</v>
          </cell>
          <cell r="Y7">
            <v>35</v>
          </cell>
          <cell r="Z7">
            <v>126</v>
          </cell>
          <cell r="AA7">
            <v>0</v>
          </cell>
          <cell r="AB7">
            <v>0</v>
          </cell>
          <cell r="AC7">
            <v>50</v>
          </cell>
          <cell r="AD7">
            <v>180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C8">
            <v>29.12</v>
          </cell>
          <cell r="F8">
            <v>20.16</v>
          </cell>
          <cell r="G8">
            <v>1</v>
          </cell>
          <cell r="L8">
            <v>0</v>
          </cell>
          <cell r="O8">
            <v>400</v>
          </cell>
          <cell r="P8" t="e">
            <v>#DIV/0!</v>
          </cell>
          <cell r="Q8" t="e">
            <v>#DIV/0!</v>
          </cell>
          <cell r="R8">
            <v>17.472000000000001</v>
          </cell>
          <cell r="S8">
            <v>17.204000000000001</v>
          </cell>
          <cell r="T8">
            <v>16.576000000000001</v>
          </cell>
          <cell r="V8">
            <v>0</v>
          </cell>
          <cell r="W8">
            <v>0</v>
          </cell>
          <cell r="X8">
            <v>2.2400000000000002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179</v>
          </cell>
          <cell r="AD8">
            <v>400.96000000000004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77.7</v>
          </cell>
          <cell r="E9">
            <v>18.5</v>
          </cell>
          <cell r="G9">
            <v>1</v>
          </cell>
          <cell r="L9">
            <v>3.7</v>
          </cell>
          <cell r="M9">
            <v>48.1</v>
          </cell>
          <cell r="P9">
            <v>13</v>
          </cell>
          <cell r="Q9">
            <v>0</v>
          </cell>
          <cell r="R9">
            <v>34.5</v>
          </cell>
          <cell r="S9">
            <v>48.1</v>
          </cell>
          <cell r="T9">
            <v>33.299999999999997</v>
          </cell>
          <cell r="U9" t="str">
            <v>дифектура завода</v>
          </cell>
          <cell r="V9">
            <v>48.1</v>
          </cell>
          <cell r="W9">
            <v>0</v>
          </cell>
          <cell r="X9">
            <v>3.7</v>
          </cell>
          <cell r="Y9">
            <v>13</v>
          </cell>
          <cell r="Z9">
            <v>48.1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Мини-сосиски в тесте "Фрайпики" 1,8кг ВЕС,  ПОКОМ</v>
          </cell>
          <cell r="B10" t="str">
            <v>кг</v>
          </cell>
          <cell r="C10">
            <v>403.2</v>
          </cell>
          <cell r="E10">
            <v>14.5</v>
          </cell>
          <cell r="F10">
            <v>388.7</v>
          </cell>
          <cell r="G10">
            <v>1</v>
          </cell>
          <cell r="L10">
            <v>2.9</v>
          </cell>
          <cell r="P10">
            <v>134.0344827586207</v>
          </cell>
          <cell r="Q10">
            <v>134.0344827586207</v>
          </cell>
          <cell r="R10">
            <v>0.36</v>
          </cell>
          <cell r="S10">
            <v>6.12</v>
          </cell>
          <cell r="T10">
            <v>2.88</v>
          </cell>
          <cell r="V10">
            <v>0</v>
          </cell>
          <cell r="W10">
            <v>0</v>
          </cell>
          <cell r="X10">
            <v>1.8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Мини-сосиски в тесте "Фрайпики" 3,7кг ВЕС,  ПОКОМ</v>
          </cell>
          <cell r="B11" t="str">
            <v>кг</v>
          </cell>
          <cell r="C11">
            <v>1139.5999999999999</v>
          </cell>
          <cell r="D11">
            <v>1768.6</v>
          </cell>
          <cell r="E11">
            <v>891.7</v>
          </cell>
          <cell r="F11">
            <v>1831.5</v>
          </cell>
          <cell r="G11">
            <v>1</v>
          </cell>
          <cell r="L11">
            <v>178.34</v>
          </cell>
          <cell r="M11">
            <v>486.92000000000007</v>
          </cell>
          <cell r="O11">
            <v>600</v>
          </cell>
          <cell r="P11">
            <v>16.36436021083324</v>
          </cell>
          <cell r="Q11">
            <v>10.269709543568464</v>
          </cell>
          <cell r="R11">
            <v>195.36799999999999</v>
          </cell>
          <cell r="S11">
            <v>132.45999999999998</v>
          </cell>
          <cell r="T11">
            <v>145.04000000000002</v>
          </cell>
          <cell r="V11">
            <v>486.92000000000007</v>
          </cell>
          <cell r="W11">
            <v>0</v>
          </cell>
          <cell r="X11">
            <v>3.7</v>
          </cell>
          <cell r="Y11">
            <v>132</v>
          </cell>
          <cell r="Z11">
            <v>488.40000000000003</v>
          </cell>
          <cell r="AA11">
            <v>0</v>
          </cell>
          <cell r="AB11">
            <v>0</v>
          </cell>
          <cell r="AC11">
            <v>162</v>
          </cell>
          <cell r="AD11">
            <v>599.4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>
            <v>1891</v>
          </cell>
          <cell r="D12">
            <v>33</v>
          </cell>
          <cell r="E12">
            <v>854</v>
          </cell>
          <cell r="F12">
            <v>961</v>
          </cell>
          <cell r="G12">
            <v>0.25</v>
          </cell>
          <cell r="L12">
            <v>170.8</v>
          </cell>
          <cell r="M12">
            <v>1259.4000000000001</v>
          </cell>
          <cell r="P12">
            <v>13</v>
          </cell>
          <cell r="Q12">
            <v>5.6264637002341917</v>
          </cell>
          <cell r="R12">
            <v>114</v>
          </cell>
          <cell r="S12">
            <v>180.4</v>
          </cell>
          <cell r="T12">
            <v>113</v>
          </cell>
          <cell r="V12">
            <v>314.85000000000002</v>
          </cell>
          <cell r="W12">
            <v>0</v>
          </cell>
          <cell r="X12">
            <v>6</v>
          </cell>
          <cell r="Y12">
            <v>210</v>
          </cell>
          <cell r="Z12">
            <v>315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C13">
            <v>700</v>
          </cell>
          <cell r="D13">
            <v>1620</v>
          </cell>
          <cell r="E13">
            <v>513</v>
          </cell>
          <cell r="F13">
            <v>1624</v>
          </cell>
          <cell r="G13">
            <v>0.25</v>
          </cell>
          <cell r="L13">
            <v>102.6</v>
          </cell>
          <cell r="P13">
            <v>15.828460038986355</v>
          </cell>
          <cell r="Q13">
            <v>15.828460038986355</v>
          </cell>
          <cell r="R13">
            <v>159</v>
          </cell>
          <cell r="S13">
            <v>85.6</v>
          </cell>
          <cell r="T13">
            <v>128.19999999999999</v>
          </cell>
          <cell r="V13">
            <v>0</v>
          </cell>
          <cell r="W13">
            <v>0</v>
          </cell>
          <cell r="X13">
            <v>12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Наггетсы хрустящие п/ф ВЕС ПОКОМ</v>
          </cell>
          <cell r="B14" t="str">
            <v>кг</v>
          </cell>
          <cell r="C14">
            <v>1218</v>
          </cell>
          <cell r="D14">
            <v>264</v>
          </cell>
          <cell r="E14">
            <v>965</v>
          </cell>
          <cell r="F14">
            <v>349</v>
          </cell>
          <cell r="G14">
            <v>1</v>
          </cell>
          <cell r="L14">
            <v>193</v>
          </cell>
          <cell r="M14">
            <v>2160</v>
          </cell>
          <cell r="P14">
            <v>13</v>
          </cell>
          <cell r="Q14">
            <v>1.8082901554404145</v>
          </cell>
          <cell r="R14">
            <v>202.8</v>
          </cell>
          <cell r="S14">
            <v>151.19999999999999</v>
          </cell>
          <cell r="T14">
            <v>236.4</v>
          </cell>
          <cell r="U14" t="str">
            <v>дифектура завода</v>
          </cell>
          <cell r="V14">
            <v>2160</v>
          </cell>
          <cell r="W14">
            <v>0</v>
          </cell>
          <cell r="X14">
            <v>6</v>
          </cell>
          <cell r="Y14">
            <v>360</v>
          </cell>
          <cell r="Z14">
            <v>2160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C15">
            <v>436</v>
          </cell>
          <cell r="D15">
            <v>128</v>
          </cell>
          <cell r="E15">
            <v>182</v>
          </cell>
          <cell r="F15">
            <v>326</v>
          </cell>
          <cell r="G15">
            <v>0.75</v>
          </cell>
          <cell r="L15">
            <v>36.4</v>
          </cell>
          <cell r="M15">
            <v>147.19999999999999</v>
          </cell>
          <cell r="P15">
            <v>13</v>
          </cell>
          <cell r="Q15">
            <v>8.9560439560439562</v>
          </cell>
          <cell r="R15">
            <v>30.2</v>
          </cell>
          <cell r="S15">
            <v>37</v>
          </cell>
          <cell r="T15">
            <v>31</v>
          </cell>
          <cell r="V15">
            <v>110.39999999999999</v>
          </cell>
          <cell r="W15">
            <v>0</v>
          </cell>
          <cell r="X15">
            <v>8</v>
          </cell>
          <cell r="Y15">
            <v>19</v>
          </cell>
          <cell r="Z15">
            <v>114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>
            <v>1098</v>
          </cell>
          <cell r="E16">
            <v>340</v>
          </cell>
          <cell r="F16">
            <v>645</v>
          </cell>
          <cell r="G16">
            <v>0.9</v>
          </cell>
          <cell r="L16">
            <v>68</v>
          </cell>
          <cell r="M16">
            <v>239</v>
          </cell>
          <cell r="O16">
            <v>200</v>
          </cell>
          <cell r="P16">
            <v>15.941176470588236</v>
          </cell>
          <cell r="Q16">
            <v>9.485294117647058</v>
          </cell>
          <cell r="R16">
            <v>104.4</v>
          </cell>
          <cell r="S16">
            <v>88</v>
          </cell>
          <cell r="T16">
            <v>50</v>
          </cell>
          <cell r="V16">
            <v>215.1</v>
          </cell>
          <cell r="W16">
            <v>0</v>
          </cell>
          <cell r="X16">
            <v>8</v>
          </cell>
          <cell r="Y16">
            <v>30</v>
          </cell>
          <cell r="Z16">
            <v>216</v>
          </cell>
          <cell r="AA16">
            <v>0</v>
          </cell>
          <cell r="AB16">
            <v>0</v>
          </cell>
          <cell r="AC16">
            <v>25</v>
          </cell>
          <cell r="AD16">
            <v>180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>
            <v>2622</v>
          </cell>
          <cell r="D17">
            <v>504</v>
          </cell>
          <cell r="E17">
            <v>999</v>
          </cell>
          <cell r="F17">
            <v>1880</v>
          </cell>
          <cell r="G17">
            <v>0.9</v>
          </cell>
          <cell r="L17">
            <v>199.8</v>
          </cell>
          <cell r="M17">
            <v>717.40000000000009</v>
          </cell>
          <cell r="O17">
            <v>800</v>
          </cell>
          <cell r="P17">
            <v>17.004004004004003</v>
          </cell>
          <cell r="Q17">
            <v>9.4094094094094096</v>
          </cell>
          <cell r="R17">
            <v>245</v>
          </cell>
          <cell r="S17">
            <v>222.8</v>
          </cell>
          <cell r="T17">
            <v>176.8</v>
          </cell>
          <cell r="V17">
            <v>645.66000000000008</v>
          </cell>
          <cell r="W17">
            <v>0</v>
          </cell>
          <cell r="X17">
            <v>8</v>
          </cell>
          <cell r="Y17">
            <v>90</v>
          </cell>
          <cell r="Z17">
            <v>648</v>
          </cell>
          <cell r="AA17">
            <v>0</v>
          </cell>
          <cell r="AB17">
            <v>0</v>
          </cell>
          <cell r="AC17">
            <v>100</v>
          </cell>
          <cell r="AD17">
            <v>720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C18">
            <v>675</v>
          </cell>
          <cell r="E18">
            <v>285</v>
          </cell>
          <cell r="F18">
            <v>320</v>
          </cell>
          <cell r="G18">
            <v>0.43</v>
          </cell>
          <cell r="L18">
            <v>57</v>
          </cell>
          <cell r="M18">
            <v>421</v>
          </cell>
          <cell r="P18">
            <v>13</v>
          </cell>
          <cell r="Q18">
            <v>5.6140350877192979</v>
          </cell>
          <cell r="R18">
            <v>65.599999999999994</v>
          </cell>
          <cell r="S18">
            <v>53.6</v>
          </cell>
          <cell r="T18">
            <v>28</v>
          </cell>
          <cell r="V18">
            <v>181.03</v>
          </cell>
          <cell r="W18">
            <v>0</v>
          </cell>
          <cell r="X18">
            <v>16</v>
          </cell>
          <cell r="Y18">
            <v>27</v>
          </cell>
          <cell r="Z18">
            <v>185.76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C19">
            <v>2100</v>
          </cell>
          <cell r="D19">
            <v>2975</v>
          </cell>
          <cell r="E19">
            <v>1950</v>
          </cell>
          <cell r="F19">
            <v>2755</v>
          </cell>
          <cell r="G19">
            <v>1</v>
          </cell>
          <cell r="L19">
            <v>390</v>
          </cell>
          <cell r="M19">
            <v>350</v>
          </cell>
          <cell r="N19">
            <v>2000</v>
          </cell>
          <cell r="O19">
            <v>1000</v>
          </cell>
          <cell r="P19">
            <v>15.653846153846153</v>
          </cell>
          <cell r="Q19">
            <v>7.0641025641025639</v>
          </cell>
          <cell r="R19">
            <v>401</v>
          </cell>
          <cell r="S19">
            <v>327</v>
          </cell>
          <cell r="T19">
            <v>283</v>
          </cell>
          <cell r="V19">
            <v>350</v>
          </cell>
          <cell r="W19">
            <v>2000</v>
          </cell>
          <cell r="X19">
            <v>5</v>
          </cell>
          <cell r="Y19">
            <v>70</v>
          </cell>
          <cell r="Z19">
            <v>350</v>
          </cell>
          <cell r="AA19">
            <v>400</v>
          </cell>
          <cell r="AB19">
            <v>2000</v>
          </cell>
          <cell r="AC19">
            <v>200</v>
          </cell>
          <cell r="AD19">
            <v>1000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>
            <v>2045</v>
          </cell>
          <cell r="D20">
            <v>1040</v>
          </cell>
          <cell r="E20">
            <v>1142</v>
          </cell>
          <cell r="F20">
            <v>1772</v>
          </cell>
          <cell r="G20">
            <v>0.9</v>
          </cell>
          <cell r="L20">
            <v>228.4</v>
          </cell>
          <cell r="M20">
            <v>1197.2000000000003</v>
          </cell>
          <cell r="P20">
            <v>13</v>
          </cell>
          <cell r="Q20">
            <v>7.7583187390542907</v>
          </cell>
          <cell r="R20">
            <v>170.4</v>
          </cell>
          <cell r="S20">
            <v>188</v>
          </cell>
          <cell r="T20">
            <v>170.4</v>
          </cell>
          <cell r="V20">
            <v>1077.4800000000002</v>
          </cell>
          <cell r="W20">
            <v>0</v>
          </cell>
          <cell r="X20">
            <v>8</v>
          </cell>
          <cell r="Y20">
            <v>150</v>
          </cell>
          <cell r="Z20">
            <v>1080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C21">
            <v>682</v>
          </cell>
          <cell r="E21">
            <v>297</v>
          </cell>
          <cell r="F21">
            <v>322</v>
          </cell>
          <cell r="G21">
            <v>0.43</v>
          </cell>
          <cell r="L21">
            <v>59.4</v>
          </cell>
          <cell r="M21">
            <v>450.19999999999993</v>
          </cell>
          <cell r="P21">
            <v>13</v>
          </cell>
          <cell r="Q21">
            <v>5.4208754208754213</v>
          </cell>
          <cell r="R21">
            <v>54.6</v>
          </cell>
          <cell r="S21">
            <v>54.2</v>
          </cell>
          <cell r="T21">
            <v>25.8</v>
          </cell>
          <cell r="V21">
            <v>193.58599999999996</v>
          </cell>
          <cell r="W21">
            <v>0</v>
          </cell>
          <cell r="X21">
            <v>16</v>
          </cell>
          <cell r="Y21">
            <v>29</v>
          </cell>
          <cell r="Z21">
            <v>199.52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  <row r="22">
          <cell r="A22" t="str">
            <v>Пельмени Отборные из свинины и говядины 0,9 кг ТМ Стародворье ТС Медвежье ушко  ПОКОМ</v>
          </cell>
          <cell r="B22" t="str">
            <v>шт</v>
          </cell>
          <cell r="C22">
            <v>522</v>
          </cell>
          <cell r="D22">
            <v>128</v>
          </cell>
          <cell r="E22">
            <v>161</v>
          </cell>
          <cell r="F22">
            <v>427</v>
          </cell>
          <cell r="G22">
            <v>0.9</v>
          </cell>
          <cell r="L22">
            <v>32.200000000000003</v>
          </cell>
          <cell r="O22">
            <v>200</v>
          </cell>
          <cell r="P22">
            <v>19.472049689440993</v>
          </cell>
          <cell r="Q22">
            <v>13.260869565217391</v>
          </cell>
          <cell r="R22">
            <v>44.6</v>
          </cell>
          <cell r="S22">
            <v>46.6</v>
          </cell>
          <cell r="T22">
            <v>35.4</v>
          </cell>
          <cell r="V22">
            <v>0</v>
          </cell>
          <cell r="W22">
            <v>0</v>
          </cell>
          <cell r="X22">
            <v>8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25</v>
          </cell>
          <cell r="AD22">
            <v>180</v>
          </cell>
        </row>
        <row r="23">
          <cell r="A23" t="str">
            <v>Пельмени С говядиной и свининой, ВЕС, ТМ Славница сфера пуговки  ПОКОМ</v>
          </cell>
          <cell r="B23" t="str">
            <v>кг</v>
          </cell>
          <cell r="C23">
            <v>1635</v>
          </cell>
          <cell r="D23">
            <v>4465</v>
          </cell>
          <cell r="E23">
            <v>2030</v>
          </cell>
          <cell r="F23">
            <v>3585</v>
          </cell>
          <cell r="G23">
            <v>1</v>
          </cell>
          <cell r="L23">
            <v>406</v>
          </cell>
          <cell r="M23">
            <v>1693</v>
          </cell>
          <cell r="O23">
            <v>1300</v>
          </cell>
          <cell r="P23">
            <v>16.201970443349754</v>
          </cell>
          <cell r="Q23">
            <v>8.8300492610837438</v>
          </cell>
          <cell r="R23">
            <v>375</v>
          </cell>
          <cell r="S23">
            <v>310</v>
          </cell>
          <cell r="T23">
            <v>344</v>
          </cell>
          <cell r="V23">
            <v>1693</v>
          </cell>
          <cell r="W23">
            <v>0</v>
          </cell>
          <cell r="X23">
            <v>5</v>
          </cell>
          <cell r="Y23">
            <v>339</v>
          </cell>
          <cell r="Z23">
            <v>1695</v>
          </cell>
          <cell r="AA23">
            <v>0</v>
          </cell>
          <cell r="AB23">
            <v>0</v>
          </cell>
          <cell r="AC23">
            <v>260</v>
          </cell>
          <cell r="AD23">
            <v>1300</v>
          </cell>
        </row>
        <row r="24">
          <cell r="A24" t="str">
            <v>Пельмени Со свининой и говядиной ТМ Особый рецепт Любимая ложка 1,0 кг  ПОКОМ</v>
          </cell>
          <cell r="B24" t="str">
            <v>шт</v>
          </cell>
          <cell r="C24">
            <v>297</v>
          </cell>
          <cell r="D24">
            <v>2975</v>
          </cell>
          <cell r="E24">
            <v>1091</v>
          </cell>
          <cell r="F24">
            <v>1936</v>
          </cell>
          <cell r="G24">
            <v>1</v>
          </cell>
          <cell r="L24">
            <v>218.2</v>
          </cell>
          <cell r="M24">
            <v>900.59999999999991</v>
          </cell>
          <cell r="P24">
            <v>13</v>
          </cell>
          <cell r="Q24">
            <v>8.8725939505041254</v>
          </cell>
          <cell r="R24">
            <v>226</v>
          </cell>
          <cell r="S24">
            <v>210.4</v>
          </cell>
          <cell r="T24">
            <v>185</v>
          </cell>
          <cell r="V24">
            <v>900.59999999999991</v>
          </cell>
          <cell r="W24">
            <v>0</v>
          </cell>
          <cell r="X24">
            <v>5</v>
          </cell>
          <cell r="Y24">
            <v>181</v>
          </cell>
          <cell r="Z24">
            <v>905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A25" t="str">
            <v>Снеки  ЖАР-мени ВЕС. рубленые в тесте замор.  ПОКОМ</v>
          </cell>
          <cell r="B25" t="str">
            <v>кг</v>
          </cell>
          <cell r="C25">
            <v>1226.5</v>
          </cell>
          <cell r="D25">
            <v>1430</v>
          </cell>
          <cell r="E25">
            <v>742</v>
          </cell>
          <cell r="F25">
            <v>1705.5</v>
          </cell>
          <cell r="G25">
            <v>1</v>
          </cell>
          <cell r="L25">
            <v>148.4</v>
          </cell>
          <cell r="M25">
            <v>223.70000000000005</v>
          </cell>
          <cell r="P25">
            <v>13</v>
          </cell>
          <cell r="Q25">
            <v>11.492587601078167</v>
          </cell>
          <cell r="R25">
            <v>154</v>
          </cell>
          <cell r="S25">
            <v>119.9</v>
          </cell>
          <cell r="T25">
            <v>148.5</v>
          </cell>
          <cell r="U25" t="str">
            <v>дифектура завода</v>
          </cell>
          <cell r="V25">
            <v>223.70000000000005</v>
          </cell>
          <cell r="W25">
            <v>0</v>
          </cell>
          <cell r="X25">
            <v>5.5</v>
          </cell>
          <cell r="Y25">
            <v>41</v>
          </cell>
          <cell r="Z25">
            <v>225.5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</row>
        <row r="26">
          <cell r="A26" t="str">
            <v>Фрай-пицца с ветчиной и грибами 3,0 кг. ВЕС.  ПОКОМ</v>
          </cell>
          <cell r="B26" t="str">
            <v>кг</v>
          </cell>
          <cell r="C26">
            <v>450</v>
          </cell>
          <cell r="E26">
            <v>408</v>
          </cell>
          <cell r="F26">
            <v>-6</v>
          </cell>
          <cell r="G26">
            <v>1</v>
          </cell>
          <cell r="L26">
            <v>81.599999999999994</v>
          </cell>
          <cell r="M26">
            <v>1066.8</v>
          </cell>
          <cell r="P26">
            <v>13</v>
          </cell>
          <cell r="Q26">
            <v>-7.3529411764705885E-2</v>
          </cell>
          <cell r="R26">
            <v>36.6</v>
          </cell>
          <cell r="S26">
            <v>46.8</v>
          </cell>
          <cell r="T26">
            <v>24.6</v>
          </cell>
          <cell r="U26" t="str">
            <v>дифектура завода</v>
          </cell>
          <cell r="V26">
            <v>1066.8</v>
          </cell>
          <cell r="W26">
            <v>0</v>
          </cell>
          <cell r="X26">
            <v>3</v>
          </cell>
          <cell r="Y26">
            <v>356</v>
          </cell>
          <cell r="Z26">
            <v>1068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Хотстеры ТМ Горячая штучка ТС Хотстеры 0,25 кг зам  ПОКОМ</v>
          </cell>
          <cell r="B27" t="str">
            <v>шт</v>
          </cell>
          <cell r="C27">
            <v>1107</v>
          </cell>
          <cell r="D27">
            <v>266</v>
          </cell>
          <cell r="E27">
            <v>701</v>
          </cell>
          <cell r="F27">
            <v>613</v>
          </cell>
          <cell r="G27">
            <v>0.25</v>
          </cell>
          <cell r="L27">
            <v>140.19999999999999</v>
          </cell>
          <cell r="M27">
            <v>1209.5999999999999</v>
          </cell>
          <cell r="O27">
            <v>600</v>
          </cell>
          <cell r="P27">
            <v>17.279600570613411</v>
          </cell>
          <cell r="Q27">
            <v>4.3723252496433673</v>
          </cell>
          <cell r="R27">
            <v>75.400000000000006</v>
          </cell>
          <cell r="S27">
            <v>112</v>
          </cell>
          <cell r="T27">
            <v>80.599999999999994</v>
          </cell>
          <cell r="V27">
            <v>302.39999999999998</v>
          </cell>
          <cell r="W27">
            <v>0</v>
          </cell>
          <cell r="X27">
            <v>12</v>
          </cell>
          <cell r="Y27">
            <v>101</v>
          </cell>
          <cell r="Z27">
            <v>303</v>
          </cell>
          <cell r="AA27">
            <v>0</v>
          </cell>
          <cell r="AB27">
            <v>0</v>
          </cell>
          <cell r="AC27">
            <v>50</v>
          </cell>
          <cell r="AD27">
            <v>150</v>
          </cell>
        </row>
        <row r="28">
          <cell r="A28" t="str">
            <v>Хрустящие крылышки. В панировке куриные жареные.ВЕС  ПОКОМ</v>
          </cell>
          <cell r="B28" t="str">
            <v>кг</v>
          </cell>
          <cell r="C28">
            <v>423</v>
          </cell>
          <cell r="E28">
            <v>250.2</v>
          </cell>
          <cell r="F28">
            <v>118.8</v>
          </cell>
          <cell r="G28">
            <v>1</v>
          </cell>
          <cell r="L28">
            <v>50.04</v>
          </cell>
          <cell r="M28">
            <v>531.72</v>
          </cell>
          <cell r="P28">
            <v>13</v>
          </cell>
          <cell r="Q28">
            <v>2.3741007194244603</v>
          </cell>
          <cell r="R28">
            <v>34.92</v>
          </cell>
          <cell r="S28">
            <v>41.4</v>
          </cell>
          <cell r="T28">
            <v>25.2</v>
          </cell>
          <cell r="U28" t="str">
            <v>дифектура завода</v>
          </cell>
          <cell r="V28">
            <v>531.72</v>
          </cell>
          <cell r="W28">
            <v>0</v>
          </cell>
          <cell r="X28">
            <v>1.8</v>
          </cell>
          <cell r="Y28">
            <v>296</v>
          </cell>
          <cell r="Z28">
            <v>532.80000000000007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Чебупицца курочка по-итальянски Горячая штучка 0,25 кг зам  ПОКОМ</v>
          </cell>
          <cell r="B29" t="str">
            <v>шт</v>
          </cell>
          <cell r="C29">
            <v>1790</v>
          </cell>
          <cell r="D29">
            <v>3</v>
          </cell>
          <cell r="E29">
            <v>991</v>
          </cell>
          <cell r="F29">
            <v>778</v>
          </cell>
          <cell r="G29">
            <v>0.25</v>
          </cell>
          <cell r="L29">
            <v>198.2</v>
          </cell>
          <cell r="M29">
            <v>1798.6</v>
          </cell>
          <cell r="O29">
            <v>600</v>
          </cell>
          <cell r="P29">
            <v>16.027245206861757</v>
          </cell>
          <cell r="Q29">
            <v>3.9253279515640771</v>
          </cell>
          <cell r="R29">
            <v>93.8</v>
          </cell>
          <cell r="S29">
            <v>182.2</v>
          </cell>
          <cell r="T29">
            <v>48.6</v>
          </cell>
          <cell r="V29">
            <v>449.65</v>
          </cell>
          <cell r="W29">
            <v>0</v>
          </cell>
          <cell r="X29">
            <v>12</v>
          </cell>
          <cell r="Y29">
            <v>150</v>
          </cell>
          <cell r="Z29">
            <v>450</v>
          </cell>
          <cell r="AA29">
            <v>0</v>
          </cell>
          <cell r="AB29">
            <v>0</v>
          </cell>
          <cell r="AC29">
            <v>50</v>
          </cell>
          <cell r="AD29">
            <v>150</v>
          </cell>
        </row>
        <row r="30">
          <cell r="A30" t="str">
            <v>Чебупицца Пепперони ТМ Горячая штучка ТС Чебупицца 0.25кг зам  ПОКОМ</v>
          </cell>
          <cell r="B30" t="str">
            <v>шт</v>
          </cell>
          <cell r="C30">
            <v>1704</v>
          </cell>
          <cell r="E30">
            <v>952</v>
          </cell>
          <cell r="F30">
            <v>743</v>
          </cell>
          <cell r="G30">
            <v>0.25</v>
          </cell>
          <cell r="L30">
            <v>190.4</v>
          </cell>
          <cell r="M30">
            <v>1732.2000000000003</v>
          </cell>
          <cell r="O30">
            <v>600</v>
          </cell>
          <cell r="P30">
            <v>16.15126050420168</v>
          </cell>
          <cell r="Q30">
            <v>3.9023109243697478</v>
          </cell>
          <cell r="R30">
            <v>97.6</v>
          </cell>
          <cell r="S30">
            <v>169</v>
          </cell>
          <cell r="T30">
            <v>66.2</v>
          </cell>
          <cell r="V30">
            <v>433.05000000000007</v>
          </cell>
          <cell r="W30">
            <v>0</v>
          </cell>
          <cell r="X30">
            <v>12</v>
          </cell>
          <cell r="Y30">
            <v>145</v>
          </cell>
          <cell r="Z30">
            <v>435</v>
          </cell>
          <cell r="AA30">
            <v>0</v>
          </cell>
          <cell r="AB30">
            <v>0</v>
          </cell>
          <cell r="AC30">
            <v>50</v>
          </cell>
          <cell r="AD30">
            <v>150</v>
          </cell>
        </row>
        <row r="31">
          <cell r="A31" t="str">
            <v>Чебуреки Мясные вес 2,7 кг Кулинарные изделия мясосодержащие рубленые в тесте жарен  ПОКОМ</v>
          </cell>
          <cell r="B31" t="str">
            <v>кг</v>
          </cell>
          <cell r="C31">
            <v>456.3</v>
          </cell>
          <cell r="E31">
            <v>51.3</v>
          </cell>
          <cell r="F31">
            <v>340.2</v>
          </cell>
          <cell r="G31">
            <v>1</v>
          </cell>
          <cell r="L31">
            <v>10.26</v>
          </cell>
          <cell r="P31">
            <v>33.157894736842103</v>
          </cell>
          <cell r="Q31">
            <v>33.157894736842103</v>
          </cell>
          <cell r="R31">
            <v>22.14</v>
          </cell>
          <cell r="S31">
            <v>8.1</v>
          </cell>
          <cell r="T31">
            <v>9.7200000000000006</v>
          </cell>
          <cell r="V31">
            <v>0</v>
          </cell>
          <cell r="W31">
            <v>0</v>
          </cell>
          <cell r="X31">
            <v>2.7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</row>
        <row r="32">
          <cell r="A32" t="str">
            <v>Чебуреки сочные, ВЕС, куриные жарен. зам  ПОКОМ</v>
          </cell>
          <cell r="B32" t="str">
            <v>кг</v>
          </cell>
          <cell r="C32">
            <v>4350</v>
          </cell>
          <cell r="D32">
            <v>2150</v>
          </cell>
          <cell r="E32">
            <v>1990</v>
          </cell>
          <cell r="F32">
            <v>3850</v>
          </cell>
          <cell r="G32">
            <v>1</v>
          </cell>
          <cell r="L32">
            <v>398</v>
          </cell>
          <cell r="M32">
            <v>1324</v>
          </cell>
          <cell r="P32">
            <v>13</v>
          </cell>
          <cell r="Q32">
            <v>9.6733668341708547</v>
          </cell>
          <cell r="R32">
            <v>374</v>
          </cell>
          <cell r="S32">
            <v>369</v>
          </cell>
          <cell r="T32">
            <v>360</v>
          </cell>
          <cell r="U32" t="str">
            <v>дифектура завода</v>
          </cell>
          <cell r="V32">
            <v>1324</v>
          </cell>
          <cell r="W32">
            <v>0</v>
          </cell>
          <cell r="X32">
            <v>5</v>
          </cell>
          <cell r="Y32">
            <v>265</v>
          </cell>
          <cell r="Z32">
            <v>1325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</row>
        <row r="33">
          <cell r="A33" t="str">
            <v>Пельмени Мясорубские Стародворье ЗПФ 0,7 Равиоли Стародворье</v>
          </cell>
          <cell r="B33" t="str">
            <v>шт</v>
          </cell>
          <cell r="G33">
            <v>0.7</v>
          </cell>
          <cell r="M33">
            <v>200</v>
          </cell>
          <cell r="U33" t="str">
            <v>новые</v>
          </cell>
          <cell r="V33">
            <v>140</v>
          </cell>
          <cell r="W33">
            <v>0</v>
          </cell>
          <cell r="X33">
            <v>6</v>
          </cell>
          <cell r="Y33">
            <v>34</v>
          </cell>
          <cell r="Z33">
            <v>142.79999999999998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33"/>
  <sheetViews>
    <sheetView tabSelected="1" workbookViewId="0">
      <selection activeCell="M42" sqref="M42"/>
    </sheetView>
  </sheetViews>
  <sheetFormatPr defaultColWidth="10.5" defaultRowHeight="11.45" customHeight="1" outlineLevelRow="3" x14ac:dyDescent="0.2"/>
  <cols>
    <col min="1" max="1" width="87.1640625" style="2" customWidth="1"/>
    <col min="2" max="2" width="4.6640625" style="21" bestFit="1" customWidth="1"/>
    <col min="3" max="6" width="7.6640625" style="2" customWidth="1"/>
    <col min="7" max="7" width="5.1640625" style="22" customWidth="1"/>
    <col min="8" max="9" width="2.1640625" style="3" customWidth="1"/>
    <col min="10" max="11" width="6.5" style="3" customWidth="1"/>
    <col min="12" max="12" width="6.33203125" style="3" customWidth="1"/>
    <col min="13" max="14" width="9" style="3" customWidth="1"/>
    <col min="15" max="15" width="1.83203125" style="3" customWidth="1"/>
    <col min="16" max="17" width="6.83203125" style="3" customWidth="1"/>
    <col min="18" max="20" width="7.83203125" style="3" customWidth="1"/>
    <col min="21" max="23" width="10.5" style="3"/>
    <col min="24" max="24" width="7.83203125" style="22" customWidth="1"/>
    <col min="25" max="25" width="10.5" style="28"/>
    <col min="26" max="26" width="10.5" style="3"/>
    <col min="27" max="27" width="10.5" style="31"/>
    <col min="28" max="16384" width="10.5" style="3"/>
  </cols>
  <sheetData>
    <row r="1" spans="1:30" ht="12.95" customHeight="1" outlineLevel="1" x14ac:dyDescent="0.2">
      <c r="A1" s="1" t="s">
        <v>0</v>
      </c>
      <c r="B1" s="17"/>
      <c r="C1" s="1"/>
    </row>
    <row r="2" spans="1:30" ht="12.95" customHeight="1" outlineLevel="1" x14ac:dyDescent="0.2">
      <c r="B2" s="17"/>
      <c r="C2" s="1"/>
    </row>
    <row r="3" spans="1:30" ht="12.95" customHeight="1" x14ac:dyDescent="0.2">
      <c r="A3" s="4" t="s">
        <v>1</v>
      </c>
      <c r="B3" s="18"/>
      <c r="C3" s="4" t="s">
        <v>2</v>
      </c>
      <c r="D3" s="4"/>
      <c r="E3" s="4"/>
      <c r="F3" s="4"/>
      <c r="G3" s="10" t="s">
        <v>35</v>
      </c>
      <c r="H3" s="11" t="s">
        <v>36</v>
      </c>
      <c r="I3" s="11" t="s">
        <v>37</v>
      </c>
      <c r="J3" s="11" t="s">
        <v>38</v>
      </c>
      <c r="K3" s="11" t="s">
        <v>38</v>
      </c>
      <c r="L3" s="11" t="s">
        <v>39</v>
      </c>
      <c r="M3" s="11" t="s">
        <v>40</v>
      </c>
      <c r="N3" s="11" t="s">
        <v>41</v>
      </c>
      <c r="O3" s="11" t="s">
        <v>42</v>
      </c>
      <c r="P3" s="11" t="s">
        <v>43</v>
      </c>
      <c r="Q3" s="11" t="s">
        <v>44</v>
      </c>
      <c r="R3" s="12" t="s">
        <v>45</v>
      </c>
      <c r="S3" s="12" t="s">
        <v>46</v>
      </c>
      <c r="T3" s="12" t="s">
        <v>59</v>
      </c>
      <c r="U3" s="11" t="s">
        <v>47</v>
      </c>
      <c r="V3" s="11" t="s">
        <v>48</v>
      </c>
      <c r="W3" s="11" t="s">
        <v>49</v>
      </c>
      <c r="X3" s="10"/>
      <c r="Y3" s="29" t="s">
        <v>50</v>
      </c>
      <c r="Z3" s="11" t="s">
        <v>51</v>
      </c>
      <c r="AA3" s="13" t="s">
        <v>52</v>
      </c>
      <c r="AB3" s="11" t="s">
        <v>53</v>
      </c>
      <c r="AC3" s="14" t="s">
        <v>42</v>
      </c>
      <c r="AD3" s="12" t="s">
        <v>54</v>
      </c>
    </row>
    <row r="4" spans="1:30" ht="26.1" customHeight="1" x14ac:dyDescent="0.2">
      <c r="A4" s="4" t="s">
        <v>3</v>
      </c>
      <c r="B4" s="18"/>
      <c r="C4" s="4" t="s">
        <v>4</v>
      </c>
      <c r="D4" s="4" t="s">
        <v>5</v>
      </c>
      <c r="E4" s="4" t="s">
        <v>6</v>
      </c>
      <c r="F4" s="4" t="s">
        <v>7</v>
      </c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0"/>
      <c r="Y4" s="29"/>
      <c r="Z4" s="11"/>
      <c r="AA4" s="13"/>
      <c r="AB4" s="11"/>
      <c r="AC4" s="13"/>
      <c r="AD4" s="11"/>
    </row>
    <row r="5" spans="1:30" ht="11.1" customHeight="1" outlineLevel="2" x14ac:dyDescent="0.2">
      <c r="A5" s="5" t="s">
        <v>8</v>
      </c>
      <c r="B5" s="19"/>
      <c r="C5" s="6"/>
      <c r="D5" s="7"/>
      <c r="E5" s="15">
        <f t="shared" ref="E5:F5" si="0">SUM(E6:E80)</f>
        <v>18261.5</v>
      </c>
      <c r="F5" s="15">
        <f t="shared" si="0"/>
        <v>12042.7</v>
      </c>
      <c r="G5" s="10"/>
      <c r="H5" s="15">
        <f t="shared" ref="H5:O5" si="1">SUM(H6:H80)</f>
        <v>0</v>
      </c>
      <c r="I5" s="15">
        <f t="shared" si="1"/>
        <v>0</v>
      </c>
      <c r="J5" s="15">
        <f t="shared" si="1"/>
        <v>13926.4</v>
      </c>
      <c r="K5" s="15">
        <f t="shared" si="1"/>
        <v>7500.3600000000006</v>
      </c>
      <c r="L5" s="15">
        <f t="shared" si="1"/>
        <v>3652.3</v>
      </c>
      <c r="M5" s="15">
        <f t="shared" si="1"/>
        <v>17042.28</v>
      </c>
      <c r="N5" s="15">
        <f t="shared" si="1"/>
        <v>1100</v>
      </c>
      <c r="O5" s="15">
        <f t="shared" si="1"/>
        <v>0</v>
      </c>
      <c r="P5" s="11"/>
      <c r="Q5" s="11"/>
      <c r="R5" s="15">
        <f>SUM(R6:R80)</f>
        <v>3473.6840000000002</v>
      </c>
      <c r="S5" s="15">
        <f>SUM(S6:S80)</f>
        <v>3064.2159999999994</v>
      </c>
      <c r="T5" s="15">
        <f>SUM(T6:T80)</f>
        <v>3888.8399999999997</v>
      </c>
      <c r="U5" s="11"/>
      <c r="V5" s="15">
        <f>SUM(V6:V80)</f>
        <v>12952.030000000002</v>
      </c>
      <c r="W5" s="15">
        <f>SUM(W6:W80)</f>
        <v>1100</v>
      </c>
      <c r="X5" s="10" t="s">
        <v>55</v>
      </c>
      <c r="Y5" s="30">
        <f t="shared" ref="Y5:AD5" si="2">SUM(Y6:Y80)</f>
        <v>2786</v>
      </c>
      <c r="Z5" s="15">
        <f t="shared" si="2"/>
        <v>13238.460000000001</v>
      </c>
      <c r="AA5" s="16">
        <f t="shared" si="2"/>
        <v>220</v>
      </c>
      <c r="AB5" s="15">
        <f t="shared" si="2"/>
        <v>1100</v>
      </c>
      <c r="AC5" s="16">
        <f t="shared" si="2"/>
        <v>0</v>
      </c>
      <c r="AD5" s="15">
        <f t="shared" si="2"/>
        <v>0</v>
      </c>
    </row>
    <row r="6" spans="1:30" ht="11.1" customHeight="1" outlineLevel="3" x14ac:dyDescent="0.2">
      <c r="A6" s="8" t="s">
        <v>9</v>
      </c>
      <c r="B6" s="20" t="str">
        <f>VLOOKUP(A6,[1]TDSheet!$A:$G,2,0)</f>
        <v>шт</v>
      </c>
      <c r="C6" s="9">
        <v>905</v>
      </c>
      <c r="D6" s="9">
        <v>834</v>
      </c>
      <c r="E6" s="9">
        <v>905</v>
      </c>
      <c r="F6" s="9">
        <v>355</v>
      </c>
      <c r="G6" s="22">
        <f>VLOOKUP(A6,[1]TDSheet!$A:$G,7,0)</f>
        <v>0.3</v>
      </c>
      <c r="J6" s="3">
        <f>VLOOKUP(A6,[1]TDSheet!$A:$Y,25,0)*X6</f>
        <v>648</v>
      </c>
      <c r="K6" s="3">
        <f>VLOOKUP(A6,[1]TDSheet!$A:$AD,29,0)*X6</f>
        <v>600</v>
      </c>
      <c r="L6" s="3">
        <f>E6/5</f>
        <v>181</v>
      </c>
      <c r="M6" s="26">
        <f>14*L6-F6-J6-K6</f>
        <v>931</v>
      </c>
      <c r="N6" s="26"/>
      <c r="P6" s="3">
        <f>(F6+J6+K6+M6+N6)/L6</f>
        <v>14</v>
      </c>
      <c r="Q6" s="3">
        <f>(F6+J6+K6)/L6</f>
        <v>8.8563535911602216</v>
      </c>
      <c r="R6" s="3">
        <f>VLOOKUP(A6,[1]TDSheet!$A:$S,19,0)</f>
        <v>154</v>
      </c>
      <c r="S6" s="3">
        <f>VLOOKUP(A6,[1]TDSheet!$A:$T,20,0)</f>
        <v>141.80000000000001</v>
      </c>
      <c r="T6" s="3">
        <f>VLOOKUP(A6,[1]TDSheet!$A:$L,12,0)</f>
        <v>163.80000000000001</v>
      </c>
      <c r="V6" s="3">
        <f>M6*G6</f>
        <v>279.3</v>
      </c>
      <c r="W6" s="3">
        <f>N6*G6</f>
        <v>0</v>
      </c>
      <c r="X6" s="22">
        <f>VLOOKUP(A6,[1]TDSheet!$A:$X,24,0)</f>
        <v>12</v>
      </c>
      <c r="Y6" s="28">
        <v>77</v>
      </c>
      <c r="Z6" s="3">
        <f>Y6*X6*G6</f>
        <v>277.2</v>
      </c>
      <c r="AA6" s="31">
        <f>N6/X6</f>
        <v>0</v>
      </c>
      <c r="AB6" s="3">
        <f>AA6*X6*G6</f>
        <v>0</v>
      </c>
    </row>
    <row r="7" spans="1:30" ht="11.1" customHeight="1" outlineLevel="3" x14ac:dyDescent="0.2">
      <c r="A7" s="8" t="s">
        <v>10</v>
      </c>
      <c r="B7" s="20" t="str">
        <f>VLOOKUP(A7,[1]TDSheet!$A:$G,2,0)</f>
        <v>шт</v>
      </c>
      <c r="C7" s="9">
        <v>13</v>
      </c>
      <c r="D7" s="9">
        <v>1725</v>
      </c>
      <c r="E7" s="9">
        <v>876</v>
      </c>
      <c r="F7" s="9">
        <v>612</v>
      </c>
      <c r="G7" s="22">
        <f>VLOOKUP(A7,[1]TDSheet!$A:$G,7,0)</f>
        <v>0.3</v>
      </c>
      <c r="J7" s="3">
        <f>VLOOKUP(A7,[1]TDSheet!$A:$Y,25,0)*X7</f>
        <v>420</v>
      </c>
      <c r="K7" s="3">
        <f>VLOOKUP(A7,[1]TDSheet!$A:$AD,29,0)*X7</f>
        <v>600</v>
      </c>
      <c r="L7" s="3">
        <f t="shared" ref="L7:L33" si="3">E7/5</f>
        <v>175.2</v>
      </c>
      <c r="M7" s="26">
        <f t="shared" ref="M7:M24" si="4">14*L7-F7-J7-K7</f>
        <v>820.79999999999973</v>
      </c>
      <c r="N7" s="26"/>
      <c r="P7" s="3">
        <f t="shared" ref="P7:P33" si="5">(F7+J7+K7+M7+N7)/L7</f>
        <v>14</v>
      </c>
      <c r="Q7" s="3">
        <f t="shared" ref="Q7:Q33" si="6">(F7+J7+K7)/L7</f>
        <v>9.3150684931506849</v>
      </c>
      <c r="R7" s="3">
        <f>VLOOKUP(A7,[1]TDSheet!$A:$S,19,0)</f>
        <v>112.6</v>
      </c>
      <c r="S7" s="3">
        <f>VLOOKUP(A7,[1]TDSheet!$A:$T,20,0)</f>
        <v>154.19999999999999</v>
      </c>
      <c r="T7" s="3">
        <f>VLOOKUP(A7,[1]TDSheet!$A:$L,12,0)</f>
        <v>161.19999999999999</v>
      </c>
      <c r="V7" s="3">
        <f t="shared" ref="V7:V33" si="7">M7*G7</f>
        <v>246.2399999999999</v>
      </c>
      <c r="W7" s="3">
        <f t="shared" ref="W7:W33" si="8">N7*G7</f>
        <v>0</v>
      </c>
      <c r="X7" s="22">
        <f>VLOOKUP(A7,[1]TDSheet!$A:$X,24,0)</f>
        <v>12</v>
      </c>
      <c r="Y7" s="28">
        <v>69</v>
      </c>
      <c r="Z7" s="3">
        <f t="shared" ref="Z7:Z33" si="9">Y7*X7*G7</f>
        <v>248.39999999999998</v>
      </c>
      <c r="AA7" s="31">
        <f t="shared" ref="AA7:AA33" si="10">N7/X7</f>
        <v>0</v>
      </c>
      <c r="AB7" s="3">
        <f t="shared" ref="AB7:AB33" si="11">AA7*X7*G7</f>
        <v>0</v>
      </c>
    </row>
    <row r="8" spans="1:30" ht="11.1" customHeight="1" outlineLevel="3" x14ac:dyDescent="0.2">
      <c r="A8" s="8" t="s">
        <v>11</v>
      </c>
      <c r="B8" s="20" t="str">
        <f>VLOOKUP(A8,[1]TDSheet!$A:$G,2,0)</f>
        <v>кг</v>
      </c>
      <c r="C8" s="9">
        <v>20.16</v>
      </c>
      <c r="D8" s="9"/>
      <c r="E8" s="9"/>
      <c r="F8" s="9"/>
      <c r="G8" s="22">
        <f>VLOOKUP(A8,[1]TDSheet!$A:$G,7,0)</f>
        <v>1</v>
      </c>
      <c r="J8" s="3">
        <f>VLOOKUP(A8,[1]TDSheet!$A:$Y,25,0)*X8</f>
        <v>0</v>
      </c>
      <c r="K8" s="3">
        <f>VLOOKUP(A8,[1]TDSheet!$A:$AD,29,0)*X8</f>
        <v>400.96000000000004</v>
      </c>
      <c r="L8" s="3">
        <f t="shared" si="3"/>
        <v>0</v>
      </c>
      <c r="M8" s="27">
        <v>120</v>
      </c>
      <c r="N8" s="26"/>
      <c r="P8" s="3" t="e">
        <f t="shared" si="5"/>
        <v>#DIV/0!</v>
      </c>
      <c r="Q8" s="3" t="e">
        <f t="shared" si="6"/>
        <v>#DIV/0!</v>
      </c>
      <c r="R8" s="3">
        <f>VLOOKUP(A8,[1]TDSheet!$A:$S,19,0)</f>
        <v>17.204000000000001</v>
      </c>
      <c r="S8" s="3">
        <f>VLOOKUP(A8,[1]TDSheet!$A:$T,20,0)</f>
        <v>16.576000000000001</v>
      </c>
      <c r="T8" s="3">
        <f>VLOOKUP(A8,[1]TDSheet!$A:$L,12,0)</f>
        <v>0</v>
      </c>
      <c r="V8" s="3">
        <f t="shared" si="7"/>
        <v>120</v>
      </c>
      <c r="W8" s="3">
        <f t="shared" si="8"/>
        <v>0</v>
      </c>
      <c r="X8" s="22">
        <f>VLOOKUP(A8,[1]TDSheet!$A:$X,24,0)</f>
        <v>2.2400000000000002</v>
      </c>
      <c r="Y8" s="28">
        <v>54</v>
      </c>
      <c r="Z8" s="3">
        <f t="shared" si="9"/>
        <v>120.96000000000001</v>
      </c>
      <c r="AA8" s="31">
        <f t="shared" si="10"/>
        <v>0</v>
      </c>
      <c r="AB8" s="3">
        <f t="shared" si="11"/>
        <v>0</v>
      </c>
    </row>
    <row r="9" spans="1:30" ht="11.1" customHeight="1" outlineLevel="3" x14ac:dyDescent="0.2">
      <c r="A9" s="25" t="s">
        <v>58</v>
      </c>
      <c r="B9" s="20" t="str">
        <f>VLOOKUP(A9,[1]TDSheet!$A:$G,2,0)</f>
        <v>кг</v>
      </c>
      <c r="C9" s="9"/>
      <c r="D9" s="9"/>
      <c r="E9" s="9"/>
      <c r="F9" s="9"/>
      <c r="G9" s="22">
        <f>VLOOKUP(A9,[1]TDSheet!$A:$G,7,0)</f>
        <v>1</v>
      </c>
      <c r="J9" s="24">
        <v>0</v>
      </c>
      <c r="K9" s="3">
        <f>VLOOKUP(A9,[1]TDSheet!$A:$AD,29,0)*X9</f>
        <v>0</v>
      </c>
      <c r="L9" s="3">
        <f t="shared" si="3"/>
        <v>0</v>
      </c>
      <c r="M9" s="27">
        <v>150</v>
      </c>
      <c r="N9" s="26"/>
      <c r="P9" s="3" t="e">
        <f t="shared" si="5"/>
        <v>#DIV/0!</v>
      </c>
      <c r="Q9" s="3" t="e">
        <f t="shared" si="6"/>
        <v>#DIV/0!</v>
      </c>
      <c r="R9" s="3">
        <f>VLOOKUP(A9,[1]TDSheet!$A:$S,19,0)</f>
        <v>48.1</v>
      </c>
      <c r="S9" s="3">
        <f>VLOOKUP(A9,[1]TDSheet!$A:$T,20,0)</f>
        <v>33.299999999999997</v>
      </c>
      <c r="T9" s="3">
        <f>VLOOKUP(A9,[1]TDSheet!$A:$L,12,0)</f>
        <v>3.7</v>
      </c>
      <c r="V9" s="3">
        <f t="shared" si="7"/>
        <v>150</v>
      </c>
      <c r="W9" s="3">
        <f t="shared" si="8"/>
        <v>0</v>
      </c>
      <c r="X9" s="22">
        <f>VLOOKUP(A9,[1]TDSheet!$A:$X,24,0)</f>
        <v>3.7</v>
      </c>
      <c r="Y9" s="28">
        <v>41</v>
      </c>
      <c r="Z9" s="3">
        <f t="shared" si="9"/>
        <v>151.70000000000002</v>
      </c>
      <c r="AA9" s="31">
        <f t="shared" si="10"/>
        <v>0</v>
      </c>
      <c r="AB9" s="3">
        <f t="shared" si="11"/>
        <v>0</v>
      </c>
    </row>
    <row r="10" spans="1:30" ht="11.1" customHeight="1" outlineLevel="3" x14ac:dyDescent="0.2">
      <c r="A10" s="8" t="s">
        <v>12</v>
      </c>
      <c r="B10" s="20" t="str">
        <f>VLOOKUP(A10,[1]TDSheet!$A:$G,2,0)</f>
        <v>кг</v>
      </c>
      <c r="C10" s="9">
        <v>390.5</v>
      </c>
      <c r="D10" s="9">
        <v>3.5</v>
      </c>
      <c r="E10" s="9">
        <v>12.6</v>
      </c>
      <c r="F10" s="9">
        <v>379.6</v>
      </c>
      <c r="G10" s="22">
        <f>VLOOKUP(A10,[1]TDSheet!$A:$G,7,0)</f>
        <v>1</v>
      </c>
      <c r="J10" s="3">
        <f>VLOOKUP(A10,[1]TDSheet!$A:$Y,25,0)*X10</f>
        <v>0</v>
      </c>
      <c r="K10" s="3">
        <f>VLOOKUP(A10,[1]TDSheet!$A:$AD,29,0)*X10</f>
        <v>0</v>
      </c>
      <c r="L10" s="3">
        <f t="shared" si="3"/>
        <v>2.52</v>
      </c>
      <c r="M10" s="26"/>
      <c r="N10" s="26"/>
      <c r="P10" s="3">
        <f t="shared" si="5"/>
        <v>150.63492063492063</v>
      </c>
      <c r="Q10" s="3">
        <f t="shared" si="6"/>
        <v>150.63492063492063</v>
      </c>
      <c r="R10" s="3">
        <f>VLOOKUP(A10,[1]TDSheet!$A:$S,19,0)</f>
        <v>6.12</v>
      </c>
      <c r="S10" s="3">
        <f>VLOOKUP(A10,[1]TDSheet!$A:$T,20,0)</f>
        <v>2.88</v>
      </c>
      <c r="T10" s="3">
        <f>VLOOKUP(A10,[1]TDSheet!$A:$L,12,0)</f>
        <v>2.9</v>
      </c>
      <c r="V10" s="3">
        <f t="shared" si="7"/>
        <v>0</v>
      </c>
      <c r="W10" s="3">
        <f t="shared" si="8"/>
        <v>0</v>
      </c>
      <c r="X10" s="22">
        <f>VLOOKUP(A10,[1]TDSheet!$A:$X,24,0)</f>
        <v>1.8</v>
      </c>
      <c r="Y10" s="28">
        <v>0</v>
      </c>
      <c r="Z10" s="3">
        <f t="shared" si="9"/>
        <v>0</v>
      </c>
      <c r="AA10" s="31">
        <f t="shared" si="10"/>
        <v>0</v>
      </c>
      <c r="AB10" s="3">
        <f t="shared" si="11"/>
        <v>0</v>
      </c>
    </row>
    <row r="11" spans="1:30" ht="11.1" customHeight="1" outlineLevel="3" x14ac:dyDescent="0.2">
      <c r="A11" s="8" t="s">
        <v>13</v>
      </c>
      <c r="B11" s="20" t="str">
        <f>VLOOKUP(A11,[1]TDSheet!$A:$G,2,0)</f>
        <v>кг</v>
      </c>
      <c r="C11" s="9">
        <v>1102.5999999999999</v>
      </c>
      <c r="D11" s="9">
        <v>999</v>
      </c>
      <c r="E11" s="9">
        <v>788.1</v>
      </c>
      <c r="F11" s="9">
        <v>1021.2</v>
      </c>
      <c r="G11" s="22">
        <f>VLOOKUP(A11,[1]TDSheet!$A:$G,7,0)</f>
        <v>1</v>
      </c>
      <c r="J11" s="3">
        <f>VLOOKUP(A11,[1]TDSheet!$A:$Y,25,0)*X11</f>
        <v>488.40000000000003</v>
      </c>
      <c r="K11" s="3">
        <f>VLOOKUP(A11,[1]TDSheet!$A:$AD,29,0)*X11</f>
        <v>599.4</v>
      </c>
      <c r="L11" s="3">
        <f t="shared" si="3"/>
        <v>157.62</v>
      </c>
      <c r="M11" s="26">
        <f t="shared" si="4"/>
        <v>97.680000000000177</v>
      </c>
      <c r="N11" s="26"/>
      <c r="P11" s="3">
        <f t="shared" si="5"/>
        <v>14.000000000000002</v>
      </c>
      <c r="Q11" s="3">
        <f t="shared" si="6"/>
        <v>13.380281690140844</v>
      </c>
      <c r="R11" s="3">
        <f>VLOOKUP(A11,[1]TDSheet!$A:$S,19,0)</f>
        <v>132.45999999999998</v>
      </c>
      <c r="S11" s="3">
        <f>VLOOKUP(A11,[1]TDSheet!$A:$T,20,0)</f>
        <v>145.04000000000002</v>
      </c>
      <c r="T11" s="3">
        <f>VLOOKUP(A11,[1]TDSheet!$A:$L,12,0)</f>
        <v>178.34</v>
      </c>
      <c r="V11" s="3">
        <f t="shared" si="7"/>
        <v>97.680000000000177</v>
      </c>
      <c r="W11" s="3">
        <f t="shared" si="8"/>
        <v>0</v>
      </c>
      <c r="X11" s="22">
        <f>VLOOKUP(A11,[1]TDSheet!$A:$X,24,0)</f>
        <v>3.7</v>
      </c>
      <c r="Y11" s="28">
        <v>27</v>
      </c>
      <c r="Z11" s="3">
        <f t="shared" si="9"/>
        <v>99.9</v>
      </c>
      <c r="AA11" s="31">
        <f t="shared" si="10"/>
        <v>0</v>
      </c>
      <c r="AB11" s="3">
        <f t="shared" si="11"/>
        <v>0</v>
      </c>
    </row>
    <row r="12" spans="1:30" ht="11.1" customHeight="1" outlineLevel="3" x14ac:dyDescent="0.2">
      <c r="A12" s="8" t="s">
        <v>14</v>
      </c>
      <c r="B12" s="20" t="str">
        <f>VLOOKUP(A12,[1]TDSheet!$A:$G,2,0)</f>
        <v>шт</v>
      </c>
      <c r="C12" s="9">
        <v>1033</v>
      </c>
      <c r="D12" s="9">
        <v>30</v>
      </c>
      <c r="E12" s="9">
        <v>806</v>
      </c>
      <c r="F12" s="9"/>
      <c r="G12" s="22">
        <f>VLOOKUP(A12,[1]TDSheet!$A:$G,7,0)</f>
        <v>0.25</v>
      </c>
      <c r="J12" s="3">
        <f>VLOOKUP(A12,[1]TDSheet!$A:$Y,25,0)*X12</f>
        <v>1260</v>
      </c>
      <c r="K12" s="3">
        <f>VLOOKUP(A12,[1]TDSheet!$A:$AD,29,0)*X12</f>
        <v>0</v>
      </c>
      <c r="L12" s="3">
        <f t="shared" si="3"/>
        <v>161.19999999999999</v>
      </c>
      <c r="M12" s="26">
        <f t="shared" si="4"/>
        <v>996.79999999999973</v>
      </c>
      <c r="N12" s="26"/>
      <c r="P12" s="3">
        <f t="shared" si="5"/>
        <v>14</v>
      </c>
      <c r="Q12" s="3">
        <f t="shared" si="6"/>
        <v>7.8163771712158816</v>
      </c>
      <c r="R12" s="3">
        <f>VLOOKUP(A12,[1]TDSheet!$A:$S,19,0)</f>
        <v>180.4</v>
      </c>
      <c r="S12" s="3">
        <f>VLOOKUP(A12,[1]TDSheet!$A:$T,20,0)</f>
        <v>113</v>
      </c>
      <c r="T12" s="3">
        <f>VLOOKUP(A12,[1]TDSheet!$A:$L,12,0)</f>
        <v>170.8</v>
      </c>
      <c r="V12" s="3">
        <f t="shared" si="7"/>
        <v>249.19999999999993</v>
      </c>
      <c r="W12" s="3">
        <f t="shared" si="8"/>
        <v>0</v>
      </c>
      <c r="X12" s="22">
        <f>VLOOKUP(A12,[1]TDSheet!$A:$X,24,0)</f>
        <v>6</v>
      </c>
      <c r="Y12" s="28">
        <v>167</v>
      </c>
      <c r="Z12" s="3">
        <f t="shared" si="9"/>
        <v>250.5</v>
      </c>
      <c r="AA12" s="31">
        <f t="shared" si="10"/>
        <v>0</v>
      </c>
      <c r="AB12" s="3">
        <f t="shared" si="11"/>
        <v>0</v>
      </c>
    </row>
    <row r="13" spans="1:30" ht="11.1" customHeight="1" outlineLevel="3" x14ac:dyDescent="0.2">
      <c r="A13" s="8" t="s">
        <v>15</v>
      </c>
      <c r="B13" s="20" t="str">
        <f>VLOOKUP(A13,[1]TDSheet!$A:$G,2,0)</f>
        <v>шт</v>
      </c>
      <c r="C13" s="9">
        <v>4</v>
      </c>
      <c r="D13" s="9">
        <v>1620</v>
      </c>
      <c r="E13" s="9">
        <v>934</v>
      </c>
      <c r="F13" s="9">
        <v>476</v>
      </c>
      <c r="G13" s="22">
        <f>VLOOKUP(A13,[1]TDSheet!$A:$G,7,0)</f>
        <v>0.25</v>
      </c>
      <c r="J13" s="3">
        <f>VLOOKUP(A13,[1]TDSheet!$A:$Y,25,0)*X13</f>
        <v>0</v>
      </c>
      <c r="K13" s="3">
        <f>VLOOKUP(A13,[1]TDSheet!$A:$AD,29,0)*X13</f>
        <v>0</v>
      </c>
      <c r="L13" s="3">
        <f t="shared" si="3"/>
        <v>186.8</v>
      </c>
      <c r="M13" s="26">
        <f t="shared" si="4"/>
        <v>2139.2000000000003</v>
      </c>
      <c r="N13" s="26"/>
      <c r="P13" s="3">
        <f t="shared" si="5"/>
        <v>14</v>
      </c>
      <c r="Q13" s="3">
        <f t="shared" si="6"/>
        <v>2.5481798715203423</v>
      </c>
      <c r="R13" s="3">
        <f>VLOOKUP(A13,[1]TDSheet!$A:$S,19,0)</f>
        <v>85.6</v>
      </c>
      <c r="S13" s="3">
        <f>VLOOKUP(A13,[1]TDSheet!$A:$T,20,0)</f>
        <v>128.19999999999999</v>
      </c>
      <c r="T13" s="3">
        <f>VLOOKUP(A13,[1]TDSheet!$A:$L,12,0)</f>
        <v>102.6</v>
      </c>
      <c r="V13" s="3">
        <f t="shared" si="7"/>
        <v>534.80000000000007</v>
      </c>
      <c r="W13" s="3">
        <f t="shared" si="8"/>
        <v>0</v>
      </c>
      <c r="X13" s="22">
        <f>VLOOKUP(A13,[1]TDSheet!$A:$X,24,0)</f>
        <v>12</v>
      </c>
      <c r="Y13" s="28">
        <v>179</v>
      </c>
      <c r="Z13" s="3">
        <f t="shared" si="9"/>
        <v>537</v>
      </c>
      <c r="AA13" s="31">
        <f t="shared" si="10"/>
        <v>0</v>
      </c>
      <c r="AB13" s="3">
        <f t="shared" si="11"/>
        <v>0</v>
      </c>
    </row>
    <row r="14" spans="1:30" ht="11.1" customHeight="1" outlineLevel="3" x14ac:dyDescent="0.2">
      <c r="A14" s="8" t="s">
        <v>16</v>
      </c>
      <c r="B14" s="20" t="str">
        <f>VLOOKUP(A14,[1]TDSheet!$A:$G,2,0)</f>
        <v>кг</v>
      </c>
      <c r="C14" s="9">
        <v>601</v>
      </c>
      <c r="D14" s="9"/>
      <c r="E14" s="9">
        <v>353</v>
      </c>
      <c r="F14" s="9">
        <v>-6</v>
      </c>
      <c r="G14" s="22">
        <f>VLOOKUP(A14,[1]TDSheet!$A:$G,7,0)</f>
        <v>1</v>
      </c>
      <c r="J14" s="24">
        <v>0</v>
      </c>
      <c r="K14" s="3">
        <f>VLOOKUP(A14,[1]TDSheet!$A:$AD,29,0)*X14</f>
        <v>0</v>
      </c>
      <c r="L14" s="3">
        <f t="shared" si="3"/>
        <v>70.599999999999994</v>
      </c>
      <c r="M14" s="27">
        <v>500</v>
      </c>
      <c r="N14" s="26"/>
      <c r="P14" s="3">
        <f t="shared" si="5"/>
        <v>6.997167138810199</v>
      </c>
      <c r="Q14" s="3">
        <f t="shared" si="6"/>
        <v>-8.4985835694050993E-2</v>
      </c>
      <c r="R14" s="3">
        <f>VLOOKUP(A14,[1]TDSheet!$A:$S,19,0)</f>
        <v>151.19999999999999</v>
      </c>
      <c r="S14" s="3">
        <f>VLOOKUP(A14,[1]TDSheet!$A:$T,20,0)</f>
        <v>236.4</v>
      </c>
      <c r="T14" s="3">
        <f>VLOOKUP(A14,[1]TDSheet!$A:$L,12,0)</f>
        <v>193</v>
      </c>
      <c r="V14" s="3">
        <f t="shared" si="7"/>
        <v>500</v>
      </c>
      <c r="W14" s="3">
        <f t="shared" si="8"/>
        <v>0</v>
      </c>
      <c r="X14" s="22">
        <f>VLOOKUP(A14,[1]TDSheet!$A:$X,24,0)</f>
        <v>6</v>
      </c>
      <c r="Y14" s="28">
        <v>84</v>
      </c>
      <c r="Z14" s="3">
        <f t="shared" si="9"/>
        <v>504</v>
      </c>
      <c r="AA14" s="31">
        <f t="shared" si="10"/>
        <v>0</v>
      </c>
      <c r="AB14" s="3">
        <f t="shared" si="11"/>
        <v>0</v>
      </c>
    </row>
    <row r="15" spans="1:30" ht="11.1" customHeight="1" outlineLevel="3" x14ac:dyDescent="0.2">
      <c r="A15" s="8" t="s">
        <v>17</v>
      </c>
      <c r="B15" s="20" t="str">
        <f>VLOOKUP(A15,[1]TDSheet!$A:$G,2,0)</f>
        <v>шт</v>
      </c>
      <c r="C15" s="9">
        <v>206</v>
      </c>
      <c r="D15" s="9">
        <v>128</v>
      </c>
      <c r="E15" s="9">
        <v>203</v>
      </c>
      <c r="F15" s="9">
        <v>19</v>
      </c>
      <c r="G15" s="22">
        <f>VLOOKUP(A15,[1]TDSheet!$A:$G,7,0)</f>
        <v>0.75</v>
      </c>
      <c r="J15" s="3">
        <f>VLOOKUP(A15,[1]TDSheet!$A:$Y,25,0)*X15</f>
        <v>152</v>
      </c>
      <c r="K15" s="3">
        <f>VLOOKUP(A15,[1]TDSheet!$A:$AD,29,0)*X15</f>
        <v>0</v>
      </c>
      <c r="L15" s="3">
        <f t="shared" si="3"/>
        <v>40.6</v>
      </c>
      <c r="M15" s="26">
        <f t="shared" si="4"/>
        <v>397.4</v>
      </c>
      <c r="N15" s="26"/>
      <c r="P15" s="3">
        <f t="shared" si="5"/>
        <v>13.999999999999998</v>
      </c>
      <c r="Q15" s="3">
        <f t="shared" si="6"/>
        <v>4.2118226600985222</v>
      </c>
      <c r="R15" s="3">
        <f>VLOOKUP(A15,[1]TDSheet!$A:$S,19,0)</f>
        <v>37</v>
      </c>
      <c r="S15" s="3">
        <f>VLOOKUP(A15,[1]TDSheet!$A:$T,20,0)</f>
        <v>31</v>
      </c>
      <c r="T15" s="3">
        <f>VLOOKUP(A15,[1]TDSheet!$A:$L,12,0)</f>
        <v>36.4</v>
      </c>
      <c r="V15" s="3">
        <f t="shared" si="7"/>
        <v>298.04999999999995</v>
      </c>
      <c r="W15" s="3">
        <f t="shared" si="8"/>
        <v>0</v>
      </c>
      <c r="X15" s="22">
        <f>VLOOKUP(A15,[1]TDSheet!$A:$X,24,0)</f>
        <v>8</v>
      </c>
      <c r="Y15" s="28">
        <v>50</v>
      </c>
      <c r="Z15" s="3">
        <f t="shared" si="9"/>
        <v>300</v>
      </c>
      <c r="AA15" s="31">
        <f t="shared" si="10"/>
        <v>0</v>
      </c>
      <c r="AB15" s="3">
        <f t="shared" si="11"/>
        <v>0</v>
      </c>
    </row>
    <row r="16" spans="1:30" ht="11.1" customHeight="1" outlineLevel="3" x14ac:dyDescent="0.2">
      <c r="A16" s="8" t="s">
        <v>18</v>
      </c>
      <c r="B16" s="20" t="str">
        <f>VLOOKUP(A16,[1]TDSheet!$A:$G,2,0)</f>
        <v>шт</v>
      </c>
      <c r="C16" s="9">
        <v>721</v>
      </c>
      <c r="D16" s="9">
        <v>3</v>
      </c>
      <c r="E16" s="9">
        <v>467</v>
      </c>
      <c r="F16" s="9">
        <v>77</v>
      </c>
      <c r="G16" s="22">
        <f>VLOOKUP(A16,[1]TDSheet!$A:$G,7,0)</f>
        <v>0.9</v>
      </c>
      <c r="J16" s="3">
        <f>VLOOKUP(A16,[1]TDSheet!$A:$Y,25,0)*X16</f>
        <v>240</v>
      </c>
      <c r="K16" s="3">
        <f>VLOOKUP(A16,[1]TDSheet!$A:$AD,29,0)*X16</f>
        <v>200</v>
      </c>
      <c r="L16" s="3">
        <f t="shared" si="3"/>
        <v>93.4</v>
      </c>
      <c r="M16" s="26">
        <f t="shared" si="4"/>
        <v>790.60000000000014</v>
      </c>
      <c r="N16" s="26"/>
      <c r="P16" s="3">
        <f t="shared" si="5"/>
        <v>14</v>
      </c>
      <c r="Q16" s="3">
        <f t="shared" si="6"/>
        <v>5.5353319057815842</v>
      </c>
      <c r="R16" s="3">
        <f>VLOOKUP(A16,[1]TDSheet!$A:$S,19,0)</f>
        <v>88</v>
      </c>
      <c r="S16" s="3">
        <f>VLOOKUP(A16,[1]TDSheet!$A:$T,20,0)</f>
        <v>50</v>
      </c>
      <c r="T16" s="3">
        <f>VLOOKUP(A16,[1]TDSheet!$A:$L,12,0)</f>
        <v>68</v>
      </c>
      <c r="V16" s="3">
        <f t="shared" si="7"/>
        <v>711.54000000000019</v>
      </c>
      <c r="W16" s="3">
        <f t="shared" si="8"/>
        <v>0</v>
      </c>
      <c r="X16" s="22">
        <f>VLOOKUP(A16,[1]TDSheet!$A:$X,24,0)</f>
        <v>8</v>
      </c>
      <c r="Y16" s="28">
        <v>99</v>
      </c>
      <c r="Z16" s="3">
        <f t="shared" si="9"/>
        <v>712.80000000000007</v>
      </c>
      <c r="AA16" s="31">
        <f t="shared" si="10"/>
        <v>0</v>
      </c>
      <c r="AB16" s="3">
        <f t="shared" si="11"/>
        <v>0</v>
      </c>
    </row>
    <row r="17" spans="1:28" ht="11.1" customHeight="1" outlineLevel="3" x14ac:dyDescent="0.2">
      <c r="A17" s="8" t="s">
        <v>19</v>
      </c>
      <c r="B17" s="20" t="str">
        <f>VLOOKUP(A17,[1]TDSheet!$A:$G,2,0)</f>
        <v>шт</v>
      </c>
      <c r="C17" s="9">
        <v>1588</v>
      </c>
      <c r="D17" s="9">
        <v>504</v>
      </c>
      <c r="E17" s="9">
        <v>1315</v>
      </c>
      <c r="F17" s="9">
        <v>448</v>
      </c>
      <c r="G17" s="22">
        <f>VLOOKUP(A17,[1]TDSheet!$A:$G,7,0)</f>
        <v>0.9</v>
      </c>
      <c r="J17" s="3">
        <f>VLOOKUP(A17,[1]TDSheet!$A:$Y,25,0)*X17</f>
        <v>720</v>
      </c>
      <c r="K17" s="3">
        <f>VLOOKUP(A17,[1]TDSheet!$A:$AD,29,0)*X17</f>
        <v>800</v>
      </c>
      <c r="L17" s="3">
        <f t="shared" si="3"/>
        <v>263</v>
      </c>
      <c r="M17" s="26">
        <f t="shared" si="4"/>
        <v>1714</v>
      </c>
      <c r="N17" s="26"/>
      <c r="P17" s="3">
        <f t="shared" si="5"/>
        <v>14</v>
      </c>
      <c r="Q17" s="3">
        <f t="shared" si="6"/>
        <v>7.4828897338403042</v>
      </c>
      <c r="R17" s="3">
        <f>VLOOKUP(A17,[1]TDSheet!$A:$S,19,0)</f>
        <v>222.8</v>
      </c>
      <c r="S17" s="3">
        <f>VLOOKUP(A17,[1]TDSheet!$A:$T,20,0)</f>
        <v>176.8</v>
      </c>
      <c r="T17" s="3">
        <f>VLOOKUP(A17,[1]TDSheet!$A:$L,12,0)</f>
        <v>199.8</v>
      </c>
      <c r="V17" s="3">
        <f t="shared" si="7"/>
        <v>1542.6000000000001</v>
      </c>
      <c r="W17" s="3">
        <f t="shared" si="8"/>
        <v>0</v>
      </c>
      <c r="X17" s="22">
        <f>VLOOKUP(A17,[1]TDSheet!$A:$X,24,0)</f>
        <v>8</v>
      </c>
      <c r="Y17" s="28">
        <v>215</v>
      </c>
      <c r="Z17" s="3">
        <f t="shared" si="9"/>
        <v>1548</v>
      </c>
      <c r="AA17" s="31">
        <f t="shared" si="10"/>
        <v>0</v>
      </c>
      <c r="AB17" s="3">
        <f t="shared" si="11"/>
        <v>0</v>
      </c>
    </row>
    <row r="18" spans="1:28" ht="11.1" customHeight="1" outlineLevel="3" x14ac:dyDescent="0.2">
      <c r="A18" s="8" t="s">
        <v>20</v>
      </c>
      <c r="B18" s="20" t="str">
        <f>VLOOKUP(A18,[1]TDSheet!$A:$G,2,0)</f>
        <v>шт</v>
      </c>
      <c r="C18" s="9">
        <v>364</v>
      </c>
      <c r="D18" s="9"/>
      <c r="E18" s="9">
        <v>130</v>
      </c>
      <c r="F18" s="9">
        <v>84</v>
      </c>
      <c r="G18" s="22">
        <f>VLOOKUP(A18,[1]TDSheet!$A:$G,7,0)</f>
        <v>0.43</v>
      </c>
      <c r="J18" s="3">
        <f>VLOOKUP(A18,[1]TDSheet!$A:$Y,25,0)*X18</f>
        <v>432</v>
      </c>
      <c r="K18" s="3">
        <f>VLOOKUP(A18,[1]TDSheet!$A:$AD,29,0)*X18</f>
        <v>0</v>
      </c>
      <c r="L18" s="3">
        <f t="shared" si="3"/>
        <v>26</v>
      </c>
      <c r="M18" s="26"/>
      <c r="N18" s="26"/>
      <c r="P18" s="3">
        <f t="shared" si="5"/>
        <v>19.846153846153847</v>
      </c>
      <c r="Q18" s="3">
        <f t="shared" si="6"/>
        <v>19.846153846153847</v>
      </c>
      <c r="R18" s="3">
        <f>VLOOKUP(A18,[1]TDSheet!$A:$S,19,0)</f>
        <v>53.6</v>
      </c>
      <c r="S18" s="3">
        <f>VLOOKUP(A18,[1]TDSheet!$A:$T,20,0)</f>
        <v>28</v>
      </c>
      <c r="T18" s="3">
        <f>VLOOKUP(A18,[1]TDSheet!$A:$L,12,0)</f>
        <v>57</v>
      </c>
      <c r="V18" s="3">
        <f t="shared" si="7"/>
        <v>0</v>
      </c>
      <c r="W18" s="3">
        <f t="shared" si="8"/>
        <v>0</v>
      </c>
      <c r="X18" s="22">
        <f>VLOOKUP(A18,[1]TDSheet!$A:$X,24,0)</f>
        <v>16</v>
      </c>
      <c r="Y18" s="28">
        <v>0</v>
      </c>
      <c r="Z18" s="3">
        <f t="shared" si="9"/>
        <v>0</v>
      </c>
      <c r="AA18" s="31">
        <f t="shared" si="10"/>
        <v>0</v>
      </c>
      <c r="AB18" s="3">
        <f t="shared" si="11"/>
        <v>0</v>
      </c>
    </row>
    <row r="19" spans="1:28" ht="21.95" customHeight="1" outlineLevel="3" x14ac:dyDescent="0.2">
      <c r="A19" s="8" t="s">
        <v>21</v>
      </c>
      <c r="B19" s="20" t="str">
        <f>VLOOKUP(A19,[1]TDSheet!$A:$G,2,0)</f>
        <v>кг</v>
      </c>
      <c r="C19" s="9">
        <v>1860</v>
      </c>
      <c r="D19" s="9">
        <v>3250</v>
      </c>
      <c r="E19" s="9">
        <v>1885</v>
      </c>
      <c r="F19" s="9">
        <v>2845</v>
      </c>
      <c r="G19" s="22">
        <f>VLOOKUP(A19,[1]TDSheet!$A:$G,7,0)</f>
        <v>1</v>
      </c>
      <c r="J19" s="3">
        <f>VLOOKUP(A19,[1]TDSheet!$A:$Y,25,0)*X19</f>
        <v>350</v>
      </c>
      <c r="K19" s="3">
        <f>VLOOKUP(A19,[1]TDSheet!$A:$AD,29,0)*X19</f>
        <v>1000</v>
      </c>
      <c r="L19" s="3">
        <f t="shared" si="3"/>
        <v>377</v>
      </c>
      <c r="M19" s="26"/>
      <c r="N19" s="26">
        <v>1100</v>
      </c>
      <c r="P19" s="3">
        <f t="shared" si="5"/>
        <v>14.045092838196286</v>
      </c>
      <c r="Q19" s="3">
        <f t="shared" si="6"/>
        <v>11.127320954907162</v>
      </c>
      <c r="R19" s="3">
        <f>VLOOKUP(A19,[1]TDSheet!$A:$S,19,0)</f>
        <v>327</v>
      </c>
      <c r="S19" s="3">
        <f>VLOOKUP(A19,[1]TDSheet!$A:$T,20,0)</f>
        <v>283</v>
      </c>
      <c r="T19" s="3">
        <f>VLOOKUP(A19,[1]TDSheet!$A:$L,12,0)</f>
        <v>390</v>
      </c>
      <c r="V19" s="3">
        <f t="shared" si="7"/>
        <v>0</v>
      </c>
      <c r="W19" s="3">
        <f t="shared" si="8"/>
        <v>1100</v>
      </c>
      <c r="X19" s="22">
        <f>VLOOKUP(A19,[1]TDSheet!$A:$X,24,0)</f>
        <v>5</v>
      </c>
      <c r="Y19" s="28">
        <v>0</v>
      </c>
      <c r="Z19" s="3">
        <f t="shared" si="9"/>
        <v>0</v>
      </c>
      <c r="AA19" s="31">
        <f t="shared" si="10"/>
        <v>220</v>
      </c>
      <c r="AB19" s="3">
        <f t="shared" si="11"/>
        <v>1100</v>
      </c>
    </row>
    <row r="20" spans="1:28" ht="11.1" customHeight="1" outlineLevel="3" x14ac:dyDescent="0.2">
      <c r="A20" s="8" t="s">
        <v>22</v>
      </c>
      <c r="B20" s="20" t="str">
        <f>VLOOKUP(A20,[1]TDSheet!$A:$G,2,0)</f>
        <v>шт</v>
      </c>
      <c r="C20" s="9">
        <v>970</v>
      </c>
      <c r="D20" s="9">
        <v>1040</v>
      </c>
      <c r="E20" s="9">
        <v>1153</v>
      </c>
      <c r="F20" s="9">
        <v>515</v>
      </c>
      <c r="G20" s="22">
        <f>VLOOKUP(A20,[1]TDSheet!$A:$G,7,0)</f>
        <v>0.9</v>
      </c>
      <c r="J20" s="3">
        <f>VLOOKUP(A20,[1]TDSheet!$A:$Y,25,0)*X20</f>
        <v>1200</v>
      </c>
      <c r="K20" s="3">
        <f>VLOOKUP(A20,[1]TDSheet!$A:$AD,29,0)*X20</f>
        <v>0</v>
      </c>
      <c r="L20" s="3">
        <f t="shared" si="3"/>
        <v>230.6</v>
      </c>
      <c r="M20" s="26">
        <f t="shared" si="4"/>
        <v>1513.4</v>
      </c>
      <c r="N20" s="26"/>
      <c r="P20" s="3">
        <f t="shared" si="5"/>
        <v>14</v>
      </c>
      <c r="Q20" s="3">
        <f t="shared" si="6"/>
        <v>7.4371205550737205</v>
      </c>
      <c r="R20" s="3">
        <f>VLOOKUP(A20,[1]TDSheet!$A:$S,19,0)</f>
        <v>188</v>
      </c>
      <c r="S20" s="3">
        <f>VLOOKUP(A20,[1]TDSheet!$A:$T,20,0)</f>
        <v>170.4</v>
      </c>
      <c r="T20" s="3">
        <f>VLOOKUP(A20,[1]TDSheet!$A:$L,12,0)</f>
        <v>228.4</v>
      </c>
      <c r="V20" s="3">
        <f t="shared" si="7"/>
        <v>1362.0600000000002</v>
      </c>
      <c r="W20" s="3">
        <f t="shared" si="8"/>
        <v>0</v>
      </c>
      <c r="X20" s="22">
        <f>VLOOKUP(A20,[1]TDSheet!$A:$X,24,0)</f>
        <v>8</v>
      </c>
      <c r="Y20" s="28">
        <v>190</v>
      </c>
      <c r="Z20" s="3">
        <f t="shared" si="9"/>
        <v>1368</v>
      </c>
      <c r="AA20" s="31">
        <f t="shared" si="10"/>
        <v>0</v>
      </c>
      <c r="AB20" s="3">
        <f t="shared" si="11"/>
        <v>0</v>
      </c>
    </row>
    <row r="21" spans="1:28" ht="11.1" customHeight="1" outlineLevel="3" x14ac:dyDescent="0.2">
      <c r="A21" s="8" t="s">
        <v>23</v>
      </c>
      <c r="B21" s="20" t="str">
        <f>VLOOKUP(A21,[1]TDSheet!$A:$G,2,0)</f>
        <v>шт</v>
      </c>
      <c r="C21" s="9">
        <v>362</v>
      </c>
      <c r="D21" s="9">
        <v>2</v>
      </c>
      <c r="E21" s="9">
        <v>161</v>
      </c>
      <c r="F21" s="9">
        <v>67</v>
      </c>
      <c r="G21" s="22">
        <f>VLOOKUP(A21,[1]TDSheet!$A:$G,7,0)</f>
        <v>0.43</v>
      </c>
      <c r="J21" s="3">
        <f>VLOOKUP(A21,[1]TDSheet!$A:$Y,25,0)*X21</f>
        <v>464</v>
      </c>
      <c r="K21" s="3">
        <f>VLOOKUP(A21,[1]TDSheet!$A:$AD,29,0)*X21</f>
        <v>0</v>
      </c>
      <c r="L21" s="3">
        <f t="shared" si="3"/>
        <v>32.200000000000003</v>
      </c>
      <c r="M21" s="26"/>
      <c r="N21" s="26"/>
      <c r="P21" s="3">
        <f t="shared" si="5"/>
        <v>16.490683229813662</v>
      </c>
      <c r="Q21" s="3">
        <f t="shared" si="6"/>
        <v>16.490683229813662</v>
      </c>
      <c r="R21" s="3">
        <f>VLOOKUP(A21,[1]TDSheet!$A:$S,19,0)</f>
        <v>54.2</v>
      </c>
      <c r="S21" s="3">
        <f>VLOOKUP(A21,[1]TDSheet!$A:$T,20,0)</f>
        <v>25.8</v>
      </c>
      <c r="T21" s="3">
        <f>VLOOKUP(A21,[1]TDSheet!$A:$L,12,0)</f>
        <v>59.4</v>
      </c>
      <c r="V21" s="3">
        <f t="shared" si="7"/>
        <v>0</v>
      </c>
      <c r="W21" s="3">
        <f t="shared" si="8"/>
        <v>0</v>
      </c>
      <c r="X21" s="22">
        <f>VLOOKUP(A21,[1]TDSheet!$A:$X,24,0)</f>
        <v>16</v>
      </c>
      <c r="Y21" s="28">
        <v>0</v>
      </c>
      <c r="Z21" s="3">
        <f t="shared" si="9"/>
        <v>0</v>
      </c>
      <c r="AA21" s="31">
        <f t="shared" si="10"/>
        <v>0</v>
      </c>
      <c r="AB21" s="3">
        <f t="shared" si="11"/>
        <v>0</v>
      </c>
    </row>
    <row r="22" spans="1:28" ht="21.95" customHeight="1" outlineLevel="3" x14ac:dyDescent="0.2">
      <c r="A22" s="8" t="s">
        <v>24</v>
      </c>
      <c r="B22" s="20" t="str">
        <f>VLOOKUP(A22,[1]TDSheet!$A:$G,2,0)</f>
        <v>шт</v>
      </c>
      <c r="C22" s="9">
        <v>311</v>
      </c>
      <c r="D22" s="9">
        <v>128</v>
      </c>
      <c r="E22" s="9">
        <v>168</v>
      </c>
      <c r="F22" s="9">
        <v>162</v>
      </c>
      <c r="G22" s="22">
        <f>VLOOKUP(A22,[1]TDSheet!$A:$G,7,0)</f>
        <v>0.9</v>
      </c>
      <c r="J22" s="3">
        <f>VLOOKUP(A22,[1]TDSheet!$A:$Y,25,0)*X22</f>
        <v>0</v>
      </c>
      <c r="K22" s="3">
        <f>VLOOKUP(A22,[1]TDSheet!$A:$AD,29,0)*X22</f>
        <v>200</v>
      </c>
      <c r="L22" s="3">
        <f t="shared" si="3"/>
        <v>33.6</v>
      </c>
      <c r="M22" s="26">
        <f t="shared" si="4"/>
        <v>108.40000000000003</v>
      </c>
      <c r="N22" s="26"/>
      <c r="P22" s="3">
        <f t="shared" si="5"/>
        <v>14</v>
      </c>
      <c r="Q22" s="3">
        <f t="shared" si="6"/>
        <v>10.773809523809524</v>
      </c>
      <c r="R22" s="3">
        <f>VLOOKUP(A22,[1]TDSheet!$A:$S,19,0)</f>
        <v>46.6</v>
      </c>
      <c r="S22" s="3">
        <f>VLOOKUP(A22,[1]TDSheet!$A:$T,20,0)</f>
        <v>35.4</v>
      </c>
      <c r="T22" s="3">
        <f>VLOOKUP(A22,[1]TDSheet!$A:$L,12,0)</f>
        <v>32.200000000000003</v>
      </c>
      <c r="V22" s="3">
        <f t="shared" si="7"/>
        <v>97.560000000000031</v>
      </c>
      <c r="W22" s="3">
        <f t="shared" si="8"/>
        <v>0</v>
      </c>
      <c r="X22" s="22">
        <f>VLOOKUP(A22,[1]TDSheet!$A:$X,24,0)</f>
        <v>8</v>
      </c>
      <c r="Y22" s="28">
        <v>14</v>
      </c>
      <c r="Z22" s="3">
        <f t="shared" si="9"/>
        <v>100.8</v>
      </c>
      <c r="AA22" s="31">
        <f t="shared" si="10"/>
        <v>0</v>
      </c>
      <c r="AB22" s="3">
        <f t="shared" si="11"/>
        <v>0</v>
      </c>
    </row>
    <row r="23" spans="1:28" ht="11.1" customHeight="1" outlineLevel="3" x14ac:dyDescent="0.2">
      <c r="A23" s="8" t="s">
        <v>25</v>
      </c>
      <c r="B23" s="20" t="str">
        <f>VLOOKUP(A23,[1]TDSheet!$A:$G,2,0)</f>
        <v>кг</v>
      </c>
      <c r="C23" s="9">
        <v>1225</v>
      </c>
      <c r="D23" s="9">
        <v>2760</v>
      </c>
      <c r="E23" s="9">
        <v>1955</v>
      </c>
      <c r="F23" s="9">
        <v>1580</v>
      </c>
      <c r="G23" s="22">
        <f>VLOOKUP(A23,[1]TDSheet!$A:$G,7,0)</f>
        <v>1</v>
      </c>
      <c r="J23" s="3">
        <f>VLOOKUP(A23,[1]TDSheet!$A:$Y,25,0)*X23</f>
        <v>1695</v>
      </c>
      <c r="K23" s="3">
        <f>VLOOKUP(A23,[1]TDSheet!$A:$AD,29,0)*X23</f>
        <v>1300</v>
      </c>
      <c r="L23" s="3">
        <f t="shared" si="3"/>
        <v>391</v>
      </c>
      <c r="M23" s="26">
        <f t="shared" si="4"/>
        <v>899</v>
      </c>
      <c r="N23" s="26"/>
      <c r="P23" s="3">
        <f t="shared" si="5"/>
        <v>14</v>
      </c>
      <c r="Q23" s="3">
        <f t="shared" si="6"/>
        <v>11.70076726342711</v>
      </c>
      <c r="R23" s="3">
        <f>VLOOKUP(A23,[1]TDSheet!$A:$S,19,0)</f>
        <v>310</v>
      </c>
      <c r="S23" s="3">
        <f>VLOOKUP(A23,[1]TDSheet!$A:$T,20,0)</f>
        <v>344</v>
      </c>
      <c r="T23" s="3">
        <f>VLOOKUP(A23,[1]TDSheet!$A:$L,12,0)</f>
        <v>406</v>
      </c>
      <c r="V23" s="3">
        <f t="shared" si="7"/>
        <v>899</v>
      </c>
      <c r="W23" s="3">
        <f t="shared" si="8"/>
        <v>0</v>
      </c>
      <c r="X23" s="22">
        <f>VLOOKUP(A23,[1]TDSheet!$A:$X,24,0)</f>
        <v>5</v>
      </c>
      <c r="Y23" s="28">
        <v>180</v>
      </c>
      <c r="Z23" s="3">
        <f t="shared" si="9"/>
        <v>900</v>
      </c>
      <c r="AA23" s="31">
        <f t="shared" si="10"/>
        <v>0</v>
      </c>
      <c r="AB23" s="3">
        <f t="shared" si="11"/>
        <v>0</v>
      </c>
    </row>
    <row r="24" spans="1:28" ht="11.1" customHeight="1" outlineLevel="3" x14ac:dyDescent="0.2">
      <c r="A24" s="8" t="s">
        <v>26</v>
      </c>
      <c r="B24" s="20" t="str">
        <f>VLOOKUP(A24,[1]TDSheet!$A:$G,2,0)</f>
        <v>шт</v>
      </c>
      <c r="C24" s="9">
        <v>1336</v>
      </c>
      <c r="D24" s="9">
        <v>830</v>
      </c>
      <c r="E24" s="9">
        <v>1275</v>
      </c>
      <c r="F24" s="9">
        <v>551</v>
      </c>
      <c r="G24" s="22">
        <f>VLOOKUP(A24,[1]TDSheet!$A:$G,7,0)</f>
        <v>1</v>
      </c>
      <c r="J24" s="3">
        <f>VLOOKUP(A24,[1]TDSheet!$A:$Y,25,0)*X24</f>
        <v>905</v>
      </c>
      <c r="K24" s="3">
        <f>VLOOKUP(A24,[1]TDSheet!$A:$AD,29,0)*X24</f>
        <v>0</v>
      </c>
      <c r="L24" s="3">
        <f t="shared" si="3"/>
        <v>255</v>
      </c>
      <c r="M24" s="26">
        <f t="shared" si="4"/>
        <v>2114</v>
      </c>
      <c r="N24" s="26"/>
      <c r="P24" s="3">
        <f t="shared" si="5"/>
        <v>14</v>
      </c>
      <c r="Q24" s="3">
        <f t="shared" si="6"/>
        <v>5.7098039215686276</v>
      </c>
      <c r="R24" s="3">
        <f>VLOOKUP(A24,[1]TDSheet!$A:$S,19,0)</f>
        <v>210.4</v>
      </c>
      <c r="S24" s="3">
        <f>VLOOKUP(A24,[1]TDSheet!$A:$T,20,0)</f>
        <v>185</v>
      </c>
      <c r="T24" s="3">
        <f>VLOOKUP(A24,[1]TDSheet!$A:$L,12,0)</f>
        <v>218.2</v>
      </c>
      <c r="V24" s="3">
        <f t="shared" si="7"/>
        <v>2114</v>
      </c>
      <c r="W24" s="3">
        <f t="shared" si="8"/>
        <v>0</v>
      </c>
      <c r="X24" s="22">
        <f>VLOOKUP(A24,[1]TDSheet!$A:$X,24,0)</f>
        <v>5</v>
      </c>
      <c r="Y24" s="28">
        <v>423</v>
      </c>
      <c r="Z24" s="3">
        <f t="shared" si="9"/>
        <v>2115</v>
      </c>
      <c r="AA24" s="31">
        <f t="shared" si="10"/>
        <v>0</v>
      </c>
      <c r="AB24" s="3">
        <f t="shared" si="11"/>
        <v>0</v>
      </c>
    </row>
    <row r="25" spans="1:28" ht="11.1" customHeight="1" outlineLevel="3" x14ac:dyDescent="0.2">
      <c r="A25" s="8" t="s">
        <v>27</v>
      </c>
      <c r="B25" s="20" t="str">
        <f>VLOOKUP(A25,[1]TDSheet!$A:$G,2,0)</f>
        <v>кг</v>
      </c>
      <c r="C25" s="9">
        <v>473.5</v>
      </c>
      <c r="D25" s="9">
        <v>1446</v>
      </c>
      <c r="E25" s="9">
        <v>786.5</v>
      </c>
      <c r="F25" s="9">
        <v>918.5</v>
      </c>
      <c r="G25" s="22">
        <f>VLOOKUP(A25,[1]TDSheet!$A:$G,7,0)</f>
        <v>1</v>
      </c>
      <c r="J25" s="24">
        <v>0</v>
      </c>
      <c r="K25" s="3">
        <f>VLOOKUP(A25,[1]TDSheet!$A:$AD,29,0)*X25</f>
        <v>0</v>
      </c>
      <c r="L25" s="3">
        <f t="shared" si="3"/>
        <v>157.30000000000001</v>
      </c>
      <c r="M25" s="27">
        <v>700</v>
      </c>
      <c r="N25" s="26"/>
      <c r="P25" s="3">
        <f t="shared" si="5"/>
        <v>10.289256198347106</v>
      </c>
      <c r="Q25" s="3">
        <f t="shared" si="6"/>
        <v>5.8391608391608392</v>
      </c>
      <c r="R25" s="3">
        <f>VLOOKUP(A25,[1]TDSheet!$A:$S,19,0)</f>
        <v>119.9</v>
      </c>
      <c r="S25" s="3">
        <f>VLOOKUP(A25,[1]TDSheet!$A:$T,20,0)</f>
        <v>148.5</v>
      </c>
      <c r="T25" s="3">
        <f>VLOOKUP(A25,[1]TDSheet!$A:$L,12,0)</f>
        <v>148.4</v>
      </c>
      <c r="V25" s="3">
        <f t="shared" si="7"/>
        <v>700</v>
      </c>
      <c r="W25" s="3">
        <f t="shared" si="8"/>
        <v>0</v>
      </c>
      <c r="X25" s="22">
        <f>VLOOKUP(A25,[1]TDSheet!$A:$X,24,0)</f>
        <v>5.5</v>
      </c>
      <c r="Y25" s="28">
        <v>128</v>
      </c>
      <c r="Z25" s="3">
        <f t="shared" si="9"/>
        <v>704</v>
      </c>
      <c r="AA25" s="31">
        <f t="shared" si="10"/>
        <v>0</v>
      </c>
      <c r="AB25" s="3">
        <f t="shared" si="11"/>
        <v>0</v>
      </c>
    </row>
    <row r="26" spans="1:28" ht="11.1" customHeight="1" outlineLevel="3" x14ac:dyDescent="0.2">
      <c r="A26" s="8" t="s">
        <v>28</v>
      </c>
      <c r="B26" s="20" t="str">
        <f>VLOOKUP(A26,[1]TDSheet!$A:$G,2,0)</f>
        <v>кг</v>
      </c>
      <c r="C26" s="9">
        <v>93</v>
      </c>
      <c r="D26" s="9">
        <v>6</v>
      </c>
      <c r="E26" s="9"/>
      <c r="F26" s="9"/>
      <c r="G26" s="22">
        <f>VLOOKUP(A26,[1]TDSheet!$A:$G,7,0)</f>
        <v>1</v>
      </c>
      <c r="J26" s="24">
        <v>0</v>
      </c>
      <c r="K26" s="3">
        <f>VLOOKUP(A26,[1]TDSheet!$A:$AD,29,0)*X26</f>
        <v>0</v>
      </c>
      <c r="L26" s="3">
        <f t="shared" si="3"/>
        <v>0</v>
      </c>
      <c r="M26" s="27">
        <v>300</v>
      </c>
      <c r="N26" s="26"/>
      <c r="P26" s="3" t="e">
        <f t="shared" si="5"/>
        <v>#DIV/0!</v>
      </c>
      <c r="Q26" s="3" t="e">
        <f t="shared" si="6"/>
        <v>#DIV/0!</v>
      </c>
      <c r="R26" s="3">
        <f>VLOOKUP(A26,[1]TDSheet!$A:$S,19,0)</f>
        <v>46.8</v>
      </c>
      <c r="S26" s="3">
        <f>VLOOKUP(A26,[1]TDSheet!$A:$T,20,0)</f>
        <v>24.6</v>
      </c>
      <c r="T26" s="3">
        <f>VLOOKUP(A26,[1]TDSheet!$A:$L,12,0)</f>
        <v>81.599999999999994</v>
      </c>
      <c r="V26" s="3">
        <f t="shared" si="7"/>
        <v>300</v>
      </c>
      <c r="W26" s="3">
        <f t="shared" si="8"/>
        <v>0</v>
      </c>
      <c r="X26" s="22">
        <f>VLOOKUP(A26,[1]TDSheet!$A:$X,24,0)</f>
        <v>3</v>
      </c>
      <c r="Y26" s="28">
        <v>100</v>
      </c>
      <c r="Z26" s="3">
        <f t="shared" si="9"/>
        <v>300</v>
      </c>
      <c r="AA26" s="31">
        <f t="shared" si="10"/>
        <v>0</v>
      </c>
      <c r="AB26" s="3">
        <f t="shared" si="11"/>
        <v>0</v>
      </c>
    </row>
    <row r="27" spans="1:28" ht="11.1" customHeight="1" outlineLevel="3" x14ac:dyDescent="0.2">
      <c r="A27" s="8" t="s">
        <v>29</v>
      </c>
      <c r="B27" s="20" t="str">
        <f>VLOOKUP(A27,[1]TDSheet!$A:$G,2,0)</f>
        <v>шт</v>
      </c>
      <c r="C27" s="9">
        <v>477</v>
      </c>
      <c r="D27" s="9">
        <v>278</v>
      </c>
      <c r="E27" s="9">
        <v>518</v>
      </c>
      <c r="F27" s="9">
        <v>13</v>
      </c>
      <c r="G27" s="22">
        <f>VLOOKUP(A27,[1]TDSheet!$A:$G,7,0)</f>
        <v>0.25</v>
      </c>
      <c r="J27" s="3">
        <f>VLOOKUP(A27,[1]TDSheet!$A:$Y,25,0)*X27</f>
        <v>1212</v>
      </c>
      <c r="K27" s="3">
        <f>VLOOKUP(A27,[1]TDSheet!$A:$AD,29,0)*X27</f>
        <v>600</v>
      </c>
      <c r="L27" s="3">
        <f t="shared" si="3"/>
        <v>103.6</v>
      </c>
      <c r="M27" s="26"/>
      <c r="N27" s="26"/>
      <c r="P27" s="3">
        <f t="shared" si="5"/>
        <v>17.615830115830118</v>
      </c>
      <c r="Q27" s="3">
        <f t="shared" si="6"/>
        <v>17.615830115830118</v>
      </c>
      <c r="R27" s="3">
        <f>VLOOKUP(A27,[1]TDSheet!$A:$S,19,0)</f>
        <v>112</v>
      </c>
      <c r="S27" s="3">
        <f>VLOOKUP(A27,[1]TDSheet!$A:$T,20,0)</f>
        <v>80.599999999999994</v>
      </c>
      <c r="T27" s="3">
        <f>VLOOKUP(A27,[1]TDSheet!$A:$L,12,0)</f>
        <v>140.19999999999999</v>
      </c>
      <c r="V27" s="3">
        <f t="shared" si="7"/>
        <v>0</v>
      </c>
      <c r="W27" s="3">
        <f t="shared" si="8"/>
        <v>0</v>
      </c>
      <c r="X27" s="22">
        <f>VLOOKUP(A27,[1]TDSheet!$A:$X,24,0)</f>
        <v>12</v>
      </c>
      <c r="Y27" s="28">
        <v>0</v>
      </c>
      <c r="Z27" s="3">
        <f t="shared" si="9"/>
        <v>0</v>
      </c>
      <c r="AA27" s="31">
        <f t="shared" si="10"/>
        <v>0</v>
      </c>
      <c r="AB27" s="3">
        <f t="shared" si="11"/>
        <v>0</v>
      </c>
    </row>
    <row r="28" spans="1:28" ht="11.1" customHeight="1" outlineLevel="3" x14ac:dyDescent="0.2">
      <c r="A28" s="8" t="s">
        <v>30</v>
      </c>
      <c r="B28" s="20" t="str">
        <f>VLOOKUP(A28,[1]TDSheet!$A:$G,2,0)</f>
        <v>кг</v>
      </c>
      <c r="C28" s="9">
        <v>201.6</v>
      </c>
      <c r="D28" s="9"/>
      <c r="E28" s="9">
        <v>120.6</v>
      </c>
      <c r="F28" s="9">
        <v>-1.8</v>
      </c>
      <c r="G28" s="22">
        <f>VLOOKUP(A28,[1]TDSheet!$A:$G,7,0)</f>
        <v>1</v>
      </c>
      <c r="J28" s="24">
        <v>0</v>
      </c>
      <c r="K28" s="3">
        <f>VLOOKUP(A28,[1]TDSheet!$A:$AD,29,0)*X28</f>
        <v>0</v>
      </c>
      <c r="L28" s="3">
        <f t="shared" si="3"/>
        <v>24.119999999999997</v>
      </c>
      <c r="M28" s="27">
        <v>250</v>
      </c>
      <c r="N28" s="26"/>
      <c r="P28" s="3">
        <f t="shared" si="5"/>
        <v>10.290215588723052</v>
      </c>
      <c r="Q28" s="3">
        <f t="shared" si="6"/>
        <v>-7.4626865671641798E-2</v>
      </c>
      <c r="R28" s="3">
        <f>VLOOKUP(A28,[1]TDSheet!$A:$S,19,0)</f>
        <v>41.4</v>
      </c>
      <c r="S28" s="3">
        <f>VLOOKUP(A28,[1]TDSheet!$A:$T,20,0)</f>
        <v>25.2</v>
      </c>
      <c r="T28" s="3">
        <f>VLOOKUP(A28,[1]TDSheet!$A:$L,12,0)</f>
        <v>50.04</v>
      </c>
      <c r="V28" s="3">
        <f t="shared" si="7"/>
        <v>250</v>
      </c>
      <c r="W28" s="3">
        <f t="shared" si="8"/>
        <v>0</v>
      </c>
      <c r="X28" s="22">
        <f>VLOOKUP(A28,[1]TDSheet!$A:$X,24,0)</f>
        <v>1.8</v>
      </c>
      <c r="Y28" s="28">
        <v>139</v>
      </c>
      <c r="Z28" s="3">
        <f t="shared" si="9"/>
        <v>250.20000000000002</v>
      </c>
      <c r="AA28" s="31">
        <f t="shared" si="10"/>
        <v>0</v>
      </c>
      <c r="AB28" s="3">
        <f t="shared" si="11"/>
        <v>0</v>
      </c>
    </row>
    <row r="29" spans="1:28" ht="11.1" customHeight="1" outlineLevel="3" x14ac:dyDescent="0.2">
      <c r="A29" s="8" t="s">
        <v>31</v>
      </c>
      <c r="B29" s="20" t="str">
        <f>VLOOKUP(A29,[1]TDSheet!$A:$G,2,0)</f>
        <v>шт</v>
      </c>
      <c r="C29" s="9">
        <v>1037</v>
      </c>
      <c r="D29" s="9">
        <v>13</v>
      </c>
      <c r="E29" s="9">
        <v>611</v>
      </c>
      <c r="F29" s="9">
        <v>12</v>
      </c>
      <c r="G29" s="22">
        <f>VLOOKUP(A29,[1]TDSheet!$A:$G,7,0)</f>
        <v>0.25</v>
      </c>
      <c r="J29" s="3">
        <f>VLOOKUP(A29,[1]TDSheet!$A:$Y,25,0)*X29</f>
        <v>1800</v>
      </c>
      <c r="K29" s="3">
        <f>VLOOKUP(A29,[1]TDSheet!$A:$AD,29,0)*X29</f>
        <v>600</v>
      </c>
      <c r="L29" s="3">
        <f t="shared" si="3"/>
        <v>122.2</v>
      </c>
      <c r="M29" s="26"/>
      <c r="N29" s="26"/>
      <c r="P29" s="3">
        <f t="shared" si="5"/>
        <v>19.738134206219311</v>
      </c>
      <c r="Q29" s="3">
        <f t="shared" si="6"/>
        <v>19.738134206219311</v>
      </c>
      <c r="R29" s="3">
        <f>VLOOKUP(A29,[1]TDSheet!$A:$S,19,0)</f>
        <v>182.2</v>
      </c>
      <c r="S29" s="3">
        <f>VLOOKUP(A29,[1]TDSheet!$A:$T,20,0)</f>
        <v>48.6</v>
      </c>
      <c r="T29" s="3">
        <f>VLOOKUP(A29,[1]TDSheet!$A:$L,12,0)</f>
        <v>198.2</v>
      </c>
      <c r="V29" s="3">
        <f t="shared" si="7"/>
        <v>0</v>
      </c>
      <c r="W29" s="3">
        <f t="shared" si="8"/>
        <v>0</v>
      </c>
      <c r="X29" s="22">
        <f>VLOOKUP(A29,[1]TDSheet!$A:$X,24,0)</f>
        <v>12</v>
      </c>
      <c r="Y29" s="28">
        <v>0</v>
      </c>
      <c r="Z29" s="3">
        <f t="shared" si="9"/>
        <v>0</v>
      </c>
      <c r="AA29" s="31">
        <f t="shared" si="10"/>
        <v>0</v>
      </c>
      <c r="AB29" s="3">
        <f t="shared" si="11"/>
        <v>0</v>
      </c>
    </row>
    <row r="30" spans="1:28" ht="11.1" customHeight="1" outlineLevel="3" x14ac:dyDescent="0.2">
      <c r="A30" s="8" t="s">
        <v>32</v>
      </c>
      <c r="B30" s="20" t="str">
        <f>VLOOKUP(A30,[1]TDSheet!$A:$G,2,0)</f>
        <v>шт</v>
      </c>
      <c r="C30" s="9">
        <v>980</v>
      </c>
      <c r="D30" s="9"/>
      <c r="E30" s="9">
        <v>612</v>
      </c>
      <c r="F30" s="9">
        <v>1</v>
      </c>
      <c r="G30" s="22">
        <f>VLOOKUP(A30,[1]TDSheet!$A:$G,7,0)</f>
        <v>0.25</v>
      </c>
      <c r="J30" s="3">
        <f>VLOOKUP(A30,[1]TDSheet!$A:$Y,25,0)*X30</f>
        <v>1740</v>
      </c>
      <c r="K30" s="3">
        <f>VLOOKUP(A30,[1]TDSheet!$A:$AD,29,0)*X30</f>
        <v>600</v>
      </c>
      <c r="L30" s="3">
        <f t="shared" si="3"/>
        <v>122.4</v>
      </c>
      <c r="M30" s="26"/>
      <c r="N30" s="26"/>
      <c r="P30" s="3">
        <f t="shared" si="5"/>
        <v>19.125816993464053</v>
      </c>
      <c r="Q30" s="3">
        <f t="shared" si="6"/>
        <v>19.125816993464053</v>
      </c>
      <c r="R30" s="3">
        <f>VLOOKUP(A30,[1]TDSheet!$A:$S,19,0)</f>
        <v>169</v>
      </c>
      <c r="S30" s="3">
        <f>VLOOKUP(A30,[1]TDSheet!$A:$T,20,0)</f>
        <v>66.2</v>
      </c>
      <c r="T30" s="3">
        <f>VLOOKUP(A30,[1]TDSheet!$A:$L,12,0)</f>
        <v>190.4</v>
      </c>
      <c r="V30" s="3">
        <f t="shared" si="7"/>
        <v>0</v>
      </c>
      <c r="W30" s="3">
        <f t="shared" si="8"/>
        <v>0</v>
      </c>
      <c r="X30" s="22">
        <f>VLOOKUP(A30,[1]TDSheet!$A:$X,24,0)</f>
        <v>12</v>
      </c>
      <c r="Y30" s="28">
        <v>0</v>
      </c>
      <c r="Z30" s="3">
        <f t="shared" si="9"/>
        <v>0</v>
      </c>
      <c r="AA30" s="31">
        <f t="shared" si="10"/>
        <v>0</v>
      </c>
      <c r="AB30" s="3">
        <f t="shared" si="11"/>
        <v>0</v>
      </c>
    </row>
    <row r="31" spans="1:28" ht="21.95" customHeight="1" outlineLevel="3" x14ac:dyDescent="0.2">
      <c r="A31" s="8" t="s">
        <v>33</v>
      </c>
      <c r="B31" s="20" t="str">
        <f>VLOOKUP(A31,[1]TDSheet!$A:$G,2,0)</f>
        <v>кг</v>
      </c>
      <c r="C31" s="9">
        <v>345.6</v>
      </c>
      <c r="D31" s="9">
        <v>24.3</v>
      </c>
      <c r="E31" s="9">
        <v>56.7</v>
      </c>
      <c r="F31" s="9">
        <v>259.2</v>
      </c>
      <c r="G31" s="22">
        <f>VLOOKUP(A31,[1]TDSheet!$A:$G,7,0)</f>
        <v>1</v>
      </c>
      <c r="J31" s="3">
        <f>VLOOKUP(A31,[1]TDSheet!$A:$Y,25,0)*X31</f>
        <v>0</v>
      </c>
      <c r="K31" s="3">
        <f>VLOOKUP(A31,[1]TDSheet!$A:$AD,29,0)*X31</f>
        <v>0</v>
      </c>
      <c r="L31" s="3">
        <f t="shared" si="3"/>
        <v>11.34</v>
      </c>
      <c r="M31" s="26"/>
      <c r="N31" s="26"/>
      <c r="P31" s="3">
        <f t="shared" si="5"/>
        <v>22.857142857142858</v>
      </c>
      <c r="Q31" s="3">
        <f t="shared" si="6"/>
        <v>22.857142857142858</v>
      </c>
      <c r="R31" s="3">
        <f>VLOOKUP(A31,[1]TDSheet!$A:$S,19,0)</f>
        <v>8.1</v>
      </c>
      <c r="S31" s="3">
        <f>VLOOKUP(A31,[1]TDSheet!$A:$T,20,0)</f>
        <v>9.7200000000000006</v>
      </c>
      <c r="T31" s="3">
        <f>VLOOKUP(A31,[1]TDSheet!$A:$L,12,0)</f>
        <v>10.26</v>
      </c>
      <c r="V31" s="3">
        <f t="shared" si="7"/>
        <v>0</v>
      </c>
      <c r="W31" s="3">
        <f t="shared" si="8"/>
        <v>0</v>
      </c>
      <c r="X31" s="22">
        <f>VLOOKUP(A31,[1]TDSheet!$A:$X,24,0)</f>
        <v>2.7</v>
      </c>
      <c r="Y31" s="28">
        <v>0</v>
      </c>
      <c r="Z31" s="3">
        <f t="shared" si="9"/>
        <v>0</v>
      </c>
      <c r="AA31" s="31">
        <f t="shared" si="10"/>
        <v>0</v>
      </c>
      <c r="AB31" s="3">
        <f t="shared" si="11"/>
        <v>0</v>
      </c>
    </row>
    <row r="32" spans="1:28" ht="11.1" customHeight="1" outlineLevel="3" x14ac:dyDescent="0.2">
      <c r="A32" s="8" t="s">
        <v>34</v>
      </c>
      <c r="B32" s="20" t="str">
        <f>VLOOKUP(A32,[1]TDSheet!$A:$G,2,0)</f>
        <v>кг</v>
      </c>
      <c r="C32" s="9">
        <v>2185</v>
      </c>
      <c r="D32" s="9">
        <v>2150</v>
      </c>
      <c r="E32" s="9">
        <v>2170</v>
      </c>
      <c r="F32" s="9">
        <v>1655</v>
      </c>
      <c r="G32" s="22">
        <f>VLOOKUP(A32,[1]TDSheet!$A:$G,7,0)</f>
        <v>1</v>
      </c>
      <c r="J32" s="24">
        <v>0</v>
      </c>
      <c r="K32" s="3">
        <f>VLOOKUP(A32,[1]TDSheet!$A:$AD,29,0)*X32</f>
        <v>0</v>
      </c>
      <c r="L32" s="3">
        <f t="shared" si="3"/>
        <v>434</v>
      </c>
      <c r="M32" s="27">
        <v>2500</v>
      </c>
      <c r="N32" s="26"/>
      <c r="P32" s="3">
        <f t="shared" si="5"/>
        <v>9.5737327188940089</v>
      </c>
      <c r="Q32" s="3">
        <f t="shared" si="6"/>
        <v>3.8133640552995391</v>
      </c>
      <c r="R32" s="3">
        <f>VLOOKUP(A32,[1]TDSheet!$A:$S,19,0)</f>
        <v>369</v>
      </c>
      <c r="S32" s="3">
        <f>VLOOKUP(A32,[1]TDSheet!$A:$T,20,0)</f>
        <v>360</v>
      </c>
      <c r="T32" s="3">
        <f>VLOOKUP(A32,[1]TDSheet!$A:$L,12,0)</f>
        <v>398</v>
      </c>
      <c r="V32" s="3">
        <f t="shared" si="7"/>
        <v>2500</v>
      </c>
      <c r="W32" s="3">
        <f t="shared" si="8"/>
        <v>0</v>
      </c>
      <c r="X32" s="22">
        <f>VLOOKUP(A32,[1]TDSheet!$A:$X,24,0)</f>
        <v>5</v>
      </c>
      <c r="Y32" s="28">
        <v>550</v>
      </c>
      <c r="Z32" s="3">
        <f t="shared" si="9"/>
        <v>2750</v>
      </c>
      <c r="AA32" s="31">
        <f t="shared" si="10"/>
        <v>0</v>
      </c>
      <c r="AB32" s="3">
        <f t="shared" si="11"/>
        <v>0</v>
      </c>
    </row>
    <row r="33" spans="1:28" ht="11.45" customHeight="1" x14ac:dyDescent="0.2">
      <c r="A33" s="8" t="s">
        <v>56</v>
      </c>
      <c r="B33" s="20" t="str">
        <f>VLOOKUP(A33,[1]TDSheet!$A:$G,2,0)</f>
        <v>шт</v>
      </c>
      <c r="C33" s="9"/>
      <c r="D33" s="9"/>
      <c r="E33" s="9"/>
      <c r="F33" s="9"/>
      <c r="G33" s="22">
        <f>VLOOKUP(A33,[1]TDSheet!$A:$G,7,0)</f>
        <v>0.7</v>
      </c>
      <c r="J33" s="3">
        <v>200</v>
      </c>
      <c r="K33" s="3">
        <f>VLOOKUP(A33,[1]TDSheet!$A:$AD,29,0)*X33</f>
        <v>0</v>
      </c>
      <c r="L33" s="3">
        <f t="shared" si="3"/>
        <v>0</v>
      </c>
      <c r="M33" s="26"/>
      <c r="N33" s="26"/>
      <c r="P33" s="3" t="e">
        <f t="shared" si="5"/>
        <v>#DIV/0!</v>
      </c>
      <c r="Q33" s="3" t="e">
        <f t="shared" si="6"/>
        <v>#DIV/0!</v>
      </c>
      <c r="R33" s="3">
        <f>VLOOKUP(A33,[1]TDSheet!$A:$S,19,0)</f>
        <v>0</v>
      </c>
      <c r="S33" s="3">
        <f>VLOOKUP(A33,[1]TDSheet!$A:$T,20,0)</f>
        <v>0</v>
      </c>
      <c r="T33" s="3">
        <f>VLOOKUP(A33,[1]TDSheet!$A:$L,12,0)</f>
        <v>0</v>
      </c>
      <c r="U33" s="23" t="s">
        <v>57</v>
      </c>
      <c r="V33" s="3">
        <f t="shared" si="7"/>
        <v>0</v>
      </c>
      <c r="W33" s="3">
        <f t="shared" si="8"/>
        <v>0</v>
      </c>
      <c r="X33" s="22">
        <f>VLOOKUP(A33,[1]TDSheet!$A:$X,24,0)</f>
        <v>6</v>
      </c>
      <c r="Y33" s="28">
        <v>0</v>
      </c>
      <c r="Z33" s="3">
        <f t="shared" si="9"/>
        <v>0</v>
      </c>
      <c r="AA33" s="31">
        <f t="shared" si="10"/>
        <v>0</v>
      </c>
      <c r="AB33" s="3">
        <f t="shared" si="11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2023-08-30T13:19:25Z</dcterms:modified>
</cp:coreProperties>
</file>