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0,08,23 ЗПФ\"/>
    </mc:Choice>
  </mc:AlternateContent>
  <xr:revisionPtr revIDLastSave="0" documentId="13_ncr:1_{623D19C1-FECC-41EA-A73C-C5AB0EBD059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M16" i="1"/>
  <c r="M26" i="1"/>
  <c r="M25" i="1"/>
  <c r="M24" i="1"/>
  <c r="M23" i="1"/>
  <c r="M33" i="1"/>
  <c r="M13" i="1"/>
  <c r="M11" i="1"/>
  <c r="M7" i="1"/>
  <c r="M6" i="1"/>
  <c r="Z8" i="1" l="1"/>
  <c r="Z9" i="1"/>
  <c r="Z10" i="1"/>
  <c r="Z11" i="1"/>
  <c r="Z12" i="1"/>
  <c r="Z13" i="1"/>
  <c r="Z14" i="1"/>
  <c r="Z15" i="1"/>
  <c r="Z21" i="1"/>
  <c r="Z22" i="1"/>
  <c r="Z27" i="1"/>
  <c r="Z28" i="1"/>
  <c r="Z29" i="1"/>
  <c r="Z30" i="1"/>
  <c r="Z31" i="1"/>
  <c r="Z33" i="1"/>
  <c r="Z7" i="1"/>
  <c r="Y8" i="1"/>
  <c r="Y9" i="1"/>
  <c r="Y10" i="1"/>
  <c r="Y12" i="1"/>
  <c r="Y14" i="1"/>
  <c r="Y15" i="1"/>
  <c r="Z16" i="1"/>
  <c r="Z17" i="1"/>
  <c r="Z18" i="1"/>
  <c r="Z19" i="1"/>
  <c r="Z20" i="1"/>
  <c r="Y21" i="1"/>
  <c r="Y22" i="1"/>
  <c r="Z23" i="1"/>
  <c r="Z24" i="1"/>
  <c r="Z25" i="1"/>
  <c r="Z26" i="1"/>
  <c r="Y27" i="1"/>
  <c r="Y28" i="1"/>
  <c r="Y30" i="1"/>
  <c r="Y31" i="1"/>
  <c r="Y32" i="1"/>
  <c r="Z32" i="1" s="1"/>
  <c r="Z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Q6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6" i="1"/>
  <c r="L5" i="1" s="1"/>
  <c r="J7" i="1"/>
  <c r="J8" i="1"/>
  <c r="J5" i="1" s="1"/>
  <c r="J9" i="1"/>
  <c r="J10" i="1"/>
  <c r="J11" i="1"/>
  <c r="J12" i="1"/>
  <c r="J13" i="1"/>
  <c r="J14" i="1"/>
  <c r="J15" i="1"/>
  <c r="J16" i="1"/>
  <c r="J17" i="1"/>
  <c r="J18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6" i="1"/>
  <c r="F5" i="1"/>
  <c r="E5" i="1"/>
  <c r="I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6" i="1"/>
  <c r="T7" i="1"/>
  <c r="T8" i="1"/>
  <c r="T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6" i="1"/>
  <c r="S7" i="1"/>
  <c r="S8" i="1"/>
  <c r="S5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6" i="1"/>
  <c r="G7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6" i="1"/>
  <c r="AD5" i="1"/>
  <c r="AC5" i="1"/>
  <c r="AB5" i="1"/>
  <c r="AA5" i="1"/>
  <c r="W5" i="1"/>
  <c r="O5" i="1"/>
  <c r="N5" i="1"/>
  <c r="M5" i="1"/>
  <c r="K5" i="1"/>
  <c r="H5" i="1"/>
  <c r="B7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8" i="1"/>
  <c r="B29" i="1"/>
  <c r="B30" i="1"/>
  <c r="B31" i="1"/>
  <c r="B32" i="1"/>
  <c r="B33" i="1"/>
  <c r="B6" i="1"/>
  <c r="Z5" i="1" l="1"/>
  <c r="V5" i="1"/>
  <c r="Y5" i="1"/>
</calcChain>
</file>

<file path=xl/sharedStrings.xml><?xml version="1.0" encoding="utf-8"?>
<sst xmlns="http://schemas.openxmlformats.org/spreadsheetml/2006/main" count="64" uniqueCount="60">
  <si>
    <t>Период: 23.08.2023 - 30.08.2023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</si>
  <si>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</si>
  <si>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</si>
  <si>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</si>
  <si>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</si>
  <si>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</si>
  <si>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</si>
  <si>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</si>
  <si>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</si>
  <si>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</si>
  <si>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</si>
  <si>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</si>
  <si>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</si>
  <si>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</si>
  <si>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</si>
  <si>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</si>
  <si>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</si>
  <si>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</si>
  <si>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</si>
  <si>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</si>
  <si>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</si>
  <si>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</si>
  <si>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</si>
  <si>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</si>
  <si>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</si>
  <si>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</si>
  <si>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</si>
  <si>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</si>
  <si>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</si>
  <si>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</si>
  <si>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</si>
  <si>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</si>
  <si>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</si>
  <si>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шт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</si>
  <si>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</si>
  <si>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</si>
  <si>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</si>
  <si>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</si>
  <si>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</si>
  <si>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</si>
  <si>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</si>
  <si>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коррекция</t>
  </si>
  <si>
    <t>кон ост</t>
  </si>
  <si>
    <t>ост без заказа</t>
  </si>
  <si>
    <t>ср 11,08</t>
  </si>
  <si>
    <t>ср 18,08</t>
  </si>
  <si>
    <t>коментарий</t>
  </si>
  <si>
    <t>вес 1</t>
  </si>
  <si>
    <t>вес 2</t>
  </si>
  <si>
    <t>заказ кор. 1</t>
  </si>
  <si>
    <t>ВЕС 1</t>
  </si>
  <si>
    <t>заказ кор. 2</t>
  </si>
  <si>
    <t>ВЕС 2</t>
  </si>
  <si>
    <t>ВЕС коррекции</t>
  </si>
  <si>
    <t>крат кор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</si>
  <si>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</si>
  <si>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</si>
  <si>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</si>
  <si>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</si>
  <si>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ср 25,08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</si>
</sst>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165" fontId="4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4" xfId="0" applyNumberFormat="1" applyBorder="1" applyAlignment="1"/>
    <xf numFmtId="164" fontId="0" fillId="5" borderId="0" xfId="0" applyNumberFormat="1" applyFill="1" applyAlignment="1"/>
    <xf numFmtId="164" fontId="0" fillId="5" borderId="4" xfId="0" applyNumberFormat="1" applyFill="1" applyBorder="1" applyAlignment="1"/>
    <xf numFmtId="2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4,08,23%20&#1047;&#1055;&#1060;/&#1076;&#1074;%2025,08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18.08.2023 - 25.08.2023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коррекция</v>
          </cell>
          <cell r="P3" t="str">
            <v>кон ост</v>
          </cell>
          <cell r="Q3" t="str">
            <v>ост без заказа</v>
          </cell>
          <cell r="R3" t="str">
            <v>ср 04,08</v>
          </cell>
          <cell r="S3" t="str">
            <v>ср 11,08</v>
          </cell>
          <cell r="T3" t="str">
            <v>ср 18,08</v>
          </cell>
          <cell r="U3" t="str">
            <v>коментарий</v>
          </cell>
          <cell r="V3" t="str">
            <v>вес 1</v>
          </cell>
          <cell r="W3" t="str">
            <v>вес 2</v>
          </cell>
          <cell r="Y3" t="str">
            <v>заказ кор. 1</v>
          </cell>
        </row>
        <row r="4">
          <cell r="A4" t="str">
            <v>Номенклатура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 t="str">
            <v>ПОКОМ Логистический Партнер Заморозка</v>
          </cell>
          <cell r="E5">
            <v>18261.5</v>
          </cell>
          <cell r="F5">
            <v>12042.7</v>
          </cell>
          <cell r="H5">
            <v>0</v>
          </cell>
          <cell r="I5">
            <v>0</v>
          </cell>
          <cell r="J5">
            <v>13926.4</v>
          </cell>
          <cell r="K5">
            <v>7500.3600000000006</v>
          </cell>
          <cell r="L5">
            <v>3652.3</v>
          </cell>
          <cell r="M5">
            <v>17042.28</v>
          </cell>
          <cell r="N5">
            <v>1100</v>
          </cell>
          <cell r="O5">
            <v>0</v>
          </cell>
          <cell r="R5">
            <v>3473.6840000000002</v>
          </cell>
          <cell r="S5">
            <v>3064.2159999999994</v>
          </cell>
          <cell r="T5">
            <v>3888.8399999999997</v>
          </cell>
          <cell r="V5">
            <v>12952.030000000002</v>
          </cell>
          <cell r="W5">
            <v>1100</v>
          </cell>
          <cell r="X5" t="str">
            <v>крат кор</v>
          </cell>
          <cell r="Y5">
            <v>2786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905</v>
          </cell>
          <cell r="D6">
            <v>834</v>
          </cell>
          <cell r="E6">
            <v>905</v>
          </cell>
          <cell r="F6">
            <v>355</v>
          </cell>
          <cell r="G6">
            <v>0.3</v>
          </cell>
          <cell r="J6">
            <v>648</v>
          </cell>
          <cell r="K6">
            <v>600</v>
          </cell>
          <cell r="L6">
            <v>181</v>
          </cell>
          <cell r="M6">
            <v>931</v>
          </cell>
          <cell r="P6">
            <v>14</v>
          </cell>
          <cell r="Q6">
            <v>8.8563535911602216</v>
          </cell>
          <cell r="R6">
            <v>154</v>
          </cell>
          <cell r="S6">
            <v>141.80000000000001</v>
          </cell>
          <cell r="T6">
            <v>163.80000000000001</v>
          </cell>
          <cell r="V6">
            <v>279.3</v>
          </cell>
          <cell r="W6">
            <v>0</v>
          </cell>
          <cell r="X6">
            <v>12</v>
          </cell>
          <cell r="Y6">
            <v>77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13</v>
          </cell>
          <cell r="D7">
            <v>1725</v>
          </cell>
          <cell r="E7">
            <v>876</v>
          </cell>
          <cell r="F7">
            <v>612</v>
          </cell>
          <cell r="G7">
            <v>0.3</v>
          </cell>
          <cell r="J7">
            <v>420</v>
          </cell>
          <cell r="K7">
            <v>600</v>
          </cell>
          <cell r="L7">
            <v>175.2</v>
          </cell>
          <cell r="M7">
            <v>820.79999999999973</v>
          </cell>
          <cell r="P7">
            <v>14</v>
          </cell>
          <cell r="Q7">
            <v>9.3150684931506849</v>
          </cell>
          <cell r="R7">
            <v>112.6</v>
          </cell>
          <cell r="S7">
            <v>154.19999999999999</v>
          </cell>
          <cell r="T7">
            <v>161.19999999999999</v>
          </cell>
          <cell r="V7">
            <v>246.2399999999999</v>
          </cell>
          <cell r="W7">
            <v>0</v>
          </cell>
          <cell r="X7">
            <v>12</v>
          </cell>
          <cell r="Y7">
            <v>69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20.16</v>
          </cell>
          <cell r="G8">
            <v>1</v>
          </cell>
          <cell r="J8">
            <v>0</v>
          </cell>
          <cell r="K8">
            <v>400.96000000000004</v>
          </cell>
          <cell r="L8">
            <v>0</v>
          </cell>
          <cell r="M8">
            <v>120</v>
          </cell>
          <cell r="P8" t="e">
            <v>#DIV/0!</v>
          </cell>
          <cell r="Q8" t="e">
            <v>#DIV/0!</v>
          </cell>
          <cell r="R8">
            <v>17.204000000000001</v>
          </cell>
          <cell r="S8">
            <v>16.576000000000001</v>
          </cell>
          <cell r="T8">
            <v>0</v>
          </cell>
          <cell r="V8">
            <v>120</v>
          </cell>
          <cell r="W8">
            <v>0</v>
          </cell>
          <cell r="X8">
            <v>2.2400000000000002</v>
          </cell>
          <cell r="Y8">
            <v>54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G9">
            <v>1</v>
          </cell>
          <cell r="J9">
            <v>0</v>
          </cell>
          <cell r="K9">
            <v>0</v>
          </cell>
          <cell r="L9">
            <v>0</v>
          </cell>
          <cell r="M9">
            <v>150</v>
          </cell>
          <cell r="P9" t="e">
            <v>#DIV/0!</v>
          </cell>
          <cell r="Q9" t="e">
            <v>#DIV/0!</v>
          </cell>
          <cell r="R9">
            <v>48.1</v>
          </cell>
          <cell r="S9">
            <v>33.299999999999997</v>
          </cell>
          <cell r="T9">
            <v>3.7</v>
          </cell>
          <cell r="V9">
            <v>150</v>
          </cell>
          <cell r="W9">
            <v>0</v>
          </cell>
          <cell r="X9">
            <v>3.7</v>
          </cell>
          <cell r="Y9">
            <v>41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390.5</v>
          </cell>
          <cell r="D10">
            <v>3.5</v>
          </cell>
          <cell r="E10">
            <v>12.6</v>
          </cell>
          <cell r="F10">
            <v>379.6</v>
          </cell>
          <cell r="G10">
            <v>1</v>
          </cell>
          <cell r="J10">
            <v>0</v>
          </cell>
          <cell r="K10">
            <v>0</v>
          </cell>
          <cell r="L10">
            <v>2.52</v>
          </cell>
          <cell r="P10">
            <v>150.63492063492063</v>
          </cell>
          <cell r="Q10">
            <v>150.63492063492063</v>
          </cell>
          <cell r="R10">
            <v>6.12</v>
          </cell>
          <cell r="S10">
            <v>2.88</v>
          </cell>
          <cell r="T10">
            <v>2.9</v>
          </cell>
          <cell r="V10">
            <v>0</v>
          </cell>
          <cell r="W10">
            <v>0</v>
          </cell>
          <cell r="X10">
            <v>1.8</v>
          </cell>
          <cell r="Y10">
            <v>0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1102.5999999999999</v>
          </cell>
          <cell r="D11">
            <v>999</v>
          </cell>
          <cell r="E11">
            <v>788.1</v>
          </cell>
          <cell r="F11">
            <v>1021.2</v>
          </cell>
          <cell r="G11">
            <v>1</v>
          </cell>
          <cell r="J11">
            <v>488.40000000000003</v>
          </cell>
          <cell r="K11">
            <v>599.4</v>
          </cell>
          <cell r="L11">
            <v>157.62</v>
          </cell>
          <cell r="M11">
            <v>97.680000000000177</v>
          </cell>
          <cell r="P11">
            <v>14.000000000000002</v>
          </cell>
          <cell r="Q11">
            <v>13.380281690140844</v>
          </cell>
          <cell r="R11">
            <v>132.45999999999998</v>
          </cell>
          <cell r="S11">
            <v>145.04000000000002</v>
          </cell>
          <cell r="T11">
            <v>178.34</v>
          </cell>
          <cell r="V11">
            <v>97.680000000000177</v>
          </cell>
          <cell r="W11">
            <v>0</v>
          </cell>
          <cell r="X11">
            <v>3.7</v>
          </cell>
          <cell r="Y11">
            <v>27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>
            <v>1033</v>
          </cell>
          <cell r="D12">
            <v>30</v>
          </cell>
          <cell r="E12">
            <v>806</v>
          </cell>
          <cell r="G12">
            <v>0.25</v>
          </cell>
          <cell r="J12">
            <v>1260</v>
          </cell>
          <cell r="K12">
            <v>0</v>
          </cell>
          <cell r="L12">
            <v>161.19999999999999</v>
          </cell>
          <cell r="M12">
            <v>996.79999999999973</v>
          </cell>
          <cell r="P12">
            <v>14</v>
          </cell>
          <cell r="Q12">
            <v>7.8163771712158816</v>
          </cell>
          <cell r="R12">
            <v>180.4</v>
          </cell>
          <cell r="S12">
            <v>113</v>
          </cell>
          <cell r="T12">
            <v>170.8</v>
          </cell>
          <cell r="V12">
            <v>249.19999999999993</v>
          </cell>
          <cell r="W12">
            <v>0</v>
          </cell>
          <cell r="X12">
            <v>6</v>
          </cell>
          <cell r="Y12">
            <v>167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4</v>
          </cell>
          <cell r="D13">
            <v>1620</v>
          </cell>
          <cell r="E13">
            <v>934</v>
          </cell>
          <cell r="F13">
            <v>476</v>
          </cell>
          <cell r="G13">
            <v>0.25</v>
          </cell>
          <cell r="J13">
            <v>0</v>
          </cell>
          <cell r="K13">
            <v>0</v>
          </cell>
          <cell r="L13">
            <v>186.8</v>
          </cell>
          <cell r="M13">
            <v>2139.2000000000003</v>
          </cell>
          <cell r="P13">
            <v>14</v>
          </cell>
          <cell r="Q13">
            <v>2.5481798715203423</v>
          </cell>
          <cell r="R13">
            <v>85.6</v>
          </cell>
          <cell r="S13">
            <v>128.19999999999999</v>
          </cell>
          <cell r="T13">
            <v>102.6</v>
          </cell>
          <cell r="V13">
            <v>534.80000000000007</v>
          </cell>
          <cell r="W13">
            <v>0</v>
          </cell>
          <cell r="X13">
            <v>12</v>
          </cell>
          <cell r="Y13">
            <v>179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C14">
            <v>601</v>
          </cell>
          <cell r="E14">
            <v>353</v>
          </cell>
          <cell r="F14">
            <v>-6</v>
          </cell>
          <cell r="G14">
            <v>1</v>
          </cell>
          <cell r="J14">
            <v>0</v>
          </cell>
          <cell r="K14">
            <v>0</v>
          </cell>
          <cell r="L14">
            <v>70.599999999999994</v>
          </cell>
          <cell r="M14">
            <v>500</v>
          </cell>
          <cell r="P14">
            <v>6.997167138810199</v>
          </cell>
          <cell r="Q14">
            <v>-8.4985835694050993E-2</v>
          </cell>
          <cell r="R14">
            <v>151.19999999999999</v>
          </cell>
          <cell r="S14">
            <v>236.4</v>
          </cell>
          <cell r="T14">
            <v>193</v>
          </cell>
          <cell r="V14">
            <v>500</v>
          </cell>
          <cell r="W14">
            <v>0</v>
          </cell>
          <cell r="X14">
            <v>6</v>
          </cell>
          <cell r="Y14">
            <v>84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206</v>
          </cell>
          <cell r="D15">
            <v>128</v>
          </cell>
          <cell r="E15">
            <v>203</v>
          </cell>
          <cell r="F15">
            <v>19</v>
          </cell>
          <cell r="G15">
            <v>0.75</v>
          </cell>
          <cell r="J15">
            <v>152</v>
          </cell>
          <cell r="K15">
            <v>0</v>
          </cell>
          <cell r="L15">
            <v>40.6</v>
          </cell>
          <cell r="M15">
            <v>397.4</v>
          </cell>
          <cell r="P15">
            <v>13.999999999999998</v>
          </cell>
          <cell r="Q15">
            <v>4.2118226600985222</v>
          </cell>
          <cell r="R15">
            <v>37</v>
          </cell>
          <cell r="S15">
            <v>31</v>
          </cell>
          <cell r="T15">
            <v>36.4</v>
          </cell>
          <cell r="V15">
            <v>298.04999999999995</v>
          </cell>
          <cell r="W15">
            <v>0</v>
          </cell>
          <cell r="X15">
            <v>8</v>
          </cell>
          <cell r="Y15">
            <v>50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721</v>
          </cell>
          <cell r="D16">
            <v>3</v>
          </cell>
          <cell r="E16">
            <v>467</v>
          </cell>
          <cell r="F16">
            <v>77</v>
          </cell>
          <cell r="G16">
            <v>0.9</v>
          </cell>
          <cell r="J16">
            <v>240</v>
          </cell>
          <cell r="K16">
            <v>200</v>
          </cell>
          <cell r="L16">
            <v>93.4</v>
          </cell>
          <cell r="M16">
            <v>790.60000000000014</v>
          </cell>
          <cell r="P16">
            <v>14</v>
          </cell>
          <cell r="Q16">
            <v>5.5353319057815842</v>
          </cell>
          <cell r="R16">
            <v>88</v>
          </cell>
          <cell r="S16">
            <v>50</v>
          </cell>
          <cell r="T16">
            <v>68</v>
          </cell>
          <cell r="V16">
            <v>711.54000000000019</v>
          </cell>
          <cell r="W16">
            <v>0</v>
          </cell>
          <cell r="X16">
            <v>8</v>
          </cell>
          <cell r="Y16">
            <v>99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1588</v>
          </cell>
          <cell r="D17">
            <v>504</v>
          </cell>
          <cell r="E17">
            <v>1315</v>
          </cell>
          <cell r="F17">
            <v>448</v>
          </cell>
          <cell r="G17">
            <v>0.9</v>
          </cell>
          <cell r="J17">
            <v>720</v>
          </cell>
          <cell r="K17">
            <v>800</v>
          </cell>
          <cell r="L17">
            <v>263</v>
          </cell>
          <cell r="M17">
            <v>1714</v>
          </cell>
          <cell r="P17">
            <v>14</v>
          </cell>
          <cell r="Q17">
            <v>7.4828897338403042</v>
          </cell>
          <cell r="R17">
            <v>222.8</v>
          </cell>
          <cell r="S17">
            <v>176.8</v>
          </cell>
          <cell r="T17">
            <v>199.8</v>
          </cell>
          <cell r="V17">
            <v>1542.6000000000001</v>
          </cell>
          <cell r="W17">
            <v>0</v>
          </cell>
          <cell r="X17">
            <v>8</v>
          </cell>
          <cell r="Y17">
            <v>215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>
            <v>364</v>
          </cell>
          <cell r="E18">
            <v>130</v>
          </cell>
          <cell r="F18">
            <v>84</v>
          </cell>
          <cell r="G18">
            <v>0.43</v>
          </cell>
          <cell r="J18">
            <v>432</v>
          </cell>
          <cell r="K18">
            <v>0</v>
          </cell>
          <cell r="L18">
            <v>26</v>
          </cell>
          <cell r="P18">
            <v>19.846153846153847</v>
          </cell>
          <cell r="Q18">
            <v>19.846153846153847</v>
          </cell>
          <cell r="R18">
            <v>53.6</v>
          </cell>
          <cell r="S18">
            <v>28</v>
          </cell>
          <cell r="T18">
            <v>57</v>
          </cell>
          <cell r="V18">
            <v>0</v>
          </cell>
          <cell r="W18">
            <v>0</v>
          </cell>
          <cell r="X18">
            <v>16</v>
          </cell>
          <cell r="Y18">
            <v>0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1860</v>
          </cell>
          <cell r="D19">
            <v>3250</v>
          </cell>
          <cell r="E19">
            <v>1885</v>
          </cell>
          <cell r="F19">
            <v>2845</v>
          </cell>
          <cell r="G19">
            <v>1</v>
          </cell>
          <cell r="J19">
            <v>350</v>
          </cell>
          <cell r="K19">
            <v>1000</v>
          </cell>
          <cell r="L19">
            <v>377</v>
          </cell>
          <cell r="N19">
            <v>1100</v>
          </cell>
          <cell r="P19">
            <v>14.045092838196286</v>
          </cell>
          <cell r="Q19">
            <v>11.127320954907162</v>
          </cell>
          <cell r="R19">
            <v>327</v>
          </cell>
          <cell r="S19">
            <v>283</v>
          </cell>
          <cell r="T19">
            <v>390</v>
          </cell>
          <cell r="V19">
            <v>0</v>
          </cell>
          <cell r="W19">
            <v>1100</v>
          </cell>
          <cell r="X19">
            <v>5</v>
          </cell>
          <cell r="Y19">
            <v>0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970</v>
          </cell>
          <cell r="D20">
            <v>1040</v>
          </cell>
          <cell r="E20">
            <v>1153</v>
          </cell>
          <cell r="F20">
            <v>515</v>
          </cell>
          <cell r="G20">
            <v>0.9</v>
          </cell>
          <cell r="J20">
            <v>1200</v>
          </cell>
          <cell r="K20">
            <v>0</v>
          </cell>
          <cell r="L20">
            <v>230.6</v>
          </cell>
          <cell r="M20">
            <v>1513.4</v>
          </cell>
          <cell r="P20">
            <v>14</v>
          </cell>
          <cell r="Q20">
            <v>7.4371205550737205</v>
          </cell>
          <cell r="R20">
            <v>188</v>
          </cell>
          <cell r="S20">
            <v>170.4</v>
          </cell>
          <cell r="T20">
            <v>228.4</v>
          </cell>
          <cell r="V20">
            <v>1362.0600000000002</v>
          </cell>
          <cell r="W20">
            <v>0</v>
          </cell>
          <cell r="X20">
            <v>8</v>
          </cell>
          <cell r="Y20">
            <v>190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>
            <v>362</v>
          </cell>
          <cell r="D21">
            <v>2</v>
          </cell>
          <cell r="E21">
            <v>161</v>
          </cell>
          <cell r="F21">
            <v>67</v>
          </cell>
          <cell r="G21">
            <v>0.43</v>
          </cell>
          <cell r="J21">
            <v>464</v>
          </cell>
          <cell r="K21">
            <v>0</v>
          </cell>
          <cell r="L21">
            <v>32.200000000000003</v>
          </cell>
          <cell r="P21">
            <v>16.490683229813662</v>
          </cell>
          <cell r="Q21">
            <v>16.490683229813662</v>
          </cell>
          <cell r="R21">
            <v>54.2</v>
          </cell>
          <cell r="S21">
            <v>25.8</v>
          </cell>
          <cell r="T21">
            <v>59.4</v>
          </cell>
          <cell r="V21">
            <v>0</v>
          </cell>
          <cell r="W21">
            <v>0</v>
          </cell>
          <cell r="X21">
            <v>16</v>
          </cell>
          <cell r="Y21">
            <v>0</v>
          </cell>
        </row>
        <row r="22">
          <cell r="A22" t="str">
            <v>Пельмени Отборные из свинины и говядины 0,9 кг ТМ Стародворье ТС Медвежье ушко  ПОКОМ</v>
          </cell>
          <cell r="B22" t="str">
            <v>шт</v>
          </cell>
          <cell r="C22">
            <v>311</v>
          </cell>
          <cell r="D22">
            <v>128</v>
          </cell>
          <cell r="E22">
            <v>168</v>
          </cell>
          <cell r="F22">
            <v>162</v>
          </cell>
          <cell r="G22">
            <v>0.9</v>
          </cell>
          <cell r="J22">
            <v>0</v>
          </cell>
          <cell r="K22">
            <v>200</v>
          </cell>
          <cell r="L22">
            <v>33.6</v>
          </cell>
          <cell r="M22">
            <v>108.40000000000003</v>
          </cell>
          <cell r="P22">
            <v>14</v>
          </cell>
          <cell r="Q22">
            <v>10.773809523809524</v>
          </cell>
          <cell r="R22">
            <v>46.6</v>
          </cell>
          <cell r="S22">
            <v>35.4</v>
          </cell>
          <cell r="T22">
            <v>32.200000000000003</v>
          </cell>
          <cell r="V22">
            <v>97.560000000000031</v>
          </cell>
          <cell r="W22">
            <v>0</v>
          </cell>
          <cell r="X22">
            <v>8</v>
          </cell>
          <cell r="Y22">
            <v>14</v>
          </cell>
        </row>
        <row r="23">
          <cell r="A23" t="str">
            <v>Пельмени С говядиной и свининой, ВЕС, ТМ Славница сфера пуговки  ПОКОМ</v>
          </cell>
          <cell r="B23" t="str">
            <v>кг</v>
          </cell>
          <cell r="C23">
            <v>1225</v>
          </cell>
          <cell r="D23">
            <v>2760</v>
          </cell>
          <cell r="E23">
            <v>1955</v>
          </cell>
          <cell r="F23">
            <v>1580</v>
          </cell>
          <cell r="G23">
            <v>1</v>
          </cell>
          <cell r="J23">
            <v>1695</v>
          </cell>
          <cell r="K23">
            <v>1300</v>
          </cell>
          <cell r="L23">
            <v>391</v>
          </cell>
          <cell r="M23">
            <v>899</v>
          </cell>
          <cell r="P23">
            <v>14</v>
          </cell>
          <cell r="Q23">
            <v>11.70076726342711</v>
          </cell>
          <cell r="R23">
            <v>310</v>
          </cell>
          <cell r="S23">
            <v>344</v>
          </cell>
          <cell r="T23">
            <v>406</v>
          </cell>
          <cell r="V23">
            <v>899</v>
          </cell>
          <cell r="W23">
            <v>0</v>
          </cell>
          <cell r="X23">
            <v>5</v>
          </cell>
          <cell r="Y23">
            <v>180</v>
          </cell>
        </row>
        <row r="24">
          <cell r="A24" t="str">
            <v>Пельмени Со свининой и говядиной ТМ Особый рецепт Любимая ложка 1,0 кг  ПОКОМ</v>
          </cell>
          <cell r="B24" t="str">
            <v>шт</v>
          </cell>
          <cell r="C24">
            <v>1336</v>
          </cell>
          <cell r="D24">
            <v>830</v>
          </cell>
          <cell r="E24">
            <v>1275</v>
          </cell>
          <cell r="F24">
            <v>551</v>
          </cell>
          <cell r="G24">
            <v>1</v>
          </cell>
          <cell r="J24">
            <v>905</v>
          </cell>
          <cell r="K24">
            <v>0</v>
          </cell>
          <cell r="L24">
            <v>255</v>
          </cell>
          <cell r="M24">
            <v>2114</v>
          </cell>
          <cell r="P24">
            <v>14</v>
          </cell>
          <cell r="Q24">
            <v>5.7098039215686276</v>
          </cell>
          <cell r="R24">
            <v>210.4</v>
          </cell>
          <cell r="S24">
            <v>185</v>
          </cell>
          <cell r="T24">
            <v>218.2</v>
          </cell>
          <cell r="V24">
            <v>2114</v>
          </cell>
          <cell r="W24">
            <v>0</v>
          </cell>
          <cell r="X24">
            <v>5</v>
          </cell>
          <cell r="Y24">
            <v>423</v>
          </cell>
        </row>
        <row r="25">
          <cell r="A25" t="str">
            <v>Снеки  ЖАР-мени ВЕС. рубленые в тесте замор.  ПОКОМ</v>
          </cell>
          <cell r="B25" t="str">
            <v>кг</v>
          </cell>
          <cell r="C25">
            <v>473.5</v>
          </cell>
          <cell r="D25">
            <v>1446</v>
          </cell>
          <cell r="E25">
            <v>786.5</v>
          </cell>
          <cell r="F25">
            <v>918.5</v>
          </cell>
          <cell r="G25">
            <v>1</v>
          </cell>
          <cell r="J25">
            <v>0</v>
          </cell>
          <cell r="K25">
            <v>0</v>
          </cell>
          <cell r="L25">
            <v>157.30000000000001</v>
          </cell>
          <cell r="M25">
            <v>700</v>
          </cell>
          <cell r="P25">
            <v>10.289256198347106</v>
          </cell>
          <cell r="Q25">
            <v>5.8391608391608392</v>
          </cell>
          <cell r="R25">
            <v>119.9</v>
          </cell>
          <cell r="S25">
            <v>148.5</v>
          </cell>
          <cell r="T25">
            <v>148.4</v>
          </cell>
          <cell r="V25">
            <v>700</v>
          </cell>
          <cell r="W25">
            <v>0</v>
          </cell>
          <cell r="X25">
            <v>5.5</v>
          </cell>
          <cell r="Y25">
            <v>128</v>
          </cell>
        </row>
        <row r="26">
          <cell r="A26" t="str">
            <v>Фрай-пицца с ветчиной и грибами 3,0 кг. ВЕС.  ПОКОМ</v>
          </cell>
          <cell r="B26" t="str">
            <v>кг</v>
          </cell>
          <cell r="C26">
            <v>93</v>
          </cell>
          <cell r="D26">
            <v>6</v>
          </cell>
          <cell r="G26">
            <v>1</v>
          </cell>
          <cell r="J26">
            <v>0</v>
          </cell>
          <cell r="K26">
            <v>0</v>
          </cell>
          <cell r="L26">
            <v>0</v>
          </cell>
          <cell r="M26">
            <v>300</v>
          </cell>
          <cell r="P26" t="e">
            <v>#DIV/0!</v>
          </cell>
          <cell r="Q26" t="e">
            <v>#DIV/0!</v>
          </cell>
          <cell r="R26">
            <v>46.8</v>
          </cell>
          <cell r="S26">
            <v>24.6</v>
          </cell>
          <cell r="T26">
            <v>81.599999999999994</v>
          </cell>
          <cell r="V26">
            <v>300</v>
          </cell>
          <cell r="W26">
            <v>0</v>
          </cell>
          <cell r="X26">
            <v>3</v>
          </cell>
          <cell r="Y26">
            <v>100</v>
          </cell>
        </row>
        <row r="27">
          <cell r="A27" t="str">
            <v>Хотстеры ТМ Горячая штучка ТС Хотстеры 0,25 кг зам  ПОКОМ</v>
          </cell>
          <cell r="B27" t="str">
            <v>шт</v>
          </cell>
          <cell r="C27">
            <v>477</v>
          </cell>
          <cell r="D27">
            <v>278</v>
          </cell>
          <cell r="E27">
            <v>518</v>
          </cell>
          <cell r="F27">
            <v>13</v>
          </cell>
          <cell r="G27">
            <v>0.25</v>
          </cell>
          <cell r="J27">
            <v>1212</v>
          </cell>
          <cell r="K27">
            <v>600</v>
          </cell>
          <cell r="L27">
            <v>103.6</v>
          </cell>
          <cell r="P27">
            <v>17.615830115830118</v>
          </cell>
          <cell r="Q27">
            <v>17.615830115830118</v>
          </cell>
          <cell r="R27">
            <v>112</v>
          </cell>
          <cell r="S27">
            <v>80.599999999999994</v>
          </cell>
          <cell r="T27">
            <v>140.19999999999999</v>
          </cell>
          <cell r="V27">
            <v>0</v>
          </cell>
          <cell r="W27">
            <v>0</v>
          </cell>
          <cell r="X27">
            <v>12</v>
          </cell>
          <cell r="Y27">
            <v>0</v>
          </cell>
        </row>
        <row r="28">
          <cell r="A28" t="str">
            <v>Хрустящие крылышки. В панировке куриные жареные.ВЕС  ПОКОМ</v>
          </cell>
          <cell r="B28" t="str">
            <v>кг</v>
          </cell>
          <cell r="C28">
            <v>201.6</v>
          </cell>
          <cell r="E28">
            <v>120.6</v>
          </cell>
          <cell r="F28">
            <v>-1.8</v>
          </cell>
          <cell r="G28">
            <v>1</v>
          </cell>
          <cell r="J28">
            <v>0</v>
          </cell>
          <cell r="K28">
            <v>0</v>
          </cell>
          <cell r="L28">
            <v>24.119999999999997</v>
          </cell>
          <cell r="M28">
            <v>250</v>
          </cell>
          <cell r="P28">
            <v>10.290215588723052</v>
          </cell>
          <cell r="Q28">
            <v>-7.4626865671641798E-2</v>
          </cell>
          <cell r="R28">
            <v>41.4</v>
          </cell>
          <cell r="S28">
            <v>25.2</v>
          </cell>
          <cell r="T28">
            <v>50.04</v>
          </cell>
          <cell r="V28">
            <v>250</v>
          </cell>
          <cell r="W28">
            <v>0</v>
          </cell>
          <cell r="X28">
            <v>1.8</v>
          </cell>
          <cell r="Y28">
            <v>139</v>
          </cell>
        </row>
        <row r="29">
          <cell r="A29" t="str">
            <v>Чебупицца курочка по-итальянски Горячая штучка 0,25 кг зам  ПОКОМ</v>
          </cell>
          <cell r="B29" t="str">
            <v>шт</v>
          </cell>
          <cell r="C29">
            <v>1037</v>
          </cell>
          <cell r="D29">
            <v>13</v>
          </cell>
          <cell r="E29">
            <v>611</v>
          </cell>
          <cell r="F29">
            <v>12</v>
          </cell>
          <cell r="G29">
            <v>0.25</v>
          </cell>
          <cell r="J29">
            <v>1800</v>
          </cell>
          <cell r="K29">
            <v>600</v>
          </cell>
          <cell r="L29">
            <v>122.2</v>
          </cell>
          <cell r="P29">
            <v>19.738134206219311</v>
          </cell>
          <cell r="Q29">
            <v>19.738134206219311</v>
          </cell>
          <cell r="R29">
            <v>182.2</v>
          </cell>
          <cell r="S29">
            <v>48.6</v>
          </cell>
          <cell r="T29">
            <v>198.2</v>
          </cell>
          <cell r="V29">
            <v>0</v>
          </cell>
          <cell r="W29">
            <v>0</v>
          </cell>
          <cell r="X29">
            <v>12</v>
          </cell>
          <cell r="Y29">
            <v>0</v>
          </cell>
        </row>
        <row r="30">
          <cell r="A30" t="str">
            <v>Чебупицца Пепперони ТМ Горячая штучка ТС Чебупицца 0.25кг зам  ПОКОМ</v>
          </cell>
          <cell r="B30" t="str">
            <v>шт</v>
          </cell>
          <cell r="C30">
            <v>980</v>
          </cell>
          <cell r="E30">
            <v>612</v>
          </cell>
          <cell r="F30">
            <v>1</v>
          </cell>
          <cell r="G30">
            <v>0.25</v>
          </cell>
          <cell r="J30">
            <v>1740</v>
          </cell>
          <cell r="K30">
            <v>600</v>
          </cell>
          <cell r="L30">
            <v>122.4</v>
          </cell>
          <cell r="P30">
            <v>19.125816993464053</v>
          </cell>
          <cell r="Q30">
            <v>19.125816993464053</v>
          </cell>
          <cell r="R30">
            <v>169</v>
          </cell>
          <cell r="S30">
            <v>66.2</v>
          </cell>
          <cell r="T30">
            <v>190.4</v>
          </cell>
          <cell r="V30">
            <v>0</v>
          </cell>
          <cell r="W30">
            <v>0</v>
          </cell>
          <cell r="X30">
            <v>12</v>
          </cell>
          <cell r="Y30">
            <v>0</v>
          </cell>
        </row>
        <row r="31">
          <cell r="A31" t="str">
            <v>Чебуреки Мясные вес 2,7 кг Кулинарные изделия мясосодержащие рубленые в тесте жарен  ПОКОМ</v>
          </cell>
          <cell r="B31" t="str">
            <v>кг</v>
          </cell>
          <cell r="C31">
            <v>345.6</v>
          </cell>
          <cell r="D31">
            <v>24.3</v>
          </cell>
          <cell r="E31">
            <v>56.7</v>
          </cell>
          <cell r="F31">
            <v>259.2</v>
          </cell>
          <cell r="G31">
            <v>1</v>
          </cell>
          <cell r="J31">
            <v>0</v>
          </cell>
          <cell r="K31">
            <v>0</v>
          </cell>
          <cell r="L31">
            <v>11.34</v>
          </cell>
          <cell r="P31">
            <v>22.857142857142858</v>
          </cell>
          <cell r="Q31">
            <v>22.857142857142858</v>
          </cell>
          <cell r="R31">
            <v>8.1</v>
          </cell>
          <cell r="S31">
            <v>9.7200000000000006</v>
          </cell>
          <cell r="T31">
            <v>10.26</v>
          </cell>
          <cell r="V31">
            <v>0</v>
          </cell>
          <cell r="W31">
            <v>0</v>
          </cell>
          <cell r="X31">
            <v>2.7</v>
          </cell>
          <cell r="Y31">
            <v>0</v>
          </cell>
        </row>
        <row r="32">
          <cell r="A32" t="str">
            <v>Чебуреки сочные, ВЕС, куриные жарен. зам  ПОКОМ</v>
          </cell>
          <cell r="B32" t="str">
            <v>кг</v>
          </cell>
          <cell r="C32">
            <v>2185</v>
          </cell>
          <cell r="D32">
            <v>2150</v>
          </cell>
          <cell r="E32">
            <v>2170</v>
          </cell>
          <cell r="F32">
            <v>1655</v>
          </cell>
          <cell r="G32">
            <v>1</v>
          </cell>
          <cell r="J32">
            <v>0</v>
          </cell>
          <cell r="K32">
            <v>0</v>
          </cell>
          <cell r="L32">
            <v>434</v>
          </cell>
          <cell r="M32">
            <v>2500</v>
          </cell>
          <cell r="P32">
            <v>9.5737327188940089</v>
          </cell>
          <cell r="Q32">
            <v>3.8133640552995391</v>
          </cell>
          <cell r="R32">
            <v>369</v>
          </cell>
          <cell r="S32">
            <v>360</v>
          </cell>
          <cell r="T32">
            <v>398</v>
          </cell>
          <cell r="V32">
            <v>2500</v>
          </cell>
          <cell r="W32">
            <v>0</v>
          </cell>
          <cell r="X32">
            <v>5</v>
          </cell>
          <cell r="Y32">
            <v>550</v>
          </cell>
        </row>
        <row r="33">
          <cell r="A33" t="str">
            <v>Пельмени Мясорубские Стародворье ЗПФ 0,7 Равиоли Стародворье</v>
          </cell>
          <cell r="B33" t="str">
            <v>шт</v>
          </cell>
          <cell r="G33">
            <v>0.7</v>
          </cell>
          <cell r="J33">
            <v>200</v>
          </cell>
          <cell r="K33">
            <v>0</v>
          </cell>
          <cell r="L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0</v>
          </cell>
          <cell r="T33">
            <v>0</v>
          </cell>
          <cell r="U33" t="str">
            <v>новые</v>
          </cell>
          <cell r="V33">
            <v>0</v>
          </cell>
          <cell r="W33">
            <v>0</v>
          </cell>
          <cell r="X33">
            <v>6</v>
          </cell>
          <cell r="Y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33"/>
  <sheetViews>
    <sheetView tabSelected="1" workbookViewId="0">
      <selection activeCell="AE23" sqref="AE23"/>
    </sheetView>
  </sheetViews>
  <sheetFormatPr defaultColWidth="10.5" defaultRowHeight="11.45" customHeight="1" outlineLevelRow="3" x14ac:dyDescent="0.2"/>
  <cols>
    <col min="1" max="1" width="73.5" style="1" customWidth="1"/>
    <col min="2" max="2" width="3.5" style="1" customWidth="1"/>
    <col min="3" max="6" width="7.33203125" style="1" customWidth="1"/>
    <col min="7" max="7" width="4.6640625" style="19" customWidth="1"/>
    <col min="8" max="8" width="2.33203125" style="2" customWidth="1"/>
    <col min="9" max="9" width="2.1640625" style="2" customWidth="1"/>
    <col min="10" max="10" width="6.5" style="2" customWidth="1"/>
    <col min="11" max="11" width="2" style="2" customWidth="1"/>
    <col min="12" max="12" width="5.33203125" style="2" customWidth="1"/>
    <col min="13" max="13" width="10.5" style="2"/>
    <col min="14" max="15" width="2.5" style="2" customWidth="1"/>
    <col min="16" max="17" width="6" style="2" customWidth="1"/>
    <col min="18" max="20" width="7.5" style="2" customWidth="1"/>
    <col min="21" max="22" width="10.5" style="2"/>
    <col min="23" max="23" width="2" style="2" customWidth="1"/>
    <col min="24" max="24" width="7.33203125" style="19" customWidth="1"/>
    <col min="25" max="25" width="10.5" style="20"/>
    <col min="26" max="26" width="10.5" style="2"/>
    <col min="27" max="27" width="1.83203125" style="20" customWidth="1"/>
    <col min="28" max="28" width="1.83203125" style="2" customWidth="1"/>
    <col min="29" max="29" width="1.83203125" style="20" customWidth="1"/>
    <col min="30" max="30" width="1.83203125" style="2" customWidth="1"/>
    <col min="31" max="16384" width="10.5" style="2"/>
  </cols>
  <sheetData>
    <row r="1" spans="1:30" ht="12.95" customHeight="1" outlineLevel="1" x14ac:dyDescent="0.2">
      <c r="A1" s="3" t="s">
        <v>0</v>
      </c>
      <c r="B1" s="3"/>
      <c r="C1" s="3"/>
    </row>
    <row r="2" spans="1:30" ht="12.95" customHeight="1" outlineLevel="1" x14ac:dyDescent="0.2">
      <c r="B2" s="3"/>
      <c r="C2" s="3"/>
    </row>
    <row r="3" spans="1:30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2" t="s">
        <v>34</v>
      </c>
      <c r="H3" s="13" t="s">
        <v>35</v>
      </c>
      <c r="I3" s="13" t="s">
        <v>36</v>
      </c>
      <c r="J3" s="13" t="s">
        <v>37</v>
      </c>
      <c r="K3" s="13" t="s">
        <v>37</v>
      </c>
      <c r="L3" s="13" t="s">
        <v>38</v>
      </c>
      <c r="M3" s="13" t="s">
        <v>39</v>
      </c>
      <c r="N3" s="13" t="s">
        <v>40</v>
      </c>
      <c r="O3" s="13" t="s">
        <v>41</v>
      </c>
      <c r="P3" s="13" t="s">
        <v>42</v>
      </c>
      <c r="Q3" s="13" t="s">
        <v>43</v>
      </c>
      <c r="R3" s="14" t="s">
        <v>44</v>
      </c>
      <c r="S3" s="14" t="s">
        <v>45</v>
      </c>
      <c r="T3" s="14" t="s">
        <v>59</v>
      </c>
      <c r="U3" s="13" t="s">
        <v>46</v>
      </c>
      <c r="V3" s="13" t="s">
        <v>47</v>
      </c>
      <c r="W3" s="13" t="s">
        <v>48</v>
      </c>
      <c r="X3" s="12"/>
      <c r="Y3" s="15" t="s">
        <v>49</v>
      </c>
      <c r="Z3" s="13" t="s">
        <v>50</v>
      </c>
      <c r="AA3" s="15" t="s">
        <v>51</v>
      </c>
      <c r="AB3" s="13" t="s">
        <v>52</v>
      </c>
      <c r="AC3" s="16" t="s">
        <v>41</v>
      </c>
      <c r="AD3" s="14" t="s">
        <v>53</v>
      </c>
    </row>
    <row r="4" spans="1:30" ht="26.1" customHeight="1" x14ac:dyDescent="0.2">
      <c r="A4" s="4" t="s">
        <v>3</v>
      </c>
      <c r="B4" s="4"/>
      <c r="C4" s="4" t="s">
        <v>4</v>
      </c>
      <c r="D4" s="4" t="s">
        <v>5</v>
      </c>
      <c r="E4" s="4" t="s">
        <v>6</v>
      </c>
      <c r="F4" s="4" t="s">
        <v>7</v>
      </c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2"/>
      <c r="Y4" s="15"/>
      <c r="Z4" s="13"/>
      <c r="AA4" s="15"/>
      <c r="AB4" s="13"/>
      <c r="AC4" s="15"/>
      <c r="AD4" s="13"/>
    </row>
    <row r="5" spans="1:30" ht="11.1" customHeight="1" x14ac:dyDescent="0.2">
      <c r="A5" s="5"/>
      <c r="B5" s="5"/>
      <c r="C5" s="6"/>
      <c r="D5" s="7"/>
      <c r="E5" s="17">
        <f t="shared" ref="E5:F5" si="0">SUM(E6:E83)</f>
        <v>16372.899999999998</v>
      </c>
      <c r="F5" s="17">
        <f t="shared" si="0"/>
        <v>21994.3</v>
      </c>
      <c r="G5" s="12"/>
      <c r="H5" s="17">
        <f t="shared" ref="H5:O5" si="1">SUM(H6:H83)</f>
        <v>0</v>
      </c>
      <c r="I5" s="17">
        <f t="shared" si="1"/>
        <v>0</v>
      </c>
      <c r="J5" s="17">
        <f t="shared" si="1"/>
        <v>18441.760000000002</v>
      </c>
      <c r="K5" s="17">
        <f t="shared" si="1"/>
        <v>0</v>
      </c>
      <c r="L5" s="17">
        <f t="shared" si="1"/>
        <v>3274.58</v>
      </c>
      <c r="M5" s="17">
        <f t="shared" si="1"/>
        <v>15889.7</v>
      </c>
      <c r="N5" s="17">
        <f t="shared" si="1"/>
        <v>0</v>
      </c>
      <c r="O5" s="17">
        <f t="shared" si="1"/>
        <v>0</v>
      </c>
      <c r="P5" s="13"/>
      <c r="Q5" s="13"/>
      <c r="R5" s="17">
        <f>SUM(R6:R83)</f>
        <v>3064.2159999999994</v>
      </c>
      <c r="S5" s="17">
        <f>SUM(S6:S83)</f>
        <v>3888.8399999999997</v>
      </c>
      <c r="T5" s="17">
        <f>SUM(T6:T83)</f>
        <v>3652.3</v>
      </c>
      <c r="U5" s="13"/>
      <c r="V5" s="17">
        <f>SUM(V6:V83)</f>
        <v>13265.170000000002</v>
      </c>
      <c r="W5" s="17">
        <f>SUM(W6:W83)</f>
        <v>0</v>
      </c>
      <c r="X5" s="12" t="s">
        <v>54</v>
      </c>
      <c r="Y5" s="18">
        <f t="shared" ref="Y5:AD5" si="2">SUM(Y6:Y83)</f>
        <v>2766</v>
      </c>
      <c r="Z5" s="17">
        <f t="shared" si="2"/>
        <v>13266.539999999999</v>
      </c>
      <c r="AA5" s="18">
        <f t="shared" si="2"/>
        <v>0</v>
      </c>
      <c r="AB5" s="17">
        <f t="shared" si="2"/>
        <v>0</v>
      </c>
      <c r="AC5" s="18">
        <f t="shared" si="2"/>
        <v>0</v>
      </c>
      <c r="AD5" s="17">
        <f t="shared" si="2"/>
        <v>0</v>
      </c>
    </row>
    <row r="6" spans="1:30" ht="11.1" customHeight="1" outlineLevel="3" x14ac:dyDescent="0.2">
      <c r="A6" s="8" t="s">
        <v>8</v>
      </c>
      <c r="B6" s="8" t="str">
        <f>VLOOKUP(A6,[1]TDSheet!$A:$B,2,0)</f>
        <v>шт</v>
      </c>
      <c r="C6" s="9">
        <v>1225</v>
      </c>
      <c r="D6" s="9">
        <v>1248</v>
      </c>
      <c r="E6" s="9">
        <v>924</v>
      </c>
      <c r="F6" s="9">
        <v>1031</v>
      </c>
      <c r="G6" s="19">
        <f>VLOOKUP(A6,[1]TDSheet!$A:$G,7,0)</f>
        <v>0.3</v>
      </c>
      <c r="J6" s="2">
        <f>VLOOKUP(A6,[1]TDSheet!$A:$Y,25,0)*X6</f>
        <v>924</v>
      </c>
      <c r="L6" s="2">
        <f>E6/5</f>
        <v>184.8</v>
      </c>
      <c r="M6" s="21">
        <f>15*L6-F6-J6</f>
        <v>817</v>
      </c>
      <c r="N6" s="21"/>
      <c r="O6" s="21"/>
      <c r="P6" s="2">
        <f>(F6+J6+M6+N6+O6)/L6</f>
        <v>14.999999999999998</v>
      </c>
      <c r="Q6" s="2">
        <f>(F6+J6)/L6</f>
        <v>10.579004329004329</v>
      </c>
      <c r="R6" s="2">
        <f>VLOOKUP(A6,[1]TDSheet!$A:$S,19,0)</f>
        <v>141.80000000000001</v>
      </c>
      <c r="S6" s="2">
        <f>VLOOKUP(A6,[1]TDSheet!$A:$T,20,0)</f>
        <v>163.80000000000001</v>
      </c>
      <c r="T6" s="2">
        <f>VLOOKUP(A6,[1]TDSheet!$A:$L,12,0)</f>
        <v>181</v>
      </c>
      <c r="V6" s="2">
        <f>M6*G6</f>
        <v>245.1</v>
      </c>
      <c r="X6" s="19">
        <f>VLOOKUP(A6,[1]TDSheet!$A:$X,24,0)</f>
        <v>12</v>
      </c>
      <c r="Y6" s="20">
        <v>68</v>
      </c>
      <c r="Z6" s="2">
        <f>Y6*X6*G6</f>
        <v>244.79999999999998</v>
      </c>
    </row>
    <row r="7" spans="1:30" ht="11.1" customHeight="1" outlineLevel="3" x14ac:dyDescent="0.2">
      <c r="A7" s="8" t="s">
        <v>9</v>
      </c>
      <c r="B7" s="8" t="str">
        <f>VLOOKUP(A7,[1]TDSheet!$A:$B,2,0)</f>
        <v>шт</v>
      </c>
      <c r="C7" s="9">
        <v>1494</v>
      </c>
      <c r="D7" s="9">
        <v>1020</v>
      </c>
      <c r="E7" s="9">
        <v>1170</v>
      </c>
      <c r="F7" s="9">
        <v>770</v>
      </c>
      <c r="G7" s="19">
        <f>VLOOKUP(A7,[1]TDSheet!$A:$G,7,0)</f>
        <v>0.3</v>
      </c>
      <c r="J7" s="2">
        <f>VLOOKUP(A7,[1]TDSheet!$A:$Y,25,0)*X7</f>
        <v>828</v>
      </c>
      <c r="L7" s="2">
        <f t="shared" ref="L7:L33" si="3">E7/5</f>
        <v>234</v>
      </c>
      <c r="M7" s="21">
        <f>15*L7-F7-J7</f>
        <v>1912</v>
      </c>
      <c r="N7" s="21"/>
      <c r="O7" s="21"/>
      <c r="P7" s="2">
        <f t="shared" ref="P7:P33" si="4">(F7+J7+M7+N7+O7)/L7</f>
        <v>15</v>
      </c>
      <c r="Q7" s="2">
        <f t="shared" ref="Q7:Q33" si="5">(F7+J7)/L7</f>
        <v>6.8290598290598288</v>
      </c>
      <c r="R7" s="2">
        <f>VLOOKUP(A7,[1]TDSheet!$A:$S,19,0)</f>
        <v>154.19999999999999</v>
      </c>
      <c r="S7" s="2">
        <f>VLOOKUP(A7,[1]TDSheet!$A:$T,20,0)</f>
        <v>161.19999999999999</v>
      </c>
      <c r="T7" s="2">
        <f>VLOOKUP(A7,[1]TDSheet!$A:$L,12,0)</f>
        <v>175.2</v>
      </c>
      <c r="V7" s="2">
        <f t="shared" ref="V7:V33" si="6">M7*G7</f>
        <v>573.6</v>
      </c>
      <c r="X7" s="19">
        <f>VLOOKUP(A7,[1]TDSheet!$A:$X,24,0)</f>
        <v>12</v>
      </c>
      <c r="Y7" s="20">
        <v>159</v>
      </c>
      <c r="Z7" s="2">
        <f t="shared" ref="Z7:Z33" si="7">Y7*X7*G7</f>
        <v>572.4</v>
      </c>
    </row>
    <row r="8" spans="1:30" ht="11.1" customHeight="1" outlineLevel="3" x14ac:dyDescent="0.2">
      <c r="A8" s="8" t="s">
        <v>55</v>
      </c>
      <c r="B8" s="8" t="s">
        <v>56</v>
      </c>
      <c r="C8" s="9"/>
      <c r="D8" s="9"/>
      <c r="E8" s="9"/>
      <c r="F8" s="9"/>
      <c r="G8" s="19">
        <v>1</v>
      </c>
      <c r="J8" s="2">
        <f>VLOOKUP(A8,[1]TDSheet!$A:$Y,25,0)*X8</f>
        <v>120.96000000000001</v>
      </c>
      <c r="L8" s="2">
        <f t="shared" si="3"/>
        <v>0</v>
      </c>
      <c r="M8" s="21"/>
      <c r="N8" s="21"/>
      <c r="O8" s="21"/>
      <c r="P8" s="2" t="e">
        <f t="shared" si="4"/>
        <v>#DIV/0!</v>
      </c>
      <c r="Q8" s="2" t="e">
        <f t="shared" si="5"/>
        <v>#DIV/0!</v>
      </c>
      <c r="R8" s="2">
        <f>VLOOKUP(A8,[1]TDSheet!$A:$S,19,0)</f>
        <v>16.576000000000001</v>
      </c>
      <c r="S8" s="2">
        <f>VLOOKUP(A8,[1]TDSheet!$A:$T,20,0)</f>
        <v>0</v>
      </c>
      <c r="T8" s="2">
        <f>VLOOKUP(A8,[1]TDSheet!$A:$L,12,0)</f>
        <v>0</v>
      </c>
      <c r="V8" s="2">
        <f t="shared" si="6"/>
        <v>0</v>
      </c>
      <c r="X8" s="19">
        <f>VLOOKUP(A8,[1]TDSheet!$A:$X,24,0)</f>
        <v>2.2400000000000002</v>
      </c>
      <c r="Y8" s="20">
        <f t="shared" ref="Y8:Y32" si="8">M8/X8</f>
        <v>0</v>
      </c>
      <c r="Z8" s="2">
        <f t="shared" si="7"/>
        <v>0</v>
      </c>
    </row>
    <row r="9" spans="1:30" ht="11.1" customHeight="1" outlineLevel="3" x14ac:dyDescent="0.2">
      <c r="A9" s="8" t="s">
        <v>57</v>
      </c>
      <c r="B9" s="8" t="s">
        <v>56</v>
      </c>
      <c r="C9" s="9"/>
      <c r="D9" s="9"/>
      <c r="E9" s="9"/>
      <c r="F9" s="9"/>
      <c r="G9" s="19">
        <v>1</v>
      </c>
      <c r="J9" s="2">
        <f>VLOOKUP(A9,[1]TDSheet!$A:$Y,25,0)*X9</f>
        <v>151.70000000000002</v>
      </c>
      <c r="L9" s="2">
        <f t="shared" si="3"/>
        <v>0</v>
      </c>
      <c r="M9" s="21"/>
      <c r="N9" s="21"/>
      <c r="O9" s="21"/>
      <c r="P9" s="2" t="e">
        <f t="shared" si="4"/>
        <v>#DIV/0!</v>
      </c>
      <c r="Q9" s="2" t="e">
        <f t="shared" si="5"/>
        <v>#DIV/0!</v>
      </c>
      <c r="R9" s="2">
        <f>VLOOKUP(A9,[1]TDSheet!$A:$S,19,0)</f>
        <v>33.299999999999997</v>
      </c>
      <c r="S9" s="2">
        <f>VLOOKUP(A9,[1]TDSheet!$A:$T,20,0)</f>
        <v>3.7</v>
      </c>
      <c r="T9" s="2">
        <f>VLOOKUP(A9,[1]TDSheet!$A:$L,12,0)</f>
        <v>0</v>
      </c>
      <c r="V9" s="2">
        <f t="shared" si="6"/>
        <v>0</v>
      </c>
      <c r="X9" s="19">
        <f>VLOOKUP(A9,[1]TDSheet!$A:$X,24,0)</f>
        <v>3.7</v>
      </c>
      <c r="Y9" s="20">
        <f t="shared" si="8"/>
        <v>0</v>
      </c>
      <c r="Z9" s="2">
        <f t="shared" si="7"/>
        <v>0</v>
      </c>
    </row>
    <row r="10" spans="1:30" ht="11.1" customHeight="1" outlineLevel="3" x14ac:dyDescent="0.2">
      <c r="A10" s="8" t="s">
        <v>10</v>
      </c>
      <c r="B10" s="8" t="str">
        <f>VLOOKUP(A10,[1]TDSheet!$A:$B,2,0)</f>
        <v>кг</v>
      </c>
      <c r="C10" s="9">
        <v>388.6</v>
      </c>
      <c r="D10" s="9">
        <v>0.2</v>
      </c>
      <c r="E10" s="9">
        <v>7.2</v>
      </c>
      <c r="F10" s="9">
        <v>379.8</v>
      </c>
      <c r="G10" s="19">
        <f>VLOOKUP(A10,[1]TDSheet!$A:$G,7,0)</f>
        <v>1</v>
      </c>
      <c r="J10" s="2">
        <f>VLOOKUP(A10,[1]TDSheet!$A:$Y,25,0)*X10</f>
        <v>0</v>
      </c>
      <c r="L10" s="2">
        <f t="shared" si="3"/>
        <v>1.44</v>
      </c>
      <c r="M10" s="21"/>
      <c r="N10" s="21"/>
      <c r="O10" s="21"/>
      <c r="P10" s="2">
        <f t="shared" si="4"/>
        <v>263.75</v>
      </c>
      <c r="Q10" s="2">
        <f t="shared" si="5"/>
        <v>263.75</v>
      </c>
      <c r="R10" s="2">
        <f>VLOOKUP(A10,[1]TDSheet!$A:$S,19,0)</f>
        <v>2.88</v>
      </c>
      <c r="S10" s="2">
        <f>VLOOKUP(A10,[1]TDSheet!$A:$T,20,0)</f>
        <v>2.9</v>
      </c>
      <c r="T10" s="2">
        <f>VLOOKUP(A10,[1]TDSheet!$A:$L,12,0)</f>
        <v>2.52</v>
      </c>
      <c r="V10" s="2">
        <f t="shared" si="6"/>
        <v>0</v>
      </c>
      <c r="X10" s="19">
        <f>VLOOKUP(A10,[1]TDSheet!$A:$X,24,0)</f>
        <v>1.8</v>
      </c>
      <c r="Y10" s="20">
        <f t="shared" si="8"/>
        <v>0</v>
      </c>
      <c r="Z10" s="2">
        <f t="shared" si="7"/>
        <v>0</v>
      </c>
    </row>
    <row r="11" spans="1:30" ht="11.1" customHeight="1" outlineLevel="3" x14ac:dyDescent="0.2">
      <c r="A11" s="8" t="s">
        <v>11</v>
      </c>
      <c r="B11" s="8" t="str">
        <f>VLOOKUP(A11,[1]TDSheet!$A:$B,2,0)</f>
        <v>кг</v>
      </c>
      <c r="C11" s="9">
        <v>1509.6</v>
      </c>
      <c r="D11" s="9">
        <v>488.4</v>
      </c>
      <c r="E11" s="9">
        <v>769.6</v>
      </c>
      <c r="F11" s="9">
        <v>1002.7</v>
      </c>
      <c r="G11" s="19">
        <f>VLOOKUP(A11,[1]TDSheet!$A:$G,7,0)</f>
        <v>1</v>
      </c>
      <c r="J11" s="2">
        <f>VLOOKUP(A11,[1]TDSheet!$A:$Y,25,0)*X11</f>
        <v>99.9</v>
      </c>
      <c r="L11" s="2">
        <f t="shared" si="3"/>
        <v>153.92000000000002</v>
      </c>
      <c r="M11" s="21">
        <f>15*L11-F11-J11</f>
        <v>1206.2</v>
      </c>
      <c r="N11" s="21"/>
      <c r="O11" s="21"/>
      <c r="P11" s="2">
        <f t="shared" si="4"/>
        <v>15</v>
      </c>
      <c r="Q11" s="2">
        <f t="shared" si="5"/>
        <v>7.1634615384615383</v>
      </c>
      <c r="R11" s="2">
        <f>VLOOKUP(A11,[1]TDSheet!$A:$S,19,0)</f>
        <v>145.04000000000002</v>
      </c>
      <c r="S11" s="2">
        <f>VLOOKUP(A11,[1]TDSheet!$A:$T,20,0)</f>
        <v>178.34</v>
      </c>
      <c r="T11" s="2">
        <f>VLOOKUP(A11,[1]TDSheet!$A:$L,12,0)</f>
        <v>157.62</v>
      </c>
      <c r="V11" s="2">
        <f t="shared" si="6"/>
        <v>1206.2</v>
      </c>
      <c r="X11" s="19">
        <f>VLOOKUP(A11,[1]TDSheet!$A:$X,24,0)</f>
        <v>3.7</v>
      </c>
      <c r="Y11" s="20">
        <v>326</v>
      </c>
      <c r="Z11" s="2">
        <f t="shared" si="7"/>
        <v>1206.2</v>
      </c>
    </row>
    <row r="12" spans="1:30" ht="11.1" customHeight="1" outlineLevel="3" x14ac:dyDescent="0.2">
      <c r="A12" s="8" t="s">
        <v>12</v>
      </c>
      <c r="B12" s="8" t="str">
        <f>VLOOKUP(A12,[1]TDSheet!$A:$B,2,0)</f>
        <v>шт</v>
      </c>
      <c r="C12" s="9">
        <v>610</v>
      </c>
      <c r="D12" s="9">
        <v>1260</v>
      </c>
      <c r="E12" s="9">
        <v>517</v>
      </c>
      <c r="F12" s="9">
        <v>995</v>
      </c>
      <c r="G12" s="19">
        <f>VLOOKUP(A12,[1]TDSheet!$A:$G,7,0)</f>
        <v>0.25</v>
      </c>
      <c r="J12" s="2">
        <f>VLOOKUP(A12,[1]TDSheet!$A:$Y,25,0)*X12</f>
        <v>1002</v>
      </c>
      <c r="L12" s="2">
        <f t="shared" si="3"/>
        <v>103.4</v>
      </c>
      <c r="M12" s="21"/>
      <c r="N12" s="21"/>
      <c r="O12" s="21"/>
      <c r="P12" s="2">
        <f t="shared" si="4"/>
        <v>19.313346228239844</v>
      </c>
      <c r="Q12" s="2">
        <f t="shared" si="5"/>
        <v>19.313346228239844</v>
      </c>
      <c r="R12" s="2">
        <f>VLOOKUP(A12,[1]TDSheet!$A:$S,19,0)</f>
        <v>113</v>
      </c>
      <c r="S12" s="2">
        <f>VLOOKUP(A12,[1]TDSheet!$A:$T,20,0)</f>
        <v>170.8</v>
      </c>
      <c r="T12" s="2">
        <f>VLOOKUP(A12,[1]TDSheet!$A:$L,12,0)</f>
        <v>161.19999999999999</v>
      </c>
      <c r="V12" s="2">
        <f t="shared" si="6"/>
        <v>0</v>
      </c>
      <c r="X12" s="19">
        <f>VLOOKUP(A12,[1]TDSheet!$A:$X,24,0)</f>
        <v>6</v>
      </c>
      <c r="Y12" s="20">
        <f t="shared" si="8"/>
        <v>0</v>
      </c>
      <c r="Z12" s="2">
        <f t="shared" si="7"/>
        <v>0</v>
      </c>
    </row>
    <row r="13" spans="1:30" ht="11.1" customHeight="1" outlineLevel="3" x14ac:dyDescent="0.2">
      <c r="A13" s="8" t="s">
        <v>13</v>
      </c>
      <c r="B13" s="8" t="str">
        <f>VLOOKUP(A13,[1]TDSheet!$A:$B,2,0)</f>
        <v>шт</v>
      </c>
      <c r="C13" s="9">
        <v>1394</v>
      </c>
      <c r="D13" s="9"/>
      <c r="E13" s="9">
        <v>932</v>
      </c>
      <c r="F13" s="9"/>
      <c r="G13" s="19">
        <f>VLOOKUP(A13,[1]TDSheet!$A:$G,7,0)</f>
        <v>0.25</v>
      </c>
      <c r="J13" s="2">
        <f>VLOOKUP(A13,[1]TDSheet!$A:$Y,25,0)*X13</f>
        <v>2148</v>
      </c>
      <c r="L13" s="2">
        <f t="shared" si="3"/>
        <v>186.4</v>
      </c>
      <c r="M13" s="21">
        <f>15*L13-F13-J13</f>
        <v>648</v>
      </c>
      <c r="N13" s="21"/>
      <c r="O13" s="21"/>
      <c r="P13" s="2">
        <f t="shared" si="4"/>
        <v>15</v>
      </c>
      <c r="Q13" s="2">
        <f t="shared" si="5"/>
        <v>11.523605150214593</v>
      </c>
      <c r="R13" s="2">
        <f>VLOOKUP(A13,[1]TDSheet!$A:$S,19,0)</f>
        <v>128.19999999999999</v>
      </c>
      <c r="S13" s="2">
        <f>VLOOKUP(A13,[1]TDSheet!$A:$T,20,0)</f>
        <v>102.6</v>
      </c>
      <c r="T13" s="2">
        <f>VLOOKUP(A13,[1]TDSheet!$A:$L,12,0)</f>
        <v>186.8</v>
      </c>
      <c r="V13" s="2">
        <f t="shared" si="6"/>
        <v>162</v>
      </c>
      <c r="X13" s="19">
        <f>VLOOKUP(A13,[1]TDSheet!$A:$X,24,0)</f>
        <v>12</v>
      </c>
      <c r="Y13" s="20">
        <v>54</v>
      </c>
      <c r="Z13" s="2">
        <f t="shared" si="7"/>
        <v>162</v>
      </c>
    </row>
    <row r="14" spans="1:30" ht="11.1" customHeight="1" outlineLevel="3" x14ac:dyDescent="0.2">
      <c r="A14" s="8" t="s">
        <v>14</v>
      </c>
      <c r="B14" s="8" t="str">
        <f>VLOOKUP(A14,[1]TDSheet!$A:$B,2,0)</f>
        <v>кг</v>
      </c>
      <c r="C14" s="9">
        <v>66</v>
      </c>
      <c r="D14" s="9">
        <v>6</v>
      </c>
      <c r="E14" s="9"/>
      <c r="F14" s="9"/>
      <c r="G14" s="19">
        <f>VLOOKUP(A14,[1]TDSheet!$A:$G,7,0)</f>
        <v>1</v>
      </c>
      <c r="J14" s="2">
        <f>VLOOKUP(A14,[1]TDSheet!$A:$Y,25,0)*X14</f>
        <v>504</v>
      </c>
      <c r="L14" s="2">
        <f t="shared" si="3"/>
        <v>0</v>
      </c>
      <c r="M14" s="21"/>
      <c r="N14" s="21"/>
      <c r="O14" s="21"/>
      <c r="P14" s="2" t="e">
        <f t="shared" si="4"/>
        <v>#DIV/0!</v>
      </c>
      <c r="Q14" s="2" t="e">
        <f t="shared" si="5"/>
        <v>#DIV/0!</v>
      </c>
      <c r="R14" s="2">
        <f>VLOOKUP(A14,[1]TDSheet!$A:$S,19,0)</f>
        <v>236.4</v>
      </c>
      <c r="S14" s="2">
        <f>VLOOKUP(A14,[1]TDSheet!$A:$T,20,0)</f>
        <v>193</v>
      </c>
      <c r="T14" s="2">
        <f>VLOOKUP(A14,[1]TDSheet!$A:$L,12,0)</f>
        <v>70.599999999999994</v>
      </c>
      <c r="V14" s="2">
        <f t="shared" si="6"/>
        <v>0</v>
      </c>
      <c r="X14" s="19">
        <f>VLOOKUP(A14,[1]TDSheet!$A:$X,24,0)</f>
        <v>6</v>
      </c>
      <c r="Y14" s="20">
        <f t="shared" si="8"/>
        <v>0</v>
      </c>
      <c r="Z14" s="2">
        <f t="shared" si="7"/>
        <v>0</v>
      </c>
    </row>
    <row r="15" spans="1:30" ht="11.1" customHeight="1" outlineLevel="3" x14ac:dyDescent="0.2">
      <c r="A15" s="8" t="s">
        <v>15</v>
      </c>
      <c r="B15" s="8" t="str">
        <f>VLOOKUP(A15,[1]TDSheet!$A:$B,2,0)</f>
        <v>шт</v>
      </c>
      <c r="C15" s="9">
        <v>235</v>
      </c>
      <c r="D15" s="9">
        <v>152</v>
      </c>
      <c r="E15" s="9">
        <v>72</v>
      </c>
      <c r="F15" s="9">
        <v>152</v>
      </c>
      <c r="G15" s="19">
        <f>VLOOKUP(A15,[1]TDSheet!$A:$G,7,0)</f>
        <v>0.75</v>
      </c>
      <c r="J15" s="2">
        <f>VLOOKUP(A15,[1]TDSheet!$A:$Y,25,0)*X15</f>
        <v>400</v>
      </c>
      <c r="L15" s="2">
        <f t="shared" si="3"/>
        <v>14.4</v>
      </c>
      <c r="M15" s="21"/>
      <c r="N15" s="21"/>
      <c r="O15" s="21"/>
      <c r="P15" s="2">
        <f t="shared" si="4"/>
        <v>38.333333333333336</v>
      </c>
      <c r="Q15" s="2">
        <f t="shared" si="5"/>
        <v>38.333333333333336</v>
      </c>
      <c r="R15" s="2">
        <f>VLOOKUP(A15,[1]TDSheet!$A:$S,19,0)</f>
        <v>31</v>
      </c>
      <c r="S15" s="2">
        <f>VLOOKUP(A15,[1]TDSheet!$A:$T,20,0)</f>
        <v>36.4</v>
      </c>
      <c r="T15" s="2">
        <f>VLOOKUP(A15,[1]TDSheet!$A:$L,12,0)</f>
        <v>40.6</v>
      </c>
      <c r="V15" s="2">
        <f t="shared" si="6"/>
        <v>0</v>
      </c>
      <c r="X15" s="19">
        <f>VLOOKUP(A15,[1]TDSheet!$A:$X,24,0)</f>
        <v>8</v>
      </c>
      <c r="Y15" s="20">
        <f t="shared" si="8"/>
        <v>0</v>
      </c>
      <c r="Z15" s="2">
        <f t="shared" si="7"/>
        <v>0</v>
      </c>
    </row>
    <row r="16" spans="1:30" ht="11.1" customHeight="1" outlineLevel="3" x14ac:dyDescent="0.2">
      <c r="A16" s="8" t="s">
        <v>16</v>
      </c>
      <c r="B16" s="8" t="str">
        <f>VLOOKUP(A16,[1]TDSheet!$A:$B,2,0)</f>
        <v>шт</v>
      </c>
      <c r="C16" s="9">
        <v>523</v>
      </c>
      <c r="D16" s="9">
        <v>440</v>
      </c>
      <c r="E16" s="9">
        <v>455</v>
      </c>
      <c r="F16" s="9">
        <v>296</v>
      </c>
      <c r="G16" s="19">
        <f>VLOOKUP(A16,[1]TDSheet!$A:$G,7,0)</f>
        <v>0.9</v>
      </c>
      <c r="J16" s="2">
        <f>VLOOKUP(A16,[1]TDSheet!$A:$Y,25,0)*X16</f>
        <v>792</v>
      </c>
      <c r="L16" s="2">
        <f t="shared" si="3"/>
        <v>91</v>
      </c>
      <c r="M16" s="21">
        <f t="shared" ref="M16:M20" si="9">15*L16-F16-J16</f>
        <v>277</v>
      </c>
      <c r="N16" s="21"/>
      <c r="O16" s="21"/>
      <c r="P16" s="2">
        <f t="shared" si="4"/>
        <v>15</v>
      </c>
      <c r="Q16" s="2">
        <f t="shared" si="5"/>
        <v>11.956043956043956</v>
      </c>
      <c r="R16" s="2">
        <f>VLOOKUP(A16,[1]TDSheet!$A:$S,19,0)</f>
        <v>50</v>
      </c>
      <c r="S16" s="2">
        <f>VLOOKUP(A16,[1]TDSheet!$A:$T,20,0)</f>
        <v>68</v>
      </c>
      <c r="T16" s="2">
        <f>VLOOKUP(A16,[1]TDSheet!$A:$L,12,0)</f>
        <v>93.4</v>
      </c>
      <c r="V16" s="2">
        <f t="shared" si="6"/>
        <v>249.3</v>
      </c>
      <c r="X16" s="19">
        <f>VLOOKUP(A16,[1]TDSheet!$A:$X,24,0)</f>
        <v>8</v>
      </c>
      <c r="Y16" s="20">
        <v>35</v>
      </c>
      <c r="Z16" s="2">
        <f t="shared" si="7"/>
        <v>252</v>
      </c>
    </row>
    <row r="17" spans="1:31" ht="11.1" customHeight="1" outlineLevel="3" x14ac:dyDescent="0.2">
      <c r="A17" s="8" t="s">
        <v>17</v>
      </c>
      <c r="B17" s="8" t="str">
        <f>VLOOKUP(A17,[1]TDSheet!$A:$B,2,0)</f>
        <v>шт</v>
      </c>
      <c r="C17" s="9">
        <v>1597</v>
      </c>
      <c r="D17" s="9">
        <v>1520</v>
      </c>
      <c r="E17" s="9">
        <v>1208</v>
      </c>
      <c r="F17" s="9">
        <v>1220</v>
      </c>
      <c r="G17" s="19">
        <f>VLOOKUP(A17,[1]TDSheet!$A:$G,7,0)</f>
        <v>0.9</v>
      </c>
      <c r="J17" s="2">
        <f>VLOOKUP(A17,[1]TDSheet!$A:$Y,25,0)*X17</f>
        <v>1720</v>
      </c>
      <c r="L17" s="2">
        <f t="shared" si="3"/>
        <v>241.6</v>
      </c>
      <c r="M17" s="21">
        <f t="shared" si="9"/>
        <v>684</v>
      </c>
      <c r="N17" s="21"/>
      <c r="O17" s="21"/>
      <c r="P17" s="2">
        <f t="shared" si="4"/>
        <v>15</v>
      </c>
      <c r="Q17" s="2">
        <f t="shared" si="5"/>
        <v>12.168874172185431</v>
      </c>
      <c r="R17" s="2">
        <f>VLOOKUP(A17,[1]TDSheet!$A:$S,19,0)</f>
        <v>176.8</v>
      </c>
      <c r="S17" s="2">
        <f>VLOOKUP(A17,[1]TDSheet!$A:$T,20,0)</f>
        <v>199.8</v>
      </c>
      <c r="T17" s="2">
        <f>VLOOKUP(A17,[1]TDSheet!$A:$L,12,0)</f>
        <v>263</v>
      </c>
      <c r="V17" s="2">
        <f t="shared" si="6"/>
        <v>615.6</v>
      </c>
      <c r="X17" s="19">
        <f>VLOOKUP(A17,[1]TDSheet!$A:$X,24,0)</f>
        <v>8</v>
      </c>
      <c r="Y17" s="20">
        <v>86</v>
      </c>
      <c r="Z17" s="2">
        <f t="shared" si="7"/>
        <v>619.20000000000005</v>
      </c>
    </row>
    <row r="18" spans="1:31" ht="11.1" customHeight="1" outlineLevel="3" x14ac:dyDescent="0.2">
      <c r="A18" s="8" t="s">
        <v>18</v>
      </c>
      <c r="B18" s="8" t="str">
        <f>VLOOKUP(A18,[1]TDSheet!$A:$B,2,0)</f>
        <v>шт</v>
      </c>
      <c r="C18" s="9">
        <v>267</v>
      </c>
      <c r="D18" s="9">
        <v>432</v>
      </c>
      <c r="E18" s="9">
        <v>144</v>
      </c>
      <c r="F18" s="9">
        <v>383</v>
      </c>
      <c r="G18" s="19">
        <f>VLOOKUP(A18,[1]TDSheet!$A:$G,7,0)</f>
        <v>0.43</v>
      </c>
      <c r="J18" s="2">
        <f>VLOOKUP(A18,[1]TDSheet!$A:$Y,25,0)*X18</f>
        <v>0</v>
      </c>
      <c r="L18" s="2">
        <f t="shared" si="3"/>
        <v>28.8</v>
      </c>
      <c r="M18" s="21">
        <f t="shared" si="9"/>
        <v>49</v>
      </c>
      <c r="N18" s="21"/>
      <c r="O18" s="21"/>
      <c r="P18" s="2">
        <f t="shared" si="4"/>
        <v>15</v>
      </c>
      <c r="Q18" s="2">
        <f t="shared" si="5"/>
        <v>13.298611111111111</v>
      </c>
      <c r="R18" s="2">
        <f>VLOOKUP(A18,[1]TDSheet!$A:$S,19,0)</f>
        <v>28</v>
      </c>
      <c r="S18" s="2">
        <f>VLOOKUP(A18,[1]TDSheet!$A:$T,20,0)</f>
        <v>57</v>
      </c>
      <c r="T18" s="2">
        <f>VLOOKUP(A18,[1]TDSheet!$A:$L,12,0)</f>
        <v>26</v>
      </c>
      <c r="V18" s="2">
        <f t="shared" si="6"/>
        <v>21.07</v>
      </c>
      <c r="X18" s="19">
        <f>VLOOKUP(A18,[1]TDSheet!$A:$X,24,0)</f>
        <v>16</v>
      </c>
      <c r="Y18" s="20">
        <v>3</v>
      </c>
      <c r="Z18" s="2">
        <f t="shared" si="7"/>
        <v>20.64</v>
      </c>
    </row>
    <row r="19" spans="1:31" ht="21.95" customHeight="1" outlineLevel="3" x14ac:dyDescent="0.2">
      <c r="A19" s="8" t="s">
        <v>19</v>
      </c>
      <c r="B19" s="8" t="str">
        <f>VLOOKUP(A19,[1]TDSheet!$A:$B,2,0)</f>
        <v>кг</v>
      </c>
      <c r="C19" s="9">
        <v>2000</v>
      </c>
      <c r="D19" s="9">
        <v>3350</v>
      </c>
      <c r="E19" s="9">
        <v>2085</v>
      </c>
      <c r="F19" s="9">
        <v>2665</v>
      </c>
      <c r="G19" s="19">
        <f>VLOOKUP(A19,[1]TDSheet!$A:$G,7,0)</f>
        <v>1</v>
      </c>
      <c r="J19" s="22">
        <v>1100</v>
      </c>
      <c r="L19" s="2">
        <f t="shared" si="3"/>
        <v>417</v>
      </c>
      <c r="M19" s="21">
        <f t="shared" si="9"/>
        <v>2490</v>
      </c>
      <c r="N19" s="21"/>
      <c r="O19" s="21"/>
      <c r="P19" s="2">
        <f t="shared" si="4"/>
        <v>15</v>
      </c>
      <c r="Q19" s="2">
        <f t="shared" si="5"/>
        <v>9.028776978417266</v>
      </c>
      <c r="R19" s="2">
        <f>VLOOKUP(A19,[1]TDSheet!$A:$S,19,0)</f>
        <v>283</v>
      </c>
      <c r="S19" s="2">
        <f>VLOOKUP(A19,[1]TDSheet!$A:$T,20,0)</f>
        <v>390</v>
      </c>
      <c r="T19" s="2">
        <f>VLOOKUP(A19,[1]TDSheet!$A:$L,12,0)</f>
        <v>377</v>
      </c>
      <c r="V19" s="2">
        <f t="shared" si="6"/>
        <v>2490</v>
      </c>
      <c r="X19" s="19">
        <f>VLOOKUP(A19,[1]TDSheet!$A:$X,24,0)</f>
        <v>5</v>
      </c>
      <c r="Y19" s="20">
        <v>498</v>
      </c>
      <c r="Z19" s="2">
        <f t="shared" si="7"/>
        <v>2490</v>
      </c>
    </row>
    <row r="20" spans="1:31" ht="11.1" customHeight="1" outlineLevel="3" x14ac:dyDescent="0.2">
      <c r="A20" s="8" t="s">
        <v>20</v>
      </c>
      <c r="B20" s="8" t="str">
        <f>VLOOKUP(A20,[1]TDSheet!$A:$B,2,0)</f>
        <v>шт</v>
      </c>
      <c r="C20" s="9">
        <v>1346</v>
      </c>
      <c r="D20" s="9">
        <v>1200</v>
      </c>
      <c r="E20" s="9">
        <v>1055</v>
      </c>
      <c r="F20" s="9">
        <v>1037</v>
      </c>
      <c r="G20" s="19">
        <f>VLOOKUP(A20,[1]TDSheet!$A:$G,7,0)</f>
        <v>0.9</v>
      </c>
      <c r="J20" s="2">
        <f>VLOOKUP(A20,[1]TDSheet!$A:$Y,25,0)*X20</f>
        <v>1520</v>
      </c>
      <c r="L20" s="2">
        <f t="shared" si="3"/>
        <v>211</v>
      </c>
      <c r="M20" s="21">
        <f t="shared" si="9"/>
        <v>608</v>
      </c>
      <c r="N20" s="21"/>
      <c r="O20" s="21"/>
      <c r="P20" s="2">
        <f t="shared" si="4"/>
        <v>15</v>
      </c>
      <c r="Q20" s="2">
        <f t="shared" si="5"/>
        <v>12.118483412322275</v>
      </c>
      <c r="R20" s="2">
        <f>VLOOKUP(A20,[1]TDSheet!$A:$S,19,0)</f>
        <v>170.4</v>
      </c>
      <c r="S20" s="2">
        <f>VLOOKUP(A20,[1]TDSheet!$A:$T,20,0)</f>
        <v>228.4</v>
      </c>
      <c r="T20" s="2">
        <f>VLOOKUP(A20,[1]TDSheet!$A:$L,12,0)</f>
        <v>230.6</v>
      </c>
      <c r="V20" s="2">
        <f t="shared" si="6"/>
        <v>547.20000000000005</v>
      </c>
      <c r="X20" s="19">
        <f>VLOOKUP(A20,[1]TDSheet!$A:$X,24,0)</f>
        <v>8</v>
      </c>
      <c r="Y20" s="20">
        <v>76</v>
      </c>
      <c r="Z20" s="2">
        <f t="shared" si="7"/>
        <v>547.20000000000005</v>
      </c>
    </row>
    <row r="21" spans="1:31" ht="11.1" customHeight="1" outlineLevel="3" x14ac:dyDescent="0.2">
      <c r="A21" s="8" t="s">
        <v>21</v>
      </c>
      <c r="B21" s="8" t="str">
        <f>VLOOKUP(A21,[1]TDSheet!$A:$B,2,0)</f>
        <v>шт</v>
      </c>
      <c r="C21" s="9">
        <v>258</v>
      </c>
      <c r="D21" s="9">
        <v>464</v>
      </c>
      <c r="E21" s="9">
        <v>135</v>
      </c>
      <c r="F21" s="9">
        <v>406</v>
      </c>
      <c r="G21" s="19">
        <f>VLOOKUP(A21,[1]TDSheet!$A:$G,7,0)</f>
        <v>0.43</v>
      </c>
      <c r="J21" s="2">
        <f>VLOOKUP(A21,[1]TDSheet!$A:$Y,25,0)*X21</f>
        <v>0</v>
      </c>
      <c r="L21" s="2">
        <f t="shared" si="3"/>
        <v>27</v>
      </c>
      <c r="M21" s="21"/>
      <c r="N21" s="21"/>
      <c r="O21" s="21"/>
      <c r="P21" s="2">
        <f t="shared" si="4"/>
        <v>15.037037037037036</v>
      </c>
      <c r="Q21" s="2">
        <f t="shared" si="5"/>
        <v>15.037037037037036</v>
      </c>
      <c r="R21" s="2">
        <f>VLOOKUP(A21,[1]TDSheet!$A:$S,19,0)</f>
        <v>25.8</v>
      </c>
      <c r="S21" s="2">
        <f>VLOOKUP(A21,[1]TDSheet!$A:$T,20,0)</f>
        <v>59.4</v>
      </c>
      <c r="T21" s="2">
        <f>VLOOKUP(A21,[1]TDSheet!$A:$L,12,0)</f>
        <v>32.200000000000003</v>
      </c>
      <c r="V21" s="2">
        <f t="shared" si="6"/>
        <v>0</v>
      </c>
      <c r="X21" s="19">
        <f>VLOOKUP(A21,[1]TDSheet!$A:$X,24,0)</f>
        <v>16</v>
      </c>
      <c r="Y21" s="20">
        <f t="shared" si="8"/>
        <v>0</v>
      </c>
      <c r="Z21" s="2">
        <f t="shared" si="7"/>
        <v>0</v>
      </c>
    </row>
    <row r="22" spans="1:31" ht="11.1" customHeight="1" outlineLevel="3" x14ac:dyDescent="0.2">
      <c r="A22" s="8" t="s">
        <v>22</v>
      </c>
      <c r="B22" s="11" t="s">
        <v>33</v>
      </c>
      <c r="C22" s="10"/>
      <c r="D22" s="9">
        <v>204</v>
      </c>
      <c r="E22" s="9">
        <v>6</v>
      </c>
      <c r="F22" s="9">
        <v>198</v>
      </c>
      <c r="G22" s="19">
        <v>0.7</v>
      </c>
      <c r="J22" s="2">
        <v>0</v>
      </c>
      <c r="L22" s="2">
        <f t="shared" si="3"/>
        <v>1.2</v>
      </c>
      <c r="M22" s="21"/>
      <c r="N22" s="21"/>
      <c r="O22" s="21"/>
      <c r="P22" s="2">
        <f t="shared" si="4"/>
        <v>165</v>
      </c>
      <c r="Q22" s="2">
        <f t="shared" si="5"/>
        <v>165</v>
      </c>
      <c r="R22" s="2">
        <v>0</v>
      </c>
      <c r="S22" s="2">
        <v>0</v>
      </c>
      <c r="T22" s="2">
        <v>0</v>
      </c>
      <c r="V22" s="2">
        <f t="shared" si="6"/>
        <v>0</v>
      </c>
      <c r="X22" s="24">
        <v>6</v>
      </c>
      <c r="Y22" s="20">
        <f t="shared" si="8"/>
        <v>0</v>
      </c>
      <c r="Z22" s="2">
        <f t="shared" si="7"/>
        <v>0</v>
      </c>
      <c r="AE22" s="2">
        <v>8</v>
      </c>
    </row>
    <row r="23" spans="1:31" ht="21.95" customHeight="1" outlineLevel="3" x14ac:dyDescent="0.2">
      <c r="A23" s="8" t="s">
        <v>23</v>
      </c>
      <c r="B23" s="8" t="str">
        <f>VLOOKUP(A23,[1]TDSheet!$A:$B,2,0)</f>
        <v>шт</v>
      </c>
      <c r="C23" s="9">
        <v>389</v>
      </c>
      <c r="D23" s="9">
        <v>200</v>
      </c>
      <c r="E23" s="9">
        <v>238</v>
      </c>
      <c r="F23" s="9">
        <v>168</v>
      </c>
      <c r="G23" s="19">
        <f>VLOOKUP(A23,[1]TDSheet!$A:$G,7,0)</f>
        <v>0.9</v>
      </c>
      <c r="J23" s="2">
        <f>VLOOKUP(A23,[1]TDSheet!$A:$Y,25,0)*X23</f>
        <v>112</v>
      </c>
      <c r="L23" s="2">
        <f t="shared" si="3"/>
        <v>47.6</v>
      </c>
      <c r="M23" s="21">
        <f t="shared" ref="M23:M26" si="10">15*L23-F23-J23</f>
        <v>434</v>
      </c>
      <c r="N23" s="21"/>
      <c r="O23" s="21"/>
      <c r="P23" s="2">
        <f t="shared" si="4"/>
        <v>15</v>
      </c>
      <c r="Q23" s="2">
        <f t="shared" si="5"/>
        <v>5.8823529411764701</v>
      </c>
      <c r="R23" s="2">
        <f>VLOOKUP(A23,[1]TDSheet!$A:$S,19,0)</f>
        <v>35.4</v>
      </c>
      <c r="S23" s="2">
        <f>VLOOKUP(A23,[1]TDSheet!$A:$T,20,0)</f>
        <v>32.200000000000003</v>
      </c>
      <c r="T23" s="2">
        <f>VLOOKUP(A23,[1]TDSheet!$A:$L,12,0)</f>
        <v>33.6</v>
      </c>
      <c r="V23" s="2">
        <f t="shared" si="6"/>
        <v>390.6</v>
      </c>
      <c r="X23" s="19">
        <f>VLOOKUP(A23,[1]TDSheet!$A:$X,24,0)</f>
        <v>8</v>
      </c>
      <c r="Y23" s="20">
        <v>54</v>
      </c>
      <c r="Z23" s="2">
        <f t="shared" si="7"/>
        <v>388.8</v>
      </c>
    </row>
    <row r="24" spans="1:31" ht="11.1" customHeight="1" outlineLevel="3" x14ac:dyDescent="0.2">
      <c r="A24" s="8" t="s">
        <v>24</v>
      </c>
      <c r="B24" s="8" t="str">
        <f>VLOOKUP(A24,[1]TDSheet!$A:$B,2,0)</f>
        <v>кг</v>
      </c>
      <c r="C24" s="9">
        <v>2835</v>
      </c>
      <c r="D24" s="9">
        <v>3010</v>
      </c>
      <c r="E24" s="9">
        <v>1945</v>
      </c>
      <c r="F24" s="9">
        <v>3315</v>
      </c>
      <c r="G24" s="19">
        <f>VLOOKUP(A24,[1]TDSheet!$A:$G,7,0)</f>
        <v>1</v>
      </c>
      <c r="J24" s="2">
        <f>VLOOKUP(A24,[1]TDSheet!$A:$Y,25,0)*X24</f>
        <v>900</v>
      </c>
      <c r="L24" s="2">
        <f t="shared" si="3"/>
        <v>389</v>
      </c>
      <c r="M24" s="21">
        <f t="shared" si="10"/>
        <v>1620</v>
      </c>
      <c r="N24" s="21"/>
      <c r="O24" s="21"/>
      <c r="P24" s="2">
        <f t="shared" si="4"/>
        <v>15</v>
      </c>
      <c r="Q24" s="2">
        <f t="shared" si="5"/>
        <v>10.83547557840617</v>
      </c>
      <c r="R24" s="2">
        <f>VLOOKUP(A24,[1]TDSheet!$A:$S,19,0)</f>
        <v>344</v>
      </c>
      <c r="S24" s="2">
        <f>VLOOKUP(A24,[1]TDSheet!$A:$T,20,0)</f>
        <v>406</v>
      </c>
      <c r="T24" s="2">
        <f>VLOOKUP(A24,[1]TDSheet!$A:$L,12,0)</f>
        <v>391</v>
      </c>
      <c r="V24" s="2">
        <f t="shared" si="6"/>
        <v>1620</v>
      </c>
      <c r="X24" s="19">
        <f>VLOOKUP(A24,[1]TDSheet!$A:$X,24,0)</f>
        <v>5</v>
      </c>
      <c r="Y24" s="20">
        <v>324</v>
      </c>
      <c r="Z24" s="2">
        <f t="shared" si="7"/>
        <v>1620</v>
      </c>
    </row>
    <row r="25" spans="1:31" ht="11.1" customHeight="1" outlineLevel="3" x14ac:dyDescent="0.2">
      <c r="A25" s="8" t="s">
        <v>25</v>
      </c>
      <c r="B25" s="8" t="str">
        <f>VLOOKUP(A25,[1]TDSheet!$A:$B,2,0)</f>
        <v>шт</v>
      </c>
      <c r="C25" s="9">
        <v>1581</v>
      </c>
      <c r="D25" s="9">
        <v>905</v>
      </c>
      <c r="E25" s="9">
        <v>1200</v>
      </c>
      <c r="F25" s="9">
        <v>636</v>
      </c>
      <c r="G25" s="19">
        <f>VLOOKUP(A25,[1]TDSheet!$A:$G,7,0)</f>
        <v>1</v>
      </c>
      <c r="J25" s="2">
        <f>VLOOKUP(A25,[1]TDSheet!$A:$Y,25,0)*X25</f>
        <v>2115</v>
      </c>
      <c r="L25" s="2">
        <f t="shared" si="3"/>
        <v>240</v>
      </c>
      <c r="M25" s="21">
        <f t="shared" si="10"/>
        <v>849</v>
      </c>
      <c r="N25" s="21"/>
      <c r="O25" s="21"/>
      <c r="P25" s="2">
        <f t="shared" si="4"/>
        <v>15</v>
      </c>
      <c r="Q25" s="2">
        <f t="shared" si="5"/>
        <v>11.4625</v>
      </c>
      <c r="R25" s="2">
        <f>VLOOKUP(A25,[1]TDSheet!$A:$S,19,0)</f>
        <v>185</v>
      </c>
      <c r="S25" s="2">
        <f>VLOOKUP(A25,[1]TDSheet!$A:$T,20,0)</f>
        <v>218.2</v>
      </c>
      <c r="T25" s="2">
        <f>VLOOKUP(A25,[1]TDSheet!$A:$L,12,0)</f>
        <v>255</v>
      </c>
      <c r="V25" s="2">
        <f t="shared" si="6"/>
        <v>849</v>
      </c>
      <c r="X25" s="19">
        <f>VLOOKUP(A25,[1]TDSheet!$A:$X,24,0)</f>
        <v>5</v>
      </c>
      <c r="Y25" s="20">
        <v>170</v>
      </c>
      <c r="Z25" s="2">
        <f t="shared" si="7"/>
        <v>850</v>
      </c>
    </row>
    <row r="26" spans="1:31" ht="11.1" customHeight="1" outlineLevel="3" x14ac:dyDescent="0.2">
      <c r="A26" s="8" t="s">
        <v>26</v>
      </c>
      <c r="B26" s="8" t="str">
        <f>VLOOKUP(A26,[1]TDSheet!$A:$B,2,0)</f>
        <v>кг</v>
      </c>
      <c r="C26" s="9">
        <v>1402.5</v>
      </c>
      <c r="D26" s="9"/>
      <c r="E26" s="9">
        <v>698.5</v>
      </c>
      <c r="F26" s="9">
        <v>473</v>
      </c>
      <c r="G26" s="19">
        <f>VLOOKUP(A26,[1]TDSheet!$A:$G,7,0)</f>
        <v>1</v>
      </c>
      <c r="J26" s="2">
        <f>VLOOKUP(A26,[1]TDSheet!$A:$Y,25,0)*X26</f>
        <v>704</v>
      </c>
      <c r="L26" s="2">
        <f t="shared" si="3"/>
        <v>139.69999999999999</v>
      </c>
      <c r="M26" s="21">
        <f t="shared" si="10"/>
        <v>918.5</v>
      </c>
      <c r="N26" s="21"/>
      <c r="O26" s="21"/>
      <c r="P26" s="2">
        <f t="shared" si="4"/>
        <v>15.000000000000002</v>
      </c>
      <c r="Q26" s="2">
        <f t="shared" si="5"/>
        <v>8.4251968503937018</v>
      </c>
      <c r="R26" s="2">
        <f>VLOOKUP(A26,[1]TDSheet!$A:$S,19,0)</f>
        <v>148.5</v>
      </c>
      <c r="S26" s="2">
        <f>VLOOKUP(A26,[1]TDSheet!$A:$T,20,0)</f>
        <v>148.4</v>
      </c>
      <c r="T26" s="2">
        <f>VLOOKUP(A26,[1]TDSheet!$A:$L,12,0)</f>
        <v>157.30000000000001</v>
      </c>
      <c r="V26" s="2">
        <f t="shared" si="6"/>
        <v>918.5</v>
      </c>
      <c r="X26" s="19">
        <f>VLOOKUP(A26,[1]TDSheet!$A:$X,24,0)</f>
        <v>5.5</v>
      </c>
      <c r="Y26" s="20">
        <v>167</v>
      </c>
      <c r="Z26" s="2">
        <f t="shared" si="7"/>
        <v>918.5</v>
      </c>
    </row>
    <row r="27" spans="1:31" ht="11.1" customHeight="1" outlineLevel="3" x14ac:dyDescent="0.2">
      <c r="A27" s="8" t="s">
        <v>58</v>
      </c>
      <c r="B27" s="8" t="s">
        <v>56</v>
      </c>
      <c r="C27" s="9"/>
      <c r="D27" s="9"/>
      <c r="E27" s="9"/>
      <c r="F27" s="9"/>
      <c r="G27" s="19">
        <v>1</v>
      </c>
      <c r="J27" s="2">
        <f>VLOOKUP(A27,[1]TDSheet!$A:$Y,25,0)*X27</f>
        <v>300</v>
      </c>
      <c r="L27" s="2">
        <f t="shared" si="3"/>
        <v>0</v>
      </c>
      <c r="M27" s="21"/>
      <c r="N27" s="21"/>
      <c r="O27" s="21"/>
      <c r="P27" s="2" t="e">
        <f t="shared" si="4"/>
        <v>#DIV/0!</v>
      </c>
      <c r="Q27" s="2" t="e">
        <f t="shared" si="5"/>
        <v>#DIV/0!</v>
      </c>
      <c r="R27" s="2">
        <f>VLOOKUP(A27,[1]TDSheet!$A:$S,19,0)</f>
        <v>24.6</v>
      </c>
      <c r="S27" s="2">
        <f>VLOOKUP(A27,[1]TDSheet!$A:$T,20,0)</f>
        <v>81.599999999999994</v>
      </c>
      <c r="T27" s="2">
        <f>VLOOKUP(A27,[1]TDSheet!$A:$L,12,0)</f>
        <v>0</v>
      </c>
      <c r="V27" s="2">
        <f t="shared" si="6"/>
        <v>0</v>
      </c>
      <c r="X27" s="19">
        <f>VLOOKUP(A27,[1]TDSheet!$A:$X,24,0)</f>
        <v>3</v>
      </c>
      <c r="Y27" s="20">
        <f t="shared" si="8"/>
        <v>0</v>
      </c>
      <c r="Z27" s="2">
        <f t="shared" si="7"/>
        <v>0</v>
      </c>
    </row>
    <row r="28" spans="1:31" ht="11.1" customHeight="1" outlineLevel="3" x14ac:dyDescent="0.2">
      <c r="A28" s="8" t="s">
        <v>27</v>
      </c>
      <c r="B28" s="8" t="str">
        <f>VLOOKUP(A28,[1]TDSheet!$A:$B,2,0)</f>
        <v>шт</v>
      </c>
      <c r="C28" s="9">
        <v>330</v>
      </c>
      <c r="D28" s="9">
        <v>1812</v>
      </c>
      <c r="E28" s="9">
        <v>253</v>
      </c>
      <c r="F28" s="9">
        <v>1667</v>
      </c>
      <c r="G28" s="19">
        <f>VLOOKUP(A28,[1]TDSheet!$A:$G,7,0)</f>
        <v>0.25</v>
      </c>
      <c r="J28" s="2">
        <f>VLOOKUP(A28,[1]TDSheet!$A:$Y,25,0)*X28</f>
        <v>0</v>
      </c>
      <c r="L28" s="2">
        <f t="shared" si="3"/>
        <v>50.6</v>
      </c>
      <c r="M28" s="21"/>
      <c r="N28" s="21"/>
      <c r="O28" s="21"/>
      <c r="P28" s="2">
        <f t="shared" si="4"/>
        <v>32.944664031620555</v>
      </c>
      <c r="Q28" s="2">
        <f t="shared" si="5"/>
        <v>32.944664031620555</v>
      </c>
      <c r="R28" s="2">
        <f>VLOOKUP(A28,[1]TDSheet!$A:$S,19,0)</f>
        <v>80.599999999999994</v>
      </c>
      <c r="S28" s="2">
        <f>VLOOKUP(A28,[1]TDSheet!$A:$T,20,0)</f>
        <v>140.19999999999999</v>
      </c>
      <c r="T28" s="2">
        <f>VLOOKUP(A28,[1]TDSheet!$A:$L,12,0)</f>
        <v>103.6</v>
      </c>
      <c r="V28" s="2">
        <f t="shared" si="6"/>
        <v>0</v>
      </c>
      <c r="X28" s="19">
        <f>VLOOKUP(A28,[1]TDSheet!$A:$X,24,0)</f>
        <v>12</v>
      </c>
      <c r="Y28" s="20">
        <f t="shared" si="8"/>
        <v>0</v>
      </c>
      <c r="Z28" s="2">
        <f t="shared" si="7"/>
        <v>0</v>
      </c>
    </row>
    <row r="29" spans="1:31" ht="11.1" customHeight="1" outlineLevel="3" x14ac:dyDescent="0.2">
      <c r="A29" s="8" t="s">
        <v>28</v>
      </c>
      <c r="B29" s="8" t="str">
        <f>VLOOKUP(A29,[1]TDSheet!$A:$B,2,0)</f>
        <v>кг</v>
      </c>
      <c r="C29" s="9">
        <v>23.4</v>
      </c>
      <c r="D29" s="9">
        <v>3.6</v>
      </c>
      <c r="E29" s="9">
        <v>1.8</v>
      </c>
      <c r="F29" s="9"/>
      <c r="G29" s="19">
        <f>VLOOKUP(A29,[1]TDSheet!$A:$G,7,0)</f>
        <v>1</v>
      </c>
      <c r="J29" s="2">
        <f>VLOOKUP(A29,[1]TDSheet!$A:$Y,25,0)*X29</f>
        <v>250.20000000000002</v>
      </c>
      <c r="L29" s="2">
        <f t="shared" si="3"/>
        <v>0.36</v>
      </c>
      <c r="M29" s="23">
        <v>200</v>
      </c>
      <c r="N29" s="21"/>
      <c r="O29" s="21"/>
      <c r="P29" s="2">
        <f t="shared" si="4"/>
        <v>1250.5555555555557</v>
      </c>
      <c r="Q29" s="2">
        <f t="shared" si="5"/>
        <v>695.00000000000011</v>
      </c>
      <c r="R29" s="2">
        <f>VLOOKUP(A29,[1]TDSheet!$A:$S,19,0)</f>
        <v>25.2</v>
      </c>
      <c r="S29" s="2">
        <f>VLOOKUP(A29,[1]TDSheet!$A:$T,20,0)</f>
        <v>50.04</v>
      </c>
      <c r="T29" s="2">
        <f>VLOOKUP(A29,[1]TDSheet!$A:$L,12,0)</f>
        <v>24.119999999999997</v>
      </c>
      <c r="V29" s="2">
        <f t="shared" si="6"/>
        <v>200</v>
      </c>
      <c r="X29" s="19">
        <f>VLOOKUP(A29,[1]TDSheet!$A:$X,24,0)</f>
        <v>1.8</v>
      </c>
      <c r="Y29" s="20">
        <v>111</v>
      </c>
      <c r="Z29" s="2">
        <f t="shared" si="7"/>
        <v>199.8</v>
      </c>
    </row>
    <row r="30" spans="1:31" ht="11.1" customHeight="1" outlineLevel="3" x14ac:dyDescent="0.2">
      <c r="A30" s="8" t="s">
        <v>29</v>
      </c>
      <c r="B30" s="8" t="str">
        <f>VLOOKUP(A30,[1]TDSheet!$A:$B,2,0)</f>
        <v>шт</v>
      </c>
      <c r="C30" s="9">
        <v>457</v>
      </c>
      <c r="D30" s="9">
        <v>2400</v>
      </c>
      <c r="E30" s="9">
        <v>122</v>
      </c>
      <c r="F30" s="9">
        <v>2375</v>
      </c>
      <c r="G30" s="19">
        <f>VLOOKUP(A30,[1]TDSheet!$A:$G,7,0)</f>
        <v>0.25</v>
      </c>
      <c r="J30" s="2">
        <f>VLOOKUP(A30,[1]TDSheet!$A:$Y,25,0)*X30</f>
        <v>0</v>
      </c>
      <c r="L30" s="2">
        <f t="shared" si="3"/>
        <v>24.4</v>
      </c>
      <c r="M30" s="21"/>
      <c r="N30" s="21"/>
      <c r="O30" s="21"/>
      <c r="P30" s="2">
        <f t="shared" si="4"/>
        <v>97.336065573770497</v>
      </c>
      <c r="Q30" s="2">
        <f t="shared" si="5"/>
        <v>97.336065573770497</v>
      </c>
      <c r="R30" s="2">
        <f>VLOOKUP(A30,[1]TDSheet!$A:$S,19,0)</f>
        <v>48.6</v>
      </c>
      <c r="S30" s="2">
        <f>VLOOKUP(A30,[1]TDSheet!$A:$T,20,0)</f>
        <v>198.2</v>
      </c>
      <c r="T30" s="2">
        <f>VLOOKUP(A30,[1]TDSheet!$A:$L,12,0)</f>
        <v>122.2</v>
      </c>
      <c r="V30" s="2">
        <f t="shared" si="6"/>
        <v>0</v>
      </c>
      <c r="X30" s="19">
        <f>VLOOKUP(A30,[1]TDSheet!$A:$X,24,0)</f>
        <v>12</v>
      </c>
      <c r="Y30" s="20">
        <f t="shared" si="8"/>
        <v>0</v>
      </c>
      <c r="Z30" s="2">
        <f t="shared" si="7"/>
        <v>0</v>
      </c>
    </row>
    <row r="31" spans="1:31" ht="11.1" customHeight="1" outlineLevel="3" x14ac:dyDescent="0.2">
      <c r="A31" s="8" t="s">
        <v>30</v>
      </c>
      <c r="B31" s="8" t="str">
        <f>VLOOKUP(A31,[1]TDSheet!$A:$B,2,0)</f>
        <v>шт</v>
      </c>
      <c r="C31" s="9">
        <v>375</v>
      </c>
      <c r="D31" s="9">
        <v>2340</v>
      </c>
      <c r="E31" s="9">
        <v>251</v>
      </c>
      <c r="F31" s="9">
        <v>2195</v>
      </c>
      <c r="G31" s="19">
        <f>VLOOKUP(A31,[1]TDSheet!$A:$G,7,0)</f>
        <v>0.25</v>
      </c>
      <c r="J31" s="2">
        <f>VLOOKUP(A31,[1]TDSheet!$A:$Y,25,0)*X31</f>
        <v>0</v>
      </c>
      <c r="L31" s="2">
        <f t="shared" si="3"/>
        <v>50.2</v>
      </c>
      <c r="M31" s="21"/>
      <c r="N31" s="21"/>
      <c r="O31" s="21"/>
      <c r="P31" s="2">
        <f t="shared" si="4"/>
        <v>43.72509960159362</v>
      </c>
      <c r="Q31" s="2">
        <f t="shared" si="5"/>
        <v>43.72509960159362</v>
      </c>
      <c r="R31" s="2">
        <f>VLOOKUP(A31,[1]TDSheet!$A:$S,19,0)</f>
        <v>66.2</v>
      </c>
      <c r="S31" s="2">
        <f>VLOOKUP(A31,[1]TDSheet!$A:$T,20,0)</f>
        <v>190.4</v>
      </c>
      <c r="T31" s="2">
        <f>VLOOKUP(A31,[1]TDSheet!$A:$L,12,0)</f>
        <v>122.4</v>
      </c>
      <c r="V31" s="2">
        <f t="shared" si="6"/>
        <v>0</v>
      </c>
      <c r="X31" s="19">
        <f>VLOOKUP(A31,[1]TDSheet!$A:$X,24,0)</f>
        <v>12</v>
      </c>
      <c r="Y31" s="20">
        <f t="shared" si="8"/>
        <v>0</v>
      </c>
      <c r="Z31" s="2">
        <f t="shared" si="7"/>
        <v>0</v>
      </c>
    </row>
    <row r="32" spans="1:31" ht="21.95" customHeight="1" outlineLevel="3" x14ac:dyDescent="0.2">
      <c r="A32" s="8" t="s">
        <v>31</v>
      </c>
      <c r="B32" s="8" t="str">
        <f>VLOOKUP(A32,[1]TDSheet!$A:$B,2,0)</f>
        <v>кг</v>
      </c>
      <c r="C32" s="9">
        <v>332.1</v>
      </c>
      <c r="D32" s="9"/>
      <c r="E32" s="9">
        <v>64.8</v>
      </c>
      <c r="F32" s="9">
        <v>199.8</v>
      </c>
      <c r="G32" s="19">
        <f>VLOOKUP(A32,[1]TDSheet!$A:$G,7,0)</f>
        <v>1</v>
      </c>
      <c r="J32" s="2">
        <f>VLOOKUP(A32,[1]TDSheet!$A:$Y,25,0)*X32</f>
        <v>0</v>
      </c>
      <c r="L32" s="2">
        <f t="shared" si="3"/>
        <v>12.959999999999999</v>
      </c>
      <c r="M32" s="21"/>
      <c r="N32" s="21"/>
      <c r="O32" s="21"/>
      <c r="P32" s="2">
        <f t="shared" si="4"/>
        <v>15.416666666666668</v>
      </c>
      <c r="Q32" s="2">
        <f t="shared" si="5"/>
        <v>15.416666666666668</v>
      </c>
      <c r="R32" s="2">
        <f>VLOOKUP(A32,[1]TDSheet!$A:$S,19,0)</f>
        <v>9.7200000000000006</v>
      </c>
      <c r="S32" s="2">
        <f>VLOOKUP(A32,[1]TDSheet!$A:$T,20,0)</f>
        <v>10.26</v>
      </c>
      <c r="T32" s="2">
        <f>VLOOKUP(A32,[1]TDSheet!$A:$L,12,0)</f>
        <v>11.34</v>
      </c>
      <c r="V32" s="2">
        <f t="shared" si="6"/>
        <v>0</v>
      </c>
      <c r="X32" s="19">
        <f>VLOOKUP(A32,[1]TDSheet!$A:$X,24,0)</f>
        <v>2.7</v>
      </c>
      <c r="Y32" s="20">
        <f t="shared" si="8"/>
        <v>0</v>
      </c>
      <c r="Z32" s="2">
        <f t="shared" si="7"/>
        <v>0</v>
      </c>
    </row>
    <row r="33" spans="1:26" ht="11.1" customHeight="1" outlineLevel="3" x14ac:dyDescent="0.2">
      <c r="A33" s="8" t="s">
        <v>32</v>
      </c>
      <c r="B33" s="8" t="str">
        <f>VLOOKUP(A33,[1]TDSheet!$A:$B,2,0)</f>
        <v>кг</v>
      </c>
      <c r="C33" s="9">
        <v>3135</v>
      </c>
      <c r="D33" s="9"/>
      <c r="E33" s="9">
        <v>2119</v>
      </c>
      <c r="F33" s="9">
        <v>430</v>
      </c>
      <c r="G33" s="19">
        <f>VLOOKUP(A33,[1]TDSheet!$A:$G,7,0)</f>
        <v>1</v>
      </c>
      <c r="J33" s="2">
        <f>VLOOKUP(A33,[1]TDSheet!$A:$Y,25,0)*X33</f>
        <v>2750</v>
      </c>
      <c r="L33" s="2">
        <f t="shared" si="3"/>
        <v>423.8</v>
      </c>
      <c r="M33" s="21">
        <f>15*L33-F33-J33</f>
        <v>3177</v>
      </c>
      <c r="N33" s="21"/>
      <c r="O33" s="21"/>
      <c r="P33" s="2">
        <f t="shared" si="4"/>
        <v>15</v>
      </c>
      <c r="Q33" s="2">
        <f t="shared" si="5"/>
        <v>7.5035394053798958</v>
      </c>
      <c r="R33" s="2">
        <f>VLOOKUP(A33,[1]TDSheet!$A:$S,19,0)</f>
        <v>360</v>
      </c>
      <c r="S33" s="2">
        <f>VLOOKUP(A33,[1]TDSheet!$A:$T,20,0)</f>
        <v>398</v>
      </c>
      <c r="T33" s="2">
        <f>VLOOKUP(A33,[1]TDSheet!$A:$L,12,0)</f>
        <v>434</v>
      </c>
      <c r="V33" s="2">
        <f t="shared" si="6"/>
        <v>3177</v>
      </c>
      <c r="X33" s="19">
        <f>VLOOKUP(A33,[1]TDSheet!$A:$X,24,0)</f>
        <v>5</v>
      </c>
      <c r="Y33" s="20">
        <v>635</v>
      </c>
      <c r="Z33" s="2">
        <f t="shared" si="7"/>
        <v>3175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2023-09-06T10:15:07Z</dcterms:modified>
</cp:coreProperties>
</file>