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статистика филиалы\2023\08,23\30,08,23 ЗПФ\"/>
    </mc:Choice>
  </mc:AlternateContent>
  <xr:revisionPtr revIDLastSave="0" documentId="13_ncr:1_{FE898BBA-2CB1-43A2-8283-ADA9880575C2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1" l="1"/>
  <c r="M10" i="1"/>
  <c r="M12" i="1"/>
  <c r="M16" i="1"/>
  <c r="M15" i="1"/>
  <c r="M14" i="1"/>
  <c r="M18" i="1"/>
  <c r="M21" i="1"/>
  <c r="M23" i="1"/>
  <c r="M28" i="1"/>
  <c r="M27" i="1"/>
  <c r="M30" i="1"/>
  <c r="M36" i="1"/>
  <c r="M35" i="1"/>
  <c r="M34" i="1"/>
  <c r="M33" i="1"/>
  <c r="M6" i="1"/>
  <c r="W8" i="1" l="1"/>
  <c r="W9" i="1"/>
  <c r="W10" i="1"/>
  <c r="W11" i="1"/>
  <c r="W12" i="1"/>
  <c r="W13" i="1"/>
  <c r="W14" i="1"/>
  <c r="W16" i="1"/>
  <c r="W17" i="1"/>
  <c r="W19" i="1"/>
  <c r="W20" i="1"/>
  <c r="W22" i="1"/>
  <c r="W24" i="1"/>
  <c r="W25" i="1"/>
  <c r="W26" i="1"/>
  <c r="W29" i="1"/>
  <c r="W31" i="1"/>
  <c r="W32" i="1"/>
  <c r="W37" i="1"/>
  <c r="W38" i="1"/>
  <c r="W7" i="1"/>
  <c r="V8" i="1"/>
  <c r="V9" i="1"/>
  <c r="V11" i="1"/>
  <c r="W15" i="1"/>
  <c r="V17" i="1"/>
  <c r="W18" i="1"/>
  <c r="V19" i="1"/>
  <c r="V20" i="1"/>
  <c r="W21" i="1"/>
  <c r="V22" i="1"/>
  <c r="W23" i="1"/>
  <c r="V24" i="1"/>
  <c r="V25" i="1"/>
  <c r="V26" i="1"/>
  <c r="W27" i="1"/>
  <c r="W28" i="1"/>
  <c r="V29" i="1"/>
  <c r="W30" i="1"/>
  <c r="V32" i="1"/>
  <c r="W33" i="1"/>
  <c r="W34" i="1"/>
  <c r="W35" i="1"/>
  <c r="W36" i="1"/>
  <c r="V37" i="1"/>
  <c r="V38" i="1"/>
  <c r="W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O6" i="1"/>
  <c r="N6" i="1"/>
  <c r="L7" i="1"/>
  <c r="L8" i="1"/>
  <c r="L5" i="1" s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6" i="1"/>
  <c r="J7" i="1"/>
  <c r="J8" i="1"/>
  <c r="J9" i="1"/>
  <c r="J10" i="1"/>
  <c r="J11" i="1"/>
  <c r="J1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6" i="1"/>
  <c r="U38" i="1"/>
  <c r="U7" i="1"/>
  <c r="U8" i="1"/>
  <c r="U9" i="1"/>
  <c r="U10" i="1"/>
  <c r="U11" i="1"/>
  <c r="U12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6" i="1"/>
  <c r="R7" i="1"/>
  <c r="R8" i="1"/>
  <c r="R9" i="1"/>
  <c r="R10" i="1"/>
  <c r="R11" i="1"/>
  <c r="R12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6" i="1"/>
  <c r="Q7" i="1"/>
  <c r="Q8" i="1"/>
  <c r="Q9" i="1"/>
  <c r="Q10" i="1"/>
  <c r="Q11" i="1"/>
  <c r="Q12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6" i="1"/>
  <c r="P7" i="1"/>
  <c r="P8" i="1"/>
  <c r="P9" i="1"/>
  <c r="P10" i="1"/>
  <c r="P11" i="1"/>
  <c r="P12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6" i="1"/>
  <c r="F5" i="1"/>
  <c r="E5" i="1"/>
  <c r="R5" i="1"/>
  <c r="Q5" i="1"/>
  <c r="P5" i="1"/>
  <c r="M5" i="1"/>
  <c r="K5" i="1"/>
  <c r="J5" i="1"/>
  <c r="I5" i="1"/>
  <c r="H5" i="1"/>
  <c r="V5" i="1" l="1"/>
  <c r="T5" i="1"/>
  <c r="W5" i="1"/>
</calcChain>
</file>

<file path=xl/sharedStrings.xml><?xml version="1.0" encoding="utf-8"?>
<sst xmlns="http://schemas.openxmlformats.org/spreadsheetml/2006/main" count="93" uniqueCount="58">
  <si>
    <t>Период: 23.08.2023 - 30.08.2023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</si>
  <si>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</si>
  <si>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</si>
  <si>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</si>
  <si>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</si>
  <si>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</si>
  <si>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</si>
  <si>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</si>
  <si>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Готовые чебупели с ветчиной и сыром Горячая штучка 0,3кг зам  ПОКОМ</t>
  </si>
  <si>
    <t>шт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</si>
  <si>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</si>
  <si>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</si>
  <si>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кг</t>
  </si>
  <si>
    <t>Жар-ладушки с клубникой и вишней. Жареные с начинкой.ВЕС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</si>
  <si>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</si>
  <si>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</si>
  <si>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</si>
  <si>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</si>
  <si>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</si>
  <si>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</si>
  <si>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</si>
  <si>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</si>
  <si>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</si>
  <si>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</si>
  <si>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</si>
  <si>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</si>
  <si>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</si>
  <si>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</si>
  <si>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</si>
  <si>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</si>
  <si>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</si>
  <si>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</si>
  <si>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</si>
  <si>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Фрай-пицца с ветчиной и грибами 3,0 кг. ВЕС.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</si>
  <si>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</si>
  <si>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</si>
  <si>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</si>
  <si>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</si>
  <si>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</si>
  <si>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</si>
  <si>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</si>
  <si>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</si>
  <si>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</si>
  <si>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</si>
  <si>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</si>
  <si>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</si>
  <si>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</si>
  <si>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</si>
  <si>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</si>
  <si>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</si>
  <si>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ср 11,08</t>
  </si>
  <si>
    <t>ср 18,08</t>
  </si>
  <si>
    <t>коментарий</t>
  </si>
  <si>
    <t>вес</t>
  </si>
  <si>
    <t>заказ кор.</t>
  </si>
  <si>
    <t>ВЕС</t>
  </si>
  <si>
    <t>крат кор</t>
  </si>
  <si>
    <t>ср 24,08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</si>
</sst>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4" fillId="4" borderId="2" xfId="0" applyNumberFormat="1" applyFont="1" applyFill="1" applyBorder="1" applyAlignment="1">
      <alignment horizontal="right" vertical="top"/>
    </xf>
    <xf numFmtId="165" fontId="4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5" borderId="1" xfId="0" applyNumberForma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right" vertical="top"/>
    </xf>
    <xf numFmtId="164" fontId="0" fillId="0" borderId="3" xfId="0" applyNumberFormat="1" applyBorder="1" applyAlignment="1"/>
    <xf numFmtId="2" fontId="0" fillId="6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8,23/24,08,23%20&#1047;&#1055;&#1060;/&#1076;&#1074;%2024,08,23%20&#1084;&#1088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17.08.2023 - 24.08.2023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кон ост</v>
          </cell>
          <cell r="O3" t="str">
            <v>ост без заказа</v>
          </cell>
          <cell r="P3" t="str">
            <v>ср 04,08</v>
          </cell>
          <cell r="Q3" t="str">
            <v>ср 11,08</v>
          </cell>
          <cell r="R3" t="str">
            <v>ср 18,08</v>
          </cell>
          <cell r="S3" t="str">
            <v>коментарий</v>
          </cell>
          <cell r="T3" t="str">
            <v>вес</v>
          </cell>
          <cell r="V3" t="str">
            <v>заказ кор.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2195.6</v>
          </cell>
          <cell r="F5">
            <v>4791.42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439.11999999999995</v>
          </cell>
          <cell r="M5">
            <v>2099.3199999999997</v>
          </cell>
          <cell r="P5">
            <v>457.9</v>
          </cell>
          <cell r="Q5">
            <v>420.41599999999994</v>
          </cell>
          <cell r="R5">
            <v>436.12</v>
          </cell>
          <cell r="T5">
            <v>1557.91</v>
          </cell>
          <cell r="U5" t="str">
            <v>крат кор</v>
          </cell>
          <cell r="V5">
            <v>312.9666666666667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>
            <v>142</v>
          </cell>
          <cell r="D6">
            <v>204</v>
          </cell>
          <cell r="E6">
            <v>104</v>
          </cell>
          <cell r="F6">
            <v>209</v>
          </cell>
          <cell r="G6">
            <v>0.3</v>
          </cell>
          <cell r="L6">
            <v>20.8</v>
          </cell>
          <cell r="M6">
            <v>82.199999999999989</v>
          </cell>
          <cell r="N6">
            <v>13.999999999999998</v>
          </cell>
          <cell r="O6">
            <v>10.048076923076923</v>
          </cell>
          <cell r="P6">
            <v>20.2</v>
          </cell>
          <cell r="Q6">
            <v>22</v>
          </cell>
          <cell r="R6">
            <v>22.4</v>
          </cell>
          <cell r="T6">
            <v>24.659999999999997</v>
          </cell>
          <cell r="U6">
            <v>12</v>
          </cell>
          <cell r="V6">
            <v>7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>
            <v>146</v>
          </cell>
          <cell r="D7">
            <v>300</v>
          </cell>
          <cell r="E7">
            <v>120</v>
          </cell>
          <cell r="F7">
            <v>286</v>
          </cell>
          <cell r="G7">
            <v>0.3</v>
          </cell>
          <cell r="L7">
            <v>24</v>
          </cell>
          <cell r="M7">
            <v>50</v>
          </cell>
          <cell r="N7">
            <v>14</v>
          </cell>
          <cell r="O7">
            <v>11.916666666666666</v>
          </cell>
          <cell r="P7">
            <v>22</v>
          </cell>
          <cell r="Q7">
            <v>22.6</v>
          </cell>
          <cell r="R7">
            <v>26.8</v>
          </cell>
          <cell r="T7">
            <v>15</v>
          </cell>
          <cell r="U7">
            <v>12</v>
          </cell>
          <cell r="V7">
            <v>5</v>
          </cell>
        </row>
        <row r="8">
          <cell r="A8" t="str">
            <v>Готовые чебуреки Сочный мегачебурек.Готовые жареные.ВЕС  ПОКОМ</v>
          </cell>
          <cell r="B8" t="str">
            <v>кг</v>
          </cell>
          <cell r="C8">
            <v>17.920000000000002</v>
          </cell>
          <cell r="E8">
            <v>11.2</v>
          </cell>
          <cell r="F8">
            <v>6.72</v>
          </cell>
          <cell r="G8">
            <v>1</v>
          </cell>
          <cell r="L8">
            <v>2.2399999999999998</v>
          </cell>
          <cell r="M8">
            <v>24.639999999999997</v>
          </cell>
          <cell r="N8">
            <v>14</v>
          </cell>
          <cell r="O8">
            <v>3</v>
          </cell>
          <cell r="P8">
            <v>0</v>
          </cell>
          <cell r="Q8">
            <v>5.3759999999999994</v>
          </cell>
          <cell r="R8">
            <v>0</v>
          </cell>
          <cell r="T8">
            <v>24.639999999999997</v>
          </cell>
          <cell r="U8">
            <v>2.2400000000000002</v>
          </cell>
          <cell r="V8">
            <v>11</v>
          </cell>
        </row>
        <row r="9">
          <cell r="A9" t="str">
            <v>Жар-ладушки с клубникой и вишней. Жареные с начинкой.ВЕС  ПОКОМ</v>
          </cell>
          <cell r="B9" t="str">
            <v>кг</v>
          </cell>
          <cell r="C9">
            <v>133.9</v>
          </cell>
          <cell r="E9">
            <v>7.4</v>
          </cell>
          <cell r="F9">
            <v>126.5</v>
          </cell>
          <cell r="G9">
            <v>1</v>
          </cell>
          <cell r="L9">
            <v>1.48</v>
          </cell>
          <cell r="N9">
            <v>85.472972972972968</v>
          </cell>
          <cell r="O9">
            <v>85.472972972972968</v>
          </cell>
          <cell r="P9">
            <v>0.74</v>
          </cell>
          <cell r="Q9">
            <v>0.6</v>
          </cell>
          <cell r="R9">
            <v>1.48</v>
          </cell>
          <cell r="T9">
            <v>0</v>
          </cell>
          <cell r="U9">
            <v>3.7</v>
          </cell>
          <cell r="V9">
            <v>0</v>
          </cell>
        </row>
        <row r="10">
          <cell r="A10" t="str">
            <v>Круггетсы сочные ТМ Горячая штучка ТС Круггетсы 0,25 кг зам  ПОКОМ</v>
          </cell>
          <cell r="B10" t="str">
            <v>шт</v>
          </cell>
          <cell r="C10">
            <v>66</v>
          </cell>
          <cell r="D10">
            <v>84</v>
          </cell>
          <cell r="E10">
            <v>35</v>
          </cell>
          <cell r="F10">
            <v>105</v>
          </cell>
          <cell r="G10">
            <v>0.25</v>
          </cell>
          <cell r="L10">
            <v>7</v>
          </cell>
          <cell r="N10">
            <v>15</v>
          </cell>
          <cell r="O10">
            <v>15</v>
          </cell>
          <cell r="P10">
            <v>9.1999999999999993</v>
          </cell>
          <cell r="Q10">
            <v>9</v>
          </cell>
          <cell r="R10">
            <v>9.1999999999999993</v>
          </cell>
          <cell r="T10">
            <v>0</v>
          </cell>
          <cell r="U10">
            <v>12</v>
          </cell>
          <cell r="V10">
            <v>0</v>
          </cell>
        </row>
        <row r="11">
          <cell r="A11" t="str">
            <v>Мини-сосиски в тесте "Фрайпики" 1,8кг ВЕС,  ПОКОМ</v>
          </cell>
          <cell r="B11" t="str">
            <v>кг</v>
          </cell>
          <cell r="C11">
            <v>5.4</v>
          </cell>
          <cell r="D11">
            <v>129.6</v>
          </cell>
          <cell r="E11">
            <v>1.8</v>
          </cell>
          <cell r="F11">
            <v>133.19999999999999</v>
          </cell>
          <cell r="G11">
            <v>1</v>
          </cell>
          <cell r="L11">
            <v>0.36</v>
          </cell>
          <cell r="N11">
            <v>370</v>
          </cell>
          <cell r="O11">
            <v>370</v>
          </cell>
          <cell r="P11">
            <v>8.64</v>
          </cell>
          <cell r="Q11">
            <v>7.92</v>
          </cell>
          <cell r="R11">
            <v>0</v>
          </cell>
          <cell r="T11">
            <v>0</v>
          </cell>
          <cell r="U11">
            <v>1.8</v>
          </cell>
          <cell r="V11">
            <v>0</v>
          </cell>
        </row>
        <row r="12">
          <cell r="A12" t="str">
            <v>Мини-сосиски в тесте "Фрайпики" 3,7кг ВЕС,  ПОКОМ</v>
          </cell>
          <cell r="B12" t="str">
            <v>кг</v>
          </cell>
          <cell r="C12">
            <v>126.2</v>
          </cell>
          <cell r="D12">
            <v>107.3</v>
          </cell>
          <cell r="E12">
            <v>82.1</v>
          </cell>
          <cell r="F12">
            <v>125.5</v>
          </cell>
          <cell r="G12">
            <v>1</v>
          </cell>
          <cell r="L12">
            <v>16.419999999999998</v>
          </cell>
          <cell r="M12">
            <v>104.37999999999997</v>
          </cell>
          <cell r="N12">
            <v>14</v>
          </cell>
          <cell r="O12">
            <v>7.6431181485992701</v>
          </cell>
          <cell r="P12">
            <v>11.059999999999999</v>
          </cell>
          <cell r="Q12">
            <v>0.74</v>
          </cell>
          <cell r="R12">
            <v>14.059999999999999</v>
          </cell>
          <cell r="T12">
            <v>104.37999999999997</v>
          </cell>
          <cell r="U12">
            <v>3.7</v>
          </cell>
          <cell r="V12">
            <v>32</v>
          </cell>
        </row>
        <row r="13">
          <cell r="A13" t="str">
            <v>Наггетсы Нагетосы Сочная курочка ТМ Горячая штучка 0,25 кг зам  ПОКОМ</v>
          </cell>
          <cell r="B13" t="str">
            <v>шт</v>
          </cell>
          <cell r="C13">
            <v>129</v>
          </cell>
          <cell r="D13">
            <v>540</v>
          </cell>
          <cell r="E13">
            <v>151</v>
          </cell>
          <cell r="F13">
            <v>441</v>
          </cell>
          <cell r="G13">
            <v>0.25</v>
          </cell>
          <cell r="L13">
            <v>30.2</v>
          </cell>
          <cell r="N13">
            <v>14.602649006622517</v>
          </cell>
          <cell r="O13">
            <v>14.602649006622517</v>
          </cell>
          <cell r="P13">
            <v>28.8</v>
          </cell>
          <cell r="Q13">
            <v>44</v>
          </cell>
          <cell r="R13">
            <v>34.799999999999997</v>
          </cell>
          <cell r="T13">
            <v>0</v>
          </cell>
          <cell r="U13">
            <v>6</v>
          </cell>
          <cell r="V13">
            <v>0</v>
          </cell>
        </row>
        <row r="14">
          <cell r="A14" t="str">
            <v>Наггетсы с индейкой 0,25кг ТМ Вязанка ТС Няняггетсы Сливушки НД2 замор.  ПОКОМ</v>
          </cell>
          <cell r="B14" t="str">
            <v>шт</v>
          </cell>
          <cell r="C14">
            <v>125</v>
          </cell>
          <cell r="D14">
            <v>480</v>
          </cell>
          <cell r="E14">
            <v>161</v>
          </cell>
          <cell r="F14">
            <v>360</v>
          </cell>
          <cell r="G14">
            <v>0.25</v>
          </cell>
          <cell r="L14">
            <v>32.200000000000003</v>
          </cell>
          <cell r="M14">
            <v>90.800000000000068</v>
          </cell>
          <cell r="N14">
            <v>14</v>
          </cell>
          <cell r="O14">
            <v>11.180124223602483</v>
          </cell>
          <cell r="P14">
            <v>26.2</v>
          </cell>
          <cell r="Q14">
            <v>39.4</v>
          </cell>
          <cell r="R14">
            <v>34.6</v>
          </cell>
          <cell r="T14">
            <v>22.700000000000017</v>
          </cell>
          <cell r="U14">
            <v>12</v>
          </cell>
          <cell r="V14">
            <v>8</v>
          </cell>
        </row>
        <row r="15">
          <cell r="A15" t="str">
            <v>Наггетсы хрустящие п/ф ВЕС ПОКОМ</v>
          </cell>
          <cell r="B15" t="str">
            <v>кг</v>
          </cell>
          <cell r="C15">
            <v>127</v>
          </cell>
          <cell r="E15">
            <v>46</v>
          </cell>
          <cell r="F15">
            <v>81</v>
          </cell>
          <cell r="G15">
            <v>1</v>
          </cell>
          <cell r="L15">
            <v>9.1999999999999993</v>
          </cell>
          <cell r="M15">
            <v>47.799999999999983</v>
          </cell>
          <cell r="N15">
            <v>14</v>
          </cell>
          <cell r="O15">
            <v>8.804347826086957</v>
          </cell>
          <cell r="P15">
            <v>13.2</v>
          </cell>
          <cell r="Q15">
            <v>1</v>
          </cell>
          <cell r="R15">
            <v>14.4</v>
          </cell>
          <cell r="T15">
            <v>47.799999999999983</v>
          </cell>
          <cell r="U15">
            <v>6</v>
          </cell>
          <cell r="V15">
            <v>7.9666666666666641</v>
          </cell>
        </row>
        <row r="16">
          <cell r="A16" t="str">
            <v>Пельмени Grandmeni со сливочным маслом Горячая штучка 0,75 кг ПОКОМ</v>
          </cell>
          <cell r="B16" t="str">
            <v>шт</v>
          </cell>
          <cell r="C16">
            <v>10</v>
          </cell>
          <cell r="F16">
            <v>10</v>
          </cell>
          <cell r="G16">
            <v>0.75</v>
          </cell>
          <cell r="L16">
            <v>0</v>
          </cell>
          <cell r="N16" t="e">
            <v>#DIV/0!</v>
          </cell>
          <cell r="O16" t="e">
            <v>#DIV/0!</v>
          </cell>
          <cell r="P16">
            <v>0.6</v>
          </cell>
          <cell r="Q16">
            <v>0</v>
          </cell>
          <cell r="R16">
            <v>0</v>
          </cell>
          <cell r="T16">
            <v>0</v>
          </cell>
          <cell r="U16">
            <v>8</v>
          </cell>
          <cell r="V16">
            <v>0</v>
          </cell>
        </row>
        <row r="17">
          <cell r="A17" t="str">
            <v>Пельмени Бигбули с мясом, Горячая штучка 0,9кг  ПОКОМ</v>
          </cell>
          <cell r="B17" t="str">
            <v>шт</v>
          </cell>
          <cell r="C17">
            <v>78</v>
          </cell>
          <cell r="D17">
            <v>48</v>
          </cell>
          <cell r="E17">
            <v>38</v>
          </cell>
          <cell r="F17">
            <v>88</v>
          </cell>
          <cell r="G17">
            <v>0.9</v>
          </cell>
          <cell r="L17">
            <v>7.6</v>
          </cell>
          <cell r="M17">
            <v>18.399999999999991</v>
          </cell>
          <cell r="N17">
            <v>14</v>
          </cell>
          <cell r="O17">
            <v>11.578947368421053</v>
          </cell>
          <cell r="P17">
            <v>8.8000000000000007</v>
          </cell>
          <cell r="Q17">
            <v>5</v>
          </cell>
          <cell r="R17">
            <v>8.1999999999999993</v>
          </cell>
          <cell r="T17">
            <v>16.559999999999992</v>
          </cell>
          <cell r="U17">
            <v>8</v>
          </cell>
          <cell r="V17">
            <v>3</v>
          </cell>
        </row>
        <row r="18">
          <cell r="A18" t="str">
            <v>Пельмени Бульмени с говядиной и свининой Горячая шт. 0,9 кг  ПОКОМ</v>
          </cell>
          <cell r="B18" t="str">
            <v>шт</v>
          </cell>
          <cell r="C18">
            <v>245</v>
          </cell>
          <cell r="D18">
            <v>56</v>
          </cell>
          <cell r="E18">
            <v>211</v>
          </cell>
          <cell r="F18">
            <v>90</v>
          </cell>
          <cell r="G18">
            <v>0.9</v>
          </cell>
          <cell r="L18">
            <v>42.2</v>
          </cell>
          <cell r="M18">
            <v>500.80000000000007</v>
          </cell>
          <cell r="N18">
            <v>14</v>
          </cell>
          <cell r="O18">
            <v>2.1327014218009479</v>
          </cell>
          <cell r="P18">
            <v>27.4</v>
          </cell>
          <cell r="Q18">
            <v>21.2</v>
          </cell>
          <cell r="R18">
            <v>17.600000000000001</v>
          </cell>
          <cell r="T18">
            <v>450.72000000000008</v>
          </cell>
          <cell r="U18">
            <v>8</v>
          </cell>
          <cell r="V18">
            <v>75</v>
          </cell>
        </row>
        <row r="19">
          <cell r="A19" t="str">
            <v>Пельмени Бульмени с говядиной и свининой Горячая штучка 0,43  ПОКОМ</v>
          </cell>
          <cell r="B19" t="str">
            <v>шт</v>
          </cell>
          <cell r="C19">
            <v>74</v>
          </cell>
          <cell r="D19">
            <v>16</v>
          </cell>
          <cell r="E19">
            <v>63</v>
          </cell>
          <cell r="F19">
            <v>27</v>
          </cell>
          <cell r="G19">
            <v>0.43</v>
          </cell>
          <cell r="L19">
            <v>12.6</v>
          </cell>
          <cell r="M19">
            <v>149.4</v>
          </cell>
          <cell r="N19">
            <v>14</v>
          </cell>
          <cell r="O19">
            <v>2.1428571428571428</v>
          </cell>
          <cell r="P19">
            <v>6.6</v>
          </cell>
          <cell r="Q19">
            <v>5</v>
          </cell>
          <cell r="R19">
            <v>1.6</v>
          </cell>
          <cell r="T19">
            <v>64.242000000000004</v>
          </cell>
          <cell r="U19">
            <v>16</v>
          </cell>
          <cell r="V19">
            <v>10</v>
          </cell>
        </row>
        <row r="20">
          <cell r="A20" t="str">
            <v>Пельмени Бульмени с говядиной и свининой Наваристые Горячая штучка ВЕС  ПОКОМ</v>
          </cell>
          <cell r="B20" t="str">
            <v>кг</v>
          </cell>
          <cell r="C20">
            <v>370</v>
          </cell>
          <cell r="D20">
            <v>440</v>
          </cell>
          <cell r="E20">
            <v>205</v>
          </cell>
          <cell r="F20">
            <v>605</v>
          </cell>
          <cell r="G20">
            <v>1</v>
          </cell>
          <cell r="L20">
            <v>41</v>
          </cell>
          <cell r="N20">
            <v>14.75609756097561</v>
          </cell>
          <cell r="O20">
            <v>14.75609756097561</v>
          </cell>
          <cell r="P20">
            <v>56</v>
          </cell>
          <cell r="Q20">
            <v>58</v>
          </cell>
          <cell r="R20">
            <v>38</v>
          </cell>
          <cell r="T20">
            <v>0</v>
          </cell>
          <cell r="U20">
            <v>5</v>
          </cell>
          <cell r="V20">
            <v>0</v>
          </cell>
        </row>
        <row r="21">
          <cell r="A21" t="str">
            <v>Пельмени Бульмени со сливочным маслом Горячая штучка 0,9 кг  ПОКОМ</v>
          </cell>
          <cell r="B21" t="str">
            <v>шт</v>
          </cell>
          <cell r="C21">
            <v>346</v>
          </cell>
          <cell r="D21">
            <v>96</v>
          </cell>
          <cell r="E21">
            <v>232</v>
          </cell>
          <cell r="F21">
            <v>209</v>
          </cell>
          <cell r="G21">
            <v>0.9</v>
          </cell>
          <cell r="L21">
            <v>46.4</v>
          </cell>
          <cell r="M21">
            <v>440.6</v>
          </cell>
          <cell r="N21">
            <v>14.000000000000002</v>
          </cell>
          <cell r="O21">
            <v>4.5043103448275863</v>
          </cell>
          <cell r="P21">
            <v>38.200000000000003</v>
          </cell>
          <cell r="Q21">
            <v>24.4</v>
          </cell>
          <cell r="R21">
            <v>28.6</v>
          </cell>
          <cell r="T21">
            <v>396.54</v>
          </cell>
          <cell r="U21">
            <v>8</v>
          </cell>
          <cell r="V21">
            <v>65</v>
          </cell>
        </row>
        <row r="22">
          <cell r="A22" t="str">
            <v>Пельмени Бульмени со сливочным маслом ТМ Горячая шт. 0,43 кг  ПОКОМ</v>
          </cell>
          <cell r="B22" t="str">
            <v>шт</v>
          </cell>
          <cell r="C22">
            <v>122</v>
          </cell>
          <cell r="D22">
            <v>16</v>
          </cell>
          <cell r="E22">
            <v>87</v>
          </cell>
          <cell r="F22">
            <v>51</v>
          </cell>
          <cell r="G22">
            <v>0.43</v>
          </cell>
          <cell r="L22">
            <v>17.399999999999999</v>
          </cell>
          <cell r="M22">
            <v>192.59999999999997</v>
          </cell>
          <cell r="N22">
            <v>14</v>
          </cell>
          <cell r="O22">
            <v>2.931034482758621</v>
          </cell>
          <cell r="P22">
            <v>12.4</v>
          </cell>
          <cell r="Q22">
            <v>9.4</v>
          </cell>
          <cell r="R22">
            <v>7.2</v>
          </cell>
          <cell r="T22">
            <v>82.817999999999984</v>
          </cell>
          <cell r="U22">
            <v>16</v>
          </cell>
          <cell r="V22">
            <v>13</v>
          </cell>
        </row>
        <row r="23">
          <cell r="A23" t="str">
            <v>Пельмени Мясорубские ТМ Стародворье фоу-пак равиоли 0,7 кг.  Поком</v>
          </cell>
          <cell r="B23" t="str">
            <v>шт</v>
          </cell>
          <cell r="D23">
            <v>102</v>
          </cell>
          <cell r="F23">
            <v>102</v>
          </cell>
          <cell r="G23">
            <v>0.7</v>
          </cell>
          <cell r="L23">
            <v>0</v>
          </cell>
          <cell r="N23" t="e">
            <v>#DIV/0!</v>
          </cell>
          <cell r="O23" t="e">
            <v>#DIV/0!</v>
          </cell>
          <cell r="P23">
            <v>0</v>
          </cell>
          <cell r="Q23">
            <v>0</v>
          </cell>
          <cell r="R23">
            <v>0</v>
          </cell>
          <cell r="T23">
            <v>0</v>
          </cell>
          <cell r="U23">
            <v>6</v>
          </cell>
          <cell r="V23">
            <v>0</v>
          </cell>
        </row>
        <row r="24">
          <cell r="A24" t="str">
            <v>Пельмени Отборные из свинины и говядины 0,9 кг ТМ Стародворье ТС Медвежье ушко  ПОКОМ</v>
          </cell>
          <cell r="B24" t="str">
            <v>шт</v>
          </cell>
          <cell r="C24">
            <v>17</v>
          </cell>
          <cell r="F24">
            <v>17</v>
          </cell>
          <cell r="G24">
            <v>0.9</v>
          </cell>
          <cell r="L24">
            <v>0</v>
          </cell>
          <cell r="N24" t="e">
            <v>#DIV/0!</v>
          </cell>
          <cell r="O24" t="e">
            <v>#DIV/0!</v>
          </cell>
          <cell r="P24">
            <v>1.4</v>
          </cell>
          <cell r="Q24">
            <v>1</v>
          </cell>
          <cell r="R24">
            <v>0</v>
          </cell>
          <cell r="T24">
            <v>0</v>
          </cell>
          <cell r="U24">
            <v>8</v>
          </cell>
          <cell r="V24">
            <v>0</v>
          </cell>
        </row>
        <row r="25">
          <cell r="A25" t="str">
            <v>Пельмени С говядиной и свининой, ВЕС, ТМ Славница сфера пуговки  ПОКОМ</v>
          </cell>
          <cell r="B25" t="str">
            <v>кг</v>
          </cell>
          <cell r="C25">
            <v>385</v>
          </cell>
          <cell r="E25">
            <v>65</v>
          </cell>
          <cell r="F25">
            <v>320</v>
          </cell>
          <cell r="G25">
            <v>1</v>
          </cell>
          <cell r="L25">
            <v>13</v>
          </cell>
          <cell r="N25">
            <v>24.615384615384617</v>
          </cell>
          <cell r="O25">
            <v>24.615384615384617</v>
          </cell>
          <cell r="P25">
            <v>35</v>
          </cell>
          <cell r="Q25">
            <v>17</v>
          </cell>
          <cell r="R25">
            <v>14</v>
          </cell>
          <cell r="T25">
            <v>0</v>
          </cell>
          <cell r="U25">
            <v>5</v>
          </cell>
          <cell r="V25">
            <v>0</v>
          </cell>
        </row>
        <row r="26">
          <cell r="A26" t="str">
            <v>Пельмени Со свининой и говядиной ТМ Особый рецепт Любимая ложка 1,0 кг  ПОКОМ</v>
          </cell>
          <cell r="B26" t="str">
            <v>шт</v>
          </cell>
          <cell r="C26">
            <v>24</v>
          </cell>
          <cell r="E26">
            <v>6</v>
          </cell>
          <cell r="F26">
            <v>18</v>
          </cell>
          <cell r="G26">
            <v>1</v>
          </cell>
          <cell r="L26">
            <v>1.2</v>
          </cell>
          <cell r="N26">
            <v>15</v>
          </cell>
          <cell r="O26">
            <v>15</v>
          </cell>
          <cell r="P26">
            <v>1.6</v>
          </cell>
          <cell r="Q26">
            <v>0.6</v>
          </cell>
          <cell r="R26">
            <v>0</v>
          </cell>
          <cell r="T26">
            <v>0</v>
          </cell>
          <cell r="U26">
            <v>5</v>
          </cell>
          <cell r="V26">
            <v>0</v>
          </cell>
        </row>
        <row r="27">
          <cell r="A27" t="str">
            <v>Снеки  ЖАР-мени ВЕС. рубленые в тесте замор.  ПОКОМ</v>
          </cell>
          <cell r="B27" t="str">
            <v>кг</v>
          </cell>
          <cell r="C27">
            <v>106.5</v>
          </cell>
          <cell r="D27">
            <v>231</v>
          </cell>
          <cell r="E27">
            <v>99</v>
          </cell>
          <cell r="F27">
            <v>206</v>
          </cell>
          <cell r="G27">
            <v>1</v>
          </cell>
          <cell r="L27">
            <v>19.8</v>
          </cell>
          <cell r="M27">
            <v>71.199999999999989</v>
          </cell>
          <cell r="N27">
            <v>13.999999999999998</v>
          </cell>
          <cell r="O27">
            <v>10.404040404040403</v>
          </cell>
          <cell r="P27">
            <v>15.2</v>
          </cell>
          <cell r="Q27">
            <v>24.2</v>
          </cell>
          <cell r="R27">
            <v>21.9</v>
          </cell>
          <cell r="T27">
            <v>71.199999999999989</v>
          </cell>
          <cell r="U27">
            <v>5.5</v>
          </cell>
          <cell r="V27">
            <v>14</v>
          </cell>
        </row>
        <row r="28">
          <cell r="A28" t="str">
            <v>Фрай-пицца с ветчиной и грибами 3,0 кг. ВЕС.  ПОКОМ</v>
          </cell>
          <cell r="B28" t="str">
            <v>кг</v>
          </cell>
          <cell r="C28">
            <v>42</v>
          </cell>
          <cell r="E28">
            <v>6</v>
          </cell>
          <cell r="F28">
            <v>36</v>
          </cell>
          <cell r="G28">
            <v>1</v>
          </cell>
          <cell r="L28">
            <v>1.2</v>
          </cell>
          <cell r="N28">
            <v>30</v>
          </cell>
          <cell r="O28">
            <v>30</v>
          </cell>
          <cell r="P28">
            <v>4.2</v>
          </cell>
          <cell r="Q28">
            <v>2.4</v>
          </cell>
          <cell r="R28">
            <v>1.8</v>
          </cell>
          <cell r="T28">
            <v>0</v>
          </cell>
          <cell r="U28">
            <v>3</v>
          </cell>
          <cell r="V28">
            <v>0</v>
          </cell>
        </row>
        <row r="29">
          <cell r="A29" t="str">
            <v>Хотстеры ТМ Горячая штучка ТС Хотстеры 0,25 кг зам  ПОКОМ</v>
          </cell>
          <cell r="B29" t="str">
            <v>шт</v>
          </cell>
          <cell r="C29">
            <v>23</v>
          </cell>
          <cell r="D29">
            <v>360</v>
          </cell>
          <cell r="E29">
            <v>68</v>
          </cell>
          <cell r="F29">
            <v>279</v>
          </cell>
          <cell r="G29">
            <v>0.25</v>
          </cell>
          <cell r="L29">
            <v>13.6</v>
          </cell>
          <cell r="N29">
            <v>20.514705882352942</v>
          </cell>
          <cell r="O29">
            <v>20.514705882352942</v>
          </cell>
          <cell r="P29">
            <v>11.8</v>
          </cell>
          <cell r="Q29">
            <v>24.2</v>
          </cell>
          <cell r="R29">
            <v>16.8</v>
          </cell>
          <cell r="T29">
            <v>0</v>
          </cell>
          <cell r="U29">
            <v>12</v>
          </cell>
          <cell r="V29">
            <v>0</v>
          </cell>
        </row>
        <row r="30">
          <cell r="A30" t="str">
            <v>Хрустящие крылышки ТМ Горячая штучка 0,3 кг зам  ПОКОМ</v>
          </cell>
          <cell r="B30" t="str">
            <v>шт</v>
          </cell>
          <cell r="C30">
            <v>5.4</v>
          </cell>
          <cell r="F30">
            <v>5.4</v>
          </cell>
          <cell r="G30">
            <v>0</v>
          </cell>
          <cell r="L30">
            <v>0</v>
          </cell>
          <cell r="N30" t="e">
            <v>#DIV/0!</v>
          </cell>
          <cell r="O30" t="e">
            <v>#DIV/0!</v>
          </cell>
          <cell r="P30">
            <v>0</v>
          </cell>
          <cell r="Q30">
            <v>0</v>
          </cell>
          <cell r="R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A31" t="str">
            <v>Хрустящие крылышки. В панировке куриные жареные.ВЕС  ПОКОМ</v>
          </cell>
          <cell r="B31" t="str">
            <v>кг</v>
          </cell>
          <cell r="C31">
            <v>12.6</v>
          </cell>
          <cell r="E31">
            <v>3.6</v>
          </cell>
          <cell r="F31">
            <v>9</v>
          </cell>
          <cell r="G31">
            <v>1</v>
          </cell>
          <cell r="L31">
            <v>0.72</v>
          </cell>
          <cell r="N31">
            <v>12.5</v>
          </cell>
          <cell r="O31">
            <v>12.5</v>
          </cell>
          <cell r="P31">
            <v>1.8</v>
          </cell>
          <cell r="Q31">
            <v>1.08</v>
          </cell>
          <cell r="R31">
            <v>1.44</v>
          </cell>
          <cell r="T31">
            <v>0</v>
          </cell>
          <cell r="U31">
            <v>1.8</v>
          </cell>
          <cell r="V31">
            <v>0</v>
          </cell>
        </row>
        <row r="32">
          <cell r="A32" t="str">
            <v>Чебупай сочное яблоко ТМ Горячая штучка ТС Чебупай 0,2 кг УВС.  зам  ПОКОМ</v>
          </cell>
          <cell r="B32" t="str">
            <v>шт</v>
          </cell>
          <cell r="C32">
            <v>106</v>
          </cell>
          <cell r="E32">
            <v>21</v>
          </cell>
          <cell r="F32">
            <v>76</v>
          </cell>
          <cell r="G32">
            <v>0.2</v>
          </cell>
          <cell r="L32">
            <v>4.2</v>
          </cell>
          <cell r="N32">
            <v>18.095238095238095</v>
          </cell>
          <cell r="O32">
            <v>18.095238095238095</v>
          </cell>
          <cell r="P32">
            <v>9.4</v>
          </cell>
          <cell r="Q32">
            <v>4.5999999999999996</v>
          </cell>
          <cell r="R32">
            <v>4.8</v>
          </cell>
          <cell r="T32">
            <v>0</v>
          </cell>
          <cell r="U32">
            <v>6</v>
          </cell>
          <cell r="V32">
            <v>0</v>
          </cell>
        </row>
        <row r="33">
          <cell r="A33" t="str">
            <v>Чебупай спелая вишня ТМ Горячая штучка ТС Чебупай 0,2 кг УВС. зам  ПОКОМ</v>
          </cell>
          <cell r="B33" t="str">
            <v>шт</v>
          </cell>
          <cell r="C33">
            <v>148</v>
          </cell>
          <cell r="E33">
            <v>22</v>
          </cell>
          <cell r="F33">
            <v>117</v>
          </cell>
          <cell r="G33">
            <v>0.2</v>
          </cell>
          <cell r="L33">
            <v>4.4000000000000004</v>
          </cell>
          <cell r="N33">
            <v>26.59090909090909</v>
          </cell>
          <cell r="O33">
            <v>26.59090909090909</v>
          </cell>
          <cell r="P33">
            <v>12.8</v>
          </cell>
          <cell r="Q33">
            <v>4.8</v>
          </cell>
          <cell r="R33">
            <v>6.2</v>
          </cell>
          <cell r="T33">
            <v>0</v>
          </cell>
          <cell r="U33">
            <v>6</v>
          </cell>
          <cell r="V33">
            <v>0</v>
          </cell>
        </row>
        <row r="34">
          <cell r="A34" t="str">
            <v>Чебупицца курочка по-итальянски Горячая штучка 0,25 кг зам  ПОКОМ</v>
          </cell>
          <cell r="B34" t="str">
            <v>шт</v>
          </cell>
          <cell r="C34">
            <v>125</v>
          </cell>
          <cell r="D34">
            <v>336</v>
          </cell>
          <cell r="E34">
            <v>122</v>
          </cell>
          <cell r="F34">
            <v>285</v>
          </cell>
          <cell r="G34">
            <v>0.25</v>
          </cell>
          <cell r="L34">
            <v>24.4</v>
          </cell>
          <cell r="M34">
            <v>56.599999999999966</v>
          </cell>
          <cell r="N34">
            <v>14</v>
          </cell>
          <cell r="O34">
            <v>11.68032786885246</v>
          </cell>
          <cell r="P34">
            <v>20</v>
          </cell>
          <cell r="Q34">
            <v>24.2</v>
          </cell>
          <cell r="R34">
            <v>27</v>
          </cell>
          <cell r="T34">
            <v>14.149999999999991</v>
          </cell>
          <cell r="U34">
            <v>12</v>
          </cell>
          <cell r="V34">
            <v>5</v>
          </cell>
        </row>
        <row r="35">
          <cell r="A35" t="str">
            <v>Чебупицца Пепперони ТМ Горячая штучка ТС Чебупицца 0.25кг зам  ПОКОМ</v>
          </cell>
          <cell r="B35" t="str">
            <v>шт</v>
          </cell>
          <cell r="C35">
            <v>126</v>
          </cell>
          <cell r="D35">
            <v>336</v>
          </cell>
          <cell r="E35">
            <v>124</v>
          </cell>
          <cell r="F35">
            <v>284</v>
          </cell>
          <cell r="G35">
            <v>0.25</v>
          </cell>
          <cell r="L35">
            <v>24.8</v>
          </cell>
          <cell r="M35">
            <v>63.199999999999989</v>
          </cell>
          <cell r="N35">
            <v>14</v>
          </cell>
          <cell r="O35">
            <v>11.451612903225806</v>
          </cell>
          <cell r="P35">
            <v>20.8</v>
          </cell>
          <cell r="Q35">
            <v>25</v>
          </cell>
          <cell r="R35">
            <v>27.6</v>
          </cell>
          <cell r="T35">
            <v>15.799999999999997</v>
          </cell>
          <cell r="U35">
            <v>12</v>
          </cell>
          <cell r="V35">
            <v>6</v>
          </cell>
        </row>
        <row r="36">
          <cell r="A36" t="str">
            <v>Чебуреки Мясные вес 2,7 кг Кулинарные изделия мясосодержащие рубленые в тесте жарен  ПОКОМ</v>
          </cell>
          <cell r="B36" t="str">
            <v>кг</v>
          </cell>
          <cell r="C36">
            <v>21.6</v>
          </cell>
          <cell r="E36">
            <v>13.5</v>
          </cell>
          <cell r="F36">
            <v>8.1</v>
          </cell>
          <cell r="G36">
            <v>1</v>
          </cell>
          <cell r="L36">
            <v>2.7</v>
          </cell>
          <cell r="M36">
            <v>29.700000000000003</v>
          </cell>
          <cell r="N36">
            <v>14</v>
          </cell>
          <cell r="O36">
            <v>2.9999999999999996</v>
          </cell>
          <cell r="P36">
            <v>4.8600000000000003</v>
          </cell>
          <cell r="Q36">
            <v>2.7</v>
          </cell>
          <cell r="R36">
            <v>8.64</v>
          </cell>
          <cell r="T36">
            <v>29.700000000000003</v>
          </cell>
          <cell r="U36">
            <v>2.7</v>
          </cell>
          <cell r="V36">
            <v>11</v>
          </cell>
        </row>
        <row r="37">
          <cell r="A37" t="str">
            <v>Чебуреки сочные, ВЕС, куриные жарен. зам  ПОКОМ</v>
          </cell>
          <cell r="B37" t="str">
            <v>кг</v>
          </cell>
          <cell r="C37">
            <v>235</v>
          </cell>
          <cell r="E37">
            <v>90</v>
          </cell>
          <cell r="F37">
            <v>75</v>
          </cell>
          <cell r="G37">
            <v>1</v>
          </cell>
          <cell r="L37">
            <v>18</v>
          </cell>
          <cell r="M37">
            <v>177</v>
          </cell>
          <cell r="N37">
            <v>14</v>
          </cell>
          <cell r="O37">
            <v>4.166666666666667</v>
          </cell>
          <cell r="P37">
            <v>29</v>
          </cell>
          <cell r="Q37">
            <v>13</v>
          </cell>
          <cell r="R37">
            <v>47</v>
          </cell>
          <cell r="T37">
            <v>177</v>
          </cell>
          <cell r="U37">
            <v>5</v>
          </cell>
          <cell r="V37">
            <v>40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X38"/>
  <sheetViews>
    <sheetView tabSelected="1" workbookViewId="0">
      <selection activeCell="AA23" sqref="AA23"/>
    </sheetView>
  </sheetViews>
  <sheetFormatPr defaultColWidth="10.5" defaultRowHeight="11.45" customHeight="1" outlineLevelRow="2" x14ac:dyDescent="0.2"/>
  <cols>
    <col min="1" max="1" width="69.6640625" style="2" customWidth="1"/>
    <col min="2" max="2" width="4" style="2" customWidth="1"/>
    <col min="3" max="6" width="6" style="2" customWidth="1"/>
    <col min="7" max="7" width="4.5" style="15" customWidth="1"/>
    <col min="8" max="9" width="1.6640625" style="3" customWidth="1"/>
    <col min="10" max="10" width="6" style="3" customWidth="1"/>
    <col min="11" max="11" width="1.83203125" style="3" customWidth="1"/>
    <col min="12" max="12" width="5.6640625" style="3" customWidth="1"/>
    <col min="13" max="13" width="8.6640625" style="3" customWidth="1"/>
    <col min="14" max="15" width="5.6640625" style="3" customWidth="1"/>
    <col min="16" max="18" width="8" style="3" customWidth="1"/>
    <col min="19" max="20" width="10.5" style="3"/>
    <col min="21" max="21" width="7.33203125" style="15" customWidth="1"/>
    <col min="22" max="22" width="10.5" style="16"/>
    <col min="23" max="16384" width="10.5" style="3"/>
  </cols>
  <sheetData>
    <row r="1" spans="1:23" ht="12.95" customHeight="1" outlineLevel="1" x14ac:dyDescent="0.2">
      <c r="A1" s="1" t="s">
        <v>0</v>
      </c>
    </row>
    <row r="2" spans="1:23" ht="12.95" customHeight="1" outlineLevel="1" x14ac:dyDescent="0.2">
      <c r="A2" s="1"/>
    </row>
    <row r="3" spans="1:23" ht="26.1" customHeight="1" x14ac:dyDescent="0.2">
      <c r="A3" s="4" t="s">
        <v>1</v>
      </c>
      <c r="B3" s="4" t="s">
        <v>2</v>
      </c>
      <c r="C3" s="4" t="s">
        <v>3</v>
      </c>
      <c r="D3" s="4"/>
      <c r="E3" s="4"/>
      <c r="F3" s="4"/>
      <c r="G3" s="9" t="s">
        <v>43</v>
      </c>
      <c r="H3" s="10" t="s">
        <v>44</v>
      </c>
      <c r="I3" s="10" t="s">
        <v>45</v>
      </c>
      <c r="J3" s="10" t="s">
        <v>46</v>
      </c>
      <c r="K3" s="10" t="s">
        <v>46</v>
      </c>
      <c r="L3" s="10" t="s">
        <v>47</v>
      </c>
      <c r="M3" s="10" t="s">
        <v>46</v>
      </c>
      <c r="N3" s="10" t="s">
        <v>48</v>
      </c>
      <c r="O3" s="10" t="s">
        <v>49</v>
      </c>
      <c r="P3" s="11" t="s">
        <v>50</v>
      </c>
      <c r="Q3" s="11" t="s">
        <v>51</v>
      </c>
      <c r="R3" s="11" t="s">
        <v>57</v>
      </c>
      <c r="S3" s="10" t="s">
        <v>52</v>
      </c>
      <c r="T3" s="10" t="s">
        <v>53</v>
      </c>
      <c r="U3" s="9"/>
      <c r="V3" s="12" t="s">
        <v>54</v>
      </c>
      <c r="W3" s="10" t="s">
        <v>55</v>
      </c>
    </row>
    <row r="4" spans="1:23" ht="26.1" customHeight="1" x14ac:dyDescent="0.2">
      <c r="A4" s="4" t="s">
        <v>1</v>
      </c>
      <c r="B4" s="4" t="s">
        <v>2</v>
      </c>
      <c r="C4" s="4" t="s">
        <v>4</v>
      </c>
      <c r="D4" s="4" t="s">
        <v>5</v>
      </c>
      <c r="E4" s="4" t="s">
        <v>6</v>
      </c>
      <c r="F4" s="4" t="s">
        <v>7</v>
      </c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9"/>
      <c r="V4" s="12"/>
      <c r="W4" s="10"/>
    </row>
    <row r="5" spans="1:23" ht="11.1" customHeight="1" x14ac:dyDescent="0.2">
      <c r="A5" s="5"/>
      <c r="B5" s="5"/>
      <c r="C5" s="6"/>
      <c r="D5" s="6"/>
      <c r="E5" s="13">
        <f t="shared" ref="E5:F5" si="0">SUM(E6:E78)</f>
        <v>2307.1800000000003</v>
      </c>
      <c r="F5" s="13">
        <f t="shared" si="0"/>
        <v>3183.54</v>
      </c>
      <c r="G5" s="9"/>
      <c r="H5" s="13">
        <f t="shared" ref="H5:M5" si="1">SUM(H6:H78)</f>
        <v>0</v>
      </c>
      <c r="I5" s="13">
        <f t="shared" si="1"/>
        <v>0</v>
      </c>
      <c r="J5" s="13">
        <f t="shared" si="1"/>
        <v>2381.54</v>
      </c>
      <c r="K5" s="13">
        <f t="shared" si="1"/>
        <v>0</v>
      </c>
      <c r="L5" s="13">
        <f t="shared" si="1"/>
        <v>461.43600000000004</v>
      </c>
      <c r="M5" s="13">
        <f t="shared" si="1"/>
        <v>2648.8</v>
      </c>
      <c r="N5" s="10"/>
      <c r="O5" s="10"/>
      <c r="P5" s="13">
        <f>SUM(P6:P78)</f>
        <v>420.41599999999994</v>
      </c>
      <c r="Q5" s="13">
        <f>SUM(Q6:Q78)</f>
        <v>436.12</v>
      </c>
      <c r="R5" s="13">
        <f>SUM(R6:R78)</f>
        <v>439.11999999999995</v>
      </c>
      <c r="S5" s="10"/>
      <c r="T5" s="13">
        <f>SUM(T6:T78)</f>
        <v>1737.11</v>
      </c>
      <c r="U5" s="9" t="s">
        <v>56</v>
      </c>
      <c r="V5" s="14">
        <f>SUM(V6:V78)</f>
        <v>391</v>
      </c>
      <c r="W5" s="13">
        <f>SUM(W6:W78)</f>
        <v>1738.28</v>
      </c>
    </row>
    <row r="6" spans="1:23" ht="11.1" customHeight="1" outlineLevel="2" x14ac:dyDescent="0.2">
      <c r="A6" s="7" t="s">
        <v>8</v>
      </c>
      <c r="B6" s="7" t="s">
        <v>9</v>
      </c>
      <c r="C6" s="8">
        <v>237</v>
      </c>
      <c r="D6" s="8">
        <v>24</v>
      </c>
      <c r="E6" s="8">
        <v>106</v>
      </c>
      <c r="F6" s="8">
        <v>134</v>
      </c>
      <c r="G6" s="15">
        <f>VLOOKUP(A6,[1]TDSheet!$A:$G,7,0)</f>
        <v>0.3</v>
      </c>
      <c r="J6" s="3">
        <f>VLOOKUP(A6,[1]TDSheet!$A:$V,22,0)*U6</f>
        <v>84</v>
      </c>
      <c r="L6" s="3">
        <f>E6/5</f>
        <v>21.2</v>
      </c>
      <c r="M6" s="19">
        <f>15*L6-F6-J6</f>
        <v>100</v>
      </c>
      <c r="N6" s="3">
        <f>(F6+J6+M6)/L6</f>
        <v>15</v>
      </c>
      <c r="O6" s="3">
        <f>(F6+J6)/L6</f>
        <v>10.283018867924529</v>
      </c>
      <c r="P6" s="3">
        <f>VLOOKUP(A6,[1]TDSheet!$A:$Q,17,0)</f>
        <v>22</v>
      </c>
      <c r="Q6" s="3">
        <f>VLOOKUP(A6,[1]TDSheet!$A:$R,18,0)</f>
        <v>22.4</v>
      </c>
      <c r="R6" s="3">
        <f>VLOOKUP(A6,[1]TDSheet!$A:$L,12,0)</f>
        <v>20.8</v>
      </c>
      <c r="T6" s="3">
        <f>M6*G6</f>
        <v>30</v>
      </c>
      <c r="U6" s="15">
        <f>VLOOKUP(A6,[1]TDSheet!$A:$U,21,0)</f>
        <v>12</v>
      </c>
      <c r="V6" s="16">
        <v>8</v>
      </c>
      <c r="W6" s="3">
        <f>V6*U6*G6</f>
        <v>28.799999999999997</v>
      </c>
    </row>
    <row r="7" spans="1:23" ht="11.1" customHeight="1" outlineLevel="2" x14ac:dyDescent="0.2">
      <c r="A7" s="7" t="s">
        <v>10</v>
      </c>
      <c r="B7" s="7" t="s">
        <v>9</v>
      </c>
      <c r="C7" s="8">
        <v>213</v>
      </c>
      <c r="D7" s="8">
        <v>132</v>
      </c>
      <c r="E7" s="8">
        <v>145</v>
      </c>
      <c r="F7" s="8">
        <v>186</v>
      </c>
      <c r="G7" s="15">
        <f>VLOOKUP(A7,[1]TDSheet!$A:$G,7,0)</f>
        <v>0.3</v>
      </c>
      <c r="J7" s="3">
        <f>VLOOKUP(A7,[1]TDSheet!$A:$V,22,0)*U7</f>
        <v>60</v>
      </c>
      <c r="L7" s="3">
        <f t="shared" ref="L7:L38" si="2">E7/5</f>
        <v>29</v>
      </c>
      <c r="M7" s="19">
        <f>15*L7-F7-J7</f>
        <v>189</v>
      </c>
      <c r="N7" s="3">
        <f t="shared" ref="N7:N38" si="3">(F7+J7+M7)/L7</f>
        <v>15</v>
      </c>
      <c r="O7" s="3">
        <f t="shared" ref="O7:O38" si="4">(F7+J7)/L7</f>
        <v>8.4827586206896548</v>
      </c>
      <c r="P7" s="3">
        <f>VLOOKUP(A7,[1]TDSheet!$A:$Q,17,0)</f>
        <v>22.6</v>
      </c>
      <c r="Q7" s="3">
        <f>VLOOKUP(A7,[1]TDSheet!$A:$R,18,0)</f>
        <v>26.8</v>
      </c>
      <c r="R7" s="3">
        <f>VLOOKUP(A7,[1]TDSheet!$A:$L,12,0)</f>
        <v>24</v>
      </c>
      <c r="T7" s="3">
        <f t="shared" ref="T7:T38" si="5">M7*G7</f>
        <v>56.699999999999996</v>
      </c>
      <c r="U7" s="15">
        <f>VLOOKUP(A7,[1]TDSheet!$A:$U,21,0)</f>
        <v>12</v>
      </c>
      <c r="V7" s="16">
        <v>16</v>
      </c>
      <c r="W7" s="3">
        <f t="shared" ref="W7:W38" si="6">V7*U7*G7</f>
        <v>57.599999999999994</v>
      </c>
    </row>
    <row r="8" spans="1:23" ht="11.1" customHeight="1" outlineLevel="2" x14ac:dyDescent="0.2">
      <c r="A8" s="7" t="s">
        <v>11</v>
      </c>
      <c r="B8" s="7" t="s">
        <v>12</v>
      </c>
      <c r="C8" s="8">
        <v>17.920000000000002</v>
      </c>
      <c r="D8" s="8"/>
      <c r="E8" s="8">
        <v>4.4800000000000004</v>
      </c>
      <c r="F8" s="8">
        <v>2.2400000000000002</v>
      </c>
      <c r="G8" s="15">
        <f>VLOOKUP(A8,[1]TDSheet!$A:$G,7,0)</f>
        <v>1</v>
      </c>
      <c r="J8" s="3">
        <f>VLOOKUP(A8,[1]TDSheet!$A:$V,22,0)*U8</f>
        <v>24.64</v>
      </c>
      <c r="L8" s="3">
        <f t="shared" si="2"/>
        <v>0.89600000000000013</v>
      </c>
      <c r="M8" s="19"/>
      <c r="N8" s="3">
        <f t="shared" si="3"/>
        <v>30</v>
      </c>
      <c r="O8" s="3">
        <f t="shared" si="4"/>
        <v>30</v>
      </c>
      <c r="P8" s="3">
        <f>VLOOKUP(A8,[1]TDSheet!$A:$Q,17,0)</f>
        <v>5.3759999999999994</v>
      </c>
      <c r="Q8" s="3">
        <f>VLOOKUP(A8,[1]TDSheet!$A:$R,18,0)</f>
        <v>0</v>
      </c>
      <c r="R8" s="3">
        <f>VLOOKUP(A8,[1]TDSheet!$A:$L,12,0)</f>
        <v>2.2399999999999998</v>
      </c>
      <c r="T8" s="3">
        <f t="shared" si="5"/>
        <v>0</v>
      </c>
      <c r="U8" s="15">
        <f>VLOOKUP(A8,[1]TDSheet!$A:$U,21,0)</f>
        <v>2.2400000000000002</v>
      </c>
      <c r="V8" s="16">
        <f t="shared" ref="V8:V38" si="7">M8/U8</f>
        <v>0</v>
      </c>
      <c r="W8" s="3">
        <f t="shared" si="6"/>
        <v>0</v>
      </c>
    </row>
    <row r="9" spans="1:23" ht="11.1" customHeight="1" outlineLevel="2" x14ac:dyDescent="0.2">
      <c r="A9" s="7" t="s">
        <v>13</v>
      </c>
      <c r="B9" s="7" t="s">
        <v>12</v>
      </c>
      <c r="C9" s="8">
        <v>126.5</v>
      </c>
      <c r="D9" s="8"/>
      <c r="E9" s="8"/>
      <c r="F9" s="8">
        <v>126.5</v>
      </c>
      <c r="G9" s="15">
        <f>VLOOKUP(A9,[1]TDSheet!$A:$G,7,0)</f>
        <v>1</v>
      </c>
      <c r="J9" s="3">
        <f>VLOOKUP(A9,[1]TDSheet!$A:$V,22,0)*U9</f>
        <v>0</v>
      </c>
      <c r="L9" s="3">
        <f t="shared" si="2"/>
        <v>0</v>
      </c>
      <c r="M9" s="19"/>
      <c r="N9" s="3" t="e">
        <f t="shared" si="3"/>
        <v>#DIV/0!</v>
      </c>
      <c r="O9" s="3" t="e">
        <f t="shared" si="4"/>
        <v>#DIV/0!</v>
      </c>
      <c r="P9" s="3">
        <f>VLOOKUP(A9,[1]TDSheet!$A:$Q,17,0)</f>
        <v>0.6</v>
      </c>
      <c r="Q9" s="3">
        <f>VLOOKUP(A9,[1]TDSheet!$A:$R,18,0)</f>
        <v>1.48</v>
      </c>
      <c r="R9" s="3">
        <f>VLOOKUP(A9,[1]TDSheet!$A:$L,12,0)</f>
        <v>1.48</v>
      </c>
      <c r="T9" s="3">
        <f t="shared" si="5"/>
        <v>0</v>
      </c>
      <c r="U9" s="15">
        <f>VLOOKUP(A9,[1]TDSheet!$A:$U,21,0)</f>
        <v>3.7</v>
      </c>
      <c r="V9" s="16">
        <f t="shared" si="7"/>
        <v>0</v>
      </c>
      <c r="W9" s="3">
        <f t="shared" si="6"/>
        <v>0</v>
      </c>
    </row>
    <row r="10" spans="1:23" ht="11.1" customHeight="1" outlineLevel="2" x14ac:dyDescent="0.2">
      <c r="A10" s="7" t="s">
        <v>14</v>
      </c>
      <c r="B10" s="7" t="s">
        <v>9</v>
      </c>
      <c r="C10" s="8">
        <v>93</v>
      </c>
      <c r="D10" s="8">
        <v>24</v>
      </c>
      <c r="E10" s="8">
        <v>53</v>
      </c>
      <c r="F10" s="8">
        <v>62</v>
      </c>
      <c r="G10" s="15">
        <f>VLOOKUP(A10,[1]TDSheet!$A:$G,7,0)</f>
        <v>0.25</v>
      </c>
      <c r="J10" s="3">
        <f>VLOOKUP(A10,[1]TDSheet!$A:$V,22,0)*U10</f>
        <v>0</v>
      </c>
      <c r="L10" s="3">
        <f t="shared" si="2"/>
        <v>10.6</v>
      </c>
      <c r="M10" s="19">
        <f>15*L10-F10-J10</f>
        <v>97</v>
      </c>
      <c r="N10" s="3">
        <f t="shared" si="3"/>
        <v>15</v>
      </c>
      <c r="O10" s="3">
        <f t="shared" si="4"/>
        <v>5.8490566037735849</v>
      </c>
      <c r="P10" s="3">
        <f>VLOOKUP(A10,[1]TDSheet!$A:$Q,17,0)</f>
        <v>9</v>
      </c>
      <c r="Q10" s="3">
        <f>VLOOKUP(A10,[1]TDSheet!$A:$R,18,0)</f>
        <v>9.1999999999999993</v>
      </c>
      <c r="R10" s="3">
        <f>VLOOKUP(A10,[1]TDSheet!$A:$L,12,0)</f>
        <v>7</v>
      </c>
      <c r="T10" s="3">
        <f t="shared" si="5"/>
        <v>24.25</v>
      </c>
      <c r="U10" s="15">
        <f>VLOOKUP(A10,[1]TDSheet!$A:$U,21,0)</f>
        <v>12</v>
      </c>
      <c r="V10" s="16">
        <v>8</v>
      </c>
      <c r="W10" s="3">
        <f t="shared" si="6"/>
        <v>24</v>
      </c>
    </row>
    <row r="11" spans="1:23" ht="11.1" customHeight="1" outlineLevel="2" x14ac:dyDescent="0.2">
      <c r="A11" s="7" t="s">
        <v>15</v>
      </c>
      <c r="B11" s="7" t="s">
        <v>12</v>
      </c>
      <c r="C11" s="8">
        <v>135</v>
      </c>
      <c r="D11" s="8"/>
      <c r="E11" s="8">
        <v>1.8</v>
      </c>
      <c r="F11" s="8">
        <v>131.4</v>
      </c>
      <c r="G11" s="15">
        <f>VLOOKUP(A11,[1]TDSheet!$A:$G,7,0)</f>
        <v>1</v>
      </c>
      <c r="J11" s="3">
        <f>VLOOKUP(A11,[1]TDSheet!$A:$V,22,0)*U11</f>
        <v>0</v>
      </c>
      <c r="L11" s="3">
        <f t="shared" si="2"/>
        <v>0.36</v>
      </c>
      <c r="M11" s="19"/>
      <c r="N11" s="3">
        <f t="shared" si="3"/>
        <v>365.00000000000006</v>
      </c>
      <c r="O11" s="3">
        <f t="shared" si="4"/>
        <v>365.00000000000006</v>
      </c>
      <c r="P11" s="3">
        <f>VLOOKUP(A11,[1]TDSheet!$A:$Q,17,0)</f>
        <v>7.92</v>
      </c>
      <c r="Q11" s="3">
        <f>VLOOKUP(A11,[1]TDSheet!$A:$R,18,0)</f>
        <v>0</v>
      </c>
      <c r="R11" s="3">
        <f>VLOOKUP(A11,[1]TDSheet!$A:$L,12,0)</f>
        <v>0.36</v>
      </c>
      <c r="T11" s="3">
        <f t="shared" si="5"/>
        <v>0</v>
      </c>
      <c r="U11" s="15">
        <f>VLOOKUP(A11,[1]TDSheet!$A:$U,21,0)</f>
        <v>1.8</v>
      </c>
      <c r="V11" s="16">
        <f t="shared" si="7"/>
        <v>0</v>
      </c>
      <c r="W11" s="3">
        <f t="shared" si="6"/>
        <v>0</v>
      </c>
    </row>
    <row r="12" spans="1:23" ht="11.1" customHeight="1" outlineLevel="2" x14ac:dyDescent="0.2">
      <c r="A12" s="7" t="s">
        <v>16</v>
      </c>
      <c r="B12" s="7" t="s">
        <v>12</v>
      </c>
      <c r="C12" s="8">
        <v>32.799999999999997</v>
      </c>
      <c r="D12" s="8">
        <v>107.3</v>
      </c>
      <c r="E12" s="8">
        <v>81.099999999999994</v>
      </c>
      <c r="F12" s="8">
        <v>55.3</v>
      </c>
      <c r="G12" s="15">
        <f>VLOOKUP(A12,[1]TDSheet!$A:$G,7,0)</f>
        <v>1</v>
      </c>
      <c r="J12" s="3">
        <f>VLOOKUP(A12,[1]TDSheet!$A:$V,22,0)*U12</f>
        <v>118.4</v>
      </c>
      <c r="L12" s="3">
        <f t="shared" si="2"/>
        <v>16.22</v>
      </c>
      <c r="M12" s="19">
        <f>15*L12-F12-J12</f>
        <v>69.599999999999994</v>
      </c>
      <c r="N12" s="3">
        <f t="shared" si="3"/>
        <v>15</v>
      </c>
      <c r="O12" s="3">
        <f t="shared" si="4"/>
        <v>10.709001233045623</v>
      </c>
      <c r="P12" s="3">
        <f>VLOOKUP(A12,[1]TDSheet!$A:$Q,17,0)</f>
        <v>0.74</v>
      </c>
      <c r="Q12" s="3">
        <f>VLOOKUP(A12,[1]TDSheet!$A:$R,18,0)</f>
        <v>14.059999999999999</v>
      </c>
      <c r="R12" s="3">
        <f>VLOOKUP(A12,[1]TDSheet!$A:$L,12,0)</f>
        <v>16.419999999999998</v>
      </c>
      <c r="T12" s="3">
        <f t="shared" si="5"/>
        <v>69.599999999999994</v>
      </c>
      <c r="U12" s="15">
        <f>VLOOKUP(A12,[1]TDSheet!$A:$U,21,0)</f>
        <v>3.7</v>
      </c>
      <c r="V12" s="16">
        <v>19</v>
      </c>
      <c r="W12" s="3">
        <f t="shared" si="6"/>
        <v>70.3</v>
      </c>
    </row>
    <row r="13" spans="1:23" ht="11.1" customHeight="1" outlineLevel="2" x14ac:dyDescent="0.2">
      <c r="A13" s="17" t="s">
        <v>17</v>
      </c>
      <c r="B13" s="17" t="s">
        <v>9</v>
      </c>
      <c r="C13" s="18"/>
      <c r="D13" s="18"/>
      <c r="E13" s="18">
        <v>2</v>
      </c>
      <c r="F13" s="18">
        <v>-2</v>
      </c>
      <c r="G13" s="15">
        <v>0</v>
      </c>
      <c r="J13" s="3">
        <v>0</v>
      </c>
      <c r="L13" s="3">
        <f t="shared" si="2"/>
        <v>0.4</v>
      </c>
      <c r="M13" s="19"/>
      <c r="N13" s="3">
        <f t="shared" si="3"/>
        <v>-5</v>
      </c>
      <c r="O13" s="3">
        <f t="shared" si="4"/>
        <v>-5</v>
      </c>
      <c r="P13" s="3">
        <v>0</v>
      </c>
      <c r="Q13" s="3">
        <v>0</v>
      </c>
      <c r="R13" s="3">
        <v>0</v>
      </c>
      <c r="T13" s="3">
        <f t="shared" si="5"/>
        <v>0</v>
      </c>
      <c r="U13" s="15">
        <v>0</v>
      </c>
      <c r="V13" s="16">
        <v>0</v>
      </c>
      <c r="W13" s="3">
        <f t="shared" si="6"/>
        <v>0</v>
      </c>
    </row>
    <row r="14" spans="1:23" ht="11.1" customHeight="1" outlineLevel="2" x14ac:dyDescent="0.2">
      <c r="A14" s="7" t="s">
        <v>18</v>
      </c>
      <c r="B14" s="7" t="s">
        <v>9</v>
      </c>
      <c r="C14" s="8">
        <v>527</v>
      </c>
      <c r="D14" s="8"/>
      <c r="E14" s="8">
        <v>159</v>
      </c>
      <c r="F14" s="8">
        <v>335</v>
      </c>
      <c r="G14" s="15">
        <f>VLOOKUP(A14,[1]TDSheet!$A:$G,7,0)</f>
        <v>0.25</v>
      </c>
      <c r="J14" s="3">
        <f>VLOOKUP(A14,[1]TDSheet!$A:$V,22,0)*U14</f>
        <v>0</v>
      </c>
      <c r="L14" s="3">
        <f t="shared" si="2"/>
        <v>31.8</v>
      </c>
      <c r="M14" s="19">
        <f t="shared" ref="M14:M16" si="8">15*L14-F14-J14</f>
        <v>142</v>
      </c>
      <c r="N14" s="3">
        <f t="shared" si="3"/>
        <v>15</v>
      </c>
      <c r="O14" s="3">
        <f t="shared" si="4"/>
        <v>10.534591194968554</v>
      </c>
      <c r="P14" s="3">
        <f>VLOOKUP(A14,[1]TDSheet!$A:$Q,17,0)</f>
        <v>44</v>
      </c>
      <c r="Q14" s="3">
        <f>VLOOKUP(A14,[1]TDSheet!$A:$R,18,0)</f>
        <v>34.799999999999997</v>
      </c>
      <c r="R14" s="3">
        <f>VLOOKUP(A14,[1]TDSheet!$A:$L,12,0)</f>
        <v>30.2</v>
      </c>
      <c r="T14" s="3">
        <f t="shared" si="5"/>
        <v>35.5</v>
      </c>
      <c r="U14" s="15">
        <f>VLOOKUP(A14,[1]TDSheet!$A:$U,21,0)</f>
        <v>6</v>
      </c>
      <c r="V14" s="16">
        <v>24</v>
      </c>
      <c r="W14" s="3">
        <f t="shared" si="6"/>
        <v>36</v>
      </c>
    </row>
    <row r="15" spans="1:23" ht="11.1" customHeight="1" outlineLevel="2" x14ac:dyDescent="0.2">
      <c r="A15" s="7" t="s">
        <v>19</v>
      </c>
      <c r="B15" s="7" t="s">
        <v>9</v>
      </c>
      <c r="C15" s="8">
        <v>469</v>
      </c>
      <c r="D15" s="8"/>
      <c r="E15" s="8">
        <v>177</v>
      </c>
      <c r="F15" s="8">
        <v>254</v>
      </c>
      <c r="G15" s="15">
        <f>VLOOKUP(A15,[1]TDSheet!$A:$G,7,0)</f>
        <v>0.25</v>
      </c>
      <c r="J15" s="3">
        <f>VLOOKUP(A15,[1]TDSheet!$A:$V,22,0)*U15</f>
        <v>96</v>
      </c>
      <c r="L15" s="3">
        <f t="shared" si="2"/>
        <v>35.4</v>
      </c>
      <c r="M15" s="19">
        <f t="shared" si="8"/>
        <v>181</v>
      </c>
      <c r="N15" s="3">
        <f t="shared" si="3"/>
        <v>15</v>
      </c>
      <c r="O15" s="3">
        <f t="shared" si="4"/>
        <v>9.8870056497175138</v>
      </c>
      <c r="P15" s="3">
        <f>VLOOKUP(A15,[1]TDSheet!$A:$Q,17,0)</f>
        <v>39.4</v>
      </c>
      <c r="Q15" s="3">
        <f>VLOOKUP(A15,[1]TDSheet!$A:$R,18,0)</f>
        <v>34.6</v>
      </c>
      <c r="R15" s="3">
        <f>VLOOKUP(A15,[1]TDSheet!$A:$L,12,0)</f>
        <v>32.200000000000003</v>
      </c>
      <c r="T15" s="3">
        <f t="shared" si="5"/>
        <v>45.25</v>
      </c>
      <c r="U15" s="15">
        <f>VLOOKUP(A15,[1]TDSheet!$A:$U,21,0)</f>
        <v>12</v>
      </c>
      <c r="V15" s="16">
        <v>15</v>
      </c>
      <c r="W15" s="3">
        <f t="shared" si="6"/>
        <v>45</v>
      </c>
    </row>
    <row r="16" spans="1:23" ht="11.1" customHeight="1" outlineLevel="2" x14ac:dyDescent="0.2">
      <c r="A16" s="7" t="s">
        <v>20</v>
      </c>
      <c r="B16" s="7" t="s">
        <v>12</v>
      </c>
      <c r="C16" s="8">
        <v>92</v>
      </c>
      <c r="D16" s="8"/>
      <c r="E16" s="8">
        <v>78</v>
      </c>
      <c r="F16" s="8">
        <v>9</v>
      </c>
      <c r="G16" s="15">
        <f>VLOOKUP(A16,[1]TDSheet!$A:$G,7,0)</f>
        <v>1</v>
      </c>
      <c r="J16" s="3">
        <f>VLOOKUP(A16,[1]TDSheet!$A:$V,22,0)*U16</f>
        <v>47.799999999999983</v>
      </c>
      <c r="L16" s="3">
        <f t="shared" si="2"/>
        <v>15.6</v>
      </c>
      <c r="M16" s="19">
        <f t="shared" si="8"/>
        <v>177.20000000000002</v>
      </c>
      <c r="N16" s="3">
        <f t="shared" si="3"/>
        <v>15</v>
      </c>
      <c r="O16" s="3">
        <f t="shared" si="4"/>
        <v>3.6410256410256401</v>
      </c>
      <c r="P16" s="3">
        <f>VLOOKUP(A16,[1]TDSheet!$A:$Q,17,0)</f>
        <v>1</v>
      </c>
      <c r="Q16" s="3">
        <f>VLOOKUP(A16,[1]TDSheet!$A:$R,18,0)</f>
        <v>14.4</v>
      </c>
      <c r="R16" s="3">
        <f>VLOOKUP(A16,[1]TDSheet!$A:$L,12,0)</f>
        <v>9.1999999999999993</v>
      </c>
      <c r="T16" s="3">
        <f t="shared" si="5"/>
        <v>177.20000000000002</v>
      </c>
      <c r="U16" s="15">
        <f>VLOOKUP(A16,[1]TDSheet!$A:$U,21,0)</f>
        <v>6</v>
      </c>
      <c r="V16" s="16">
        <v>30</v>
      </c>
      <c r="W16" s="3">
        <f t="shared" si="6"/>
        <v>180</v>
      </c>
    </row>
    <row r="17" spans="1:24" ht="11.1" customHeight="1" outlineLevel="2" x14ac:dyDescent="0.2">
      <c r="A17" s="7" t="s">
        <v>21</v>
      </c>
      <c r="B17" s="7" t="s">
        <v>9</v>
      </c>
      <c r="C17" s="8">
        <v>10</v>
      </c>
      <c r="D17" s="8"/>
      <c r="E17" s="8"/>
      <c r="F17" s="8">
        <v>10</v>
      </c>
      <c r="G17" s="15">
        <f>VLOOKUP(A17,[1]TDSheet!$A:$G,7,0)</f>
        <v>0.75</v>
      </c>
      <c r="J17" s="3">
        <f>VLOOKUP(A17,[1]TDSheet!$A:$V,22,0)*U17</f>
        <v>0</v>
      </c>
      <c r="L17" s="3">
        <f t="shared" si="2"/>
        <v>0</v>
      </c>
      <c r="M17" s="19"/>
      <c r="N17" s="3" t="e">
        <f t="shared" si="3"/>
        <v>#DIV/0!</v>
      </c>
      <c r="O17" s="3" t="e">
        <f t="shared" si="4"/>
        <v>#DIV/0!</v>
      </c>
      <c r="P17" s="3">
        <f>VLOOKUP(A17,[1]TDSheet!$A:$Q,17,0)</f>
        <v>0</v>
      </c>
      <c r="Q17" s="3">
        <f>VLOOKUP(A17,[1]TDSheet!$A:$R,18,0)</f>
        <v>0</v>
      </c>
      <c r="R17" s="3">
        <f>VLOOKUP(A17,[1]TDSheet!$A:$L,12,0)</f>
        <v>0</v>
      </c>
      <c r="T17" s="3">
        <f t="shared" si="5"/>
        <v>0</v>
      </c>
      <c r="U17" s="15">
        <f>VLOOKUP(A17,[1]TDSheet!$A:$U,21,0)</f>
        <v>8</v>
      </c>
      <c r="V17" s="16">
        <f t="shared" si="7"/>
        <v>0</v>
      </c>
      <c r="W17" s="3">
        <f t="shared" si="6"/>
        <v>0</v>
      </c>
    </row>
    <row r="18" spans="1:24" ht="11.1" customHeight="1" outlineLevel="2" x14ac:dyDescent="0.2">
      <c r="A18" s="7" t="s">
        <v>22</v>
      </c>
      <c r="B18" s="7" t="s">
        <v>9</v>
      </c>
      <c r="C18" s="8">
        <v>55</v>
      </c>
      <c r="D18" s="8">
        <v>48</v>
      </c>
      <c r="E18" s="8">
        <v>66</v>
      </c>
      <c r="F18" s="8">
        <v>35</v>
      </c>
      <c r="G18" s="15">
        <f>VLOOKUP(A18,[1]TDSheet!$A:$G,7,0)</f>
        <v>0.9</v>
      </c>
      <c r="J18" s="3">
        <f>VLOOKUP(A18,[1]TDSheet!$A:$V,22,0)*U18</f>
        <v>24</v>
      </c>
      <c r="L18" s="3">
        <f t="shared" si="2"/>
        <v>13.2</v>
      </c>
      <c r="M18" s="19">
        <f>15*L18-F18-J18</f>
        <v>139</v>
      </c>
      <c r="N18" s="3">
        <f t="shared" si="3"/>
        <v>15</v>
      </c>
      <c r="O18" s="3">
        <f t="shared" si="4"/>
        <v>4.4696969696969697</v>
      </c>
      <c r="P18" s="3">
        <f>VLOOKUP(A18,[1]TDSheet!$A:$Q,17,0)</f>
        <v>5</v>
      </c>
      <c r="Q18" s="3">
        <f>VLOOKUP(A18,[1]TDSheet!$A:$R,18,0)</f>
        <v>8.1999999999999993</v>
      </c>
      <c r="R18" s="3">
        <f>VLOOKUP(A18,[1]TDSheet!$A:$L,12,0)</f>
        <v>7.6</v>
      </c>
      <c r="T18" s="3">
        <f t="shared" si="5"/>
        <v>125.10000000000001</v>
      </c>
      <c r="U18" s="15">
        <f>VLOOKUP(A18,[1]TDSheet!$A:$U,21,0)</f>
        <v>8</v>
      </c>
      <c r="V18" s="16">
        <v>17</v>
      </c>
      <c r="W18" s="3">
        <f t="shared" si="6"/>
        <v>122.4</v>
      </c>
    </row>
    <row r="19" spans="1:24" ht="11.1" customHeight="1" outlineLevel="2" x14ac:dyDescent="0.2">
      <c r="A19" s="7" t="s">
        <v>23</v>
      </c>
      <c r="B19" s="7" t="s">
        <v>9</v>
      </c>
      <c r="C19" s="8">
        <v>202</v>
      </c>
      <c r="D19" s="8"/>
      <c r="E19" s="8">
        <v>66</v>
      </c>
      <c r="F19" s="8">
        <v>90</v>
      </c>
      <c r="G19" s="15">
        <f>VLOOKUP(A19,[1]TDSheet!$A:$G,7,0)</f>
        <v>0.9</v>
      </c>
      <c r="J19" s="3">
        <f>VLOOKUP(A19,[1]TDSheet!$A:$V,22,0)*U19</f>
        <v>600</v>
      </c>
      <c r="L19" s="3">
        <f t="shared" si="2"/>
        <v>13.2</v>
      </c>
      <c r="M19" s="19"/>
      <c r="N19" s="3">
        <f t="shared" si="3"/>
        <v>52.272727272727273</v>
      </c>
      <c r="O19" s="3">
        <f t="shared" si="4"/>
        <v>52.272727272727273</v>
      </c>
      <c r="P19" s="3">
        <f>VLOOKUP(A19,[1]TDSheet!$A:$Q,17,0)</f>
        <v>21.2</v>
      </c>
      <c r="Q19" s="3">
        <f>VLOOKUP(A19,[1]TDSheet!$A:$R,18,0)</f>
        <v>17.600000000000001</v>
      </c>
      <c r="R19" s="3">
        <f>VLOOKUP(A19,[1]TDSheet!$A:$L,12,0)</f>
        <v>42.2</v>
      </c>
      <c r="T19" s="3">
        <f t="shared" si="5"/>
        <v>0</v>
      </c>
      <c r="U19" s="15">
        <f>VLOOKUP(A19,[1]TDSheet!$A:$U,21,0)</f>
        <v>8</v>
      </c>
      <c r="V19" s="16">
        <f t="shared" si="7"/>
        <v>0</v>
      </c>
      <c r="W19" s="3">
        <f t="shared" si="6"/>
        <v>0</v>
      </c>
    </row>
    <row r="20" spans="1:24" ht="11.1" customHeight="1" outlineLevel="2" x14ac:dyDescent="0.2">
      <c r="A20" s="7" t="s">
        <v>24</v>
      </c>
      <c r="B20" s="7" t="s">
        <v>9</v>
      </c>
      <c r="C20" s="8">
        <v>66</v>
      </c>
      <c r="D20" s="8"/>
      <c r="E20" s="8">
        <v>36</v>
      </c>
      <c r="F20" s="8">
        <v>7</v>
      </c>
      <c r="G20" s="15">
        <f>VLOOKUP(A20,[1]TDSheet!$A:$G,7,0)</f>
        <v>0.43</v>
      </c>
      <c r="J20" s="3">
        <f>VLOOKUP(A20,[1]TDSheet!$A:$V,22,0)*U20</f>
        <v>160</v>
      </c>
      <c r="L20" s="3">
        <f t="shared" si="2"/>
        <v>7.2</v>
      </c>
      <c r="M20" s="19"/>
      <c r="N20" s="3">
        <f t="shared" si="3"/>
        <v>23.194444444444443</v>
      </c>
      <c r="O20" s="3">
        <f t="shared" si="4"/>
        <v>23.194444444444443</v>
      </c>
      <c r="P20" s="3">
        <f>VLOOKUP(A20,[1]TDSheet!$A:$Q,17,0)</f>
        <v>5</v>
      </c>
      <c r="Q20" s="3">
        <f>VLOOKUP(A20,[1]TDSheet!$A:$R,18,0)</f>
        <v>1.6</v>
      </c>
      <c r="R20" s="3">
        <f>VLOOKUP(A20,[1]TDSheet!$A:$L,12,0)</f>
        <v>12.6</v>
      </c>
      <c r="T20" s="3">
        <f t="shared" si="5"/>
        <v>0</v>
      </c>
      <c r="U20" s="15">
        <f>VLOOKUP(A20,[1]TDSheet!$A:$U,21,0)</f>
        <v>16</v>
      </c>
      <c r="V20" s="16">
        <f t="shared" si="7"/>
        <v>0</v>
      </c>
      <c r="W20" s="3">
        <f t="shared" si="6"/>
        <v>0</v>
      </c>
    </row>
    <row r="21" spans="1:24" ht="21.95" customHeight="1" outlineLevel="2" x14ac:dyDescent="0.2">
      <c r="A21" s="7" t="s">
        <v>25</v>
      </c>
      <c r="B21" s="7" t="s">
        <v>12</v>
      </c>
      <c r="C21" s="8">
        <v>730</v>
      </c>
      <c r="D21" s="8"/>
      <c r="E21" s="8">
        <v>405</v>
      </c>
      <c r="F21" s="8">
        <v>270</v>
      </c>
      <c r="G21" s="15">
        <f>VLOOKUP(A21,[1]TDSheet!$A:$G,7,0)</f>
        <v>1</v>
      </c>
      <c r="J21" s="3">
        <f>VLOOKUP(A21,[1]TDSheet!$A:$V,22,0)*U21</f>
        <v>0</v>
      </c>
      <c r="L21" s="3">
        <f t="shared" si="2"/>
        <v>81</v>
      </c>
      <c r="M21" s="19">
        <f>15*L21-F21-J21</f>
        <v>945</v>
      </c>
      <c r="N21" s="3">
        <f t="shared" si="3"/>
        <v>15</v>
      </c>
      <c r="O21" s="3">
        <f t="shared" si="4"/>
        <v>3.3333333333333335</v>
      </c>
      <c r="P21" s="3">
        <f>VLOOKUP(A21,[1]TDSheet!$A:$Q,17,0)</f>
        <v>58</v>
      </c>
      <c r="Q21" s="3">
        <f>VLOOKUP(A21,[1]TDSheet!$A:$R,18,0)</f>
        <v>38</v>
      </c>
      <c r="R21" s="3">
        <f>VLOOKUP(A21,[1]TDSheet!$A:$L,12,0)</f>
        <v>41</v>
      </c>
      <c r="T21" s="3">
        <f t="shared" si="5"/>
        <v>945</v>
      </c>
      <c r="U21" s="15">
        <f>VLOOKUP(A21,[1]TDSheet!$A:$U,21,0)</f>
        <v>5</v>
      </c>
      <c r="V21" s="16">
        <v>189</v>
      </c>
      <c r="W21" s="3">
        <f t="shared" si="6"/>
        <v>945</v>
      </c>
    </row>
    <row r="22" spans="1:24" ht="11.1" customHeight="1" outlineLevel="2" x14ac:dyDescent="0.2">
      <c r="A22" s="7" t="s">
        <v>26</v>
      </c>
      <c r="B22" s="7" t="s">
        <v>9</v>
      </c>
      <c r="C22" s="8">
        <v>229</v>
      </c>
      <c r="D22" s="8">
        <v>96</v>
      </c>
      <c r="E22" s="8">
        <v>191</v>
      </c>
      <c r="F22" s="8">
        <v>105</v>
      </c>
      <c r="G22" s="15">
        <f>VLOOKUP(A22,[1]TDSheet!$A:$G,7,0)</f>
        <v>0.9</v>
      </c>
      <c r="J22" s="3">
        <f>VLOOKUP(A22,[1]TDSheet!$A:$V,22,0)*U22</f>
        <v>520</v>
      </c>
      <c r="L22" s="3">
        <f t="shared" si="2"/>
        <v>38.200000000000003</v>
      </c>
      <c r="M22" s="19"/>
      <c r="N22" s="3">
        <f t="shared" si="3"/>
        <v>16.361256544502616</v>
      </c>
      <c r="O22" s="3">
        <f t="shared" si="4"/>
        <v>16.361256544502616</v>
      </c>
      <c r="P22" s="3">
        <f>VLOOKUP(A22,[1]TDSheet!$A:$Q,17,0)</f>
        <v>24.4</v>
      </c>
      <c r="Q22" s="3">
        <f>VLOOKUP(A22,[1]TDSheet!$A:$R,18,0)</f>
        <v>28.6</v>
      </c>
      <c r="R22" s="3">
        <f>VLOOKUP(A22,[1]TDSheet!$A:$L,12,0)</f>
        <v>46.4</v>
      </c>
      <c r="T22" s="3">
        <f t="shared" si="5"/>
        <v>0</v>
      </c>
      <c r="U22" s="15">
        <f>VLOOKUP(A22,[1]TDSheet!$A:$U,21,0)</f>
        <v>8</v>
      </c>
      <c r="V22" s="16">
        <f t="shared" si="7"/>
        <v>0</v>
      </c>
      <c r="W22" s="3">
        <f t="shared" si="6"/>
        <v>0</v>
      </c>
    </row>
    <row r="23" spans="1:24" ht="11.1" customHeight="1" outlineLevel="2" x14ac:dyDescent="0.2">
      <c r="A23" s="7" t="s">
        <v>27</v>
      </c>
      <c r="B23" s="7" t="s">
        <v>9</v>
      </c>
      <c r="C23" s="8">
        <v>92</v>
      </c>
      <c r="D23" s="8"/>
      <c r="E23" s="8">
        <v>75</v>
      </c>
      <c r="F23" s="8"/>
      <c r="G23" s="15">
        <f>VLOOKUP(A23,[1]TDSheet!$A:$G,7,0)</f>
        <v>0.43</v>
      </c>
      <c r="J23" s="3">
        <f>VLOOKUP(A23,[1]TDSheet!$A:$V,22,0)*U23</f>
        <v>208</v>
      </c>
      <c r="L23" s="3">
        <f t="shared" si="2"/>
        <v>15</v>
      </c>
      <c r="M23" s="19">
        <f>15*L23-F23-J23</f>
        <v>17</v>
      </c>
      <c r="N23" s="3">
        <f t="shared" si="3"/>
        <v>15</v>
      </c>
      <c r="O23" s="3">
        <f t="shared" si="4"/>
        <v>13.866666666666667</v>
      </c>
      <c r="P23" s="3">
        <f>VLOOKUP(A23,[1]TDSheet!$A:$Q,17,0)</f>
        <v>9.4</v>
      </c>
      <c r="Q23" s="3">
        <f>VLOOKUP(A23,[1]TDSheet!$A:$R,18,0)</f>
        <v>7.2</v>
      </c>
      <c r="R23" s="3">
        <f>VLOOKUP(A23,[1]TDSheet!$A:$L,12,0)</f>
        <v>17.399999999999999</v>
      </c>
      <c r="T23" s="3">
        <f t="shared" si="5"/>
        <v>7.31</v>
      </c>
      <c r="U23" s="15">
        <f>VLOOKUP(A23,[1]TDSheet!$A:$U,21,0)</f>
        <v>16</v>
      </c>
      <c r="V23" s="16">
        <v>1</v>
      </c>
      <c r="W23" s="3">
        <f t="shared" si="6"/>
        <v>6.88</v>
      </c>
    </row>
    <row r="24" spans="1:24" ht="11.1" customHeight="1" outlineLevel="2" x14ac:dyDescent="0.2">
      <c r="A24" s="7" t="s">
        <v>28</v>
      </c>
      <c r="B24" s="7" t="s">
        <v>9</v>
      </c>
      <c r="C24" s="8"/>
      <c r="D24" s="8">
        <v>102</v>
      </c>
      <c r="E24" s="8">
        <v>1</v>
      </c>
      <c r="F24" s="8">
        <v>101</v>
      </c>
      <c r="G24" s="15">
        <f>VLOOKUP(A24,[1]TDSheet!$A:$G,7,0)</f>
        <v>0.7</v>
      </c>
      <c r="J24" s="3">
        <f>VLOOKUP(A24,[1]TDSheet!$A:$V,22,0)*U24</f>
        <v>0</v>
      </c>
      <c r="L24" s="3">
        <f t="shared" si="2"/>
        <v>0.2</v>
      </c>
      <c r="M24" s="19"/>
      <c r="N24" s="3">
        <f t="shared" si="3"/>
        <v>505</v>
      </c>
      <c r="O24" s="3">
        <f t="shared" si="4"/>
        <v>505</v>
      </c>
      <c r="P24" s="3">
        <f>VLOOKUP(A24,[1]TDSheet!$A:$Q,17,0)</f>
        <v>0</v>
      </c>
      <c r="Q24" s="3">
        <f>VLOOKUP(A24,[1]TDSheet!$A:$R,18,0)</f>
        <v>0</v>
      </c>
      <c r="R24" s="3">
        <f>VLOOKUP(A24,[1]TDSheet!$A:$L,12,0)</f>
        <v>0</v>
      </c>
      <c r="T24" s="3">
        <f t="shared" si="5"/>
        <v>0</v>
      </c>
      <c r="U24" s="20">
        <f>VLOOKUP(A24,[1]TDSheet!$A:$U,21,0)</f>
        <v>6</v>
      </c>
      <c r="V24" s="16">
        <f t="shared" si="7"/>
        <v>0</v>
      </c>
      <c r="W24" s="3">
        <f t="shared" si="6"/>
        <v>0</v>
      </c>
      <c r="X24" s="3">
        <v>8</v>
      </c>
    </row>
    <row r="25" spans="1:24" ht="21.95" customHeight="1" outlineLevel="2" x14ac:dyDescent="0.2">
      <c r="A25" s="7" t="s">
        <v>29</v>
      </c>
      <c r="B25" s="7" t="s">
        <v>9</v>
      </c>
      <c r="C25" s="8">
        <v>17</v>
      </c>
      <c r="D25" s="8"/>
      <c r="E25" s="8">
        <v>2</v>
      </c>
      <c r="F25" s="8">
        <v>15</v>
      </c>
      <c r="G25" s="15">
        <f>VLOOKUP(A25,[1]TDSheet!$A:$G,7,0)</f>
        <v>0.9</v>
      </c>
      <c r="J25" s="3">
        <f>VLOOKUP(A25,[1]TDSheet!$A:$V,22,0)*U25</f>
        <v>0</v>
      </c>
      <c r="L25" s="3">
        <f t="shared" si="2"/>
        <v>0.4</v>
      </c>
      <c r="M25" s="19"/>
      <c r="N25" s="3">
        <f t="shared" si="3"/>
        <v>37.5</v>
      </c>
      <c r="O25" s="3">
        <f t="shared" si="4"/>
        <v>37.5</v>
      </c>
      <c r="P25" s="3">
        <f>VLOOKUP(A25,[1]TDSheet!$A:$Q,17,0)</f>
        <v>1</v>
      </c>
      <c r="Q25" s="3">
        <f>VLOOKUP(A25,[1]TDSheet!$A:$R,18,0)</f>
        <v>0</v>
      </c>
      <c r="R25" s="3">
        <f>VLOOKUP(A25,[1]TDSheet!$A:$L,12,0)</f>
        <v>0</v>
      </c>
      <c r="T25" s="3">
        <f t="shared" si="5"/>
        <v>0</v>
      </c>
      <c r="U25" s="15">
        <f>VLOOKUP(A25,[1]TDSheet!$A:$U,21,0)</f>
        <v>8</v>
      </c>
      <c r="V25" s="16">
        <f t="shared" si="7"/>
        <v>0</v>
      </c>
      <c r="W25" s="3">
        <f t="shared" si="6"/>
        <v>0</v>
      </c>
    </row>
    <row r="26" spans="1:24" ht="11.1" customHeight="1" outlineLevel="2" x14ac:dyDescent="0.2">
      <c r="A26" s="7" t="s">
        <v>30</v>
      </c>
      <c r="B26" s="7" t="s">
        <v>12</v>
      </c>
      <c r="C26" s="8">
        <v>355</v>
      </c>
      <c r="D26" s="8"/>
      <c r="E26" s="8">
        <v>75</v>
      </c>
      <c r="F26" s="8">
        <v>255</v>
      </c>
      <c r="G26" s="15">
        <f>VLOOKUP(A26,[1]TDSheet!$A:$G,7,0)</f>
        <v>1</v>
      </c>
      <c r="J26" s="3">
        <f>VLOOKUP(A26,[1]TDSheet!$A:$V,22,0)*U26</f>
        <v>0</v>
      </c>
      <c r="L26" s="3">
        <f t="shared" si="2"/>
        <v>15</v>
      </c>
      <c r="M26" s="19"/>
      <c r="N26" s="3">
        <f t="shared" si="3"/>
        <v>17</v>
      </c>
      <c r="O26" s="3">
        <f t="shared" si="4"/>
        <v>17</v>
      </c>
      <c r="P26" s="3">
        <f>VLOOKUP(A26,[1]TDSheet!$A:$Q,17,0)</f>
        <v>17</v>
      </c>
      <c r="Q26" s="3">
        <f>VLOOKUP(A26,[1]TDSheet!$A:$R,18,0)</f>
        <v>14</v>
      </c>
      <c r="R26" s="3">
        <f>VLOOKUP(A26,[1]TDSheet!$A:$L,12,0)</f>
        <v>13</v>
      </c>
      <c r="T26" s="3">
        <f t="shared" si="5"/>
        <v>0</v>
      </c>
      <c r="U26" s="15">
        <f>VLOOKUP(A26,[1]TDSheet!$A:$U,21,0)</f>
        <v>5</v>
      </c>
      <c r="V26" s="16">
        <f t="shared" si="7"/>
        <v>0</v>
      </c>
      <c r="W26" s="3">
        <f t="shared" si="6"/>
        <v>0</v>
      </c>
    </row>
    <row r="27" spans="1:24" ht="11.1" customHeight="1" outlineLevel="2" x14ac:dyDescent="0.2">
      <c r="A27" s="7" t="s">
        <v>31</v>
      </c>
      <c r="B27" s="7" t="s">
        <v>9</v>
      </c>
      <c r="C27" s="8">
        <v>24</v>
      </c>
      <c r="D27" s="8"/>
      <c r="E27" s="8">
        <v>8</v>
      </c>
      <c r="F27" s="8">
        <v>14</v>
      </c>
      <c r="G27" s="15">
        <f>VLOOKUP(A27,[1]TDSheet!$A:$G,7,0)</f>
        <v>1</v>
      </c>
      <c r="J27" s="3">
        <f>VLOOKUP(A27,[1]TDSheet!$A:$V,22,0)*U27</f>
        <v>0</v>
      </c>
      <c r="L27" s="3">
        <f t="shared" si="2"/>
        <v>1.6</v>
      </c>
      <c r="M27" s="19">
        <f t="shared" ref="M27:M28" si="9">15*L27-F27-J27</f>
        <v>10</v>
      </c>
      <c r="N27" s="3">
        <f t="shared" si="3"/>
        <v>15</v>
      </c>
      <c r="O27" s="3">
        <f t="shared" si="4"/>
        <v>8.75</v>
      </c>
      <c r="P27" s="3">
        <f>VLOOKUP(A27,[1]TDSheet!$A:$Q,17,0)</f>
        <v>0.6</v>
      </c>
      <c r="Q27" s="3">
        <f>VLOOKUP(A27,[1]TDSheet!$A:$R,18,0)</f>
        <v>0</v>
      </c>
      <c r="R27" s="3">
        <f>VLOOKUP(A27,[1]TDSheet!$A:$L,12,0)</f>
        <v>1.2</v>
      </c>
      <c r="T27" s="3">
        <f t="shared" si="5"/>
        <v>10</v>
      </c>
      <c r="U27" s="15">
        <f>VLOOKUP(A27,[1]TDSheet!$A:$U,21,0)</f>
        <v>5</v>
      </c>
      <c r="V27" s="16">
        <v>2</v>
      </c>
      <c r="W27" s="3">
        <f t="shared" si="6"/>
        <v>10</v>
      </c>
    </row>
    <row r="28" spans="1:24" ht="11.1" customHeight="1" outlineLevel="2" x14ac:dyDescent="0.2">
      <c r="A28" s="7" t="s">
        <v>32</v>
      </c>
      <c r="B28" s="7" t="s">
        <v>12</v>
      </c>
      <c r="C28" s="8">
        <v>250</v>
      </c>
      <c r="D28" s="8"/>
      <c r="E28" s="8">
        <v>99</v>
      </c>
      <c r="F28" s="8">
        <v>129</v>
      </c>
      <c r="G28" s="15">
        <f>VLOOKUP(A28,[1]TDSheet!$A:$G,7,0)</f>
        <v>1</v>
      </c>
      <c r="J28" s="3">
        <f>VLOOKUP(A28,[1]TDSheet!$A:$V,22,0)*U28</f>
        <v>77</v>
      </c>
      <c r="L28" s="3">
        <f t="shared" si="2"/>
        <v>19.8</v>
      </c>
      <c r="M28" s="19">
        <f t="shared" si="9"/>
        <v>91</v>
      </c>
      <c r="N28" s="3">
        <f t="shared" si="3"/>
        <v>15</v>
      </c>
      <c r="O28" s="3">
        <f t="shared" si="4"/>
        <v>10.404040404040403</v>
      </c>
      <c r="P28" s="3">
        <f>VLOOKUP(A28,[1]TDSheet!$A:$Q,17,0)</f>
        <v>24.2</v>
      </c>
      <c r="Q28" s="3">
        <f>VLOOKUP(A28,[1]TDSheet!$A:$R,18,0)</f>
        <v>21.9</v>
      </c>
      <c r="R28" s="3">
        <f>VLOOKUP(A28,[1]TDSheet!$A:$L,12,0)</f>
        <v>19.8</v>
      </c>
      <c r="T28" s="3">
        <f t="shared" si="5"/>
        <v>91</v>
      </c>
      <c r="U28" s="15">
        <f>VLOOKUP(A28,[1]TDSheet!$A:$U,21,0)</f>
        <v>5.5</v>
      </c>
      <c r="V28" s="16">
        <v>17</v>
      </c>
      <c r="W28" s="3">
        <f t="shared" si="6"/>
        <v>93.5</v>
      </c>
    </row>
    <row r="29" spans="1:24" ht="11.1" customHeight="1" outlineLevel="2" x14ac:dyDescent="0.2">
      <c r="A29" s="7" t="s">
        <v>33</v>
      </c>
      <c r="B29" s="7" t="s">
        <v>12</v>
      </c>
      <c r="C29" s="8">
        <v>39</v>
      </c>
      <c r="D29" s="8"/>
      <c r="E29" s="8">
        <v>9</v>
      </c>
      <c r="F29" s="8">
        <v>27</v>
      </c>
      <c r="G29" s="15">
        <f>VLOOKUP(A29,[1]TDSheet!$A:$G,7,0)</f>
        <v>1</v>
      </c>
      <c r="J29" s="3">
        <f>VLOOKUP(A29,[1]TDSheet!$A:$V,22,0)*U29</f>
        <v>0</v>
      </c>
      <c r="L29" s="3">
        <f t="shared" si="2"/>
        <v>1.8</v>
      </c>
      <c r="M29" s="19"/>
      <c r="N29" s="3">
        <f t="shared" si="3"/>
        <v>15</v>
      </c>
      <c r="O29" s="3">
        <f t="shared" si="4"/>
        <v>15</v>
      </c>
      <c r="P29" s="3">
        <f>VLOOKUP(A29,[1]TDSheet!$A:$Q,17,0)</f>
        <v>2.4</v>
      </c>
      <c r="Q29" s="3">
        <f>VLOOKUP(A29,[1]TDSheet!$A:$R,18,0)</f>
        <v>1.8</v>
      </c>
      <c r="R29" s="3">
        <f>VLOOKUP(A29,[1]TDSheet!$A:$L,12,0)</f>
        <v>1.2</v>
      </c>
      <c r="T29" s="3">
        <f t="shared" si="5"/>
        <v>0</v>
      </c>
      <c r="U29" s="15">
        <f>VLOOKUP(A29,[1]TDSheet!$A:$U,21,0)</f>
        <v>3</v>
      </c>
      <c r="V29" s="16">
        <f t="shared" si="7"/>
        <v>0</v>
      </c>
      <c r="W29" s="3">
        <f t="shared" si="6"/>
        <v>0</v>
      </c>
    </row>
    <row r="30" spans="1:24" ht="11.1" customHeight="1" outlineLevel="2" x14ac:dyDescent="0.2">
      <c r="A30" s="7" t="s">
        <v>34</v>
      </c>
      <c r="B30" s="7" t="s">
        <v>9</v>
      </c>
      <c r="C30" s="8">
        <v>336</v>
      </c>
      <c r="D30" s="8"/>
      <c r="E30" s="8">
        <v>123</v>
      </c>
      <c r="F30" s="8">
        <v>208</v>
      </c>
      <c r="G30" s="15">
        <f>VLOOKUP(A30,[1]TDSheet!$A:$G,7,0)</f>
        <v>0.25</v>
      </c>
      <c r="J30" s="3">
        <f>VLOOKUP(A30,[1]TDSheet!$A:$V,22,0)*U30</f>
        <v>0</v>
      </c>
      <c r="L30" s="3">
        <f t="shared" si="2"/>
        <v>24.6</v>
      </c>
      <c r="M30" s="19">
        <f>15*L30-F30-J30</f>
        <v>161</v>
      </c>
      <c r="N30" s="3">
        <f t="shared" si="3"/>
        <v>15</v>
      </c>
      <c r="O30" s="3">
        <f t="shared" si="4"/>
        <v>8.4552845528455283</v>
      </c>
      <c r="P30" s="3">
        <f>VLOOKUP(A30,[1]TDSheet!$A:$Q,17,0)</f>
        <v>24.2</v>
      </c>
      <c r="Q30" s="3">
        <f>VLOOKUP(A30,[1]TDSheet!$A:$R,18,0)</f>
        <v>16.8</v>
      </c>
      <c r="R30" s="3">
        <f>VLOOKUP(A30,[1]TDSheet!$A:$L,12,0)</f>
        <v>13.6</v>
      </c>
      <c r="T30" s="3">
        <f t="shared" si="5"/>
        <v>40.25</v>
      </c>
      <c r="U30" s="15">
        <f>VLOOKUP(A30,[1]TDSheet!$A:$U,21,0)</f>
        <v>12</v>
      </c>
      <c r="V30" s="16">
        <v>13</v>
      </c>
      <c r="W30" s="3">
        <f t="shared" si="6"/>
        <v>39</v>
      </c>
    </row>
    <row r="31" spans="1:24" ht="11.1" customHeight="1" outlineLevel="2" x14ac:dyDescent="0.2">
      <c r="A31" s="17" t="s">
        <v>35</v>
      </c>
      <c r="B31" s="17" t="s">
        <v>9</v>
      </c>
      <c r="C31" s="18">
        <v>5.4</v>
      </c>
      <c r="D31" s="18"/>
      <c r="E31" s="18"/>
      <c r="F31" s="18">
        <v>5.4</v>
      </c>
      <c r="G31" s="15">
        <f>VLOOKUP(A31,[1]TDSheet!$A:$G,7,0)</f>
        <v>0</v>
      </c>
      <c r="J31" s="3">
        <f>VLOOKUP(A31,[1]TDSheet!$A:$V,22,0)*U31</f>
        <v>0</v>
      </c>
      <c r="L31" s="3">
        <f t="shared" si="2"/>
        <v>0</v>
      </c>
      <c r="M31" s="19"/>
      <c r="N31" s="3" t="e">
        <f t="shared" si="3"/>
        <v>#DIV/0!</v>
      </c>
      <c r="O31" s="3" t="e">
        <f t="shared" si="4"/>
        <v>#DIV/0!</v>
      </c>
      <c r="P31" s="3">
        <f>VLOOKUP(A31,[1]TDSheet!$A:$Q,17,0)</f>
        <v>0</v>
      </c>
      <c r="Q31" s="3">
        <f>VLOOKUP(A31,[1]TDSheet!$A:$R,18,0)</f>
        <v>0</v>
      </c>
      <c r="R31" s="3">
        <f>VLOOKUP(A31,[1]TDSheet!$A:$L,12,0)</f>
        <v>0</v>
      </c>
      <c r="T31" s="3">
        <f t="shared" si="5"/>
        <v>0</v>
      </c>
      <c r="U31" s="15">
        <f>VLOOKUP(A31,[1]TDSheet!$A:$U,21,0)</f>
        <v>0</v>
      </c>
      <c r="V31" s="16">
        <v>0</v>
      </c>
      <c r="W31" s="3">
        <f t="shared" si="6"/>
        <v>0</v>
      </c>
    </row>
    <row r="32" spans="1:24" ht="11.1" customHeight="1" outlineLevel="2" x14ac:dyDescent="0.2">
      <c r="A32" s="7" t="s">
        <v>36</v>
      </c>
      <c r="B32" s="7" t="s">
        <v>12</v>
      </c>
      <c r="C32" s="8">
        <v>9</v>
      </c>
      <c r="D32" s="8"/>
      <c r="E32" s="8"/>
      <c r="F32" s="8">
        <v>9</v>
      </c>
      <c r="G32" s="15">
        <f>VLOOKUP(A32,[1]TDSheet!$A:$G,7,0)</f>
        <v>1</v>
      </c>
      <c r="J32" s="3">
        <f>VLOOKUP(A32,[1]TDSheet!$A:$V,22,0)*U32</f>
        <v>0</v>
      </c>
      <c r="L32" s="3">
        <f t="shared" si="2"/>
        <v>0</v>
      </c>
      <c r="M32" s="19"/>
      <c r="N32" s="3" t="e">
        <f t="shared" si="3"/>
        <v>#DIV/0!</v>
      </c>
      <c r="O32" s="3" t="e">
        <f t="shared" si="4"/>
        <v>#DIV/0!</v>
      </c>
      <c r="P32" s="3">
        <f>VLOOKUP(A32,[1]TDSheet!$A:$Q,17,0)</f>
        <v>1.08</v>
      </c>
      <c r="Q32" s="3">
        <f>VLOOKUP(A32,[1]TDSheet!$A:$R,18,0)</f>
        <v>1.44</v>
      </c>
      <c r="R32" s="3">
        <f>VLOOKUP(A32,[1]TDSheet!$A:$L,12,0)</f>
        <v>0.72</v>
      </c>
      <c r="T32" s="3">
        <f t="shared" si="5"/>
        <v>0</v>
      </c>
      <c r="U32" s="15">
        <f>VLOOKUP(A32,[1]TDSheet!$A:$U,21,0)</f>
        <v>1.8</v>
      </c>
      <c r="V32" s="16">
        <f t="shared" si="7"/>
        <v>0</v>
      </c>
      <c r="W32" s="3">
        <f t="shared" si="6"/>
        <v>0</v>
      </c>
    </row>
    <row r="33" spans="1:23" ht="11.1" customHeight="1" outlineLevel="2" x14ac:dyDescent="0.2">
      <c r="A33" s="7" t="s">
        <v>37</v>
      </c>
      <c r="B33" s="7" t="s">
        <v>9</v>
      </c>
      <c r="C33" s="8">
        <v>85</v>
      </c>
      <c r="D33" s="8"/>
      <c r="E33" s="8">
        <v>30</v>
      </c>
      <c r="F33" s="8">
        <v>54</v>
      </c>
      <c r="G33" s="15">
        <f>VLOOKUP(A33,[1]TDSheet!$A:$G,7,0)</f>
        <v>0.2</v>
      </c>
      <c r="J33" s="3">
        <f>VLOOKUP(A33,[1]TDSheet!$A:$V,22,0)*U33</f>
        <v>0</v>
      </c>
      <c r="L33" s="3">
        <f t="shared" si="2"/>
        <v>6</v>
      </c>
      <c r="M33" s="19">
        <f t="shared" ref="M33:M36" si="10">15*L33-F33-J33</f>
        <v>36</v>
      </c>
      <c r="N33" s="3">
        <f t="shared" si="3"/>
        <v>15</v>
      </c>
      <c r="O33" s="3">
        <f t="shared" si="4"/>
        <v>9</v>
      </c>
      <c r="P33" s="3">
        <f>VLOOKUP(A33,[1]TDSheet!$A:$Q,17,0)</f>
        <v>4.5999999999999996</v>
      </c>
      <c r="Q33" s="3">
        <f>VLOOKUP(A33,[1]TDSheet!$A:$R,18,0)</f>
        <v>4.8</v>
      </c>
      <c r="R33" s="3">
        <f>VLOOKUP(A33,[1]TDSheet!$A:$L,12,0)</f>
        <v>4.2</v>
      </c>
      <c r="T33" s="3">
        <f t="shared" si="5"/>
        <v>7.2</v>
      </c>
      <c r="U33" s="15">
        <f>VLOOKUP(A33,[1]TDSheet!$A:$U,21,0)</f>
        <v>6</v>
      </c>
      <c r="V33" s="16">
        <v>6</v>
      </c>
      <c r="W33" s="3">
        <f t="shared" si="6"/>
        <v>7.2</v>
      </c>
    </row>
    <row r="34" spans="1:23" ht="11.1" customHeight="1" outlineLevel="2" x14ac:dyDescent="0.2">
      <c r="A34" s="7" t="s">
        <v>38</v>
      </c>
      <c r="B34" s="7" t="s">
        <v>9</v>
      </c>
      <c r="C34" s="8">
        <v>126</v>
      </c>
      <c r="D34" s="8"/>
      <c r="E34" s="8">
        <v>35</v>
      </c>
      <c r="F34" s="8">
        <v>90</v>
      </c>
      <c r="G34" s="15">
        <f>VLOOKUP(A34,[1]TDSheet!$A:$G,7,0)</f>
        <v>0.2</v>
      </c>
      <c r="J34" s="3">
        <f>VLOOKUP(A34,[1]TDSheet!$A:$V,22,0)*U34</f>
        <v>0</v>
      </c>
      <c r="L34" s="3">
        <f t="shared" si="2"/>
        <v>7</v>
      </c>
      <c r="M34" s="19">
        <f t="shared" si="10"/>
        <v>15</v>
      </c>
      <c r="N34" s="3">
        <f t="shared" si="3"/>
        <v>15</v>
      </c>
      <c r="O34" s="3">
        <f t="shared" si="4"/>
        <v>12.857142857142858</v>
      </c>
      <c r="P34" s="3">
        <f>VLOOKUP(A34,[1]TDSheet!$A:$Q,17,0)</f>
        <v>4.8</v>
      </c>
      <c r="Q34" s="3">
        <f>VLOOKUP(A34,[1]TDSheet!$A:$R,18,0)</f>
        <v>6.2</v>
      </c>
      <c r="R34" s="3">
        <f>VLOOKUP(A34,[1]TDSheet!$A:$L,12,0)</f>
        <v>4.4000000000000004</v>
      </c>
      <c r="T34" s="3">
        <f t="shared" si="5"/>
        <v>3</v>
      </c>
      <c r="U34" s="15">
        <f>VLOOKUP(A34,[1]TDSheet!$A:$U,21,0)</f>
        <v>6</v>
      </c>
      <c r="V34" s="16">
        <v>3</v>
      </c>
      <c r="W34" s="3">
        <f t="shared" si="6"/>
        <v>3.6</v>
      </c>
    </row>
    <row r="35" spans="1:23" ht="11.1" customHeight="1" outlineLevel="2" x14ac:dyDescent="0.2">
      <c r="A35" s="7" t="s">
        <v>39</v>
      </c>
      <c r="B35" s="7" t="s">
        <v>9</v>
      </c>
      <c r="C35" s="8">
        <v>235</v>
      </c>
      <c r="D35" s="8">
        <v>108</v>
      </c>
      <c r="E35" s="8">
        <v>130</v>
      </c>
      <c r="F35" s="8">
        <v>199</v>
      </c>
      <c r="G35" s="15">
        <f>VLOOKUP(A35,[1]TDSheet!$A:$G,7,0)</f>
        <v>0.25</v>
      </c>
      <c r="J35" s="3">
        <f>VLOOKUP(A35,[1]TDSheet!$A:$V,22,0)*U35</f>
        <v>60</v>
      </c>
      <c r="L35" s="3">
        <f t="shared" si="2"/>
        <v>26</v>
      </c>
      <c r="M35" s="19">
        <f t="shared" si="10"/>
        <v>131</v>
      </c>
      <c r="N35" s="3">
        <f t="shared" si="3"/>
        <v>15</v>
      </c>
      <c r="O35" s="3">
        <f t="shared" si="4"/>
        <v>9.9615384615384617</v>
      </c>
      <c r="P35" s="3">
        <f>VLOOKUP(A35,[1]TDSheet!$A:$Q,17,0)</f>
        <v>24.2</v>
      </c>
      <c r="Q35" s="3">
        <f>VLOOKUP(A35,[1]TDSheet!$A:$R,18,0)</f>
        <v>27</v>
      </c>
      <c r="R35" s="3">
        <f>VLOOKUP(A35,[1]TDSheet!$A:$L,12,0)</f>
        <v>24.4</v>
      </c>
      <c r="T35" s="3">
        <f t="shared" si="5"/>
        <v>32.75</v>
      </c>
      <c r="U35" s="15">
        <f>VLOOKUP(A35,[1]TDSheet!$A:$U,21,0)</f>
        <v>12</v>
      </c>
      <c r="V35" s="16">
        <v>11</v>
      </c>
      <c r="W35" s="3">
        <f t="shared" si="6"/>
        <v>33</v>
      </c>
    </row>
    <row r="36" spans="1:23" ht="11.1" customHeight="1" outlineLevel="2" x14ac:dyDescent="0.2">
      <c r="A36" s="7" t="s">
        <v>40</v>
      </c>
      <c r="B36" s="7" t="s">
        <v>9</v>
      </c>
      <c r="C36" s="8">
        <v>239</v>
      </c>
      <c r="D36" s="8">
        <v>108</v>
      </c>
      <c r="E36" s="8">
        <v>138</v>
      </c>
      <c r="F36" s="8">
        <v>194</v>
      </c>
      <c r="G36" s="15">
        <f>VLOOKUP(A36,[1]TDSheet!$A:$G,7,0)</f>
        <v>0.25</v>
      </c>
      <c r="J36" s="3">
        <f>VLOOKUP(A36,[1]TDSheet!$A:$V,22,0)*U36</f>
        <v>72</v>
      </c>
      <c r="L36" s="3">
        <f t="shared" si="2"/>
        <v>27.6</v>
      </c>
      <c r="M36" s="19">
        <f t="shared" si="10"/>
        <v>148</v>
      </c>
      <c r="N36" s="3">
        <f t="shared" si="3"/>
        <v>15</v>
      </c>
      <c r="O36" s="3">
        <f t="shared" si="4"/>
        <v>9.6376811594202891</v>
      </c>
      <c r="P36" s="3">
        <f>VLOOKUP(A36,[1]TDSheet!$A:$Q,17,0)</f>
        <v>25</v>
      </c>
      <c r="Q36" s="3">
        <f>VLOOKUP(A36,[1]TDSheet!$A:$R,18,0)</f>
        <v>27.6</v>
      </c>
      <c r="R36" s="3">
        <f>VLOOKUP(A36,[1]TDSheet!$A:$L,12,0)</f>
        <v>24.8</v>
      </c>
      <c r="T36" s="3">
        <f t="shared" si="5"/>
        <v>37</v>
      </c>
      <c r="U36" s="15">
        <f>VLOOKUP(A36,[1]TDSheet!$A:$U,21,0)</f>
        <v>12</v>
      </c>
      <c r="V36" s="16">
        <v>12</v>
      </c>
      <c r="W36" s="3">
        <f t="shared" si="6"/>
        <v>36</v>
      </c>
    </row>
    <row r="37" spans="1:23" ht="21.95" customHeight="1" outlineLevel="2" x14ac:dyDescent="0.2">
      <c r="A37" s="7" t="s">
        <v>41</v>
      </c>
      <c r="B37" s="7" t="s">
        <v>12</v>
      </c>
      <c r="C37" s="8">
        <v>16.2</v>
      </c>
      <c r="D37" s="8"/>
      <c r="E37" s="8">
        <v>10.8</v>
      </c>
      <c r="F37" s="8">
        <v>2.7</v>
      </c>
      <c r="G37" s="15">
        <f>VLOOKUP(A37,[1]TDSheet!$A:$G,7,0)</f>
        <v>1</v>
      </c>
      <c r="J37" s="3">
        <f>VLOOKUP(A37,[1]TDSheet!$A:$V,22,0)*U37</f>
        <v>29.700000000000003</v>
      </c>
      <c r="L37" s="3">
        <f t="shared" si="2"/>
        <v>2.16</v>
      </c>
      <c r="M37" s="19"/>
      <c r="N37" s="3">
        <f t="shared" si="3"/>
        <v>15.000000000000002</v>
      </c>
      <c r="O37" s="3">
        <f t="shared" si="4"/>
        <v>15.000000000000002</v>
      </c>
      <c r="P37" s="3">
        <f>VLOOKUP(A37,[1]TDSheet!$A:$Q,17,0)</f>
        <v>2.7</v>
      </c>
      <c r="Q37" s="3">
        <f>VLOOKUP(A37,[1]TDSheet!$A:$R,18,0)</f>
        <v>8.64</v>
      </c>
      <c r="R37" s="3">
        <f>VLOOKUP(A37,[1]TDSheet!$A:$L,12,0)</f>
        <v>2.7</v>
      </c>
      <c r="T37" s="3">
        <f t="shared" si="5"/>
        <v>0</v>
      </c>
      <c r="U37" s="15">
        <f>VLOOKUP(A37,[1]TDSheet!$A:$U,21,0)</f>
        <v>2.7</v>
      </c>
      <c r="V37" s="16">
        <f t="shared" si="7"/>
        <v>0</v>
      </c>
      <c r="W37" s="3">
        <f t="shared" si="6"/>
        <v>0</v>
      </c>
    </row>
    <row r="38" spans="1:23" ht="11.1" customHeight="1" outlineLevel="2" x14ac:dyDescent="0.2">
      <c r="A38" s="7" t="s">
        <v>42</v>
      </c>
      <c r="B38" s="7" t="s">
        <v>12</v>
      </c>
      <c r="C38" s="8">
        <v>75</v>
      </c>
      <c r="D38" s="8"/>
      <c r="E38" s="8"/>
      <c r="F38" s="8">
        <v>70</v>
      </c>
      <c r="G38" s="15">
        <f>VLOOKUP(A38,[1]TDSheet!$A:$G,7,0)</f>
        <v>1</v>
      </c>
      <c r="J38" s="3">
        <f>VLOOKUP(A38,[1]TDSheet!$A:$V,22,0)*U38</f>
        <v>200</v>
      </c>
      <c r="L38" s="3">
        <f t="shared" si="2"/>
        <v>0</v>
      </c>
      <c r="M38" s="19"/>
      <c r="N38" s="3" t="e">
        <f t="shared" si="3"/>
        <v>#DIV/0!</v>
      </c>
      <c r="O38" s="3" t="e">
        <f t="shared" si="4"/>
        <v>#DIV/0!</v>
      </c>
      <c r="P38" s="3">
        <f>VLOOKUP(A38,[1]TDSheet!$A:$Q,17,0)</f>
        <v>13</v>
      </c>
      <c r="Q38" s="3">
        <f>VLOOKUP(A38,[1]TDSheet!$A:$R,18,0)</f>
        <v>47</v>
      </c>
      <c r="R38" s="3">
        <f>VLOOKUP(A38,[1]TDSheet!$A:$L,12,0)</f>
        <v>18</v>
      </c>
      <c r="T38" s="3">
        <f t="shared" si="5"/>
        <v>0</v>
      </c>
      <c r="U38" s="15">
        <f>VLOOKUP(A38,[1]TDSheet!$A:$U,21,0)</f>
        <v>5</v>
      </c>
      <c r="V38" s="16">
        <f t="shared" si="7"/>
        <v>0</v>
      </c>
      <c r="W38" s="3">
        <f t="shared" si="6"/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2023-09-06T14:02:47Z</dcterms:modified>
</cp:coreProperties>
</file>