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заказы\статистика филиалы\2023\08,23\30,08,23 КИ\"/>
    </mc:Choice>
  </mc:AlternateContent>
  <xr:revisionPtr revIDLastSave="0" documentId="13_ncr:1_{D0D90574-9ABA-443F-9D8C-5EFDA5700221}" xr6:coauthVersionLast="45" xr6:coauthVersionMax="45" xr10:uidLastSave="{00000000-0000-0000-0000-000000000000}"/>
  <bookViews>
    <workbookView xWindow="-120" yWindow="-120" windowWidth="29040" windowHeight="15840" tabRatio="380" xr2:uid="{00000000-000D-0000-FFFF-FFFF00000000}"/>
  </bookViews>
  <sheets>
    <sheet name="TDSheet" sheetId="1" r:id="rId1"/>
  </sheets>
  <externalReferences>
    <externalReference r:id="rId2"/>
  </externalReferences>
  <definedNames>
    <definedName name="_xlnm._FilterDatabase" localSheetId="0" hidden="1">TDSheet!$A$3:$U$66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7" i="1" l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6" i="1"/>
  <c r="X55" i="1"/>
  <c r="X54" i="1"/>
  <c r="X53" i="1"/>
  <c r="X52" i="1"/>
  <c r="X51" i="1"/>
  <c r="X49" i="1"/>
  <c r="X43" i="1"/>
  <c r="X44" i="1"/>
  <c r="X42" i="1"/>
  <c r="X38" i="1"/>
  <c r="X32" i="1"/>
  <c r="X33" i="1"/>
  <c r="X34" i="1"/>
  <c r="X35" i="1"/>
  <c r="X36" i="1"/>
  <c r="X37" i="1"/>
  <c r="X39" i="1"/>
  <c r="X31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6" i="1"/>
  <c r="U58" i="1" l="1"/>
  <c r="U59" i="1"/>
  <c r="U60" i="1"/>
  <c r="U61" i="1"/>
  <c r="U62" i="1"/>
  <c r="U63" i="1"/>
  <c r="U64" i="1"/>
  <c r="U65" i="1"/>
  <c r="U66" i="1"/>
  <c r="U12" i="1"/>
  <c r="U41" i="1"/>
  <c r="U42" i="1"/>
  <c r="U44" i="1"/>
  <c r="U54" i="1"/>
  <c r="M5" i="1"/>
  <c r="T12" i="1" l="1"/>
  <c r="T41" i="1"/>
  <c r="T42" i="1"/>
  <c r="T44" i="1"/>
  <c r="T54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6" i="1"/>
  <c r="J7" i="1"/>
  <c r="N7" i="1" s="1"/>
  <c r="J8" i="1"/>
  <c r="N8" i="1" s="1"/>
  <c r="J9" i="1"/>
  <c r="N9" i="1" s="1"/>
  <c r="J10" i="1"/>
  <c r="N10" i="1" s="1"/>
  <c r="J11" i="1"/>
  <c r="N11" i="1" s="1"/>
  <c r="J12" i="1"/>
  <c r="N12" i="1" s="1"/>
  <c r="J13" i="1"/>
  <c r="N13" i="1" s="1"/>
  <c r="J14" i="1"/>
  <c r="N14" i="1" s="1"/>
  <c r="J15" i="1"/>
  <c r="J16" i="1"/>
  <c r="N16" i="1" s="1"/>
  <c r="J17" i="1"/>
  <c r="J18" i="1"/>
  <c r="N18" i="1" s="1"/>
  <c r="J19" i="1"/>
  <c r="J20" i="1"/>
  <c r="N20" i="1" s="1"/>
  <c r="J21" i="1"/>
  <c r="N21" i="1" s="1"/>
  <c r="J22" i="1"/>
  <c r="N22" i="1" s="1"/>
  <c r="J23" i="1"/>
  <c r="N23" i="1" s="1"/>
  <c r="J24" i="1"/>
  <c r="N24" i="1" s="1"/>
  <c r="J25" i="1"/>
  <c r="J26" i="1"/>
  <c r="N26" i="1" s="1"/>
  <c r="J27" i="1"/>
  <c r="J28" i="1"/>
  <c r="N28" i="1" s="1"/>
  <c r="J29" i="1"/>
  <c r="J30" i="1"/>
  <c r="N30" i="1" s="1"/>
  <c r="J31" i="1"/>
  <c r="J32" i="1"/>
  <c r="N32" i="1" s="1"/>
  <c r="J33" i="1"/>
  <c r="N33" i="1" s="1"/>
  <c r="J34" i="1"/>
  <c r="N34" i="1" s="1"/>
  <c r="J35" i="1"/>
  <c r="J36" i="1"/>
  <c r="N36" i="1" s="1"/>
  <c r="J37" i="1"/>
  <c r="N37" i="1" s="1"/>
  <c r="J38" i="1"/>
  <c r="N38" i="1" s="1"/>
  <c r="J39" i="1"/>
  <c r="N39" i="1" s="1"/>
  <c r="J40" i="1"/>
  <c r="N40" i="1" s="1"/>
  <c r="J41" i="1"/>
  <c r="J42" i="1"/>
  <c r="N42" i="1" s="1"/>
  <c r="J43" i="1"/>
  <c r="J44" i="1"/>
  <c r="N44" i="1" s="1"/>
  <c r="J45" i="1"/>
  <c r="J46" i="1"/>
  <c r="N46" i="1" s="1"/>
  <c r="J47" i="1"/>
  <c r="J48" i="1"/>
  <c r="N48" i="1" s="1"/>
  <c r="J49" i="1"/>
  <c r="J50" i="1"/>
  <c r="N50" i="1" s="1"/>
  <c r="J51" i="1"/>
  <c r="J52" i="1"/>
  <c r="N52" i="1" s="1"/>
  <c r="J53" i="1"/>
  <c r="N53" i="1" s="1"/>
  <c r="J54" i="1"/>
  <c r="N54" i="1" s="1"/>
  <c r="J55" i="1"/>
  <c r="N55" i="1" s="1"/>
  <c r="J56" i="1"/>
  <c r="N56" i="1" s="1"/>
  <c r="J57" i="1"/>
  <c r="J6" i="1"/>
  <c r="N6" i="1" s="1"/>
  <c r="F5" i="1"/>
  <c r="E5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6" i="1"/>
  <c r="P12" i="1"/>
  <c r="P54" i="1"/>
  <c r="P44" i="1"/>
  <c r="P42" i="1"/>
  <c r="P41" i="1"/>
  <c r="P43" i="1"/>
  <c r="P7" i="1"/>
  <c r="P8" i="1"/>
  <c r="P9" i="1"/>
  <c r="P10" i="1"/>
  <c r="P11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5" i="1"/>
  <c r="P46" i="1"/>
  <c r="P47" i="1"/>
  <c r="P48" i="1"/>
  <c r="P49" i="1"/>
  <c r="P50" i="1"/>
  <c r="P51" i="1"/>
  <c r="P52" i="1"/>
  <c r="P53" i="1"/>
  <c r="P55" i="1"/>
  <c r="P56" i="1"/>
  <c r="P57" i="1"/>
  <c r="P6" i="1"/>
  <c r="G7" i="1"/>
  <c r="G8" i="1"/>
  <c r="G9" i="1"/>
  <c r="G10" i="1"/>
  <c r="G11" i="1"/>
  <c r="G13" i="1"/>
  <c r="G14" i="1"/>
  <c r="G15" i="1"/>
  <c r="G16" i="1"/>
  <c r="G17" i="1"/>
  <c r="G18" i="1"/>
  <c r="T18" i="1" s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T36" i="1" s="1"/>
  <c r="G37" i="1"/>
  <c r="G38" i="1"/>
  <c r="G39" i="1"/>
  <c r="G40" i="1"/>
  <c r="G43" i="1"/>
  <c r="G45" i="1"/>
  <c r="G46" i="1"/>
  <c r="G47" i="1"/>
  <c r="G48" i="1"/>
  <c r="G49" i="1"/>
  <c r="G50" i="1"/>
  <c r="G51" i="1"/>
  <c r="G52" i="1"/>
  <c r="G53" i="1"/>
  <c r="G55" i="1"/>
  <c r="G56" i="1"/>
  <c r="G57" i="1"/>
  <c r="G6" i="1"/>
  <c r="I5" i="1"/>
  <c r="H5" i="1"/>
  <c r="K5" i="1" l="1"/>
  <c r="O40" i="1"/>
  <c r="U6" i="1"/>
  <c r="U53" i="1"/>
  <c r="U49" i="1"/>
  <c r="U45" i="1"/>
  <c r="U38" i="1"/>
  <c r="T34" i="1"/>
  <c r="U34" i="1"/>
  <c r="U30" i="1"/>
  <c r="T26" i="1"/>
  <c r="U26" i="1"/>
  <c r="U24" i="1"/>
  <c r="T20" i="1"/>
  <c r="U20" i="1"/>
  <c r="U16" i="1"/>
  <c r="U11" i="1"/>
  <c r="U57" i="1"/>
  <c r="U55" i="1"/>
  <c r="U52" i="1"/>
  <c r="U50" i="1"/>
  <c r="U48" i="1"/>
  <c r="U46" i="1"/>
  <c r="U43" i="1"/>
  <c r="T39" i="1"/>
  <c r="U39" i="1"/>
  <c r="T37" i="1"/>
  <c r="U37" i="1"/>
  <c r="U35" i="1"/>
  <c r="T33" i="1"/>
  <c r="U33" i="1"/>
  <c r="U31" i="1"/>
  <c r="U29" i="1"/>
  <c r="U27" i="1"/>
  <c r="U25" i="1"/>
  <c r="T23" i="1"/>
  <c r="U23" i="1"/>
  <c r="T21" i="1"/>
  <c r="U21" i="1"/>
  <c r="U19" i="1"/>
  <c r="U17" i="1"/>
  <c r="U15" i="1"/>
  <c r="T13" i="1"/>
  <c r="U13" i="1"/>
  <c r="U10" i="1"/>
  <c r="U8" i="1"/>
  <c r="O6" i="1"/>
  <c r="O54" i="1"/>
  <c r="O50" i="1"/>
  <c r="O46" i="1"/>
  <c r="O42" i="1"/>
  <c r="T8" i="1"/>
  <c r="T52" i="1"/>
  <c r="T56" i="1"/>
  <c r="U56" i="1"/>
  <c r="U51" i="1"/>
  <c r="U47" i="1"/>
  <c r="U40" i="1"/>
  <c r="U36" i="1"/>
  <c r="U32" i="1"/>
  <c r="U28" i="1"/>
  <c r="U22" i="1"/>
  <c r="U18" i="1"/>
  <c r="U14" i="1"/>
  <c r="U9" i="1"/>
  <c r="U7" i="1"/>
  <c r="Q5" i="1"/>
  <c r="T57" i="1"/>
  <c r="N57" i="1"/>
  <c r="T51" i="1"/>
  <c r="N51" i="1"/>
  <c r="O49" i="1"/>
  <c r="N49" i="1"/>
  <c r="T47" i="1"/>
  <c r="N47" i="1"/>
  <c r="O45" i="1"/>
  <c r="N45" i="1"/>
  <c r="T43" i="1"/>
  <c r="N43" i="1"/>
  <c r="O41" i="1"/>
  <c r="N41" i="1"/>
  <c r="T35" i="1"/>
  <c r="N35" i="1"/>
  <c r="T31" i="1"/>
  <c r="N31" i="1"/>
  <c r="T29" i="1"/>
  <c r="N29" i="1"/>
  <c r="T27" i="1"/>
  <c r="N27" i="1"/>
  <c r="T25" i="1"/>
  <c r="N25" i="1"/>
  <c r="T19" i="1"/>
  <c r="N19" i="1"/>
  <c r="T17" i="1"/>
  <c r="N17" i="1"/>
  <c r="T15" i="1"/>
  <c r="N15" i="1"/>
  <c r="O56" i="1"/>
  <c r="O52" i="1"/>
  <c r="O48" i="1"/>
  <c r="O44" i="1"/>
  <c r="T30" i="1"/>
  <c r="T14" i="1"/>
  <c r="T53" i="1"/>
  <c r="T11" i="1"/>
  <c r="T9" i="1"/>
  <c r="T7" i="1"/>
  <c r="O37" i="1"/>
  <c r="O33" i="1"/>
  <c r="O29" i="1"/>
  <c r="O25" i="1"/>
  <c r="O21" i="1"/>
  <c r="O17" i="1"/>
  <c r="O13" i="1"/>
  <c r="O9" i="1"/>
  <c r="T55" i="1"/>
  <c r="T49" i="1"/>
  <c r="T45" i="1"/>
  <c r="J5" i="1"/>
  <c r="R5" i="1"/>
  <c r="T50" i="1"/>
  <c r="T48" i="1"/>
  <c r="T46" i="1"/>
  <c r="T38" i="1"/>
  <c r="O38" i="1"/>
  <c r="O36" i="1"/>
  <c r="O34" i="1"/>
  <c r="O32" i="1"/>
  <c r="O30" i="1"/>
  <c r="O28" i="1"/>
  <c r="O26" i="1"/>
  <c r="T24" i="1"/>
  <c r="O24" i="1"/>
  <c r="O22" i="1"/>
  <c r="O20" i="1"/>
  <c r="O18" i="1"/>
  <c r="O16" i="1"/>
  <c r="O14" i="1"/>
  <c r="O12" i="1"/>
  <c r="O10" i="1"/>
  <c r="O8" i="1"/>
  <c r="O57" i="1"/>
  <c r="O55" i="1"/>
  <c r="O53" i="1"/>
  <c r="O51" i="1"/>
  <c r="O47" i="1"/>
  <c r="O43" i="1"/>
  <c r="O39" i="1"/>
  <c r="O35" i="1"/>
  <c r="O31" i="1"/>
  <c r="O27" i="1"/>
  <c r="O23" i="1"/>
  <c r="O19" i="1"/>
  <c r="O15" i="1"/>
  <c r="O11" i="1"/>
  <c r="O7" i="1"/>
  <c r="T40" i="1"/>
  <c r="T32" i="1"/>
  <c r="T28" i="1"/>
  <c r="T22" i="1"/>
  <c r="T16" i="1"/>
  <c r="T10" i="1"/>
  <c r="P5" i="1"/>
  <c r="U5" i="1" l="1"/>
  <c r="T6" i="1"/>
  <c r="T5" i="1" s="1"/>
  <c r="L5" i="1"/>
  <c r="W40" i="1" s="1"/>
</calcChain>
</file>

<file path=xl/sharedStrings.xml><?xml version="1.0" encoding="utf-8"?>
<sst xmlns="http://schemas.openxmlformats.org/spreadsheetml/2006/main" count="147" uniqueCount="83">
  <si>
    <t>Период: 23.08.2023 - 30.08.2023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</si>
  <si>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</si>
  <si>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</si>
  <si>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</si>
  <si>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</si>
  <si>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</si>
  <si>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</si>
  <si>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</si>
  <si>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003   Колбаса Вязанка с индейкой, вектор ВЕС, ПОКОМ</t>
  </si>
  <si>
    <t>кг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</si>
  <si>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</si>
  <si>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</si>
  <si>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</si>
  <si>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</si>
  <si>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</si>
  <si>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</si>
  <si>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</si>
  <si>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</si>
  <si>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027  Колбаса Сервелат Столичный, Вязанка фиброуз в/у, 0.35кг, ПОКОМ</t>
  </si>
  <si>
    <t>шт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</si>
  <si>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</si>
  <si>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</si>
  <si>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344 Колбаса Салями Финская ТМ Стародворски колбасы ТС Вязанка в оболочке фиброуз в вак 0,35 кг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</si>
  <si>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</si>
  <si>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</si>
  <si>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</si>
  <si>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</si>
  <si>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</si>
  <si>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</si>
  <si>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</si>
  <si>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</si>
  <si>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</si>
  <si>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</si>
  <si>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</si>
  <si>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</si>
  <si>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</si>
  <si>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</si>
  <si>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</si>
  <si>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</si>
  <si>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</si>
  <si>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</si>
  <si>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</si>
  <si>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</si>
  <si>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</si>
  <si>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</si>
  <si>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</si>
  <si>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</si>
  <si>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</si>
  <si>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083  Колбаса Швейцарская 0,17 кг., ШТ., сырокопченая   ПОКОМ</t>
  </si>
  <si>
    <t>084  Колбаски Баварские копченые, NDX в МГС 0,28 кг, ТМ Стародворье  ПОКОМ</t>
  </si>
  <si>
    <t>092  Сосиски Баварские с сыром,  0.42кг,ПОКОМ</t>
  </si>
  <si>
    <t>096  Сосиски Баварские,  0.42кг,ПОКОМ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</si>
  <si>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</si>
  <si>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</si>
  <si>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325 Колбаса Сервелат Мясорубский ТМ Стародворье с мелкорубленным окороком 0,35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</si>
  <si>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</si>
  <si>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</si>
  <si>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крат</t>
  </si>
  <si>
    <t>заяв</t>
  </si>
  <si>
    <t>раз</t>
  </si>
  <si>
    <t>заказ</t>
  </si>
  <si>
    <t>ср</t>
  </si>
  <si>
    <t>кон ост</t>
  </si>
  <si>
    <t>опт</t>
  </si>
  <si>
    <t>ср 03,08</t>
  </si>
  <si>
    <t>ср 17,08</t>
  </si>
  <si>
    <t>коментарий</t>
  </si>
  <si>
    <t>вес</t>
  </si>
  <si>
    <t>ср 23,08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</si>
  <si>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</si>
  <si>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</si>
  <si>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296  Колбаса Мясорубская с рубленой грудинкой 0,35кг срез ТМ Стародворье  ПОКОМ</t>
  </si>
  <si>
    <t>360 Колбаса варено-копченая  Сервелат Левантский ТМ Особый Рецепт  0,35 кг  ПОКОМ</t>
  </si>
  <si>
    <t>030  Сосиски Вязанка Молочные, Вязанка вискофан МГС, 0.45кг, ПОКОМ</t>
  </si>
  <si>
    <t>234  Колбаса Нежная, п/а, ВЕС, ТМ КОЛБАСНЫЙ СТАНДАРТ ВсхЗв ПОКОМ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</si>
  <si>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</si>
  <si>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</si>
  <si>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</si>
  <si>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Сардельки Сочинки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</si>
  <si>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Сард Сочинки/0,4 ,</t>
  </si>
  <si>
    <t xml:space="preserve"> 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</si>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</sst>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5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4" fillId="4" borderId="2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164" fontId="0" fillId="0" borderId="0" xfId="0" applyNumberFormat="1" applyAlignment="1"/>
    <xf numFmtId="164" fontId="0" fillId="0" borderId="3" xfId="0" applyNumberFormat="1" applyBorder="1" applyAlignment="1"/>
    <xf numFmtId="164" fontId="0" fillId="5" borderId="3" xfId="0" applyNumberFormat="1" applyFill="1" applyBorder="1" applyAlignment="1"/>
    <xf numFmtId="164" fontId="0" fillId="5" borderId="0" xfId="0" applyNumberFormat="1" applyFill="1" applyAlignment="1"/>
    <xf numFmtId="164" fontId="0" fillId="0" borderId="3" xfId="0" applyNumberFormat="1" applyFill="1" applyBorder="1" applyAlignment="1"/>
    <xf numFmtId="164" fontId="0" fillId="6" borderId="0" xfId="0" applyNumberFormat="1" applyFill="1"/>
    <xf numFmtId="164" fontId="0" fillId="6" borderId="3" xfId="0" applyNumberFormat="1" applyFill="1" applyBorder="1" applyAlignment="1"/>
    <xf numFmtId="164" fontId="0" fillId="6" borderId="0" xfId="0" applyNumberFormat="1" applyFill="1" applyAlignment="1"/>
    <xf numFmtId="0" fontId="2" fillId="0" borderId="1" xfId="0" applyFont="1" applyBorder="1" applyAlignment="1">
      <alignment horizontal="left" vertical="top"/>
    </xf>
    <xf numFmtId="164" fontId="0" fillId="0" borderId="0" xfId="0" applyNumberFormat="1" applyBorder="1" applyAlignment="1"/>
    <xf numFmtId="164" fontId="0" fillId="0" borderId="0" xfId="0" applyNumberFormat="1" applyBorder="1"/>
    <xf numFmtId="164" fontId="0" fillId="6" borderId="0" xfId="0" applyNumberForma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&#1079;&#1072;&#1082;&#1072;&#1079;&#1099;/&#1089;&#1090;&#1072;&#1090;&#1080;&#1089;&#1090;&#1080;&#1082;&#1072;%20&#1092;&#1080;&#1083;&#1080;&#1072;&#1083;&#1099;/2023/08,23/23,08,23%20&#1050;&#1048;/&#1076;&#1074;%2023,08,23%20&#1083;&#1075;&#1088;&#1089;&#109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16.08.2023 - 23.08.2023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Количество</v>
          </cell>
          <cell r="G3" t="str">
            <v>крат</v>
          </cell>
          <cell r="H3" t="str">
            <v>заяв</v>
          </cell>
          <cell r="I3" t="str">
            <v>раз</v>
          </cell>
          <cell r="J3" t="str">
            <v>заказ</v>
          </cell>
          <cell r="K3" t="str">
            <v>ср</v>
          </cell>
          <cell r="L3" t="str">
            <v>заказ</v>
          </cell>
          <cell r="M3" t="str">
            <v>кон ост</v>
          </cell>
          <cell r="N3" t="str">
            <v>опт</v>
          </cell>
          <cell r="O3" t="str">
            <v>ср 26,07</v>
          </cell>
          <cell r="P3" t="str">
            <v>ср 03,08</v>
          </cell>
          <cell r="Q3" t="str">
            <v>ср 17,08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</row>
        <row r="5">
          <cell r="E5">
            <v>5378.5959999999995</v>
          </cell>
          <cell r="F5">
            <v>12726.313</v>
          </cell>
          <cell r="H5">
            <v>0</v>
          </cell>
          <cell r="I5">
            <v>0</v>
          </cell>
          <cell r="J5">
            <v>0</v>
          </cell>
          <cell r="K5">
            <v>1075.7192</v>
          </cell>
          <cell r="L5">
            <v>10040</v>
          </cell>
          <cell r="O5">
            <v>359.86959999999999</v>
          </cell>
          <cell r="P5">
            <v>318.58780000000002</v>
          </cell>
          <cell r="Q5">
            <v>998.0150000000001</v>
          </cell>
        </row>
        <row r="6">
          <cell r="A6" t="str">
            <v>003   Колбаса Вязанка с индейкой, вектор ВЕС, ПОКОМ</v>
          </cell>
          <cell r="B6" t="str">
            <v>кг</v>
          </cell>
          <cell r="C6">
            <v>78.933999999999997</v>
          </cell>
          <cell r="D6">
            <v>508.85599999999999</v>
          </cell>
          <cell r="E6">
            <v>73.825999999999993</v>
          </cell>
          <cell r="F6">
            <v>495.25599999999997</v>
          </cell>
          <cell r="G6">
            <v>1</v>
          </cell>
          <cell r="K6">
            <v>14.765199999999998</v>
          </cell>
          <cell r="M6">
            <v>33.542112534879315</v>
          </cell>
          <cell r="N6">
            <v>33.542112534879315</v>
          </cell>
          <cell r="O6">
            <v>7.5370000000000008</v>
          </cell>
          <cell r="P6">
            <v>6.969199999999999</v>
          </cell>
          <cell r="Q6">
            <v>20.640999999999998</v>
          </cell>
        </row>
        <row r="7">
          <cell r="A7" t="str">
            <v>005  Колбаса Докторская ГОСТ, Вязанка вектор,ВЕС. ПОКОМ</v>
          </cell>
          <cell r="B7" t="str">
            <v>кг</v>
          </cell>
          <cell r="C7">
            <v>2.7109999999999999</v>
          </cell>
          <cell r="D7">
            <v>615.15499999999997</v>
          </cell>
          <cell r="E7">
            <v>97.442999999999998</v>
          </cell>
          <cell r="F7">
            <v>517.72699999999998</v>
          </cell>
          <cell r="G7">
            <v>1</v>
          </cell>
          <cell r="K7">
            <v>19.488599999999998</v>
          </cell>
          <cell r="M7">
            <v>26.565633241997887</v>
          </cell>
          <cell r="N7">
            <v>26.565633241997887</v>
          </cell>
          <cell r="O7">
            <v>0</v>
          </cell>
          <cell r="P7">
            <v>0</v>
          </cell>
          <cell r="Q7">
            <v>14.250399999999999</v>
          </cell>
        </row>
        <row r="8">
          <cell r="A8" t="str">
            <v>016  Сосиски Вязанка Молочные, Вязанка вискофан  ВЕС.ПОКОМ</v>
          </cell>
          <cell r="B8" t="str">
            <v>кг</v>
          </cell>
          <cell r="C8">
            <v>119.521</v>
          </cell>
          <cell r="D8">
            <v>515.49699999999996</v>
          </cell>
          <cell r="E8">
            <v>172.89400000000001</v>
          </cell>
          <cell r="F8">
            <v>422.75400000000002</v>
          </cell>
          <cell r="G8">
            <v>1</v>
          </cell>
          <cell r="K8">
            <v>34.578800000000001</v>
          </cell>
          <cell r="L8">
            <v>100</v>
          </cell>
          <cell r="M8">
            <v>15.117760014806761</v>
          </cell>
          <cell r="N8">
            <v>12.225814661006165</v>
          </cell>
          <cell r="O8">
            <v>10.6456</v>
          </cell>
          <cell r="P8">
            <v>1.3302</v>
          </cell>
          <cell r="Q8">
            <v>26.060000000000002</v>
          </cell>
        </row>
        <row r="9">
          <cell r="A9" t="str">
            <v>017  Сосиски Вязанка Сливочные, Вязанка амицел ВЕС.ПОКОМ</v>
          </cell>
          <cell r="B9" t="str">
            <v>кг</v>
          </cell>
          <cell r="C9">
            <v>118.834</v>
          </cell>
          <cell r="D9">
            <v>513.59</v>
          </cell>
          <cell r="E9">
            <v>178.23400000000001</v>
          </cell>
          <cell r="F9">
            <v>411.48099999999999</v>
          </cell>
          <cell r="G9">
            <v>1</v>
          </cell>
          <cell r="K9">
            <v>35.646799999999999</v>
          </cell>
          <cell r="L9">
            <v>100</v>
          </cell>
          <cell r="M9">
            <v>14.348581078806513</v>
          </cell>
          <cell r="N9">
            <v>11.543280182232346</v>
          </cell>
          <cell r="O9">
            <v>13.884600000000001</v>
          </cell>
          <cell r="P9">
            <v>11.1572</v>
          </cell>
          <cell r="Q9">
            <v>36.4572</v>
          </cell>
        </row>
        <row r="10">
          <cell r="A10" t="str">
            <v>018  Сосиски Рубленые, Вязанка вискофан  ВЕС.ПОКОМ</v>
          </cell>
          <cell r="B10" t="str">
            <v>кг</v>
          </cell>
          <cell r="D10">
            <v>726.36199999999997</v>
          </cell>
          <cell r="E10">
            <v>151.32900000000001</v>
          </cell>
          <cell r="F10">
            <v>575.03300000000002</v>
          </cell>
          <cell r="G10">
            <v>1</v>
          </cell>
          <cell r="K10">
            <v>30.265800000000002</v>
          </cell>
          <cell r="M10">
            <v>18.999431701788819</v>
          </cell>
          <cell r="N10">
            <v>18.999431701788819</v>
          </cell>
          <cell r="O10">
            <v>0</v>
          </cell>
          <cell r="P10">
            <v>0</v>
          </cell>
          <cell r="Q10">
            <v>4.3224</v>
          </cell>
        </row>
        <row r="11">
          <cell r="A11" t="str">
            <v>027  Колбаса Сервелат Столичный, Вязанка фиброуз в/у, 0.35кг, ПОКОМ</v>
          </cell>
          <cell r="B11" t="str">
            <v>шт</v>
          </cell>
          <cell r="D11">
            <v>112</v>
          </cell>
          <cell r="E11">
            <v>54</v>
          </cell>
          <cell r="F11">
            <v>58</v>
          </cell>
          <cell r="G11">
            <v>0.35</v>
          </cell>
          <cell r="K11">
            <v>10.8</v>
          </cell>
          <cell r="M11">
            <v>5.3703703703703702</v>
          </cell>
          <cell r="N11">
            <v>5.3703703703703702</v>
          </cell>
          <cell r="O11">
            <v>0</v>
          </cell>
          <cell r="P11">
            <v>0</v>
          </cell>
          <cell r="Q11">
            <v>0</v>
          </cell>
        </row>
        <row r="12">
          <cell r="A12" t="str">
            <v>030  Сосиски Вязанка Молочные, Вязанка вискофан МГС, 0.45кг, ПОКОМ</v>
          </cell>
          <cell r="B12" t="str">
            <v>шт</v>
          </cell>
          <cell r="C12">
            <v>41</v>
          </cell>
          <cell r="E12">
            <v>24</v>
          </cell>
          <cell r="G12">
            <v>0.45</v>
          </cell>
          <cell r="K12">
            <v>4.8</v>
          </cell>
          <cell r="L12">
            <v>200</v>
          </cell>
          <cell r="M12">
            <v>41.666666666666671</v>
          </cell>
          <cell r="N12">
            <v>0</v>
          </cell>
          <cell r="O12">
            <v>6</v>
          </cell>
          <cell r="P12">
            <v>10.4</v>
          </cell>
          <cell r="Q12">
            <v>18</v>
          </cell>
        </row>
        <row r="13">
          <cell r="A13" t="str">
            <v>032  Сосиски Вязанка Сливочные, Вязанка амицел МГС, 0.45кг, ПОКОМ</v>
          </cell>
          <cell r="B13" t="str">
            <v>шт</v>
          </cell>
          <cell r="D13">
            <v>30</v>
          </cell>
          <cell r="F13">
            <v>30</v>
          </cell>
          <cell r="G13">
            <v>0.45</v>
          </cell>
          <cell r="K13">
            <v>0</v>
          </cell>
          <cell r="L13">
            <v>200</v>
          </cell>
          <cell r="M13" t="e">
            <v>#DIV/0!</v>
          </cell>
          <cell r="N13" t="e">
            <v>#DIV/0!</v>
          </cell>
          <cell r="O13">
            <v>0</v>
          </cell>
          <cell r="P13">
            <v>0</v>
          </cell>
          <cell r="Q13">
            <v>0</v>
          </cell>
        </row>
        <row r="14">
          <cell r="A14" t="str">
            <v>036  Колбаса Сервелат Запекуша с сочным окороком, Вязанка 0,35кг,  ПОКОМ</v>
          </cell>
          <cell r="B14" t="str">
            <v>шт</v>
          </cell>
          <cell r="D14">
            <v>108</v>
          </cell>
          <cell r="E14">
            <v>33</v>
          </cell>
          <cell r="F14">
            <v>75</v>
          </cell>
          <cell r="G14">
            <v>0.35</v>
          </cell>
          <cell r="K14">
            <v>6.6</v>
          </cell>
          <cell r="M14">
            <v>11.363636363636365</v>
          </cell>
          <cell r="N14">
            <v>11.363636363636365</v>
          </cell>
          <cell r="O14">
            <v>0</v>
          </cell>
          <cell r="P14">
            <v>0</v>
          </cell>
          <cell r="Q14">
            <v>0</v>
          </cell>
        </row>
        <row r="15">
          <cell r="A15" t="str">
            <v>083  Колбаса Швейцарская 0,17 кг., ШТ., сырокопченая   ПОКОМ</v>
          </cell>
          <cell r="B15" t="str">
            <v>шт</v>
          </cell>
          <cell r="D15">
            <v>210</v>
          </cell>
          <cell r="E15">
            <v>105</v>
          </cell>
          <cell r="F15">
            <v>105</v>
          </cell>
          <cell r="G15">
            <v>0.17</v>
          </cell>
          <cell r="K15">
            <v>21</v>
          </cell>
          <cell r="M15">
            <v>5</v>
          </cell>
          <cell r="N15">
            <v>5</v>
          </cell>
          <cell r="O15">
            <v>0</v>
          </cell>
          <cell r="P15">
            <v>0</v>
          </cell>
          <cell r="Q15">
            <v>2</v>
          </cell>
        </row>
        <row r="16">
          <cell r="A16" t="str">
            <v>084  Колбаски Баварские копченые, NDX в МГС 0,28 кг, ТМ Стародворье  ПОКОМ</v>
          </cell>
          <cell r="B16" t="str">
            <v>шт</v>
          </cell>
          <cell r="D16">
            <v>156</v>
          </cell>
          <cell r="E16">
            <v>102</v>
          </cell>
          <cell r="F16">
            <v>54</v>
          </cell>
          <cell r="G16">
            <v>0.28000000000000003</v>
          </cell>
          <cell r="K16">
            <v>20.399999999999999</v>
          </cell>
          <cell r="L16">
            <v>30</v>
          </cell>
          <cell r="M16">
            <v>4.1176470588235299</v>
          </cell>
          <cell r="N16">
            <v>2.6470588235294121</v>
          </cell>
          <cell r="O16">
            <v>0</v>
          </cell>
          <cell r="P16">
            <v>0</v>
          </cell>
          <cell r="Q16">
            <v>1.6</v>
          </cell>
        </row>
        <row r="17">
          <cell r="A17" t="str">
            <v>092  Сосиски Баварские с сыром,  0.42кг,ПОКОМ</v>
          </cell>
          <cell r="B17" t="str">
            <v>шт</v>
          </cell>
          <cell r="D17">
            <v>102</v>
          </cell>
          <cell r="F17">
            <v>102</v>
          </cell>
          <cell r="G17">
            <v>0.42</v>
          </cell>
          <cell r="K17">
            <v>0</v>
          </cell>
          <cell r="L17">
            <v>100</v>
          </cell>
          <cell r="M17" t="e">
            <v>#DIV/0!</v>
          </cell>
          <cell r="N17" t="e">
            <v>#DIV/0!</v>
          </cell>
          <cell r="O17">
            <v>0</v>
          </cell>
          <cell r="P17">
            <v>0</v>
          </cell>
          <cell r="Q17">
            <v>0</v>
          </cell>
        </row>
        <row r="18">
          <cell r="A18" t="str">
            <v>096  Сосиски Баварские,  0.42кг,ПОКОМ</v>
          </cell>
          <cell r="B18" t="str">
            <v>шт</v>
          </cell>
          <cell r="D18">
            <v>409</v>
          </cell>
          <cell r="E18">
            <v>105</v>
          </cell>
          <cell r="F18">
            <v>304</v>
          </cell>
          <cell r="G18">
            <v>0.42</v>
          </cell>
          <cell r="K18">
            <v>21</v>
          </cell>
          <cell r="M18">
            <v>14.476190476190476</v>
          </cell>
          <cell r="N18">
            <v>14.476190476190476</v>
          </cell>
          <cell r="O18">
            <v>0</v>
          </cell>
          <cell r="P18">
            <v>0</v>
          </cell>
          <cell r="Q18">
            <v>0</v>
          </cell>
        </row>
        <row r="19">
          <cell r="A19" t="str">
            <v>200  Ветчина Дугушка ТМ Стародворье, вектор в/у    ПОКОМ</v>
          </cell>
          <cell r="B19" t="str">
            <v>кг</v>
          </cell>
          <cell r="C19">
            <v>168.13200000000001</v>
          </cell>
          <cell r="D19">
            <v>306.37900000000002</v>
          </cell>
          <cell r="E19">
            <v>177.08500000000001</v>
          </cell>
          <cell r="F19">
            <v>281.56900000000002</v>
          </cell>
          <cell r="G19">
            <v>1</v>
          </cell>
          <cell r="K19">
            <v>35.417000000000002</v>
          </cell>
          <cell r="L19">
            <v>200</v>
          </cell>
          <cell r="M19">
            <v>13.597114380099951</v>
          </cell>
          <cell r="N19">
            <v>7.9501087048592485</v>
          </cell>
          <cell r="O19">
            <v>5.0665999999999993</v>
          </cell>
          <cell r="P19">
            <v>9.3236000000000008</v>
          </cell>
          <cell r="Q19">
            <v>26.658800000000003</v>
          </cell>
        </row>
        <row r="20">
          <cell r="A20" t="str">
            <v>201  Ветчина Нежная ТМ Особый рецепт, (2,5кг), ПОКОМ</v>
          </cell>
          <cell r="B20" t="str">
            <v>кг</v>
          </cell>
          <cell r="C20">
            <v>12.478999999999999</v>
          </cell>
          <cell r="D20">
            <v>825.33699999999999</v>
          </cell>
          <cell r="E20">
            <v>314.64999999999998</v>
          </cell>
          <cell r="F20">
            <v>510.65</v>
          </cell>
          <cell r="G20">
            <v>1</v>
          </cell>
          <cell r="K20">
            <v>62.929999999999993</v>
          </cell>
          <cell r="L20">
            <v>1000</v>
          </cell>
          <cell r="M20">
            <v>24.005243921817897</v>
          </cell>
          <cell r="N20">
            <v>8.1145717463848719</v>
          </cell>
          <cell r="O20">
            <v>40.168199999999999</v>
          </cell>
          <cell r="P20">
            <v>20.9422</v>
          </cell>
          <cell r="Q20">
            <v>67.42</v>
          </cell>
        </row>
        <row r="21">
          <cell r="A21" t="str">
            <v>215  Колбаса Докторская ГОСТ Дугушка, ВЕС, ТМ Стародворье ПОКОМ</v>
          </cell>
          <cell r="B21" t="str">
            <v>кг</v>
          </cell>
          <cell r="D21">
            <v>33.161000000000001</v>
          </cell>
          <cell r="E21">
            <v>23.318999999999999</v>
          </cell>
          <cell r="F21">
            <v>9.8420000000000005</v>
          </cell>
          <cell r="G21">
            <v>1</v>
          </cell>
          <cell r="K21">
            <v>4.6638000000000002</v>
          </cell>
          <cell r="L21">
            <v>100</v>
          </cell>
          <cell r="M21">
            <v>23.552039109738839</v>
          </cell>
          <cell r="N21">
            <v>2.1102963248852866</v>
          </cell>
          <cell r="O21">
            <v>0</v>
          </cell>
          <cell r="P21">
            <v>0</v>
          </cell>
          <cell r="Q21">
            <v>0.17319999999999999</v>
          </cell>
        </row>
        <row r="22">
          <cell r="A22" t="str">
            <v>217  Колбаса Докторская Дугушка, ВЕС, НЕ ГОСТ, ТМ Стародворье ПОКОМ</v>
          </cell>
          <cell r="B22" t="str">
            <v>кг</v>
          </cell>
          <cell r="C22">
            <v>25.289000000000001</v>
          </cell>
          <cell r="D22">
            <v>605.03300000000002</v>
          </cell>
          <cell r="E22">
            <v>280.08499999999998</v>
          </cell>
          <cell r="F22">
            <v>322.23200000000003</v>
          </cell>
          <cell r="G22">
            <v>1</v>
          </cell>
          <cell r="K22">
            <v>56.016999999999996</v>
          </cell>
          <cell r="L22">
            <v>500</v>
          </cell>
          <cell r="M22">
            <v>14.678258385847155</v>
          </cell>
          <cell r="N22">
            <v>5.7523965938911408</v>
          </cell>
          <cell r="O22">
            <v>25.196400000000001</v>
          </cell>
          <cell r="P22">
            <v>22.658000000000001</v>
          </cell>
          <cell r="Q22">
            <v>40.530999999999999</v>
          </cell>
        </row>
        <row r="23">
          <cell r="A23" t="str">
            <v>219  Колбаса Докторская Особая ТМ Особый рецепт, ВЕС  ПОКОМ</v>
          </cell>
          <cell r="B23" t="str">
            <v>кг</v>
          </cell>
          <cell r="C23">
            <v>73.05</v>
          </cell>
          <cell r="D23">
            <v>1019.744</v>
          </cell>
          <cell r="E23">
            <v>20.902999999999999</v>
          </cell>
          <cell r="F23">
            <v>1019.735</v>
          </cell>
          <cell r="G23">
            <v>1</v>
          </cell>
          <cell r="K23">
            <v>4.1806000000000001</v>
          </cell>
          <cell r="L23">
            <v>3000</v>
          </cell>
          <cell r="M23">
            <v>961.52107353011536</v>
          </cell>
          <cell r="N23">
            <v>243.92072908194996</v>
          </cell>
          <cell r="O23">
            <v>34.770400000000002</v>
          </cell>
          <cell r="P23">
            <v>27.513400000000001</v>
          </cell>
          <cell r="Q23">
            <v>116.8432</v>
          </cell>
        </row>
        <row r="24">
          <cell r="A24" t="str">
            <v>225  Колбаса Дугушка со шпиком, ВЕС, ТМ Стародворье   ПОКОМ</v>
          </cell>
          <cell r="B24" t="str">
            <v>кг</v>
          </cell>
          <cell r="C24">
            <v>94.486000000000004</v>
          </cell>
          <cell r="D24">
            <v>153.07300000000001</v>
          </cell>
          <cell r="E24">
            <v>106.779</v>
          </cell>
          <cell r="F24">
            <v>116.113</v>
          </cell>
          <cell r="G24">
            <v>1</v>
          </cell>
          <cell r="K24">
            <v>21.355799999999999</v>
          </cell>
          <cell r="L24">
            <v>100</v>
          </cell>
          <cell r="M24">
            <v>10.119639629515168</v>
          </cell>
          <cell r="N24">
            <v>5.4370709596456237</v>
          </cell>
          <cell r="O24">
            <v>15.315799999999999</v>
          </cell>
          <cell r="P24">
            <v>9.0136000000000003</v>
          </cell>
          <cell r="Q24">
            <v>13.159800000000001</v>
          </cell>
        </row>
        <row r="25">
          <cell r="A25" t="str">
            <v>229  Колбаса Молочная Дугушка, в/у, ВЕС, ТМ Стародворье   ПОКОМ</v>
          </cell>
          <cell r="B25" t="str">
            <v>кг</v>
          </cell>
          <cell r="C25">
            <v>28.960999999999999</v>
          </cell>
          <cell r="D25">
            <v>504.995</v>
          </cell>
          <cell r="E25">
            <v>200.67500000000001</v>
          </cell>
          <cell r="F25">
            <v>303.524</v>
          </cell>
          <cell r="G25">
            <v>1</v>
          </cell>
          <cell r="K25">
            <v>40.135000000000005</v>
          </cell>
          <cell r="L25">
            <v>300</v>
          </cell>
          <cell r="M25">
            <v>15.037348947302851</v>
          </cell>
          <cell r="N25">
            <v>7.5625763049707233</v>
          </cell>
          <cell r="O25">
            <v>19.227399999999999</v>
          </cell>
          <cell r="P25">
            <v>17.7986</v>
          </cell>
          <cell r="Q25">
            <v>38.512</v>
          </cell>
        </row>
        <row r="26">
          <cell r="A26" t="str">
            <v>230  Колбаса Молочная Особая ТМ Особый рецепт, п/а, ВЕС. ПОКОМ</v>
          </cell>
          <cell r="B26" t="str">
            <v>кг</v>
          </cell>
          <cell r="C26">
            <v>465.61099999999999</v>
          </cell>
          <cell r="D26">
            <v>419.70600000000002</v>
          </cell>
          <cell r="E26">
            <v>426.31599999999997</v>
          </cell>
          <cell r="F26">
            <v>419.709</v>
          </cell>
          <cell r="G26">
            <v>1</v>
          </cell>
          <cell r="K26">
            <v>85.263199999999998</v>
          </cell>
          <cell r="L26">
            <v>1000</v>
          </cell>
          <cell r="M26">
            <v>16.650899802024789</v>
          </cell>
          <cell r="N26">
            <v>4.9225105320935647</v>
          </cell>
          <cell r="O26">
            <v>44.402799999999999</v>
          </cell>
          <cell r="P26">
            <v>31.947199999999999</v>
          </cell>
          <cell r="Q26">
            <v>108.76400000000001</v>
          </cell>
        </row>
        <row r="27">
          <cell r="A27" t="str">
            <v>235  Колбаса Особая ТМ Особый рецепт, ВЕС, ТМ Стародворье ПОКОМ</v>
          </cell>
          <cell r="B27" t="str">
            <v>кг</v>
          </cell>
          <cell r="D27">
            <v>418.27499999999998</v>
          </cell>
          <cell r="E27">
            <v>108.004</v>
          </cell>
          <cell r="F27">
            <v>310.27</v>
          </cell>
          <cell r="G27">
            <v>1</v>
          </cell>
          <cell r="K27">
            <v>21.6008</v>
          </cell>
          <cell r="L27">
            <v>500</v>
          </cell>
          <cell r="M27">
            <v>37.511110699603719</v>
          </cell>
          <cell r="N27">
            <v>14.363819858523758</v>
          </cell>
          <cell r="O27">
            <v>19.6812</v>
          </cell>
          <cell r="P27">
            <v>9.8262</v>
          </cell>
          <cell r="Q27">
            <v>21.605399999999999</v>
          </cell>
        </row>
        <row r="28">
          <cell r="A28" t="str">
            <v>236  Колбаса Рубленая ЗАПЕЧ. Дугушка ТМ Стародворье, вектор, в/к    ПОКОМ</v>
          </cell>
          <cell r="B28" t="str">
            <v>кг</v>
          </cell>
          <cell r="C28">
            <v>57.149000000000001</v>
          </cell>
          <cell r="D28">
            <v>411.80599999999998</v>
          </cell>
          <cell r="E28">
            <v>182.17400000000001</v>
          </cell>
          <cell r="F28">
            <v>270.964</v>
          </cell>
          <cell r="G28">
            <v>1</v>
          </cell>
          <cell r="K28">
            <v>36.434800000000003</v>
          </cell>
          <cell r="L28">
            <v>150</v>
          </cell>
          <cell r="M28">
            <v>11.553899019618605</v>
          </cell>
          <cell r="N28">
            <v>7.4369558773480291</v>
          </cell>
          <cell r="O28">
            <v>16.327000000000002</v>
          </cell>
          <cell r="P28">
            <v>14.2494</v>
          </cell>
          <cell r="Q28">
            <v>33.775799999999997</v>
          </cell>
        </row>
        <row r="29">
          <cell r="A29" t="str">
            <v>239  Колбаса Салями запеч Дугушка, оболочка вектор, ВЕС, ТМ Стародворье  ПОКОМ</v>
          </cell>
          <cell r="B29" t="str">
            <v>кг</v>
          </cell>
          <cell r="C29">
            <v>84.317999999999998</v>
          </cell>
          <cell r="D29">
            <v>404.92</v>
          </cell>
          <cell r="E29">
            <v>110.732</v>
          </cell>
          <cell r="F29">
            <v>369.70600000000002</v>
          </cell>
          <cell r="G29">
            <v>1</v>
          </cell>
          <cell r="K29">
            <v>22.1464</v>
          </cell>
          <cell r="M29">
            <v>16.693729003359465</v>
          </cell>
          <cell r="N29">
            <v>16.693729003359465</v>
          </cell>
          <cell r="O29">
            <v>5.9825999999999997</v>
          </cell>
          <cell r="P29">
            <v>3.4962000000000004</v>
          </cell>
          <cell r="Q29">
            <v>14.428000000000001</v>
          </cell>
        </row>
        <row r="30">
          <cell r="A30" t="str">
            <v>242  Колбаса Сервелат ЗАПЕЧ.Дугушка ТМ Стародворье, вектор, в/к     ПОКОМ</v>
          </cell>
          <cell r="B30" t="str">
            <v>кг</v>
          </cell>
          <cell r="C30">
            <v>66.902000000000001</v>
          </cell>
          <cell r="D30">
            <v>359.04300000000001</v>
          </cell>
          <cell r="E30">
            <v>94.174000000000007</v>
          </cell>
          <cell r="F30">
            <v>300.988</v>
          </cell>
          <cell r="G30">
            <v>1</v>
          </cell>
          <cell r="K30">
            <v>18.834800000000001</v>
          </cell>
          <cell r="L30">
            <v>300</v>
          </cell>
          <cell r="M30">
            <v>31.908382356064308</v>
          </cell>
          <cell r="N30">
            <v>15.980419223989635</v>
          </cell>
          <cell r="O30">
            <v>14.383199999999999</v>
          </cell>
          <cell r="P30">
            <v>10.584999999999999</v>
          </cell>
          <cell r="Q30">
            <v>43.004399999999997</v>
          </cell>
        </row>
        <row r="31">
          <cell r="A31" t="str">
            <v>243  Колбаса Сервелат Зернистый, ВЕС.  ПОКОМ</v>
          </cell>
          <cell r="B31" t="str">
            <v>кг</v>
          </cell>
          <cell r="C31">
            <v>10.349</v>
          </cell>
          <cell r="D31">
            <v>78.736999999999995</v>
          </cell>
          <cell r="E31">
            <v>42.938000000000002</v>
          </cell>
          <cell r="F31">
            <v>39.253999999999998</v>
          </cell>
          <cell r="G31">
            <v>1</v>
          </cell>
          <cell r="K31">
            <v>8.5876000000000001</v>
          </cell>
          <cell r="L31">
            <v>50</v>
          </cell>
          <cell r="M31">
            <v>10.393357864828356</v>
          </cell>
          <cell r="N31">
            <v>4.5710093623363921</v>
          </cell>
          <cell r="O31">
            <v>6.6668000000000003</v>
          </cell>
          <cell r="P31">
            <v>0.69720000000000004</v>
          </cell>
          <cell r="Q31">
            <v>9.1598000000000006</v>
          </cell>
        </row>
        <row r="32">
          <cell r="A32" t="str">
            <v>244  Колбаса Сервелат Кремлевский, ВЕС. ПОКОМ</v>
          </cell>
          <cell r="B32" t="str">
            <v>кг</v>
          </cell>
          <cell r="C32">
            <v>35.292000000000002</v>
          </cell>
          <cell r="D32">
            <v>87.352999999999994</v>
          </cell>
          <cell r="E32">
            <v>36.838000000000001</v>
          </cell>
          <cell r="F32">
            <v>51.927999999999997</v>
          </cell>
          <cell r="G32">
            <v>1</v>
          </cell>
          <cell r="K32">
            <v>7.3676000000000004</v>
          </cell>
          <cell r="L32">
            <v>50</v>
          </cell>
          <cell r="M32">
            <v>13.834627287040554</v>
          </cell>
          <cell r="N32">
            <v>7.0481567946142567</v>
          </cell>
          <cell r="O32">
            <v>7.6950000000000003</v>
          </cell>
          <cell r="P32">
            <v>3.3348</v>
          </cell>
          <cell r="Q32">
            <v>14.7506</v>
          </cell>
        </row>
        <row r="33">
          <cell r="A33" t="str">
            <v>247  Сардельки Нежные, ВЕС.  ПОКОМ</v>
          </cell>
          <cell r="B33" t="str">
            <v>кг</v>
          </cell>
          <cell r="C33">
            <v>6.3840000000000003</v>
          </cell>
          <cell r="D33">
            <v>558.92899999999997</v>
          </cell>
          <cell r="E33">
            <v>80.247</v>
          </cell>
          <cell r="F33">
            <v>478.68200000000002</v>
          </cell>
          <cell r="G33">
            <v>1</v>
          </cell>
          <cell r="K33">
            <v>16.049399999999999</v>
          </cell>
          <cell r="L33">
            <v>200</v>
          </cell>
          <cell r="M33">
            <v>42.287063690854488</v>
          </cell>
          <cell r="N33">
            <v>29.825538649419919</v>
          </cell>
          <cell r="O33">
            <v>8.2788000000000004</v>
          </cell>
          <cell r="P33">
            <v>4.2652000000000001</v>
          </cell>
          <cell r="Q33">
            <v>14.061000000000002</v>
          </cell>
        </row>
        <row r="34">
          <cell r="A34" t="str">
            <v>248  Сардельки Сочные ТМ Особый рецепт,   ПОКОМ</v>
          </cell>
          <cell r="B34" t="str">
            <v>кг</v>
          </cell>
          <cell r="D34">
            <v>511.86900000000003</v>
          </cell>
          <cell r="E34">
            <v>65.766000000000005</v>
          </cell>
          <cell r="F34">
            <v>446.10300000000001</v>
          </cell>
          <cell r="G34">
            <v>1</v>
          </cell>
          <cell r="K34">
            <v>13.153200000000002</v>
          </cell>
          <cell r="L34">
            <v>200</v>
          </cell>
          <cell r="M34">
            <v>49.121354499285346</v>
          </cell>
          <cell r="N34">
            <v>33.915929203539818</v>
          </cell>
          <cell r="O34">
            <v>4.0296000000000003</v>
          </cell>
          <cell r="P34">
            <v>7.0377999999999998</v>
          </cell>
          <cell r="Q34">
            <v>1.0336000000000001</v>
          </cell>
        </row>
        <row r="35">
          <cell r="A35" t="str">
            <v>250  Сардельки стародворские с говядиной в обол. NDX, ВЕС. ПОКОМ</v>
          </cell>
          <cell r="B35" t="str">
            <v>кг</v>
          </cell>
          <cell r="C35">
            <v>73.617000000000004</v>
          </cell>
          <cell r="D35">
            <v>720.43200000000002</v>
          </cell>
          <cell r="E35">
            <v>136.68600000000001</v>
          </cell>
          <cell r="F35">
            <v>617.42700000000002</v>
          </cell>
          <cell r="G35">
            <v>1</v>
          </cell>
          <cell r="K35">
            <v>27.337200000000003</v>
          </cell>
          <cell r="L35">
            <v>100</v>
          </cell>
          <cell r="M35">
            <v>26.243616756653935</v>
          </cell>
          <cell r="N35">
            <v>22.585597647162107</v>
          </cell>
          <cell r="O35">
            <v>0.53039999999999998</v>
          </cell>
          <cell r="P35">
            <v>13.6714</v>
          </cell>
          <cell r="Q35">
            <v>30.455000000000002</v>
          </cell>
        </row>
        <row r="36">
          <cell r="A36" t="str">
            <v>255  Сосиски Молочные для завтрака ТМ Особый рецепт, п/а МГС, ВЕС, ТМ Стародворье  ПОКОМ</v>
          </cell>
          <cell r="B36" t="str">
            <v>кг</v>
          </cell>
          <cell r="C36">
            <v>123.746</v>
          </cell>
          <cell r="D36">
            <v>616.47</v>
          </cell>
          <cell r="E36">
            <v>233.214</v>
          </cell>
          <cell r="F36">
            <v>443.00900000000001</v>
          </cell>
          <cell r="G36">
            <v>1</v>
          </cell>
          <cell r="K36">
            <v>46.642800000000001</v>
          </cell>
          <cell r="L36">
            <v>300</v>
          </cell>
          <cell r="M36">
            <v>15.929768367250679</v>
          </cell>
          <cell r="N36">
            <v>9.4979075012649332</v>
          </cell>
          <cell r="O36">
            <v>6.6084000000000005</v>
          </cell>
          <cell r="P36">
            <v>10.007</v>
          </cell>
          <cell r="Q36">
            <v>46.209400000000002</v>
          </cell>
        </row>
        <row r="37">
          <cell r="A37" t="str">
            <v>257  Сосиски Молочные оригинальные ТМ Особый рецепт, ВЕС.   ПОКОМ</v>
          </cell>
          <cell r="B37" t="str">
            <v>кг</v>
          </cell>
          <cell r="D37">
            <v>415.52199999999999</v>
          </cell>
          <cell r="E37">
            <v>104.577</v>
          </cell>
          <cell r="F37">
            <v>310.94499999999999</v>
          </cell>
          <cell r="G37">
            <v>1</v>
          </cell>
          <cell r="K37">
            <v>20.915399999999998</v>
          </cell>
          <cell r="L37">
            <v>300</v>
          </cell>
          <cell r="M37">
            <v>29.210294806697458</v>
          </cell>
          <cell r="N37">
            <v>14.866796714382705</v>
          </cell>
          <cell r="O37">
            <v>6.3957999999999995</v>
          </cell>
          <cell r="P37">
            <v>2.7625999999999999</v>
          </cell>
          <cell r="Q37">
            <v>12.072799999999999</v>
          </cell>
        </row>
        <row r="38">
          <cell r="A38" t="str">
            <v>266  Колбаса Филейбургская с сочным окороком, ВЕС, ТМ Баварушка  ПОКОМ</v>
          </cell>
          <cell r="B38" t="str">
            <v>кг</v>
          </cell>
          <cell r="C38">
            <v>27.931000000000001</v>
          </cell>
          <cell r="D38">
            <v>103.351</v>
          </cell>
          <cell r="E38">
            <v>15.715</v>
          </cell>
          <cell r="F38">
            <v>103.351</v>
          </cell>
          <cell r="G38">
            <v>1</v>
          </cell>
          <cell r="K38">
            <v>3.1429999999999998</v>
          </cell>
          <cell r="L38">
            <v>50</v>
          </cell>
          <cell r="M38">
            <v>48.791282214444799</v>
          </cell>
          <cell r="N38">
            <v>32.882914412981229</v>
          </cell>
          <cell r="O38">
            <v>6.3330000000000002</v>
          </cell>
          <cell r="P38">
            <v>6.5743999999999998</v>
          </cell>
          <cell r="Q38">
            <v>11.0246</v>
          </cell>
        </row>
        <row r="39">
          <cell r="A39" t="str">
            <v>267  Колбаса Салями Филейбургская зернистая, оболочка фиброуз, ВЕС, ТМ Баварушка  ПОКОМ</v>
          </cell>
          <cell r="B39" t="str">
            <v>кг</v>
          </cell>
          <cell r="C39">
            <v>2.1779999999999999</v>
          </cell>
          <cell r="D39">
            <v>34.619999999999997</v>
          </cell>
          <cell r="E39">
            <v>19.474</v>
          </cell>
          <cell r="F39">
            <v>10.843999999999999</v>
          </cell>
          <cell r="G39">
            <v>1</v>
          </cell>
          <cell r="K39">
            <v>3.8948</v>
          </cell>
          <cell r="L39">
            <v>50</v>
          </cell>
          <cell r="M39">
            <v>15.621854780733285</v>
          </cell>
          <cell r="N39">
            <v>2.7842251206737187</v>
          </cell>
          <cell r="O39">
            <v>0</v>
          </cell>
          <cell r="P39">
            <v>0</v>
          </cell>
          <cell r="Q39">
            <v>3.7752000000000003</v>
          </cell>
        </row>
        <row r="40">
          <cell r="A40" t="str">
            <v>272  Колбаса Сервелат Филедворский, фиброуз, в/у 0,35 кг срез,  ПОКОМ</v>
          </cell>
          <cell r="B40" t="str">
            <v>шт</v>
          </cell>
          <cell r="D40">
            <v>108</v>
          </cell>
          <cell r="E40">
            <v>54</v>
          </cell>
          <cell r="F40">
            <v>54</v>
          </cell>
          <cell r="G40">
            <v>0.35</v>
          </cell>
          <cell r="K40">
            <v>10.8</v>
          </cell>
          <cell r="M40">
            <v>5</v>
          </cell>
          <cell r="N40">
            <v>5</v>
          </cell>
          <cell r="O40">
            <v>0</v>
          </cell>
          <cell r="P40">
            <v>0</v>
          </cell>
          <cell r="Q40">
            <v>0.2</v>
          </cell>
        </row>
        <row r="41">
          <cell r="A41" t="str">
            <v>273  Сосиски Сочинки с сочной грудинкой, МГС 0.4кг,   ПОКОМ</v>
          </cell>
          <cell r="B41" t="str">
            <v>шт</v>
          </cell>
          <cell r="C41">
            <v>53</v>
          </cell>
          <cell r="G41">
            <v>0.4</v>
          </cell>
          <cell r="K41">
            <v>0</v>
          </cell>
          <cell r="L41">
            <v>200</v>
          </cell>
          <cell r="M41" t="e">
            <v>#DIV/0!</v>
          </cell>
          <cell r="N41" t="e">
            <v>#DIV/0!</v>
          </cell>
          <cell r="O41">
            <v>6.4</v>
          </cell>
          <cell r="P41">
            <v>1.4</v>
          </cell>
          <cell r="Q41">
            <v>24</v>
          </cell>
        </row>
        <row r="42">
          <cell r="A42" t="str">
            <v>276  Колбаса Сливушка ТМ Вязанка в оболочке полиамид 0,45 кг  ПОКОМ</v>
          </cell>
          <cell r="B42" t="str">
            <v>шт</v>
          </cell>
          <cell r="C42">
            <v>3</v>
          </cell>
          <cell r="G42">
            <v>0.45</v>
          </cell>
          <cell r="K42">
            <v>0</v>
          </cell>
          <cell r="M42" t="e">
            <v>#DIV/0!</v>
          </cell>
          <cell r="N42" t="e">
            <v>#DIV/0!</v>
          </cell>
          <cell r="O42">
            <v>0</v>
          </cell>
          <cell r="P42">
            <v>7</v>
          </cell>
          <cell r="Q42">
            <v>9.4</v>
          </cell>
        </row>
        <row r="43">
          <cell r="A43" t="str">
            <v>283  Сосиски Сочинки, ВЕС, ТМ Стародворье ПОКОМ</v>
          </cell>
          <cell r="B43" t="str">
            <v>кг</v>
          </cell>
          <cell r="D43">
            <v>616.56399999999996</v>
          </cell>
          <cell r="E43">
            <v>260.726</v>
          </cell>
          <cell r="F43">
            <v>355.73</v>
          </cell>
          <cell r="G43">
            <v>1</v>
          </cell>
          <cell r="K43">
            <v>52.145200000000003</v>
          </cell>
          <cell r="L43">
            <v>200</v>
          </cell>
          <cell r="M43">
            <v>10.657356765339859</v>
          </cell>
          <cell r="N43">
            <v>6.8219126592668164</v>
          </cell>
          <cell r="O43">
            <v>0</v>
          </cell>
          <cell r="P43">
            <v>0</v>
          </cell>
          <cell r="Q43">
            <v>21.8476</v>
          </cell>
        </row>
        <row r="44">
          <cell r="A44" t="str">
            <v>296  Колбаса Мясорубская с рубленой грудинкой 0,35кг срез ТМ Стародворье  ПОКОМ</v>
          </cell>
          <cell r="B44" t="str">
            <v>шт</v>
          </cell>
          <cell r="D44">
            <v>102</v>
          </cell>
          <cell r="E44">
            <v>102</v>
          </cell>
          <cell r="G44">
            <v>0.35</v>
          </cell>
          <cell r="K44">
            <v>20.399999999999999</v>
          </cell>
          <cell r="L44">
            <v>50</v>
          </cell>
          <cell r="M44">
            <v>2.4509803921568629</v>
          </cell>
          <cell r="N44">
            <v>0</v>
          </cell>
          <cell r="O44">
            <v>0</v>
          </cell>
          <cell r="P44">
            <v>0</v>
          </cell>
          <cell r="Q44">
            <v>1.6</v>
          </cell>
        </row>
        <row r="45">
          <cell r="A45" t="str">
            <v>297  Колбаса Мясорубская с рубленой грудинкой ВЕС ТМ Стародворье  ПОКОМ</v>
          </cell>
          <cell r="B45" t="str">
            <v>кг</v>
          </cell>
          <cell r="D45">
            <v>202.154</v>
          </cell>
          <cell r="E45">
            <v>29.402000000000001</v>
          </cell>
          <cell r="F45">
            <v>172.75200000000001</v>
          </cell>
          <cell r="G45">
            <v>1</v>
          </cell>
          <cell r="K45">
            <v>5.8803999999999998</v>
          </cell>
          <cell r="M45">
            <v>29.377593360995853</v>
          </cell>
          <cell r="N45">
            <v>29.377593360995853</v>
          </cell>
          <cell r="O45">
            <v>0</v>
          </cell>
          <cell r="P45">
            <v>0</v>
          </cell>
          <cell r="Q45">
            <v>0</v>
          </cell>
        </row>
        <row r="46">
          <cell r="A46" t="str">
            <v>301  Сосиски Сочинки по-баварски с сыром,  0.4кг, ТМ Стародворье  ПОКОМ</v>
          </cell>
          <cell r="B46" t="str">
            <v>шт</v>
          </cell>
          <cell r="C46">
            <v>44</v>
          </cell>
          <cell r="D46">
            <v>408</v>
          </cell>
          <cell r="E46">
            <v>204</v>
          </cell>
          <cell r="F46">
            <v>204</v>
          </cell>
          <cell r="G46">
            <v>0.4</v>
          </cell>
          <cell r="K46">
            <v>40.799999999999997</v>
          </cell>
          <cell r="L46">
            <v>100</v>
          </cell>
          <cell r="M46">
            <v>7.4509803921568629</v>
          </cell>
          <cell r="N46">
            <v>5</v>
          </cell>
          <cell r="O46">
            <v>0</v>
          </cell>
          <cell r="P46">
            <v>20</v>
          </cell>
          <cell r="Q46">
            <v>56.6</v>
          </cell>
        </row>
        <row r="47">
          <cell r="A47" t="str">
            <v>302  Сосиски Сочинки по-баварски,  0.4кг, ТМ Стародворье  ПОКОМ</v>
          </cell>
          <cell r="B47" t="str">
            <v>шт</v>
          </cell>
          <cell r="C47">
            <v>89</v>
          </cell>
          <cell r="D47">
            <v>408</v>
          </cell>
          <cell r="E47">
            <v>204</v>
          </cell>
          <cell r="F47">
            <v>204</v>
          </cell>
          <cell r="G47">
            <v>0.4</v>
          </cell>
          <cell r="K47">
            <v>40.799999999999997</v>
          </cell>
          <cell r="L47">
            <v>100</v>
          </cell>
          <cell r="M47">
            <v>7.4509803921568629</v>
          </cell>
          <cell r="N47">
            <v>5</v>
          </cell>
          <cell r="O47">
            <v>12.8</v>
          </cell>
          <cell r="P47">
            <v>21.2</v>
          </cell>
          <cell r="Q47">
            <v>56</v>
          </cell>
        </row>
        <row r="48">
          <cell r="A48" t="str">
            <v>312  Ветчина Филейская ТМ Вязанка ТС Столичная ВЕС  ПОКОМ</v>
          </cell>
          <cell r="B48" t="str">
            <v>кг</v>
          </cell>
          <cell r="C48">
            <v>1.3440000000000001</v>
          </cell>
          <cell r="D48">
            <v>517.45399999999995</v>
          </cell>
          <cell r="E48">
            <v>164.685</v>
          </cell>
          <cell r="F48">
            <v>354.113</v>
          </cell>
          <cell r="G48">
            <v>1</v>
          </cell>
          <cell r="K48">
            <v>32.936999999999998</v>
          </cell>
          <cell r="L48">
            <v>100</v>
          </cell>
          <cell r="M48">
            <v>13.78732124965844</v>
          </cell>
          <cell r="N48">
            <v>10.751222029935938</v>
          </cell>
          <cell r="O48">
            <v>0</v>
          </cell>
          <cell r="P48">
            <v>0</v>
          </cell>
          <cell r="Q48">
            <v>0</v>
          </cell>
        </row>
        <row r="49">
          <cell r="A49" t="str">
            <v>313 Колбаса вареная Молокуша ТМ Вязанка в оболочке полиамид. ВЕС  ПОКОМ</v>
          </cell>
          <cell r="B49" t="str">
            <v>кг</v>
          </cell>
          <cell r="C49">
            <v>6.7489999999999997</v>
          </cell>
          <cell r="D49">
            <v>612.41099999999994</v>
          </cell>
          <cell r="E49">
            <v>196.66800000000001</v>
          </cell>
          <cell r="F49">
            <v>415.74299999999999</v>
          </cell>
          <cell r="G49">
            <v>1</v>
          </cell>
          <cell r="K49">
            <v>39.333600000000004</v>
          </cell>
          <cell r="M49">
            <v>10.569665629385563</v>
          </cell>
          <cell r="N49">
            <v>10.569665629385563</v>
          </cell>
          <cell r="O49">
            <v>8.5731999999999999</v>
          </cell>
          <cell r="P49">
            <v>10.737</v>
          </cell>
          <cell r="Q49">
            <v>21.959600000000002</v>
          </cell>
        </row>
        <row r="50">
          <cell r="A50" t="str">
            <v>314 Колбаса вареная Филейская ТМ Вязанка ТС Классическая в оболочке полиамид.  ПОКОМ</v>
          </cell>
          <cell r="B50" t="str">
            <v>кг</v>
          </cell>
          <cell r="D50">
            <v>410.78399999999999</v>
          </cell>
          <cell r="E50">
            <v>81.082999999999998</v>
          </cell>
          <cell r="F50">
            <v>329.697</v>
          </cell>
          <cell r="G50">
            <v>1</v>
          </cell>
          <cell r="K50">
            <v>16.2166</v>
          </cell>
          <cell r="M50">
            <v>20.330833836932527</v>
          </cell>
          <cell r="N50">
            <v>20.330833836932527</v>
          </cell>
          <cell r="O50">
            <v>0</v>
          </cell>
          <cell r="P50">
            <v>0</v>
          </cell>
          <cell r="Q50">
            <v>9.8819999999999997</v>
          </cell>
        </row>
        <row r="51">
          <cell r="A51" t="str">
            <v>315 Колбаса Нежная ТМ Зареченские ТС Зареченские продукты в оболочкНТУ.  изделие вар  ПОКОМ</v>
          </cell>
          <cell r="B51" t="str">
            <v>кг</v>
          </cell>
          <cell r="C51">
            <v>22.446000000000002</v>
          </cell>
          <cell r="G51">
            <v>0</v>
          </cell>
          <cell r="K51">
            <v>0</v>
          </cell>
          <cell r="M51" t="e">
            <v>#DIV/0!</v>
          </cell>
          <cell r="N51" t="e">
            <v>#DIV/0!</v>
          </cell>
          <cell r="O51">
            <v>3.8997999999999999</v>
          </cell>
          <cell r="P51">
            <v>2.6903999999999999</v>
          </cell>
          <cell r="Q51">
            <v>4.4892000000000003</v>
          </cell>
        </row>
        <row r="52">
          <cell r="A52" t="str">
            <v>318 Сосиски Датские ТМ Зареченские колбасы ТС Зареченские п полиамид в модифициров  ПОКОМ</v>
          </cell>
          <cell r="B52" t="str">
            <v>кг</v>
          </cell>
          <cell r="C52">
            <v>5.1559999999999997</v>
          </cell>
          <cell r="G52">
            <v>0</v>
          </cell>
          <cell r="K52">
            <v>0</v>
          </cell>
          <cell r="M52" t="e">
            <v>#DIV/0!</v>
          </cell>
          <cell r="N52" t="e">
            <v>#DIV/0!</v>
          </cell>
          <cell r="O52">
            <v>3.07</v>
          </cell>
          <cell r="P52">
            <v>0</v>
          </cell>
          <cell r="Q52">
            <v>1.288</v>
          </cell>
        </row>
        <row r="53">
          <cell r="A53" t="str">
            <v>325 Колбаса Сервелат Мясорубский ТМ Стародворье с мелкорубленным окороком 0,35 кг  ПОКОМ</v>
          </cell>
          <cell r="B53" t="str">
            <v>шт</v>
          </cell>
          <cell r="D53">
            <v>108</v>
          </cell>
          <cell r="E53">
            <v>30</v>
          </cell>
          <cell r="F53">
            <v>78</v>
          </cell>
          <cell r="G53">
            <v>0.35</v>
          </cell>
          <cell r="K53">
            <v>6</v>
          </cell>
          <cell r="L53">
            <v>30.000000000000004</v>
          </cell>
          <cell r="M53">
            <v>18</v>
          </cell>
          <cell r="N53">
            <v>13</v>
          </cell>
          <cell r="O53">
            <v>0</v>
          </cell>
          <cell r="P53">
            <v>0</v>
          </cell>
          <cell r="Q53">
            <v>0</v>
          </cell>
        </row>
        <row r="54">
          <cell r="A54" t="str">
            <v>344 Колбаса Салями Финская ТМ Стародворски колбасы ТС Вязанка в оболочке фиброуз в вак 0,35 кг ПОКОМ</v>
          </cell>
          <cell r="B54" t="str">
            <v>шт</v>
          </cell>
          <cell r="D54">
            <v>112</v>
          </cell>
          <cell r="E54">
            <v>38</v>
          </cell>
          <cell r="F54">
            <v>74</v>
          </cell>
          <cell r="G54">
            <v>0.35</v>
          </cell>
          <cell r="K54">
            <v>7.6</v>
          </cell>
          <cell r="L54">
            <v>30.000000000000004</v>
          </cell>
          <cell r="M54">
            <v>13.684210526315789</v>
          </cell>
          <cell r="N54">
            <v>9.7368421052631575</v>
          </cell>
          <cell r="O54">
            <v>0</v>
          </cell>
          <cell r="P54">
            <v>0</v>
          </cell>
          <cell r="Q54">
            <v>0</v>
          </cell>
        </row>
        <row r="55">
          <cell r="A55" t="str">
            <v>358 Колбаса Сервелат Мясорубский ТМ Стародворье с мелкорубленным окороком в вак упак  ПОКОМ</v>
          </cell>
          <cell r="B55" t="str">
            <v>кг</v>
          </cell>
          <cell r="D55">
            <v>51.534999999999997</v>
          </cell>
          <cell r="E55">
            <v>10.706</v>
          </cell>
          <cell r="F55">
            <v>40.784999999999997</v>
          </cell>
          <cell r="G55">
            <v>1</v>
          </cell>
          <cell r="K55">
            <v>2.1412</v>
          </cell>
          <cell r="L55">
            <v>20</v>
          </cell>
          <cell r="M55">
            <v>28.388286941901736</v>
          </cell>
          <cell r="N55">
            <v>19.047730244722583</v>
          </cell>
          <cell r="O55">
            <v>0</v>
          </cell>
          <cell r="P55">
            <v>0</v>
          </cell>
          <cell r="Q55">
            <v>0</v>
          </cell>
        </row>
        <row r="56">
          <cell r="A56" t="str">
            <v>360 Колбаса варено-копченая  Сервелат Левантский ТМ Особый Рецепт  0,35 кг  ПОКОМ</v>
          </cell>
          <cell r="B56" t="str">
            <v>шт</v>
          </cell>
          <cell r="D56">
            <v>56</v>
          </cell>
          <cell r="E56">
            <v>56</v>
          </cell>
          <cell r="G56">
            <v>0.35</v>
          </cell>
          <cell r="K56">
            <v>11.2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</row>
        <row r="57">
          <cell r="A57" t="str">
            <v>361 Колбаса Салями Филейбургская зернистая ТМ Баварушка в оболочке  в вак 0.28кг ПОКОМ</v>
          </cell>
          <cell r="B57" t="str">
            <v>шт</v>
          </cell>
          <cell r="D57">
            <v>108</v>
          </cell>
          <cell r="E57">
            <v>27</v>
          </cell>
          <cell r="F57">
            <v>81</v>
          </cell>
          <cell r="G57">
            <v>0.28000000000000003</v>
          </cell>
          <cell r="K57">
            <v>5.4</v>
          </cell>
          <cell r="L57">
            <v>30</v>
          </cell>
          <cell r="M57">
            <v>20.555555555555554</v>
          </cell>
          <cell r="N57">
            <v>14.999999999999998</v>
          </cell>
          <cell r="O57">
            <v>0</v>
          </cell>
          <cell r="P57">
            <v>0</v>
          </cell>
          <cell r="Q57">
            <v>0</v>
          </cell>
        </row>
        <row r="58">
          <cell r="A58" t="str">
            <v>363 Сардельки Филейские Вязанка ТМ Вязанка в обол NDX  ПОКОМ</v>
          </cell>
          <cell r="B58" t="str">
            <v>кг</v>
          </cell>
          <cell r="D58">
            <v>410.64600000000002</v>
          </cell>
          <cell r="E58">
            <v>18.248999999999999</v>
          </cell>
          <cell r="F58">
            <v>392.39699999999999</v>
          </cell>
          <cell r="G58">
            <v>1</v>
          </cell>
          <cell r="K58">
            <v>3.6497999999999999</v>
          </cell>
          <cell r="M58">
            <v>107.51191846128555</v>
          </cell>
          <cell r="N58">
            <v>107.51191846128555</v>
          </cell>
          <cell r="O58">
            <v>0</v>
          </cell>
          <cell r="P58">
            <v>0</v>
          </cell>
          <cell r="Q58">
            <v>0</v>
          </cell>
        </row>
        <row r="59">
          <cell r="A59" t="str">
            <v>364 Колбаса Сервелат Филейбургский с копченой грудинкой ТМ Баварушка  в/у 0,28 кг  ПОКОМ</v>
          </cell>
          <cell r="B59" t="str">
            <v>шт</v>
          </cell>
          <cell r="D59">
            <v>108</v>
          </cell>
          <cell r="E59">
            <v>25</v>
          </cell>
          <cell r="F59">
            <v>83</v>
          </cell>
          <cell r="G59">
            <v>0.28000000000000003</v>
          </cell>
          <cell r="K59">
            <v>5</v>
          </cell>
          <cell r="M59">
            <v>16.600000000000001</v>
          </cell>
          <cell r="N59">
            <v>16.600000000000001</v>
          </cell>
          <cell r="O59">
            <v>0</v>
          </cell>
          <cell r="P59">
            <v>0</v>
          </cell>
          <cell r="Q5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Y66"/>
  <sheetViews>
    <sheetView tabSelected="1" workbookViewId="0">
      <pane ySplit="5" topLeftCell="A6" activePane="bottomLeft" state="frozen"/>
      <selection pane="bottomLeft" activeCell="Z13" sqref="Z13"/>
    </sheetView>
  </sheetViews>
  <sheetFormatPr defaultColWidth="10.5" defaultRowHeight="11.45" customHeight="1" outlineLevelRow="2" x14ac:dyDescent="0.2"/>
  <cols>
    <col min="1" max="1" width="74.5" style="1" customWidth="1"/>
    <col min="2" max="2" width="3.1640625" style="1" customWidth="1"/>
    <col min="3" max="6" width="7.1640625" style="7" customWidth="1"/>
    <col min="7" max="7" width="4.83203125" style="15" customWidth="1"/>
    <col min="8" max="8" width="2.33203125" style="16" customWidth="1"/>
    <col min="9" max="9" width="1.83203125" style="16" customWidth="1"/>
    <col min="10" max="10" width="6.83203125" style="16" customWidth="1"/>
    <col min="11" max="11" width="5.6640625" style="16" customWidth="1"/>
    <col min="12" max="13" width="10.5" style="16"/>
    <col min="14" max="15" width="7" style="16" customWidth="1"/>
    <col min="16" max="18" width="8" style="16" customWidth="1"/>
    <col min="19" max="21" width="10.5" style="16"/>
    <col min="22" max="16384" width="10.5" style="4"/>
  </cols>
  <sheetData>
    <row r="1" spans="1:25" ht="12.95" customHeight="1" outlineLevel="1" x14ac:dyDescent="0.2">
      <c r="A1" s="2" t="s">
        <v>0</v>
      </c>
    </row>
    <row r="2" spans="1:25" ht="12.95" customHeight="1" outlineLevel="1" x14ac:dyDescent="0.2">
      <c r="A2" s="2"/>
    </row>
    <row r="3" spans="1:25" ht="26.1" customHeight="1" x14ac:dyDescent="0.2">
      <c r="A3" s="3" t="s">
        <v>1</v>
      </c>
      <c r="B3" s="3" t="s">
        <v>2</v>
      </c>
      <c r="C3" s="8" t="s">
        <v>3</v>
      </c>
      <c r="D3" s="8"/>
      <c r="E3" s="8"/>
      <c r="F3" s="8"/>
      <c r="G3" s="11" t="s">
        <v>57</v>
      </c>
      <c r="H3" s="12" t="s">
        <v>58</v>
      </c>
      <c r="I3" s="12" t="s">
        <v>59</v>
      </c>
      <c r="J3" s="12" t="s">
        <v>60</v>
      </c>
      <c r="K3" s="12" t="s">
        <v>61</v>
      </c>
      <c r="L3" s="12" t="s">
        <v>60</v>
      </c>
      <c r="M3" s="12" t="s">
        <v>60</v>
      </c>
      <c r="N3" s="12" t="s">
        <v>62</v>
      </c>
      <c r="O3" s="12" t="s">
        <v>63</v>
      </c>
      <c r="P3" s="13" t="s">
        <v>64</v>
      </c>
      <c r="Q3" s="13" t="s">
        <v>65</v>
      </c>
      <c r="R3" s="13" t="s">
        <v>68</v>
      </c>
      <c r="S3" s="12" t="s">
        <v>66</v>
      </c>
      <c r="T3" s="12" t="s">
        <v>67</v>
      </c>
      <c r="U3" s="12" t="s">
        <v>67</v>
      </c>
    </row>
    <row r="4" spans="1:25" ht="26.1" customHeight="1" x14ac:dyDescent="0.2">
      <c r="A4" s="3" t="s">
        <v>1</v>
      </c>
      <c r="B4" s="3" t="s">
        <v>2</v>
      </c>
      <c r="C4" s="8" t="s">
        <v>4</v>
      </c>
      <c r="D4" s="8" t="s">
        <v>5</v>
      </c>
      <c r="E4" s="8" t="s">
        <v>6</v>
      </c>
      <c r="F4" s="8" t="s">
        <v>7</v>
      </c>
      <c r="G4" s="11"/>
      <c r="H4" s="12"/>
      <c r="I4" s="12"/>
      <c r="J4" s="12"/>
      <c r="K4" s="12"/>
      <c r="L4" s="26"/>
      <c r="M4" s="27"/>
      <c r="N4" s="12"/>
      <c r="O4" s="12"/>
      <c r="P4" s="12"/>
      <c r="Q4" s="12"/>
      <c r="R4" s="12"/>
      <c r="S4" s="12"/>
      <c r="T4" s="12"/>
      <c r="U4" s="21"/>
    </row>
    <row r="5" spans="1:25" ht="11.1" customHeight="1" x14ac:dyDescent="0.2">
      <c r="A5" s="5"/>
      <c r="B5" s="5"/>
      <c r="C5" s="9"/>
      <c r="D5" s="9"/>
      <c r="E5" s="14">
        <f>SUM(E6:E83)</f>
        <v>9407.0410000000029</v>
      </c>
      <c r="F5" s="14">
        <f>SUM(F6:F83)</f>
        <v>5939.6459999999997</v>
      </c>
      <c r="G5" s="11"/>
      <c r="H5" s="14">
        <f>SUM(H6:H83)</f>
        <v>0</v>
      </c>
      <c r="I5" s="14">
        <f>SUM(I6:I83)</f>
        <v>0</v>
      </c>
      <c r="J5" s="14">
        <f>SUM(J6:J83)</f>
        <v>10040</v>
      </c>
      <c r="K5" s="14">
        <f>SUM(K6:K83)</f>
        <v>1881.4081999999996</v>
      </c>
      <c r="L5" s="14">
        <f>SUM(L6:L83)</f>
        <v>5045</v>
      </c>
      <c r="M5" s="14">
        <f>SUM(M6:M83)</f>
        <v>22385</v>
      </c>
      <c r="N5" s="12"/>
      <c r="O5" s="12"/>
      <c r="P5" s="14">
        <f>SUM(P6:P83)</f>
        <v>315.8974</v>
      </c>
      <c r="Q5" s="14">
        <f>SUM(Q6:Q83)</f>
        <v>992.23780000000011</v>
      </c>
      <c r="R5" s="14">
        <f>SUM(R6:R83)</f>
        <v>1075.7192</v>
      </c>
      <c r="S5" s="12"/>
      <c r="T5" s="14">
        <f>SUM(T6:T83)</f>
        <v>3848.4500000000003</v>
      </c>
      <c r="U5" s="14">
        <f>SUM(U6:U83)</f>
        <v>17457</v>
      </c>
    </row>
    <row r="6" spans="1:25" ht="11.1" customHeight="1" outlineLevel="2" x14ac:dyDescent="0.2">
      <c r="A6" s="6" t="s">
        <v>8</v>
      </c>
      <c r="B6" s="6" t="s">
        <v>9</v>
      </c>
      <c r="C6" s="10">
        <v>297.17599999999999</v>
      </c>
      <c r="D6" s="10">
        <v>206.16499999999999</v>
      </c>
      <c r="E6" s="10">
        <v>162.023</v>
      </c>
      <c r="F6" s="10">
        <v>333.14699999999999</v>
      </c>
      <c r="G6" s="15">
        <f>VLOOKUP(A6,[1]TDSheet!$A:$G,7,0)</f>
        <v>1</v>
      </c>
      <c r="J6" s="16">
        <f>VLOOKUP(A6,[1]TDSheet!$A:$L,12,0)</f>
        <v>0</v>
      </c>
      <c r="K6" s="16">
        <f>E6/5</f>
        <v>32.404600000000002</v>
      </c>
      <c r="L6" s="17">
        <v>50</v>
      </c>
      <c r="M6" s="22">
        <v>500</v>
      </c>
      <c r="N6" s="16">
        <f>(F6+J6+L6+M6)/K6</f>
        <v>27.253754096640595</v>
      </c>
      <c r="O6" s="16">
        <f>(F6+J6)/K6</f>
        <v>10.280855187226503</v>
      </c>
      <c r="P6" s="16">
        <f>VLOOKUP(A6,[1]TDSheet!$A:$P,16,0)</f>
        <v>6.969199999999999</v>
      </c>
      <c r="Q6" s="16">
        <f>VLOOKUP(A6,[1]TDSheet!$A:$Q,17,0)</f>
        <v>20.640999999999998</v>
      </c>
      <c r="R6" s="16">
        <f>VLOOKUP(A6,[1]TDSheet!$A:$K,11,0)</f>
        <v>14.765199999999998</v>
      </c>
      <c r="T6" s="16">
        <f>L6*G6</f>
        <v>50</v>
      </c>
      <c r="U6" s="16">
        <f>M6*G6</f>
        <v>500</v>
      </c>
      <c r="W6" s="16">
        <f>L6</f>
        <v>50</v>
      </c>
      <c r="Y6" s="17">
        <f>W6+X6</f>
        <v>50</v>
      </c>
    </row>
    <row r="7" spans="1:25" ht="11.1" customHeight="1" outlineLevel="2" x14ac:dyDescent="0.2">
      <c r="A7" s="6" t="s">
        <v>10</v>
      </c>
      <c r="B7" s="6" t="s">
        <v>9</v>
      </c>
      <c r="C7" s="10">
        <v>210.98</v>
      </c>
      <c r="D7" s="10">
        <v>312.22300000000001</v>
      </c>
      <c r="E7" s="10">
        <v>257.62700000000001</v>
      </c>
      <c r="F7" s="10">
        <v>260.16300000000001</v>
      </c>
      <c r="G7" s="15">
        <f>VLOOKUP(A7,[1]TDSheet!$A:$G,7,0)</f>
        <v>1</v>
      </c>
      <c r="J7" s="16">
        <f>VLOOKUP(A7,[1]TDSheet!$A:$L,12,0)</f>
        <v>0</v>
      </c>
      <c r="K7" s="16">
        <f>E7/5</f>
        <v>51.525400000000005</v>
      </c>
      <c r="L7" s="17">
        <v>350</v>
      </c>
      <c r="M7" s="22">
        <v>500</v>
      </c>
      <c r="N7" s="16">
        <f>(F7+J7+L7+M7)/K7</f>
        <v>21.54593656720763</v>
      </c>
      <c r="O7" s="16">
        <f>(F7+J7)/K7</f>
        <v>5.0492184437190195</v>
      </c>
      <c r="P7" s="16">
        <f>VLOOKUP(A7,[1]TDSheet!$A:$P,16,0)</f>
        <v>0</v>
      </c>
      <c r="Q7" s="16">
        <f>VLOOKUP(A7,[1]TDSheet!$A:$Q,17,0)</f>
        <v>14.250399999999999</v>
      </c>
      <c r="R7" s="16">
        <f>VLOOKUP(A7,[1]TDSheet!$A:$K,11,0)</f>
        <v>19.488599999999998</v>
      </c>
      <c r="T7" s="16">
        <f>L7*G7</f>
        <v>350</v>
      </c>
      <c r="U7" s="16">
        <f>M7*G7</f>
        <v>500</v>
      </c>
      <c r="W7" s="16">
        <f t="shared" ref="W7:X57" si="0">L7</f>
        <v>350</v>
      </c>
      <c r="Y7" s="17">
        <f t="shared" ref="Y7:Y57" si="1">W7+X7</f>
        <v>350</v>
      </c>
    </row>
    <row r="8" spans="1:25" ht="11.1" customHeight="1" outlineLevel="2" x14ac:dyDescent="0.2">
      <c r="A8" s="6" t="s">
        <v>11</v>
      </c>
      <c r="B8" s="6" t="s">
        <v>9</v>
      </c>
      <c r="C8" s="10">
        <v>226.42099999999999</v>
      </c>
      <c r="D8" s="10">
        <v>204.601</v>
      </c>
      <c r="E8" s="10">
        <v>383.13299999999998</v>
      </c>
      <c r="F8" s="10">
        <v>41.039000000000001</v>
      </c>
      <c r="G8" s="15">
        <f>VLOOKUP(A8,[1]TDSheet!$A:$G,7,0)</f>
        <v>1</v>
      </c>
      <c r="J8" s="16">
        <f>VLOOKUP(A8,[1]TDSheet!$A:$L,12,0)</f>
        <v>100</v>
      </c>
      <c r="K8" s="16">
        <f>E8/5</f>
        <v>76.626599999999996</v>
      </c>
      <c r="L8" s="17">
        <v>0</v>
      </c>
      <c r="M8" s="17">
        <v>780</v>
      </c>
      <c r="N8" s="16">
        <f>(F8+J8+L8+M8)/K8</f>
        <v>12.019833843600004</v>
      </c>
      <c r="O8" s="16">
        <f>(F8+J8)/K8</f>
        <v>1.8406010445458887</v>
      </c>
      <c r="P8" s="16">
        <f>VLOOKUP(A8,[1]TDSheet!$A:$P,16,0)</f>
        <v>1.3302</v>
      </c>
      <c r="Q8" s="16">
        <f>VLOOKUP(A8,[1]TDSheet!$A:$Q,17,0)</f>
        <v>26.060000000000002</v>
      </c>
      <c r="R8" s="16">
        <f>VLOOKUP(A8,[1]TDSheet!$A:$K,11,0)</f>
        <v>34.578800000000001</v>
      </c>
      <c r="T8" s="16">
        <f>L8*G8</f>
        <v>0</v>
      </c>
      <c r="U8" s="16">
        <f>M8*G8</f>
        <v>780</v>
      </c>
      <c r="W8" s="16">
        <f t="shared" si="0"/>
        <v>0</v>
      </c>
      <c r="X8" s="4">
        <v>780</v>
      </c>
      <c r="Y8" s="17">
        <f t="shared" si="1"/>
        <v>780</v>
      </c>
    </row>
    <row r="9" spans="1:25" ht="11.1" customHeight="1" outlineLevel="2" x14ac:dyDescent="0.2">
      <c r="A9" s="6" t="s">
        <v>12</v>
      </c>
      <c r="B9" s="6" t="s">
        <v>9</v>
      </c>
      <c r="C9" s="10">
        <v>223.44800000000001</v>
      </c>
      <c r="D9" s="10">
        <v>202.977</v>
      </c>
      <c r="E9" s="10">
        <v>337.10899999999998</v>
      </c>
      <c r="F9" s="10">
        <v>74.346999999999994</v>
      </c>
      <c r="G9" s="15">
        <f>VLOOKUP(A9,[1]TDSheet!$A:$G,7,0)</f>
        <v>1</v>
      </c>
      <c r="H9" s="25"/>
      <c r="I9" s="25"/>
      <c r="J9" s="25">
        <f>VLOOKUP(A9,[1]TDSheet!$A:$L,12,0)</f>
        <v>100</v>
      </c>
      <c r="K9" s="25">
        <f>E9/5</f>
        <v>67.42179999999999</v>
      </c>
      <c r="L9" s="17">
        <v>0</v>
      </c>
      <c r="M9" s="17">
        <v>635</v>
      </c>
      <c r="N9" s="16">
        <f>(F9+J9+L9+M9)/K9</f>
        <v>12.004233052217533</v>
      </c>
      <c r="O9" s="16">
        <f>(F9+J9)/K9</f>
        <v>2.5859143481781857</v>
      </c>
      <c r="P9" s="25">
        <f>VLOOKUP(A9,[1]TDSheet!$A:$P,16,0)</f>
        <v>11.1572</v>
      </c>
      <c r="Q9" s="25">
        <f>VLOOKUP(A9,[1]TDSheet!$A:$Q,17,0)</f>
        <v>36.4572</v>
      </c>
      <c r="R9" s="25">
        <f>VLOOKUP(A9,[1]TDSheet!$A:$K,11,0)</f>
        <v>35.646799999999999</v>
      </c>
      <c r="T9" s="25">
        <f>L9*G9</f>
        <v>0</v>
      </c>
      <c r="U9" s="25">
        <f>M9*G9</f>
        <v>635</v>
      </c>
      <c r="W9" s="16">
        <f t="shared" si="0"/>
        <v>0</v>
      </c>
      <c r="X9" s="4">
        <v>635</v>
      </c>
      <c r="Y9" s="17">
        <f t="shared" si="1"/>
        <v>635</v>
      </c>
    </row>
    <row r="10" spans="1:25" ht="11.1" customHeight="1" outlineLevel="2" x14ac:dyDescent="0.2">
      <c r="A10" s="6" t="s">
        <v>13</v>
      </c>
      <c r="B10" s="6" t="s">
        <v>9</v>
      </c>
      <c r="C10" s="10">
        <v>265.13400000000001</v>
      </c>
      <c r="D10" s="10">
        <v>316.16000000000003</v>
      </c>
      <c r="E10" s="10">
        <v>186.48699999999999</v>
      </c>
      <c r="F10" s="10">
        <v>389.74900000000002</v>
      </c>
      <c r="G10" s="15">
        <f>VLOOKUP(A10,[1]TDSheet!$A:$G,7,0)</f>
        <v>1</v>
      </c>
      <c r="J10" s="16">
        <f>VLOOKUP(A10,[1]TDSheet!$A:$L,12,0)</f>
        <v>0</v>
      </c>
      <c r="K10" s="16">
        <f>E10/5</f>
        <v>37.297399999999996</v>
      </c>
      <c r="L10" s="17">
        <v>0</v>
      </c>
      <c r="M10" s="17">
        <v>60</v>
      </c>
      <c r="N10" s="16">
        <f>(F10+J10+L10+M10)/K10</f>
        <v>12.058454476719559</v>
      </c>
      <c r="O10" s="16">
        <f>(F10+J10)/K10</f>
        <v>10.449763254275098</v>
      </c>
      <c r="P10" s="16">
        <f>VLOOKUP(A10,[1]TDSheet!$A:$P,16,0)</f>
        <v>0</v>
      </c>
      <c r="Q10" s="16">
        <f>VLOOKUP(A10,[1]TDSheet!$A:$Q,17,0)</f>
        <v>4.3224</v>
      </c>
      <c r="R10" s="16">
        <f>VLOOKUP(A10,[1]TDSheet!$A:$K,11,0)</f>
        <v>30.265800000000002</v>
      </c>
      <c r="T10" s="16">
        <f>L10*G10</f>
        <v>0</v>
      </c>
      <c r="U10" s="16">
        <f>M10*G10</f>
        <v>60</v>
      </c>
      <c r="W10" s="16">
        <f t="shared" si="0"/>
        <v>0</v>
      </c>
      <c r="X10" s="4">
        <v>60</v>
      </c>
      <c r="Y10" s="17">
        <f t="shared" si="1"/>
        <v>60</v>
      </c>
    </row>
    <row r="11" spans="1:25" ht="11.1" customHeight="1" outlineLevel="2" x14ac:dyDescent="0.2">
      <c r="A11" s="6" t="s">
        <v>18</v>
      </c>
      <c r="B11" s="6" t="s">
        <v>19</v>
      </c>
      <c r="C11" s="10">
        <v>4</v>
      </c>
      <c r="D11" s="10">
        <v>56</v>
      </c>
      <c r="E11" s="10">
        <v>58</v>
      </c>
      <c r="F11" s="10"/>
      <c r="G11" s="15">
        <f>VLOOKUP(A11,[1]TDSheet!$A:$G,7,0)</f>
        <v>0.35</v>
      </c>
      <c r="J11" s="16">
        <f>VLOOKUP(A11,[1]TDSheet!$A:$L,12,0)</f>
        <v>0</v>
      </c>
      <c r="K11" s="16">
        <f>E11/5</f>
        <v>11.6</v>
      </c>
      <c r="L11" s="17">
        <v>0</v>
      </c>
      <c r="M11" s="17">
        <v>140</v>
      </c>
      <c r="N11" s="16">
        <f>(F11+J11+L11+M11)/K11</f>
        <v>12.068965517241379</v>
      </c>
      <c r="O11" s="16">
        <f>(F11+J11)/K11</f>
        <v>0</v>
      </c>
      <c r="P11" s="16">
        <f>VLOOKUP(A11,[1]TDSheet!$A:$P,16,0)</f>
        <v>0</v>
      </c>
      <c r="Q11" s="16">
        <f>VLOOKUP(A11,[1]TDSheet!$A:$Q,17,0)</f>
        <v>0</v>
      </c>
      <c r="R11" s="16">
        <f>VLOOKUP(A11,[1]TDSheet!$A:$K,11,0)</f>
        <v>10.8</v>
      </c>
      <c r="T11" s="16">
        <f>L11*G11</f>
        <v>0</v>
      </c>
      <c r="U11" s="16">
        <f>M11*G11</f>
        <v>49</v>
      </c>
      <c r="W11" s="16">
        <f t="shared" si="0"/>
        <v>0</v>
      </c>
      <c r="X11" s="4">
        <v>140</v>
      </c>
      <c r="Y11" s="17">
        <f t="shared" si="1"/>
        <v>140</v>
      </c>
    </row>
    <row r="12" spans="1:25" ht="11.1" customHeight="1" outlineLevel="2" x14ac:dyDescent="0.2">
      <c r="A12" s="6" t="s">
        <v>73</v>
      </c>
      <c r="B12" s="6" t="s">
        <v>19</v>
      </c>
      <c r="C12" s="10"/>
      <c r="D12" s="10"/>
      <c r="E12" s="10"/>
      <c r="F12" s="10"/>
      <c r="G12" s="15">
        <v>0.45</v>
      </c>
      <c r="J12" s="16">
        <f>VLOOKUP(A12,[1]TDSheet!$A:$L,12,0)</f>
        <v>200</v>
      </c>
      <c r="K12" s="16">
        <f>E12/5</f>
        <v>0</v>
      </c>
      <c r="L12" s="17"/>
      <c r="M12" s="17"/>
      <c r="N12" s="16" t="e">
        <f>(F12+J12+L12+M12)/K12</f>
        <v>#DIV/0!</v>
      </c>
      <c r="O12" s="16" t="e">
        <f>(F12+J12)/K12</f>
        <v>#DIV/0!</v>
      </c>
      <c r="P12" s="16">
        <f>VLOOKUP(A12,[1]TDSheet!$A:$P,16,0)</f>
        <v>10.4</v>
      </c>
      <c r="Q12" s="16">
        <f>VLOOKUP(A12,[1]TDSheet!$A:$Q,17,0)</f>
        <v>18</v>
      </c>
      <c r="R12" s="16">
        <f>VLOOKUP(A12,[1]TDSheet!$A:$K,11,0)</f>
        <v>4.8</v>
      </c>
      <c r="T12" s="16">
        <f>L12*G12</f>
        <v>0</v>
      </c>
      <c r="U12" s="16">
        <f>M12*G12</f>
        <v>0</v>
      </c>
      <c r="W12" s="16">
        <f t="shared" si="0"/>
        <v>0</v>
      </c>
      <c r="Y12" s="17">
        <f t="shared" si="1"/>
        <v>0</v>
      </c>
    </row>
    <row r="13" spans="1:25" ht="11.1" customHeight="1" outlineLevel="2" x14ac:dyDescent="0.2">
      <c r="A13" s="6" t="s">
        <v>20</v>
      </c>
      <c r="B13" s="6" t="s">
        <v>19</v>
      </c>
      <c r="C13" s="10"/>
      <c r="D13" s="10">
        <v>30</v>
      </c>
      <c r="E13" s="10">
        <v>30</v>
      </c>
      <c r="F13" s="10"/>
      <c r="G13" s="15">
        <f>VLOOKUP(A13,[1]TDSheet!$A:$G,7,0)</f>
        <v>0.45</v>
      </c>
      <c r="J13" s="16">
        <f>VLOOKUP(A13,[1]TDSheet!$A:$L,12,0)</f>
        <v>200</v>
      </c>
      <c r="K13" s="16">
        <f>E13/5</f>
        <v>6</v>
      </c>
      <c r="L13" s="17"/>
      <c r="M13" s="17"/>
      <c r="N13" s="16">
        <f>(F13+J13+L13+M13)/K13</f>
        <v>33.333333333333336</v>
      </c>
      <c r="O13" s="16">
        <f>(F13+J13)/K13</f>
        <v>33.333333333333336</v>
      </c>
      <c r="P13" s="16">
        <f>VLOOKUP(A13,[1]TDSheet!$A:$P,16,0)</f>
        <v>0</v>
      </c>
      <c r="Q13" s="16">
        <f>VLOOKUP(A13,[1]TDSheet!$A:$Q,17,0)</f>
        <v>0</v>
      </c>
      <c r="R13" s="16">
        <f>VLOOKUP(A13,[1]TDSheet!$A:$K,11,0)</f>
        <v>0</v>
      </c>
      <c r="T13" s="16">
        <f>L13*G13</f>
        <v>0</v>
      </c>
      <c r="U13" s="16">
        <f>M13*G13</f>
        <v>0</v>
      </c>
      <c r="W13" s="16">
        <f t="shared" si="0"/>
        <v>0</v>
      </c>
      <c r="Y13" s="17">
        <f t="shared" si="1"/>
        <v>0</v>
      </c>
    </row>
    <row r="14" spans="1:25" ht="21.95" customHeight="1" outlineLevel="2" x14ac:dyDescent="0.2">
      <c r="A14" s="6" t="s">
        <v>21</v>
      </c>
      <c r="B14" s="6" t="s">
        <v>19</v>
      </c>
      <c r="C14" s="10">
        <v>29</v>
      </c>
      <c r="D14" s="10">
        <v>54</v>
      </c>
      <c r="E14" s="10">
        <v>26</v>
      </c>
      <c r="F14" s="10">
        <v>49</v>
      </c>
      <c r="G14" s="15">
        <f>VLOOKUP(A14,[1]TDSheet!$A:$G,7,0)</f>
        <v>0.35</v>
      </c>
      <c r="J14" s="16">
        <f>VLOOKUP(A14,[1]TDSheet!$A:$L,12,0)</f>
        <v>0</v>
      </c>
      <c r="K14" s="16">
        <f>E14/5</f>
        <v>5.2</v>
      </c>
      <c r="L14" s="17">
        <v>15</v>
      </c>
      <c r="M14" s="17"/>
      <c r="N14" s="16">
        <f>(F14+J14+L14+M14)/K14</f>
        <v>12.307692307692307</v>
      </c>
      <c r="O14" s="16">
        <f>(F14+J14)/K14</f>
        <v>9.4230769230769234</v>
      </c>
      <c r="P14" s="16">
        <f>VLOOKUP(A14,[1]TDSheet!$A:$P,16,0)</f>
        <v>0</v>
      </c>
      <c r="Q14" s="16">
        <f>VLOOKUP(A14,[1]TDSheet!$A:$Q,17,0)</f>
        <v>0</v>
      </c>
      <c r="R14" s="16">
        <f>VLOOKUP(A14,[1]TDSheet!$A:$K,11,0)</f>
        <v>6.6</v>
      </c>
      <c r="T14" s="16">
        <f>L14*G14</f>
        <v>5.25</v>
      </c>
      <c r="U14" s="16">
        <f>M14*G14</f>
        <v>0</v>
      </c>
      <c r="W14" s="16">
        <f t="shared" si="0"/>
        <v>15</v>
      </c>
      <c r="Y14" s="17">
        <f t="shared" si="1"/>
        <v>15</v>
      </c>
    </row>
    <row r="15" spans="1:25" ht="11.1" customHeight="1" outlineLevel="2" x14ac:dyDescent="0.2">
      <c r="A15" s="6" t="s">
        <v>48</v>
      </c>
      <c r="B15" s="6" t="s">
        <v>19</v>
      </c>
      <c r="C15" s="10"/>
      <c r="D15" s="10">
        <v>106</v>
      </c>
      <c r="E15" s="10">
        <v>105</v>
      </c>
      <c r="F15" s="10">
        <v>1</v>
      </c>
      <c r="G15" s="15">
        <f>VLOOKUP(A15,[1]TDSheet!$A:$G,7,0)</f>
        <v>0.17</v>
      </c>
      <c r="J15" s="16">
        <f>VLOOKUP(A15,[1]TDSheet!$A:$L,12,0)</f>
        <v>0</v>
      </c>
      <c r="K15" s="16">
        <f>E15/5</f>
        <v>21</v>
      </c>
      <c r="L15" s="17">
        <v>0</v>
      </c>
      <c r="M15" s="17">
        <v>250</v>
      </c>
      <c r="N15" s="16">
        <f>(F15+J15+L15+M15)/K15</f>
        <v>11.952380952380953</v>
      </c>
      <c r="O15" s="16">
        <f>(F15+J15)/K15</f>
        <v>4.7619047619047616E-2</v>
      </c>
      <c r="P15" s="16">
        <f>VLOOKUP(A15,[1]TDSheet!$A:$P,16,0)</f>
        <v>0</v>
      </c>
      <c r="Q15" s="16">
        <f>VLOOKUP(A15,[1]TDSheet!$A:$Q,17,0)</f>
        <v>2</v>
      </c>
      <c r="R15" s="16">
        <f>VLOOKUP(A15,[1]TDSheet!$A:$K,11,0)</f>
        <v>21</v>
      </c>
      <c r="T15" s="16">
        <f>L15*G15</f>
        <v>0</v>
      </c>
      <c r="U15" s="16">
        <f>M15*G15</f>
        <v>42.5</v>
      </c>
      <c r="W15" s="16">
        <f t="shared" si="0"/>
        <v>0</v>
      </c>
      <c r="X15" s="4">
        <v>250</v>
      </c>
      <c r="Y15" s="17">
        <f t="shared" si="1"/>
        <v>250</v>
      </c>
    </row>
    <row r="16" spans="1:25" ht="11.1" customHeight="1" outlineLevel="2" x14ac:dyDescent="0.2">
      <c r="A16" s="6" t="s">
        <v>49</v>
      </c>
      <c r="B16" s="6" t="s">
        <v>19</v>
      </c>
      <c r="C16" s="10">
        <v>14</v>
      </c>
      <c r="D16" s="10">
        <v>54</v>
      </c>
      <c r="E16" s="10">
        <v>54</v>
      </c>
      <c r="F16" s="10"/>
      <c r="G16" s="15">
        <f>VLOOKUP(A16,[1]TDSheet!$A:$G,7,0)</f>
        <v>0.28000000000000003</v>
      </c>
      <c r="J16" s="16">
        <f>VLOOKUP(A16,[1]TDSheet!$A:$L,12,0)</f>
        <v>30</v>
      </c>
      <c r="K16" s="16">
        <f>E16/5</f>
        <v>10.8</v>
      </c>
      <c r="L16" s="17">
        <v>0</v>
      </c>
      <c r="M16" s="17">
        <v>100</v>
      </c>
      <c r="N16" s="16">
        <f>(F16+J16+L16+M16)/K16</f>
        <v>12.037037037037036</v>
      </c>
      <c r="O16" s="16">
        <f>(F16+J16)/K16</f>
        <v>2.7777777777777777</v>
      </c>
      <c r="P16" s="16">
        <f>VLOOKUP(A16,[1]TDSheet!$A:$P,16,0)</f>
        <v>0</v>
      </c>
      <c r="Q16" s="16">
        <f>VLOOKUP(A16,[1]TDSheet!$A:$Q,17,0)</f>
        <v>1.6</v>
      </c>
      <c r="R16" s="16">
        <f>VLOOKUP(A16,[1]TDSheet!$A:$K,11,0)</f>
        <v>20.399999999999999</v>
      </c>
      <c r="T16" s="16">
        <f>L16*G16</f>
        <v>0</v>
      </c>
      <c r="U16" s="16">
        <f>M16*G16</f>
        <v>28.000000000000004</v>
      </c>
      <c r="W16" s="16">
        <f t="shared" si="0"/>
        <v>0</v>
      </c>
      <c r="X16" s="4">
        <v>100</v>
      </c>
      <c r="Y16" s="17">
        <f t="shared" si="1"/>
        <v>100</v>
      </c>
    </row>
    <row r="17" spans="1:25" ht="11.1" customHeight="1" outlineLevel="2" x14ac:dyDescent="0.2">
      <c r="A17" s="6" t="s">
        <v>50</v>
      </c>
      <c r="B17" s="6" t="s">
        <v>19</v>
      </c>
      <c r="C17" s="10"/>
      <c r="D17" s="10">
        <v>114</v>
      </c>
      <c r="E17" s="10">
        <v>114</v>
      </c>
      <c r="F17" s="10"/>
      <c r="G17" s="15">
        <f>VLOOKUP(A17,[1]TDSheet!$A:$G,7,0)</f>
        <v>0.42</v>
      </c>
      <c r="J17" s="16">
        <f>VLOOKUP(A17,[1]TDSheet!$A:$L,12,0)</f>
        <v>100</v>
      </c>
      <c r="K17" s="16">
        <f>E17/5</f>
        <v>22.8</v>
      </c>
      <c r="L17" s="17">
        <v>0</v>
      </c>
      <c r="M17" s="17">
        <v>175</v>
      </c>
      <c r="N17" s="16">
        <f>(F17+J17+L17+M17)/K17</f>
        <v>12.06140350877193</v>
      </c>
      <c r="O17" s="16">
        <f>(F17+J17)/K17</f>
        <v>4.3859649122807012</v>
      </c>
      <c r="P17" s="16">
        <f>VLOOKUP(A17,[1]TDSheet!$A:$P,16,0)</f>
        <v>0</v>
      </c>
      <c r="Q17" s="16">
        <f>VLOOKUP(A17,[1]TDSheet!$A:$Q,17,0)</f>
        <v>0</v>
      </c>
      <c r="R17" s="16">
        <f>VLOOKUP(A17,[1]TDSheet!$A:$K,11,0)</f>
        <v>0</v>
      </c>
      <c r="T17" s="16">
        <f>L17*G17</f>
        <v>0</v>
      </c>
      <c r="U17" s="16">
        <f>M17*G17</f>
        <v>73.5</v>
      </c>
      <c r="W17" s="16">
        <f t="shared" si="0"/>
        <v>0</v>
      </c>
      <c r="X17" s="4">
        <v>175</v>
      </c>
      <c r="Y17" s="17">
        <f t="shared" si="1"/>
        <v>175</v>
      </c>
    </row>
    <row r="18" spans="1:25" ht="11.1" customHeight="1" outlineLevel="2" x14ac:dyDescent="0.2">
      <c r="A18" s="6" t="s">
        <v>51</v>
      </c>
      <c r="B18" s="6" t="s">
        <v>19</v>
      </c>
      <c r="C18" s="10">
        <v>133</v>
      </c>
      <c r="D18" s="10">
        <v>216</v>
      </c>
      <c r="E18" s="10">
        <v>304</v>
      </c>
      <c r="F18" s="10">
        <v>12</v>
      </c>
      <c r="G18" s="15">
        <f>VLOOKUP(A18,[1]TDSheet!$A:$G,7,0)</f>
        <v>0.42</v>
      </c>
      <c r="J18" s="16">
        <f>VLOOKUP(A18,[1]TDSheet!$A:$L,12,0)</f>
        <v>0</v>
      </c>
      <c r="K18" s="16">
        <f>E18/5</f>
        <v>60.8</v>
      </c>
      <c r="L18" s="17">
        <v>720</v>
      </c>
      <c r="M18" s="22">
        <v>1000</v>
      </c>
      <c r="N18" s="16">
        <f>(F18+J18+L18+M18)/K18</f>
        <v>28.486842105263158</v>
      </c>
      <c r="O18" s="16">
        <f>(F18+J18)/K18</f>
        <v>0.19736842105263158</v>
      </c>
      <c r="P18" s="16">
        <f>VLOOKUP(A18,[1]TDSheet!$A:$P,16,0)</f>
        <v>0</v>
      </c>
      <c r="Q18" s="16">
        <f>VLOOKUP(A18,[1]TDSheet!$A:$Q,17,0)</f>
        <v>0</v>
      </c>
      <c r="R18" s="16">
        <f>VLOOKUP(A18,[1]TDSheet!$A:$K,11,0)</f>
        <v>21</v>
      </c>
      <c r="T18" s="16">
        <f>L18*G18</f>
        <v>302.39999999999998</v>
      </c>
      <c r="U18" s="16">
        <f>M18*G18</f>
        <v>420</v>
      </c>
      <c r="W18" s="16">
        <f t="shared" si="0"/>
        <v>720</v>
      </c>
      <c r="Y18" s="17">
        <f t="shared" si="1"/>
        <v>720</v>
      </c>
    </row>
    <row r="19" spans="1:25" ht="21.95" customHeight="1" outlineLevel="2" x14ac:dyDescent="0.2">
      <c r="A19" s="6" t="s">
        <v>23</v>
      </c>
      <c r="B19" s="6" t="s">
        <v>9</v>
      </c>
      <c r="C19" s="10">
        <v>87.733999999999995</v>
      </c>
      <c r="D19" s="10">
        <v>654.34</v>
      </c>
      <c r="E19" s="10">
        <v>305.15100000000001</v>
      </c>
      <c r="F19" s="10">
        <v>429.82600000000002</v>
      </c>
      <c r="G19" s="15">
        <f>VLOOKUP(A19,[1]TDSheet!$A:$G,7,0)</f>
        <v>1</v>
      </c>
      <c r="J19" s="16">
        <f>VLOOKUP(A19,[1]TDSheet!$A:$L,12,0)</f>
        <v>200</v>
      </c>
      <c r="K19" s="16">
        <f>E19/5</f>
        <v>61.030200000000001</v>
      </c>
      <c r="L19" s="17">
        <v>100</v>
      </c>
      <c r="M19" s="22">
        <v>1000</v>
      </c>
      <c r="N19" s="16">
        <f>(F19+J19+L19+M19)/K19</f>
        <v>28.343770788888126</v>
      </c>
      <c r="O19" s="16">
        <f>(F19+J19)/K19</f>
        <v>10.319907193487815</v>
      </c>
      <c r="P19" s="16">
        <f>VLOOKUP(A19,[1]TDSheet!$A:$P,16,0)</f>
        <v>9.3236000000000008</v>
      </c>
      <c r="Q19" s="16">
        <f>VLOOKUP(A19,[1]TDSheet!$A:$Q,17,0)</f>
        <v>26.658800000000003</v>
      </c>
      <c r="R19" s="16">
        <f>VLOOKUP(A19,[1]TDSheet!$A:$K,11,0)</f>
        <v>35.417000000000002</v>
      </c>
      <c r="T19" s="16">
        <f>L19*G19</f>
        <v>100</v>
      </c>
      <c r="U19" s="16">
        <f>M19*G19</f>
        <v>1000</v>
      </c>
      <c r="W19" s="16">
        <f t="shared" si="0"/>
        <v>100</v>
      </c>
      <c r="Y19" s="17">
        <f t="shared" si="1"/>
        <v>100</v>
      </c>
    </row>
    <row r="20" spans="1:25" ht="11.1" customHeight="1" outlineLevel="2" x14ac:dyDescent="0.2">
      <c r="A20" s="6" t="s">
        <v>24</v>
      </c>
      <c r="B20" s="6" t="s">
        <v>9</v>
      </c>
      <c r="C20" s="10">
        <v>2.488</v>
      </c>
      <c r="D20" s="10">
        <v>1019.46</v>
      </c>
      <c r="E20" s="10">
        <v>587.82899999999995</v>
      </c>
      <c r="F20" s="10">
        <v>431.59300000000002</v>
      </c>
      <c r="G20" s="15">
        <f>VLOOKUP(A20,[1]TDSheet!$A:$G,7,0)</f>
        <v>1</v>
      </c>
      <c r="J20" s="16">
        <f>VLOOKUP(A20,[1]TDSheet!$A:$L,12,0)</f>
        <v>1000</v>
      </c>
      <c r="K20" s="16">
        <f>E20/5</f>
        <v>117.5658</v>
      </c>
      <c r="L20" s="17"/>
      <c r="M20" s="17"/>
      <c r="N20" s="16">
        <f>(F20+J20+L20+M20)/K20</f>
        <v>12.17695112013868</v>
      </c>
      <c r="O20" s="16">
        <f>(F20+J20)/K20</f>
        <v>12.17695112013868</v>
      </c>
      <c r="P20" s="16">
        <f>VLOOKUP(A20,[1]TDSheet!$A:$P,16,0)</f>
        <v>20.9422</v>
      </c>
      <c r="Q20" s="16">
        <f>VLOOKUP(A20,[1]TDSheet!$A:$Q,17,0)</f>
        <v>67.42</v>
      </c>
      <c r="R20" s="16">
        <f>VLOOKUP(A20,[1]TDSheet!$A:$K,11,0)</f>
        <v>62.929999999999993</v>
      </c>
      <c r="T20" s="16">
        <f>L20*G20</f>
        <v>0</v>
      </c>
      <c r="U20" s="16">
        <f>M20*G20</f>
        <v>0</v>
      </c>
      <c r="W20" s="16">
        <f t="shared" si="0"/>
        <v>0</v>
      </c>
      <c r="Y20" s="17">
        <f t="shared" si="1"/>
        <v>0</v>
      </c>
    </row>
    <row r="21" spans="1:25" ht="11.1" customHeight="1" outlineLevel="2" x14ac:dyDescent="0.2">
      <c r="A21" s="6" t="s">
        <v>25</v>
      </c>
      <c r="B21" s="6" t="s">
        <v>9</v>
      </c>
      <c r="C21" s="10">
        <v>9.8420000000000005</v>
      </c>
      <c r="D21" s="10">
        <v>2.5000000000000001E-2</v>
      </c>
      <c r="E21" s="10">
        <v>9.8670000000000009</v>
      </c>
      <c r="F21" s="10"/>
      <c r="G21" s="15">
        <f>VLOOKUP(A21,[1]TDSheet!$A:$G,7,0)</f>
        <v>1</v>
      </c>
      <c r="J21" s="16">
        <f>VLOOKUP(A21,[1]TDSheet!$A:$L,12,0)</f>
        <v>100</v>
      </c>
      <c r="K21" s="16">
        <f>E21/5</f>
        <v>1.9734000000000003</v>
      </c>
      <c r="L21" s="17"/>
      <c r="M21" s="17"/>
      <c r="N21" s="16">
        <f>(F21+J21+L21+M21)/K21</f>
        <v>50.673963717441971</v>
      </c>
      <c r="O21" s="16">
        <f>(F21+J21)/K21</f>
        <v>50.673963717441971</v>
      </c>
      <c r="P21" s="16">
        <f>VLOOKUP(A21,[1]TDSheet!$A:$P,16,0)</f>
        <v>0</v>
      </c>
      <c r="Q21" s="16">
        <f>VLOOKUP(A21,[1]TDSheet!$A:$Q,17,0)</f>
        <v>0.17319999999999999</v>
      </c>
      <c r="R21" s="16">
        <f>VLOOKUP(A21,[1]TDSheet!$A:$K,11,0)</f>
        <v>4.6638000000000002</v>
      </c>
      <c r="T21" s="16">
        <f>L21*G21</f>
        <v>0</v>
      </c>
      <c r="U21" s="16">
        <f>M21*G21</f>
        <v>0</v>
      </c>
      <c r="W21" s="16">
        <f t="shared" si="0"/>
        <v>0</v>
      </c>
      <c r="Y21" s="17">
        <f t="shared" si="1"/>
        <v>0</v>
      </c>
    </row>
    <row r="22" spans="1:25" ht="11.1" customHeight="1" outlineLevel="2" x14ac:dyDescent="0.2">
      <c r="A22" s="6" t="s">
        <v>26</v>
      </c>
      <c r="B22" s="6" t="s">
        <v>9</v>
      </c>
      <c r="C22" s="10">
        <v>34.634</v>
      </c>
      <c r="D22" s="10">
        <v>306.226</v>
      </c>
      <c r="E22" s="10">
        <v>321.63499999999999</v>
      </c>
      <c r="F22" s="10">
        <v>0.89</v>
      </c>
      <c r="G22" s="15">
        <f>VLOOKUP(A22,[1]TDSheet!$A:$G,7,0)</f>
        <v>1</v>
      </c>
      <c r="J22" s="16">
        <f>VLOOKUP(A22,[1]TDSheet!$A:$L,12,0)</f>
        <v>500</v>
      </c>
      <c r="K22" s="16">
        <f>E22/5</f>
        <v>64.326999999999998</v>
      </c>
      <c r="L22" s="17">
        <v>270</v>
      </c>
      <c r="M22" s="22">
        <v>1000</v>
      </c>
      <c r="N22" s="16">
        <f>(F22+J22+L22+M22)/K22</f>
        <v>27.529497722573723</v>
      </c>
      <c r="O22" s="16">
        <f>(F22+J22)/K22</f>
        <v>7.7866214808711742</v>
      </c>
      <c r="P22" s="16">
        <f>VLOOKUP(A22,[1]TDSheet!$A:$P,16,0)</f>
        <v>22.658000000000001</v>
      </c>
      <c r="Q22" s="16">
        <f>VLOOKUP(A22,[1]TDSheet!$A:$Q,17,0)</f>
        <v>40.530999999999999</v>
      </c>
      <c r="R22" s="16">
        <f>VLOOKUP(A22,[1]TDSheet!$A:$K,11,0)</f>
        <v>56.016999999999996</v>
      </c>
      <c r="T22" s="16">
        <f>L22*G22</f>
        <v>270</v>
      </c>
      <c r="U22" s="16">
        <f>M22*G22</f>
        <v>1000</v>
      </c>
      <c r="W22" s="16">
        <f t="shared" si="0"/>
        <v>270</v>
      </c>
      <c r="Y22" s="17">
        <f t="shared" si="1"/>
        <v>270</v>
      </c>
    </row>
    <row r="23" spans="1:25" ht="11.1" customHeight="1" outlineLevel="2" x14ac:dyDescent="0.2">
      <c r="A23" s="6" t="s">
        <v>27</v>
      </c>
      <c r="B23" s="6" t="s">
        <v>9</v>
      </c>
      <c r="C23" s="10"/>
      <c r="D23" s="10">
        <v>1019.735</v>
      </c>
      <c r="E23" s="10">
        <v>998.80700000000002</v>
      </c>
      <c r="F23" s="10">
        <v>20.774999999999999</v>
      </c>
      <c r="G23" s="15">
        <f>VLOOKUP(A23,[1]TDSheet!$A:$G,7,0)</f>
        <v>1</v>
      </c>
      <c r="J23" s="16">
        <f>VLOOKUP(A23,[1]TDSheet!$A:$L,12,0)</f>
        <v>3000</v>
      </c>
      <c r="K23" s="16">
        <f>E23/5</f>
        <v>199.76140000000001</v>
      </c>
      <c r="L23" s="17"/>
      <c r="M23" s="17"/>
      <c r="N23" s="16">
        <f>(F23+J23+L23+M23)/K23</f>
        <v>15.121915445126035</v>
      </c>
      <c r="O23" s="16">
        <f>(F23+J23)/K23</f>
        <v>15.121915445126035</v>
      </c>
      <c r="P23" s="16">
        <f>VLOOKUP(A23,[1]TDSheet!$A:$P,16,0)</f>
        <v>27.513400000000001</v>
      </c>
      <c r="Q23" s="16">
        <f>VLOOKUP(A23,[1]TDSheet!$A:$Q,17,0)</f>
        <v>116.8432</v>
      </c>
      <c r="R23" s="16">
        <f>VLOOKUP(A23,[1]TDSheet!$A:$K,11,0)</f>
        <v>4.1806000000000001</v>
      </c>
      <c r="T23" s="16">
        <f>L23*G23</f>
        <v>0</v>
      </c>
      <c r="U23" s="16">
        <f>M23*G23</f>
        <v>0</v>
      </c>
      <c r="W23" s="16">
        <f t="shared" si="0"/>
        <v>0</v>
      </c>
      <c r="Y23" s="17">
        <f t="shared" si="1"/>
        <v>0</v>
      </c>
    </row>
    <row r="24" spans="1:25" ht="11.1" customHeight="1" outlineLevel="2" x14ac:dyDescent="0.2">
      <c r="A24" s="6" t="s">
        <v>28</v>
      </c>
      <c r="B24" s="6" t="s">
        <v>9</v>
      </c>
      <c r="C24" s="10">
        <v>29.062000000000001</v>
      </c>
      <c r="D24" s="10">
        <v>100.364</v>
      </c>
      <c r="E24" s="10">
        <v>116.232</v>
      </c>
      <c r="F24" s="10">
        <v>-1.2E-2</v>
      </c>
      <c r="G24" s="15">
        <f>VLOOKUP(A24,[1]TDSheet!$A:$G,7,0)</f>
        <v>1</v>
      </c>
      <c r="J24" s="16">
        <f>VLOOKUP(A24,[1]TDSheet!$A:$L,12,0)</f>
        <v>100</v>
      </c>
      <c r="K24" s="16">
        <f>E24/5</f>
        <v>23.246400000000001</v>
      </c>
      <c r="L24" s="17">
        <v>170</v>
      </c>
      <c r="M24" s="22">
        <v>1000</v>
      </c>
      <c r="N24" s="16">
        <f>(F24+J24+L24+M24)/K24</f>
        <v>54.631598871223069</v>
      </c>
      <c r="O24" s="16">
        <f>(F24+J24)/K24</f>
        <v>4.3012251359350264</v>
      </c>
      <c r="P24" s="16">
        <f>VLOOKUP(A24,[1]TDSheet!$A:$P,16,0)</f>
        <v>9.0136000000000003</v>
      </c>
      <c r="Q24" s="16">
        <f>VLOOKUP(A24,[1]TDSheet!$A:$Q,17,0)</f>
        <v>13.159800000000001</v>
      </c>
      <c r="R24" s="16">
        <f>VLOOKUP(A24,[1]TDSheet!$A:$K,11,0)</f>
        <v>21.355799999999999</v>
      </c>
      <c r="T24" s="16">
        <f>L24*G24</f>
        <v>170</v>
      </c>
      <c r="U24" s="16">
        <f>M24*G24</f>
        <v>1000</v>
      </c>
      <c r="W24" s="16">
        <f t="shared" si="0"/>
        <v>170</v>
      </c>
      <c r="Y24" s="17">
        <f t="shared" si="1"/>
        <v>170</v>
      </c>
    </row>
    <row r="25" spans="1:25" ht="11.1" customHeight="1" outlineLevel="2" x14ac:dyDescent="0.2">
      <c r="A25" s="6" t="s">
        <v>29</v>
      </c>
      <c r="B25" s="6" t="s">
        <v>9</v>
      </c>
      <c r="C25" s="10">
        <v>13.12</v>
      </c>
      <c r="D25" s="10">
        <v>653.30799999999999</v>
      </c>
      <c r="E25" s="10">
        <v>378.42500000000001</v>
      </c>
      <c r="F25" s="10">
        <v>277.50700000000001</v>
      </c>
      <c r="G25" s="15">
        <f>VLOOKUP(A25,[1]TDSheet!$A:$G,7,0)</f>
        <v>1</v>
      </c>
      <c r="J25" s="16">
        <f>VLOOKUP(A25,[1]TDSheet!$A:$L,12,0)</f>
        <v>300</v>
      </c>
      <c r="K25" s="16">
        <f>E25/5</f>
        <v>75.685000000000002</v>
      </c>
      <c r="L25" s="17">
        <v>330</v>
      </c>
      <c r="M25" s="22">
        <v>1000</v>
      </c>
      <c r="N25" s="16">
        <f>(F25+J25+L25+M25)/K25</f>
        <v>25.203237101142896</v>
      </c>
      <c r="O25" s="16">
        <f>(F25+J25)/K25</f>
        <v>7.6304023254277604</v>
      </c>
      <c r="P25" s="16">
        <f>VLOOKUP(A25,[1]TDSheet!$A:$P,16,0)</f>
        <v>17.7986</v>
      </c>
      <c r="Q25" s="16">
        <f>VLOOKUP(A25,[1]TDSheet!$A:$Q,17,0)</f>
        <v>38.512</v>
      </c>
      <c r="R25" s="16">
        <f>VLOOKUP(A25,[1]TDSheet!$A:$K,11,0)</f>
        <v>40.135000000000005</v>
      </c>
      <c r="T25" s="16">
        <f>L25*G25</f>
        <v>330</v>
      </c>
      <c r="U25" s="16">
        <f>M25*G25</f>
        <v>1000</v>
      </c>
      <c r="W25" s="16">
        <f t="shared" si="0"/>
        <v>330</v>
      </c>
      <c r="Y25" s="17">
        <f t="shared" si="1"/>
        <v>330</v>
      </c>
    </row>
    <row r="26" spans="1:25" ht="11.1" customHeight="1" outlineLevel="2" x14ac:dyDescent="0.2">
      <c r="A26" s="6" t="s">
        <v>30</v>
      </c>
      <c r="B26" s="6" t="s">
        <v>9</v>
      </c>
      <c r="C26" s="10">
        <v>2.629</v>
      </c>
      <c r="D26" s="10">
        <v>1164.7349999999999</v>
      </c>
      <c r="E26" s="10">
        <v>587.80399999999997</v>
      </c>
      <c r="F26" s="10">
        <v>574.25400000000002</v>
      </c>
      <c r="G26" s="15">
        <f>VLOOKUP(A26,[1]TDSheet!$A:$G,7,0)</f>
        <v>1</v>
      </c>
      <c r="J26" s="16">
        <f>VLOOKUP(A26,[1]TDSheet!$A:$L,12,0)</f>
        <v>1000</v>
      </c>
      <c r="K26" s="16">
        <f>E26/5</f>
        <v>117.5608</v>
      </c>
      <c r="L26" s="17"/>
      <c r="M26" s="17"/>
      <c r="N26" s="16">
        <f>(F26+J26+L26+M26)/K26</f>
        <v>13.390977264530353</v>
      </c>
      <c r="O26" s="16">
        <f>(F26+J26)/K26</f>
        <v>13.390977264530353</v>
      </c>
      <c r="P26" s="16">
        <f>VLOOKUP(A26,[1]TDSheet!$A:$P,16,0)</f>
        <v>31.947199999999999</v>
      </c>
      <c r="Q26" s="16">
        <f>VLOOKUP(A26,[1]TDSheet!$A:$Q,17,0)</f>
        <v>108.76400000000001</v>
      </c>
      <c r="R26" s="16">
        <f>VLOOKUP(A26,[1]TDSheet!$A:$K,11,0)</f>
        <v>85.263199999999998</v>
      </c>
      <c r="T26" s="16">
        <f>L26*G26</f>
        <v>0</v>
      </c>
      <c r="U26" s="16">
        <f>M26*G26</f>
        <v>0</v>
      </c>
      <c r="W26" s="16">
        <f t="shared" si="0"/>
        <v>0</v>
      </c>
      <c r="Y26" s="17">
        <f t="shared" si="1"/>
        <v>0</v>
      </c>
    </row>
    <row r="27" spans="1:25" ht="11.1" customHeight="1" outlineLevel="2" x14ac:dyDescent="0.2">
      <c r="A27" s="6" t="s">
        <v>31</v>
      </c>
      <c r="B27" s="6" t="s">
        <v>9</v>
      </c>
      <c r="C27" s="10"/>
      <c r="D27" s="10">
        <v>613.16899999999998</v>
      </c>
      <c r="E27" s="10">
        <v>425.916</v>
      </c>
      <c r="F27" s="10">
        <v>187.25299999999999</v>
      </c>
      <c r="G27" s="15">
        <f>VLOOKUP(A27,[1]TDSheet!$A:$G,7,0)</f>
        <v>1</v>
      </c>
      <c r="J27" s="16">
        <f>VLOOKUP(A27,[1]TDSheet!$A:$L,12,0)</f>
        <v>500</v>
      </c>
      <c r="K27" s="16">
        <f>E27/5</f>
        <v>85.183199999999999</v>
      </c>
      <c r="L27" s="17">
        <v>0</v>
      </c>
      <c r="M27" s="17">
        <v>335</v>
      </c>
      <c r="N27" s="16">
        <f>(F27+J27+L27+M27)/K27</f>
        <v>12.000640971459161</v>
      </c>
      <c r="O27" s="16">
        <f>(F27+J27)/K27</f>
        <v>8.0679406267902589</v>
      </c>
      <c r="P27" s="16">
        <f>VLOOKUP(A27,[1]TDSheet!$A:$P,16,0)</f>
        <v>9.8262</v>
      </c>
      <c r="Q27" s="16">
        <f>VLOOKUP(A27,[1]TDSheet!$A:$Q,17,0)</f>
        <v>21.605399999999999</v>
      </c>
      <c r="R27" s="16">
        <f>VLOOKUP(A27,[1]TDSheet!$A:$K,11,0)</f>
        <v>21.6008</v>
      </c>
      <c r="T27" s="16">
        <f>L27*G27</f>
        <v>0</v>
      </c>
      <c r="U27" s="16">
        <f>M27*G27</f>
        <v>335</v>
      </c>
      <c r="W27" s="16">
        <f t="shared" si="0"/>
        <v>0</v>
      </c>
      <c r="X27" s="4">
        <v>335</v>
      </c>
      <c r="Y27" s="17">
        <f t="shared" si="1"/>
        <v>335</v>
      </c>
    </row>
    <row r="28" spans="1:25" ht="11.1" customHeight="1" outlineLevel="2" x14ac:dyDescent="0.2">
      <c r="A28" s="6" t="s">
        <v>32</v>
      </c>
      <c r="B28" s="6" t="s">
        <v>9</v>
      </c>
      <c r="C28" s="10">
        <v>76.55</v>
      </c>
      <c r="D28" s="10">
        <v>205.86199999999999</v>
      </c>
      <c r="E28" s="10">
        <v>267.24400000000003</v>
      </c>
      <c r="F28" s="10">
        <v>3.5329999999999999</v>
      </c>
      <c r="G28" s="15">
        <f>VLOOKUP(A28,[1]TDSheet!$A:$G,7,0)</f>
        <v>1</v>
      </c>
      <c r="J28" s="16">
        <f>VLOOKUP(A28,[1]TDSheet!$A:$L,12,0)</f>
        <v>150</v>
      </c>
      <c r="K28" s="16">
        <f>E28/5</f>
        <v>53.448800000000006</v>
      </c>
      <c r="L28" s="17">
        <v>490</v>
      </c>
      <c r="M28" s="22">
        <v>800</v>
      </c>
      <c r="N28" s="16">
        <f>(F28+J28+L28+M28)/K28</f>
        <v>27.007771923785</v>
      </c>
      <c r="O28" s="16">
        <f>(F28+J28)/K28</f>
        <v>2.8725247339509954</v>
      </c>
      <c r="P28" s="16">
        <f>VLOOKUP(A28,[1]TDSheet!$A:$P,16,0)</f>
        <v>14.2494</v>
      </c>
      <c r="Q28" s="16">
        <f>VLOOKUP(A28,[1]TDSheet!$A:$Q,17,0)</f>
        <v>33.775799999999997</v>
      </c>
      <c r="R28" s="16">
        <f>VLOOKUP(A28,[1]TDSheet!$A:$K,11,0)</f>
        <v>36.434800000000003</v>
      </c>
      <c r="T28" s="16">
        <f>L28*G28</f>
        <v>490</v>
      </c>
      <c r="U28" s="16">
        <f>M28*G28</f>
        <v>800</v>
      </c>
      <c r="W28" s="16">
        <f t="shared" si="0"/>
        <v>490</v>
      </c>
      <c r="Y28" s="17">
        <f t="shared" si="1"/>
        <v>490</v>
      </c>
    </row>
    <row r="29" spans="1:25" ht="11.1" customHeight="1" outlineLevel="2" x14ac:dyDescent="0.2">
      <c r="A29" s="6" t="s">
        <v>33</v>
      </c>
      <c r="B29" s="6" t="s">
        <v>9</v>
      </c>
      <c r="C29" s="10">
        <v>177.80799999999999</v>
      </c>
      <c r="D29" s="10">
        <v>198.87700000000001</v>
      </c>
      <c r="E29" s="10">
        <v>214.29300000000001</v>
      </c>
      <c r="F29" s="10">
        <v>155.30699999999999</v>
      </c>
      <c r="G29" s="15">
        <f>VLOOKUP(A29,[1]TDSheet!$A:$G,7,0)</f>
        <v>1</v>
      </c>
      <c r="J29" s="16">
        <f>VLOOKUP(A29,[1]TDSheet!$A:$L,12,0)</f>
        <v>0</v>
      </c>
      <c r="K29" s="16">
        <f>E29/5</f>
        <v>42.858600000000003</v>
      </c>
      <c r="L29" s="17">
        <v>350</v>
      </c>
      <c r="M29" s="22">
        <v>800</v>
      </c>
      <c r="N29" s="16">
        <f>(F29+J29+L29+M29)/K29</f>
        <v>30.456127824987281</v>
      </c>
      <c r="O29" s="16">
        <f>(F29+J29)/K29</f>
        <v>3.6237067939690046</v>
      </c>
      <c r="P29" s="16">
        <f>VLOOKUP(A29,[1]TDSheet!$A:$P,16,0)</f>
        <v>3.4962000000000004</v>
      </c>
      <c r="Q29" s="16">
        <f>VLOOKUP(A29,[1]TDSheet!$A:$Q,17,0)</f>
        <v>14.428000000000001</v>
      </c>
      <c r="R29" s="16">
        <f>VLOOKUP(A29,[1]TDSheet!$A:$K,11,0)</f>
        <v>22.1464</v>
      </c>
      <c r="T29" s="16">
        <f>L29*G29</f>
        <v>350</v>
      </c>
      <c r="U29" s="16">
        <f>M29*G29</f>
        <v>800</v>
      </c>
      <c r="W29" s="16">
        <f t="shared" si="0"/>
        <v>350</v>
      </c>
      <c r="Y29" s="17">
        <f t="shared" si="1"/>
        <v>350</v>
      </c>
    </row>
    <row r="30" spans="1:25" ht="11.1" customHeight="1" outlineLevel="2" x14ac:dyDescent="0.2">
      <c r="A30" s="6" t="s">
        <v>34</v>
      </c>
      <c r="B30" s="6" t="s">
        <v>9</v>
      </c>
      <c r="C30" s="10"/>
      <c r="D30" s="10">
        <v>406.50400000000002</v>
      </c>
      <c r="E30" s="10">
        <v>294.71800000000002</v>
      </c>
      <c r="F30" s="10">
        <v>111.71599999999999</v>
      </c>
      <c r="G30" s="15">
        <f>VLOOKUP(A30,[1]TDSheet!$A:$G,7,0)</f>
        <v>1</v>
      </c>
      <c r="J30" s="16">
        <f>VLOOKUP(A30,[1]TDSheet!$A:$L,12,0)</f>
        <v>300</v>
      </c>
      <c r="K30" s="16">
        <f>E30/5</f>
        <v>58.943600000000004</v>
      </c>
      <c r="L30" s="17">
        <v>290</v>
      </c>
      <c r="M30" s="22">
        <v>1000</v>
      </c>
      <c r="N30" s="16">
        <f>(F30+J30+L30+M30)/K30</f>
        <v>28.870242061903241</v>
      </c>
      <c r="O30" s="16">
        <f>(F30+J30)/K30</f>
        <v>6.984914392741536</v>
      </c>
      <c r="P30" s="16">
        <f>VLOOKUP(A30,[1]TDSheet!$A:$P,16,0)</f>
        <v>10.584999999999999</v>
      </c>
      <c r="Q30" s="16">
        <f>VLOOKUP(A30,[1]TDSheet!$A:$Q,17,0)</f>
        <v>43.004399999999997</v>
      </c>
      <c r="R30" s="16">
        <f>VLOOKUP(A30,[1]TDSheet!$A:$K,11,0)</f>
        <v>18.834800000000001</v>
      </c>
      <c r="T30" s="16">
        <f>L30*G30</f>
        <v>290</v>
      </c>
      <c r="U30" s="16">
        <f>M30*G30</f>
        <v>1000</v>
      </c>
      <c r="W30" s="16">
        <f t="shared" si="0"/>
        <v>290</v>
      </c>
      <c r="Y30" s="17">
        <f t="shared" si="1"/>
        <v>290</v>
      </c>
    </row>
    <row r="31" spans="1:25" ht="11.1" customHeight="1" outlineLevel="2" x14ac:dyDescent="0.2">
      <c r="A31" s="6" t="s">
        <v>35</v>
      </c>
      <c r="B31" s="6" t="s">
        <v>9</v>
      </c>
      <c r="C31" s="10">
        <v>2.0499999999999998</v>
      </c>
      <c r="D31" s="10">
        <v>37.204000000000001</v>
      </c>
      <c r="E31" s="10">
        <v>39.243000000000002</v>
      </c>
      <c r="F31" s="10">
        <v>-0.7</v>
      </c>
      <c r="G31" s="15">
        <f>VLOOKUP(A31,[1]TDSheet!$A:$G,7,0)</f>
        <v>1</v>
      </c>
      <c r="J31" s="16">
        <f>VLOOKUP(A31,[1]TDSheet!$A:$L,12,0)</f>
        <v>50</v>
      </c>
      <c r="K31" s="16">
        <f>E31/5</f>
        <v>7.8486000000000002</v>
      </c>
      <c r="L31" s="17">
        <v>0</v>
      </c>
      <c r="M31" s="17">
        <v>45</v>
      </c>
      <c r="N31" s="16">
        <f>(F31+J31+L31+M31)/K31</f>
        <v>12.014881634941263</v>
      </c>
      <c r="O31" s="16">
        <f>(F31+J31)/K31</f>
        <v>6.2813750222969693</v>
      </c>
      <c r="P31" s="16">
        <f>VLOOKUP(A31,[1]TDSheet!$A:$P,16,0)</f>
        <v>0.69720000000000004</v>
      </c>
      <c r="Q31" s="16">
        <f>VLOOKUP(A31,[1]TDSheet!$A:$Q,17,0)</f>
        <v>9.1598000000000006</v>
      </c>
      <c r="R31" s="16">
        <f>VLOOKUP(A31,[1]TDSheet!$A:$K,11,0)</f>
        <v>8.5876000000000001</v>
      </c>
      <c r="T31" s="16">
        <f>L31*G31</f>
        <v>0</v>
      </c>
      <c r="U31" s="16">
        <f>M31*G31</f>
        <v>45</v>
      </c>
      <c r="W31" s="16">
        <f t="shared" si="0"/>
        <v>0</v>
      </c>
      <c r="X31" s="16">
        <f>M31</f>
        <v>45</v>
      </c>
      <c r="Y31" s="17">
        <f t="shared" si="1"/>
        <v>45</v>
      </c>
    </row>
    <row r="32" spans="1:25" ht="11.1" customHeight="1" outlineLevel="2" x14ac:dyDescent="0.2">
      <c r="A32" s="6" t="s">
        <v>36</v>
      </c>
      <c r="B32" s="6" t="s">
        <v>9</v>
      </c>
      <c r="C32" s="10"/>
      <c r="D32" s="10">
        <v>51.932000000000002</v>
      </c>
      <c r="E32" s="10">
        <v>51.904000000000003</v>
      </c>
      <c r="F32" s="10"/>
      <c r="G32" s="15">
        <f>VLOOKUP(A32,[1]TDSheet!$A:$G,7,0)</f>
        <v>1</v>
      </c>
      <c r="J32" s="16">
        <f>VLOOKUP(A32,[1]TDSheet!$A:$L,12,0)</f>
        <v>50</v>
      </c>
      <c r="K32" s="16">
        <f>E32/5</f>
        <v>10.380800000000001</v>
      </c>
      <c r="L32" s="17">
        <v>0</v>
      </c>
      <c r="M32" s="17">
        <v>75</v>
      </c>
      <c r="N32" s="16">
        <f>(F32+J32+L32+M32)/K32</f>
        <v>12.041461159062884</v>
      </c>
      <c r="O32" s="16">
        <f>(F32+J32)/K32</f>
        <v>4.816584463625154</v>
      </c>
      <c r="P32" s="16">
        <f>VLOOKUP(A32,[1]TDSheet!$A:$P,16,0)</f>
        <v>3.3348</v>
      </c>
      <c r="Q32" s="16">
        <f>VLOOKUP(A32,[1]TDSheet!$A:$Q,17,0)</f>
        <v>14.7506</v>
      </c>
      <c r="R32" s="16">
        <f>VLOOKUP(A32,[1]TDSheet!$A:$K,11,0)</f>
        <v>7.3676000000000004</v>
      </c>
      <c r="T32" s="16">
        <f>L32*G32</f>
        <v>0</v>
      </c>
      <c r="U32" s="16">
        <f>M32*G32</f>
        <v>75</v>
      </c>
      <c r="W32" s="16">
        <f t="shared" si="0"/>
        <v>0</v>
      </c>
      <c r="X32" s="16">
        <f t="shared" ref="X32:X40" si="2">M32</f>
        <v>75</v>
      </c>
      <c r="Y32" s="17">
        <f t="shared" si="1"/>
        <v>75</v>
      </c>
    </row>
    <row r="33" spans="1:25" ht="11.1" customHeight="1" outlineLevel="2" x14ac:dyDescent="0.2">
      <c r="A33" s="6" t="s">
        <v>37</v>
      </c>
      <c r="B33" s="6" t="s">
        <v>9</v>
      </c>
      <c r="C33" s="10">
        <v>176.37200000000001</v>
      </c>
      <c r="D33" s="10">
        <v>306.37099999999998</v>
      </c>
      <c r="E33" s="10">
        <v>120.98099999999999</v>
      </c>
      <c r="F33" s="10">
        <v>357.78699999999998</v>
      </c>
      <c r="G33" s="15">
        <f>VLOOKUP(A33,[1]TDSheet!$A:$G,7,0)</f>
        <v>1</v>
      </c>
      <c r="J33" s="16">
        <f>VLOOKUP(A33,[1]TDSheet!$A:$L,12,0)</f>
        <v>200</v>
      </c>
      <c r="K33" s="16">
        <f>E33/5</f>
        <v>24.196199999999997</v>
      </c>
      <c r="L33" s="17"/>
      <c r="M33" s="17"/>
      <c r="N33" s="16">
        <f>(F33+J33+L33+M33)/K33</f>
        <v>23.052669427430757</v>
      </c>
      <c r="O33" s="16">
        <f>(F33+J33)/K33</f>
        <v>23.052669427430757</v>
      </c>
      <c r="P33" s="16">
        <f>VLOOKUP(A33,[1]TDSheet!$A:$P,16,0)</f>
        <v>4.2652000000000001</v>
      </c>
      <c r="Q33" s="16">
        <f>VLOOKUP(A33,[1]TDSheet!$A:$Q,17,0)</f>
        <v>14.061000000000002</v>
      </c>
      <c r="R33" s="16">
        <f>VLOOKUP(A33,[1]TDSheet!$A:$K,11,0)</f>
        <v>16.049399999999999</v>
      </c>
      <c r="T33" s="16">
        <f>L33*G33</f>
        <v>0</v>
      </c>
      <c r="U33" s="16">
        <f>M33*G33</f>
        <v>0</v>
      </c>
      <c r="W33" s="16">
        <f t="shared" si="0"/>
        <v>0</v>
      </c>
      <c r="X33" s="16">
        <f t="shared" si="2"/>
        <v>0</v>
      </c>
      <c r="Y33" s="17">
        <f t="shared" si="1"/>
        <v>0</v>
      </c>
    </row>
    <row r="34" spans="1:25" ht="11.1" customHeight="1" outlineLevel="2" x14ac:dyDescent="0.2">
      <c r="A34" s="6" t="s">
        <v>38</v>
      </c>
      <c r="B34" s="6" t="s">
        <v>9</v>
      </c>
      <c r="C34" s="10">
        <v>145.60900000000001</v>
      </c>
      <c r="D34" s="10">
        <v>303.12700000000001</v>
      </c>
      <c r="E34" s="10">
        <v>118.953</v>
      </c>
      <c r="F34" s="10">
        <v>327.22300000000001</v>
      </c>
      <c r="G34" s="15">
        <f>VLOOKUP(A34,[1]TDSheet!$A:$G,7,0)</f>
        <v>1</v>
      </c>
      <c r="J34" s="16">
        <f>VLOOKUP(A34,[1]TDSheet!$A:$L,12,0)</f>
        <v>200</v>
      </c>
      <c r="K34" s="16">
        <f>E34/5</f>
        <v>23.790600000000001</v>
      </c>
      <c r="L34" s="17"/>
      <c r="M34" s="17"/>
      <c r="N34" s="16">
        <f>(F34+J34+L34+M34)/K34</f>
        <v>22.16097954654359</v>
      </c>
      <c r="O34" s="16">
        <f>(F34+J34)/K34</f>
        <v>22.16097954654359</v>
      </c>
      <c r="P34" s="16">
        <f>VLOOKUP(A34,[1]TDSheet!$A:$P,16,0)</f>
        <v>7.0377999999999998</v>
      </c>
      <c r="Q34" s="16">
        <f>VLOOKUP(A34,[1]TDSheet!$A:$Q,17,0)</f>
        <v>1.0336000000000001</v>
      </c>
      <c r="R34" s="16">
        <f>VLOOKUP(A34,[1]TDSheet!$A:$K,11,0)</f>
        <v>13.153200000000002</v>
      </c>
      <c r="T34" s="16">
        <f>L34*G34</f>
        <v>0</v>
      </c>
      <c r="U34" s="16">
        <f>M34*G34</f>
        <v>0</v>
      </c>
      <c r="W34" s="16">
        <f t="shared" si="0"/>
        <v>0</v>
      </c>
      <c r="X34" s="16">
        <f t="shared" si="2"/>
        <v>0</v>
      </c>
      <c r="Y34" s="17">
        <f t="shared" si="1"/>
        <v>0</v>
      </c>
    </row>
    <row r="35" spans="1:25" ht="11.1" customHeight="1" outlineLevel="2" x14ac:dyDescent="0.2">
      <c r="A35" s="6" t="s">
        <v>39</v>
      </c>
      <c r="B35" s="6" t="s">
        <v>9</v>
      </c>
      <c r="C35" s="10">
        <v>314.50599999999997</v>
      </c>
      <c r="D35" s="10">
        <v>311.05599999999998</v>
      </c>
      <c r="E35" s="10">
        <v>227.679</v>
      </c>
      <c r="F35" s="10">
        <v>389.83699999999999</v>
      </c>
      <c r="G35" s="15">
        <f>VLOOKUP(A35,[1]TDSheet!$A:$G,7,0)</f>
        <v>1</v>
      </c>
      <c r="J35" s="16">
        <f>VLOOKUP(A35,[1]TDSheet!$A:$L,12,0)</f>
        <v>100</v>
      </c>
      <c r="K35" s="16">
        <f>E35/5</f>
        <v>45.535800000000002</v>
      </c>
      <c r="L35" s="17">
        <v>0</v>
      </c>
      <c r="M35" s="17">
        <v>60</v>
      </c>
      <c r="N35" s="16">
        <f>(F35+J35+L35+M35)/K35</f>
        <v>12.074829035615933</v>
      </c>
      <c r="O35" s="16">
        <f>(F35+J35)/K35</f>
        <v>10.75718445706455</v>
      </c>
      <c r="P35" s="16">
        <f>VLOOKUP(A35,[1]TDSheet!$A:$P,16,0)</f>
        <v>13.6714</v>
      </c>
      <c r="Q35" s="16">
        <f>VLOOKUP(A35,[1]TDSheet!$A:$Q,17,0)</f>
        <v>30.455000000000002</v>
      </c>
      <c r="R35" s="16">
        <f>VLOOKUP(A35,[1]TDSheet!$A:$K,11,0)</f>
        <v>27.337200000000003</v>
      </c>
      <c r="T35" s="16">
        <f>L35*G35</f>
        <v>0</v>
      </c>
      <c r="U35" s="16">
        <f>M35*G35</f>
        <v>60</v>
      </c>
      <c r="W35" s="16">
        <f t="shared" si="0"/>
        <v>0</v>
      </c>
      <c r="X35" s="16">
        <f t="shared" si="2"/>
        <v>60</v>
      </c>
      <c r="Y35" s="17">
        <f t="shared" si="1"/>
        <v>60</v>
      </c>
    </row>
    <row r="36" spans="1:25" ht="11.1" customHeight="1" outlineLevel="2" x14ac:dyDescent="0.2">
      <c r="A36" s="6" t="s">
        <v>40</v>
      </c>
      <c r="B36" s="6" t="s">
        <v>9</v>
      </c>
      <c r="C36" s="10">
        <v>145.32300000000001</v>
      </c>
      <c r="D36" s="10">
        <v>304.54599999999999</v>
      </c>
      <c r="E36" s="10">
        <v>224.90299999999999</v>
      </c>
      <c r="F36" s="10">
        <v>217.96600000000001</v>
      </c>
      <c r="G36" s="15">
        <f>VLOOKUP(A36,[1]TDSheet!$A:$G,7,0)</f>
        <v>1</v>
      </c>
      <c r="J36" s="16">
        <f>VLOOKUP(A36,[1]TDSheet!$A:$L,12,0)</f>
        <v>300</v>
      </c>
      <c r="K36" s="16">
        <f>E36/5</f>
        <v>44.980599999999995</v>
      </c>
      <c r="L36" s="17">
        <v>0</v>
      </c>
      <c r="M36" s="17">
        <v>25</v>
      </c>
      <c r="N36" s="16">
        <f>(F36+J36+L36+M36)/K36</f>
        <v>12.071115102955497</v>
      </c>
      <c r="O36" s="16">
        <f>(F36+J36)/K36</f>
        <v>11.515319937928798</v>
      </c>
      <c r="P36" s="16">
        <f>VLOOKUP(A36,[1]TDSheet!$A:$P,16,0)</f>
        <v>10.007</v>
      </c>
      <c r="Q36" s="16">
        <f>VLOOKUP(A36,[1]TDSheet!$A:$Q,17,0)</f>
        <v>46.209400000000002</v>
      </c>
      <c r="R36" s="16">
        <f>VLOOKUP(A36,[1]TDSheet!$A:$K,11,0)</f>
        <v>46.642800000000001</v>
      </c>
      <c r="T36" s="16">
        <f>L36*G36</f>
        <v>0</v>
      </c>
      <c r="U36" s="16">
        <f>M36*G36</f>
        <v>25</v>
      </c>
      <c r="W36" s="16">
        <f t="shared" si="0"/>
        <v>0</v>
      </c>
      <c r="X36" s="16">
        <f t="shared" si="2"/>
        <v>25</v>
      </c>
      <c r="Y36" s="17">
        <f t="shared" si="1"/>
        <v>25</v>
      </c>
    </row>
    <row r="37" spans="1:25" ht="21.95" customHeight="1" outlineLevel="2" x14ac:dyDescent="0.2">
      <c r="A37" s="6" t="s">
        <v>41</v>
      </c>
      <c r="B37" s="6" t="s">
        <v>9</v>
      </c>
      <c r="C37" s="10">
        <v>1.37</v>
      </c>
      <c r="D37" s="10">
        <v>310.90499999999997</v>
      </c>
      <c r="E37" s="10">
        <v>43.774000000000001</v>
      </c>
      <c r="F37" s="10">
        <v>267.11399999999998</v>
      </c>
      <c r="G37" s="15">
        <f>VLOOKUP(A37,[1]TDSheet!$A:$G,7,0)</f>
        <v>1</v>
      </c>
      <c r="J37" s="16">
        <f>VLOOKUP(A37,[1]TDSheet!$A:$L,12,0)</f>
        <v>300</v>
      </c>
      <c r="K37" s="16">
        <f>E37/5</f>
        <v>8.7547999999999995</v>
      </c>
      <c r="L37" s="17"/>
      <c r="M37" s="17"/>
      <c r="N37" s="16">
        <f>(F37+J37+L37+M37)/K37</f>
        <v>64.777493489285888</v>
      </c>
      <c r="O37" s="16">
        <f>(F37+J37)/K37</f>
        <v>64.777493489285888</v>
      </c>
      <c r="P37" s="16">
        <f>VLOOKUP(A37,[1]TDSheet!$A:$P,16,0)</f>
        <v>2.7625999999999999</v>
      </c>
      <c r="Q37" s="16">
        <f>VLOOKUP(A37,[1]TDSheet!$A:$Q,17,0)</f>
        <v>12.072799999999999</v>
      </c>
      <c r="R37" s="16">
        <f>VLOOKUP(A37,[1]TDSheet!$A:$K,11,0)</f>
        <v>20.915399999999998</v>
      </c>
      <c r="T37" s="16">
        <f>L37*G37</f>
        <v>0</v>
      </c>
      <c r="U37" s="16">
        <f>M37*G37</f>
        <v>0</v>
      </c>
      <c r="W37" s="16">
        <f t="shared" si="0"/>
        <v>0</v>
      </c>
      <c r="X37" s="16">
        <f t="shared" si="2"/>
        <v>0</v>
      </c>
      <c r="Y37" s="17">
        <f t="shared" si="1"/>
        <v>0</v>
      </c>
    </row>
    <row r="38" spans="1:25" ht="11.1" customHeight="1" outlineLevel="2" x14ac:dyDescent="0.2">
      <c r="A38" s="6" t="s">
        <v>42</v>
      </c>
      <c r="B38" s="6" t="s">
        <v>9</v>
      </c>
      <c r="C38" s="10"/>
      <c r="D38" s="10">
        <v>103.374</v>
      </c>
      <c r="E38" s="10">
        <v>63.893000000000001</v>
      </c>
      <c r="F38" s="10">
        <v>39.481000000000002</v>
      </c>
      <c r="G38" s="15">
        <f>VLOOKUP(A38,[1]TDSheet!$A:$G,7,0)</f>
        <v>1</v>
      </c>
      <c r="J38" s="16">
        <f>VLOOKUP(A38,[1]TDSheet!$A:$L,12,0)</f>
        <v>50</v>
      </c>
      <c r="K38" s="16">
        <f>E38/5</f>
        <v>12.778600000000001</v>
      </c>
      <c r="L38" s="17">
        <v>0</v>
      </c>
      <c r="M38" s="17">
        <v>65</v>
      </c>
      <c r="N38" s="16">
        <f>(F38+J38+L38+M38)/K38</f>
        <v>12.089039487893821</v>
      </c>
      <c r="O38" s="16">
        <f>(F38+J38)/K38</f>
        <v>7.0024102796863499</v>
      </c>
      <c r="P38" s="16">
        <f>VLOOKUP(A38,[1]TDSheet!$A:$P,16,0)</f>
        <v>6.5743999999999998</v>
      </c>
      <c r="Q38" s="16">
        <f>VLOOKUP(A38,[1]TDSheet!$A:$Q,17,0)</f>
        <v>11.0246</v>
      </c>
      <c r="R38" s="16">
        <f>VLOOKUP(A38,[1]TDSheet!$A:$K,11,0)</f>
        <v>3.1429999999999998</v>
      </c>
      <c r="T38" s="16">
        <f>L38*G38</f>
        <v>0</v>
      </c>
      <c r="U38" s="16">
        <f>M38*G38</f>
        <v>65</v>
      </c>
      <c r="W38" s="16">
        <f t="shared" si="0"/>
        <v>0</v>
      </c>
      <c r="X38" s="16">
        <f>M38</f>
        <v>65</v>
      </c>
      <c r="Y38" s="17">
        <f t="shared" si="1"/>
        <v>65</v>
      </c>
    </row>
    <row r="39" spans="1:25" ht="11.1" customHeight="1" outlineLevel="2" x14ac:dyDescent="0.2">
      <c r="A39" s="6" t="s">
        <v>43</v>
      </c>
      <c r="B39" s="6" t="s">
        <v>9</v>
      </c>
      <c r="C39" s="10">
        <v>12.993</v>
      </c>
      <c r="D39" s="10"/>
      <c r="E39" s="10">
        <v>10.843999999999999</v>
      </c>
      <c r="F39" s="10"/>
      <c r="G39" s="15">
        <f>VLOOKUP(A39,[1]TDSheet!$A:$G,7,0)</f>
        <v>1</v>
      </c>
      <c r="J39" s="16">
        <f>VLOOKUP(A39,[1]TDSheet!$A:$L,12,0)</f>
        <v>50</v>
      </c>
      <c r="K39" s="16">
        <f>E39/5</f>
        <v>2.1688000000000001</v>
      </c>
      <c r="L39" s="17"/>
      <c r="M39" s="17"/>
      <c r="N39" s="16">
        <f>(F39+J39+L39+M39)/K39</f>
        <v>23.054223533751383</v>
      </c>
      <c r="O39" s="16">
        <f>(F39+J39)/K39</f>
        <v>23.054223533751383</v>
      </c>
      <c r="P39" s="16">
        <f>VLOOKUP(A39,[1]TDSheet!$A:$P,16,0)</f>
        <v>0</v>
      </c>
      <c r="Q39" s="16">
        <f>VLOOKUP(A39,[1]TDSheet!$A:$Q,17,0)</f>
        <v>3.7752000000000003</v>
      </c>
      <c r="R39" s="16">
        <f>VLOOKUP(A39,[1]TDSheet!$A:$K,11,0)</f>
        <v>3.8948</v>
      </c>
      <c r="T39" s="16">
        <f>L39*G39</f>
        <v>0</v>
      </c>
      <c r="U39" s="16">
        <f>M39*G39</f>
        <v>0</v>
      </c>
      <c r="W39" s="16">
        <f t="shared" si="0"/>
        <v>0</v>
      </c>
      <c r="X39" s="16">
        <f t="shared" si="2"/>
        <v>0</v>
      </c>
      <c r="Y39" s="17">
        <f t="shared" si="1"/>
        <v>0</v>
      </c>
    </row>
    <row r="40" spans="1:25" ht="21.95" customHeight="1" outlineLevel="2" x14ac:dyDescent="0.2">
      <c r="A40" s="6" t="s">
        <v>44</v>
      </c>
      <c r="B40" s="6" t="s">
        <v>19</v>
      </c>
      <c r="C40" s="10">
        <v>1</v>
      </c>
      <c r="D40" s="10">
        <v>56</v>
      </c>
      <c r="E40" s="10">
        <v>54</v>
      </c>
      <c r="F40" s="10">
        <v>2</v>
      </c>
      <c r="G40" s="15">
        <f>VLOOKUP(A40,[1]TDSheet!$A:$G,7,0)</f>
        <v>0.35</v>
      </c>
      <c r="J40" s="16">
        <f>VLOOKUP(A40,[1]TDSheet!$A:$L,12,0)</f>
        <v>0</v>
      </c>
      <c r="K40" s="16">
        <f>E40/5</f>
        <v>10.8</v>
      </c>
      <c r="L40" s="17">
        <v>0</v>
      </c>
      <c r="M40" s="17">
        <v>130</v>
      </c>
      <c r="N40" s="16">
        <f>(F40+J40+L40+M40)/K40</f>
        <v>12.222222222222221</v>
      </c>
      <c r="O40" s="16">
        <f>(F40+J40)/K40</f>
        <v>0.18518518518518517</v>
      </c>
      <c r="P40" s="16">
        <f>VLOOKUP(A40,[1]TDSheet!$A:$P,16,0)</f>
        <v>0</v>
      </c>
      <c r="Q40" s="16">
        <f>VLOOKUP(A40,[1]TDSheet!$A:$Q,17,0)</f>
        <v>0.2</v>
      </c>
      <c r="R40" s="16">
        <f>VLOOKUP(A40,[1]TDSheet!$A:$K,11,0)</f>
        <v>10.8</v>
      </c>
      <c r="T40" s="16">
        <f>L40*G40</f>
        <v>0</v>
      </c>
      <c r="U40" s="16">
        <f>M40*G40</f>
        <v>45.5</v>
      </c>
      <c r="W40" s="16">
        <f t="shared" si="0"/>
        <v>0</v>
      </c>
      <c r="Y40" s="17">
        <f t="shared" si="1"/>
        <v>0</v>
      </c>
    </row>
    <row r="41" spans="1:25" ht="21.95" customHeight="1" outlineLevel="2" x14ac:dyDescent="0.2">
      <c r="A41" s="6" t="s">
        <v>69</v>
      </c>
      <c r="B41" s="6" t="s">
        <v>19</v>
      </c>
      <c r="C41" s="10"/>
      <c r="D41" s="10"/>
      <c r="E41" s="10"/>
      <c r="F41" s="10"/>
      <c r="G41" s="15">
        <v>0.4</v>
      </c>
      <c r="J41" s="16">
        <f>VLOOKUP(A41,[1]TDSheet!$A:$L,12,0)</f>
        <v>200</v>
      </c>
      <c r="K41" s="16">
        <f>E41/5</f>
        <v>0</v>
      </c>
      <c r="L41" s="17"/>
      <c r="M41" s="22">
        <v>1000</v>
      </c>
      <c r="N41" s="16" t="e">
        <f>(F41+J41+L41+M41)/K41</f>
        <v>#DIV/0!</v>
      </c>
      <c r="O41" s="16" t="e">
        <f>(F41+J41)/K41</f>
        <v>#DIV/0!</v>
      </c>
      <c r="P41" s="16">
        <f>VLOOKUP(A41,[1]TDSheet!$A:$P,16,0)</f>
        <v>1.4</v>
      </c>
      <c r="Q41" s="16">
        <f>VLOOKUP(A41,[1]TDSheet!$A:$Q,17,0)</f>
        <v>24</v>
      </c>
      <c r="R41" s="16">
        <f>VLOOKUP(A41,[1]TDSheet!$A:$K,11,0)</f>
        <v>0</v>
      </c>
      <c r="T41" s="16">
        <f>L41*G41</f>
        <v>0</v>
      </c>
      <c r="U41" s="16">
        <f>M41*G41</f>
        <v>400</v>
      </c>
      <c r="W41" s="16">
        <f t="shared" si="0"/>
        <v>0</v>
      </c>
      <c r="Y41" s="17">
        <f t="shared" si="1"/>
        <v>0</v>
      </c>
    </row>
    <row r="42" spans="1:25" ht="21.95" customHeight="1" outlineLevel="2" x14ac:dyDescent="0.2">
      <c r="A42" s="6" t="s">
        <v>70</v>
      </c>
      <c r="B42" s="6" t="s">
        <v>19</v>
      </c>
      <c r="C42" s="10">
        <v>3</v>
      </c>
      <c r="D42" s="10"/>
      <c r="E42" s="10"/>
      <c r="F42" s="10"/>
      <c r="G42" s="15">
        <v>0.45</v>
      </c>
      <c r="J42" s="16">
        <f>VLOOKUP(A42,[1]TDSheet!$A:$L,12,0)</f>
        <v>0</v>
      </c>
      <c r="K42" s="19">
        <f>E42/5</f>
        <v>0</v>
      </c>
      <c r="L42" s="18">
        <v>0</v>
      </c>
      <c r="M42" s="18">
        <v>100</v>
      </c>
      <c r="N42" s="16" t="e">
        <f>(F42+J42+L42+M42)/K42</f>
        <v>#DIV/0!</v>
      </c>
      <c r="O42" s="16" t="e">
        <f>(F42+J42)/K42</f>
        <v>#DIV/0!</v>
      </c>
      <c r="P42" s="16">
        <f>VLOOKUP(A42,[1]TDSheet!$A:$P,16,0)</f>
        <v>7</v>
      </c>
      <c r="Q42" s="16">
        <f>VLOOKUP(A42,[1]TDSheet!$A:$Q,17,0)</f>
        <v>9.4</v>
      </c>
      <c r="R42" s="16">
        <f>VLOOKUP(A42,[1]TDSheet!$A:$K,11,0)</f>
        <v>0</v>
      </c>
      <c r="T42" s="16">
        <f>L42*G42</f>
        <v>0</v>
      </c>
      <c r="U42" s="16">
        <f>M42*G42</f>
        <v>45</v>
      </c>
      <c r="W42" s="16">
        <f t="shared" si="0"/>
        <v>0</v>
      </c>
      <c r="X42" s="16">
        <f>M42</f>
        <v>100</v>
      </c>
      <c r="Y42" s="17">
        <f t="shared" si="1"/>
        <v>100</v>
      </c>
    </row>
    <row r="43" spans="1:25" ht="11.1" customHeight="1" outlineLevel="2" x14ac:dyDescent="0.2">
      <c r="A43" s="6" t="s">
        <v>45</v>
      </c>
      <c r="B43" s="6" t="s">
        <v>9</v>
      </c>
      <c r="C43" s="10">
        <v>52.603999999999999</v>
      </c>
      <c r="D43" s="10">
        <v>308.43400000000003</v>
      </c>
      <c r="E43" s="10">
        <v>346.09300000000002</v>
      </c>
      <c r="F43" s="10">
        <v>9.6389999999999993</v>
      </c>
      <c r="G43" s="15">
        <f>VLOOKUP(A43,[1]TDSheet!$A:$G,7,0)</f>
        <v>1</v>
      </c>
      <c r="J43" s="16">
        <f>VLOOKUP(A43,[1]TDSheet!$A:$L,12,0)</f>
        <v>200</v>
      </c>
      <c r="K43" s="16">
        <f>E43/5</f>
        <v>69.218600000000009</v>
      </c>
      <c r="L43" s="17">
        <v>0</v>
      </c>
      <c r="M43" s="20">
        <v>620</v>
      </c>
      <c r="N43" s="16">
        <f>(F43+J43+L43+M43)/K43</f>
        <v>11.985781278442499</v>
      </c>
      <c r="O43" s="16">
        <f>(F43+J43)/K43</f>
        <v>3.0286512584767675</v>
      </c>
      <c r="P43" s="16">
        <f>VLOOKUP(A43,[1]TDSheet!$A:$P,16,0)</f>
        <v>0</v>
      </c>
      <c r="Q43" s="16">
        <f>VLOOKUP(A43,[1]TDSheet!$A:$Q,17,0)</f>
        <v>21.8476</v>
      </c>
      <c r="R43" s="16">
        <f>VLOOKUP(A43,[1]TDSheet!$A:$K,11,0)</f>
        <v>52.145200000000003</v>
      </c>
      <c r="T43" s="16">
        <f>L43*G43</f>
        <v>0</v>
      </c>
      <c r="U43" s="16">
        <f>M43*G43</f>
        <v>620</v>
      </c>
      <c r="W43" s="16">
        <f t="shared" si="0"/>
        <v>0</v>
      </c>
      <c r="X43" s="16">
        <f t="shared" ref="X43:X44" si="3">M43</f>
        <v>620</v>
      </c>
      <c r="Y43" s="17">
        <f t="shared" si="1"/>
        <v>620</v>
      </c>
    </row>
    <row r="44" spans="1:25" ht="11.1" customHeight="1" outlineLevel="2" x14ac:dyDescent="0.2">
      <c r="A44" s="6" t="s">
        <v>71</v>
      </c>
      <c r="B44" s="6" t="s">
        <v>19</v>
      </c>
      <c r="C44" s="10"/>
      <c r="D44" s="10">
        <v>102</v>
      </c>
      <c r="E44" s="10"/>
      <c r="F44" s="10"/>
      <c r="G44" s="15">
        <v>0.35</v>
      </c>
      <c r="J44" s="16">
        <f>VLOOKUP(A44,[1]TDSheet!$A:$L,12,0)</f>
        <v>50</v>
      </c>
      <c r="K44" s="16">
        <f>E44/5</f>
        <v>0</v>
      </c>
      <c r="L44" s="17"/>
      <c r="M44" s="20"/>
      <c r="N44" s="16" t="e">
        <f>(F44+J44+L44+M44)/K44</f>
        <v>#DIV/0!</v>
      </c>
      <c r="O44" s="16" t="e">
        <f>(F44+J44)/K44</f>
        <v>#DIV/0!</v>
      </c>
      <c r="P44" s="16">
        <f>VLOOKUP(A44,[1]TDSheet!$A:$P,16,0)</f>
        <v>0</v>
      </c>
      <c r="Q44" s="16">
        <f>VLOOKUP(A44,[1]TDSheet!$A:$Q,17,0)</f>
        <v>1.6</v>
      </c>
      <c r="R44" s="16">
        <f>VLOOKUP(A44,[1]TDSheet!$A:$K,11,0)</f>
        <v>20.399999999999999</v>
      </c>
      <c r="T44" s="16">
        <f>L44*G44</f>
        <v>0</v>
      </c>
      <c r="U44" s="16">
        <f>M44*G44</f>
        <v>0</v>
      </c>
      <c r="W44" s="16">
        <f t="shared" si="0"/>
        <v>0</v>
      </c>
      <c r="X44" s="16">
        <f t="shared" si="3"/>
        <v>0</v>
      </c>
      <c r="Y44" s="17">
        <f t="shared" si="1"/>
        <v>0</v>
      </c>
    </row>
    <row r="45" spans="1:25" ht="11.1" customHeight="1" outlineLevel="2" x14ac:dyDescent="0.2">
      <c r="A45" s="6" t="s">
        <v>46</v>
      </c>
      <c r="B45" s="6" t="s">
        <v>9</v>
      </c>
      <c r="C45" s="10">
        <v>175.614</v>
      </c>
      <c r="D45" s="10">
        <v>2.5999999999999999E-2</v>
      </c>
      <c r="E45" s="10">
        <v>53.107999999999997</v>
      </c>
      <c r="F45" s="10">
        <v>119.67</v>
      </c>
      <c r="G45" s="15">
        <f>VLOOKUP(A45,[1]TDSheet!$A:$G,7,0)</f>
        <v>1</v>
      </c>
      <c r="J45" s="16">
        <f>VLOOKUP(A45,[1]TDSheet!$A:$L,12,0)</f>
        <v>0</v>
      </c>
      <c r="K45" s="16">
        <f>E45/5</f>
        <v>10.621599999999999</v>
      </c>
      <c r="L45" s="17">
        <v>10</v>
      </c>
      <c r="M45" s="20"/>
      <c r="N45" s="16">
        <f>(F45+J45+L45+M45)/K45</f>
        <v>12.208141899525497</v>
      </c>
      <c r="O45" s="16">
        <f>(F45+J45)/K45</f>
        <v>11.266664156059353</v>
      </c>
      <c r="P45" s="16">
        <f>VLOOKUP(A45,[1]TDSheet!$A:$P,16,0)</f>
        <v>0</v>
      </c>
      <c r="Q45" s="16">
        <f>VLOOKUP(A45,[1]TDSheet!$A:$Q,17,0)</f>
        <v>0</v>
      </c>
      <c r="R45" s="16">
        <f>VLOOKUP(A45,[1]TDSheet!$A:$K,11,0)</f>
        <v>5.8803999999999998</v>
      </c>
      <c r="T45" s="16">
        <f>L45*G45</f>
        <v>10</v>
      </c>
      <c r="U45" s="16">
        <f>M45*G45</f>
        <v>0</v>
      </c>
      <c r="W45" s="16">
        <f t="shared" si="0"/>
        <v>10</v>
      </c>
      <c r="Y45" s="17">
        <f t="shared" si="1"/>
        <v>10</v>
      </c>
    </row>
    <row r="46" spans="1:25" ht="11.1" customHeight="1" outlineLevel="2" x14ac:dyDescent="0.2">
      <c r="A46" s="6" t="s">
        <v>52</v>
      </c>
      <c r="B46" s="6" t="s">
        <v>19</v>
      </c>
      <c r="C46" s="10"/>
      <c r="D46" s="10">
        <v>354</v>
      </c>
      <c r="E46" s="10">
        <v>329</v>
      </c>
      <c r="F46" s="10">
        <v>13</v>
      </c>
      <c r="G46" s="15">
        <f>VLOOKUP(A46,[1]TDSheet!$A:$G,7,0)</f>
        <v>0.4</v>
      </c>
      <c r="J46" s="16">
        <f>VLOOKUP(A46,[1]TDSheet!$A:$L,12,0)</f>
        <v>100</v>
      </c>
      <c r="K46" s="16">
        <f>E46/5</f>
        <v>65.8</v>
      </c>
      <c r="L46" s="17">
        <v>670</v>
      </c>
      <c r="M46" s="22">
        <v>1000</v>
      </c>
      <c r="N46" s="16">
        <f>(F46+J46+L46+M46)/K46</f>
        <v>27.097264437689972</v>
      </c>
      <c r="O46" s="16">
        <f>(F46+J46)/K46</f>
        <v>1.7173252279635258</v>
      </c>
      <c r="P46" s="16">
        <f>VLOOKUP(A46,[1]TDSheet!$A:$P,16,0)</f>
        <v>20</v>
      </c>
      <c r="Q46" s="16">
        <f>VLOOKUP(A46,[1]TDSheet!$A:$Q,17,0)</f>
        <v>56.6</v>
      </c>
      <c r="R46" s="16">
        <f>VLOOKUP(A46,[1]TDSheet!$A:$K,11,0)</f>
        <v>40.799999999999997</v>
      </c>
      <c r="T46" s="16">
        <f>L46*G46</f>
        <v>268</v>
      </c>
      <c r="U46" s="16">
        <f>M46*G46</f>
        <v>400</v>
      </c>
      <c r="W46" s="16">
        <f t="shared" si="0"/>
        <v>670</v>
      </c>
      <c r="Y46" s="17">
        <f t="shared" si="1"/>
        <v>670</v>
      </c>
    </row>
    <row r="47" spans="1:25" ht="21.95" customHeight="1" outlineLevel="2" x14ac:dyDescent="0.2">
      <c r="A47" s="6" t="s">
        <v>53</v>
      </c>
      <c r="B47" s="6" t="s">
        <v>19</v>
      </c>
      <c r="C47" s="10"/>
      <c r="D47" s="10">
        <v>204</v>
      </c>
      <c r="E47" s="10">
        <v>192</v>
      </c>
      <c r="F47" s="10"/>
      <c r="G47" s="15">
        <f>VLOOKUP(A47,[1]TDSheet!$A:$G,7,0)</f>
        <v>0.4</v>
      </c>
      <c r="J47" s="16">
        <f>VLOOKUP(A47,[1]TDSheet!$A:$L,12,0)</f>
        <v>100</v>
      </c>
      <c r="K47" s="16">
        <f>E47/5</f>
        <v>38.4</v>
      </c>
      <c r="L47" s="17">
        <v>360</v>
      </c>
      <c r="M47" s="22">
        <v>1000</v>
      </c>
      <c r="N47" s="16">
        <f>(F47+J47+L47+M47)/K47</f>
        <v>38.020833333333336</v>
      </c>
      <c r="O47" s="16">
        <f>(F47+J47)/K47</f>
        <v>2.604166666666667</v>
      </c>
      <c r="P47" s="16">
        <f>VLOOKUP(A47,[1]TDSheet!$A:$P,16,0)</f>
        <v>21.2</v>
      </c>
      <c r="Q47" s="16">
        <f>VLOOKUP(A47,[1]TDSheet!$A:$Q,17,0)</f>
        <v>56</v>
      </c>
      <c r="R47" s="16">
        <f>VLOOKUP(A47,[1]TDSheet!$A:$K,11,0)</f>
        <v>40.799999999999997</v>
      </c>
      <c r="T47" s="16">
        <f>L47*G47</f>
        <v>144</v>
      </c>
      <c r="U47" s="16">
        <f>M47*G47</f>
        <v>400</v>
      </c>
      <c r="W47" s="16">
        <f t="shared" si="0"/>
        <v>360</v>
      </c>
      <c r="Y47" s="17">
        <f t="shared" si="1"/>
        <v>360</v>
      </c>
    </row>
    <row r="48" spans="1:25" ht="11.1" customHeight="1" outlineLevel="2" x14ac:dyDescent="0.2">
      <c r="A48" s="6" t="s">
        <v>14</v>
      </c>
      <c r="B48" s="6" t="s">
        <v>9</v>
      </c>
      <c r="C48" s="10">
        <v>162.73699999999999</v>
      </c>
      <c r="D48" s="10">
        <v>204.86</v>
      </c>
      <c r="E48" s="10">
        <v>283.27199999999999</v>
      </c>
      <c r="F48" s="10">
        <v>70.840999999999994</v>
      </c>
      <c r="G48" s="15">
        <f>VLOOKUP(A48,[1]TDSheet!$A:$G,7,0)</f>
        <v>1</v>
      </c>
      <c r="J48" s="16">
        <f>VLOOKUP(A48,[1]TDSheet!$A:$L,12,0)</f>
        <v>100</v>
      </c>
      <c r="K48" s="16">
        <f>E48/5</f>
        <v>56.654399999999995</v>
      </c>
      <c r="L48" s="17">
        <v>500</v>
      </c>
      <c r="M48" s="22">
        <v>500</v>
      </c>
      <c r="N48" s="16">
        <f>(F48+J48+L48+M48)/K48</f>
        <v>20.666373662063318</v>
      </c>
      <c r="O48" s="16">
        <f>(F48+J48)/K48</f>
        <v>3.0154939422180806</v>
      </c>
      <c r="P48" s="16">
        <f>VLOOKUP(A48,[1]TDSheet!$A:$P,16,0)</f>
        <v>0</v>
      </c>
      <c r="Q48" s="16">
        <f>VLOOKUP(A48,[1]TDSheet!$A:$Q,17,0)</f>
        <v>0</v>
      </c>
      <c r="R48" s="16">
        <f>VLOOKUP(A48,[1]TDSheet!$A:$K,11,0)</f>
        <v>32.936999999999998</v>
      </c>
      <c r="T48" s="16">
        <f>L48*G48</f>
        <v>500</v>
      </c>
      <c r="U48" s="16">
        <f>M48*G48</f>
        <v>500</v>
      </c>
      <c r="W48" s="16">
        <f t="shared" si="0"/>
        <v>500</v>
      </c>
      <c r="Y48" s="17">
        <f t="shared" si="1"/>
        <v>500</v>
      </c>
    </row>
    <row r="49" spans="1:25" ht="11.1" customHeight="1" outlineLevel="2" x14ac:dyDescent="0.2">
      <c r="A49" s="6" t="s">
        <v>15</v>
      </c>
      <c r="B49" s="6" t="s">
        <v>9</v>
      </c>
      <c r="C49" s="10">
        <v>116.602</v>
      </c>
      <c r="D49" s="10">
        <v>309.887</v>
      </c>
      <c r="E49" s="10">
        <v>261.30599999999998</v>
      </c>
      <c r="F49" s="10">
        <v>158.374</v>
      </c>
      <c r="G49" s="15">
        <f>VLOOKUP(A49,[1]TDSheet!$A:$G,7,0)</f>
        <v>1</v>
      </c>
      <c r="J49" s="16">
        <f>VLOOKUP(A49,[1]TDSheet!$A:$L,12,0)</f>
        <v>0</v>
      </c>
      <c r="K49" s="16">
        <f>E49/5</f>
        <v>52.261199999999995</v>
      </c>
      <c r="L49" s="17">
        <v>0</v>
      </c>
      <c r="M49" s="20">
        <v>470</v>
      </c>
      <c r="N49" s="16">
        <f>(F49+J49+L49+M49)/K49</f>
        <v>12.023719317581687</v>
      </c>
      <c r="O49" s="16">
        <f>(F49+J49)/K49</f>
        <v>3.0304317543416532</v>
      </c>
      <c r="P49" s="16">
        <f>VLOOKUP(A49,[1]TDSheet!$A:$P,16,0)</f>
        <v>10.737</v>
      </c>
      <c r="Q49" s="16">
        <f>VLOOKUP(A49,[1]TDSheet!$A:$Q,17,0)</f>
        <v>21.959600000000002</v>
      </c>
      <c r="R49" s="16">
        <f>VLOOKUP(A49,[1]TDSheet!$A:$K,11,0)</f>
        <v>39.333600000000004</v>
      </c>
      <c r="T49" s="16">
        <f>L49*G49</f>
        <v>0</v>
      </c>
      <c r="U49" s="16">
        <f>M49*G49</f>
        <v>470</v>
      </c>
      <c r="W49" s="16">
        <f t="shared" si="0"/>
        <v>0</v>
      </c>
      <c r="X49" s="16">
        <f t="shared" si="0"/>
        <v>470</v>
      </c>
      <c r="Y49" s="17">
        <f t="shared" si="1"/>
        <v>470</v>
      </c>
    </row>
    <row r="50" spans="1:25" ht="11.1" customHeight="1" outlineLevel="2" x14ac:dyDescent="0.2">
      <c r="A50" s="6" t="s">
        <v>16</v>
      </c>
      <c r="B50" s="6" t="s">
        <v>9</v>
      </c>
      <c r="C50" s="10">
        <v>126.741</v>
      </c>
      <c r="D50" s="10">
        <v>205.85400000000001</v>
      </c>
      <c r="E50" s="10">
        <v>146.43199999999999</v>
      </c>
      <c r="F50" s="10">
        <v>183.45400000000001</v>
      </c>
      <c r="G50" s="15">
        <f>VLOOKUP(A50,[1]TDSheet!$A:$G,7,0)</f>
        <v>1</v>
      </c>
      <c r="J50" s="16">
        <f>VLOOKUP(A50,[1]TDSheet!$A:$L,12,0)</f>
        <v>0</v>
      </c>
      <c r="K50" s="16">
        <f>E50/5</f>
        <v>29.286399999999997</v>
      </c>
      <c r="L50" s="17">
        <v>160</v>
      </c>
      <c r="M50" s="22">
        <v>1500</v>
      </c>
      <c r="N50" s="16">
        <f>(F50+J50+L50+M50)/K50</f>
        <v>62.945735904720287</v>
      </c>
      <c r="O50" s="16">
        <f>(F50+J50)/K50</f>
        <v>6.26413625437063</v>
      </c>
      <c r="P50" s="16">
        <f>VLOOKUP(A50,[1]TDSheet!$A:$P,16,0)</f>
        <v>0</v>
      </c>
      <c r="Q50" s="16">
        <f>VLOOKUP(A50,[1]TDSheet!$A:$Q,17,0)</f>
        <v>9.8819999999999997</v>
      </c>
      <c r="R50" s="16">
        <f>VLOOKUP(A50,[1]TDSheet!$A:$K,11,0)</f>
        <v>16.2166</v>
      </c>
      <c r="T50" s="16">
        <f>L50*G50</f>
        <v>160</v>
      </c>
      <c r="U50" s="16">
        <f>M50*G50</f>
        <v>1500</v>
      </c>
      <c r="W50" s="16">
        <f t="shared" si="0"/>
        <v>160</v>
      </c>
      <c r="Y50" s="17">
        <f t="shared" si="1"/>
        <v>160</v>
      </c>
    </row>
    <row r="51" spans="1:25" ht="11.1" customHeight="1" outlineLevel="2" x14ac:dyDescent="0.2">
      <c r="A51" s="6" t="s">
        <v>54</v>
      </c>
      <c r="B51" s="6" t="s">
        <v>19</v>
      </c>
      <c r="C51" s="10">
        <v>24</v>
      </c>
      <c r="D51" s="10">
        <v>54</v>
      </c>
      <c r="E51" s="10">
        <v>58</v>
      </c>
      <c r="F51" s="10">
        <v>20</v>
      </c>
      <c r="G51" s="15">
        <f>VLOOKUP(A51,[1]TDSheet!$A:$G,7,0)</f>
        <v>0.35</v>
      </c>
      <c r="J51" s="16">
        <f>VLOOKUP(A51,[1]TDSheet!$A:$L,12,0)</f>
        <v>30.000000000000004</v>
      </c>
      <c r="K51" s="16">
        <f>E51/5</f>
        <v>11.6</v>
      </c>
      <c r="L51" s="17">
        <v>0</v>
      </c>
      <c r="M51" s="20">
        <v>90</v>
      </c>
      <c r="N51" s="16">
        <f>(F51+J51+L51+M51)/K51</f>
        <v>12.068965517241379</v>
      </c>
      <c r="O51" s="16">
        <f>(F51+J51)/K51</f>
        <v>4.3103448275862073</v>
      </c>
      <c r="P51" s="16">
        <f>VLOOKUP(A51,[1]TDSheet!$A:$P,16,0)</f>
        <v>0</v>
      </c>
      <c r="Q51" s="16">
        <f>VLOOKUP(A51,[1]TDSheet!$A:$Q,17,0)</f>
        <v>0</v>
      </c>
      <c r="R51" s="16">
        <f>VLOOKUP(A51,[1]TDSheet!$A:$K,11,0)</f>
        <v>6</v>
      </c>
      <c r="T51" s="16">
        <f>L51*G51</f>
        <v>0</v>
      </c>
      <c r="U51" s="16">
        <f>M51*G51</f>
        <v>31.499999999999996</v>
      </c>
      <c r="W51" s="16">
        <f t="shared" si="0"/>
        <v>0</v>
      </c>
      <c r="X51" s="16">
        <f t="shared" si="0"/>
        <v>90</v>
      </c>
      <c r="Y51" s="17">
        <f t="shared" si="1"/>
        <v>90</v>
      </c>
    </row>
    <row r="52" spans="1:25" ht="11.1" customHeight="1" outlineLevel="2" x14ac:dyDescent="0.2">
      <c r="A52" s="6" t="s">
        <v>22</v>
      </c>
      <c r="B52" s="6" t="s">
        <v>19</v>
      </c>
      <c r="C52" s="10">
        <v>18</v>
      </c>
      <c r="D52" s="10">
        <v>56</v>
      </c>
      <c r="E52" s="10">
        <v>13</v>
      </c>
      <c r="F52" s="10">
        <v>61</v>
      </c>
      <c r="G52" s="15">
        <f>VLOOKUP(A52,[1]TDSheet!$A:$G,7,0)</f>
        <v>0.35</v>
      </c>
      <c r="J52" s="16">
        <f>VLOOKUP(A52,[1]TDSheet!$A:$L,12,0)</f>
        <v>30.000000000000004</v>
      </c>
      <c r="K52" s="16">
        <f>E52/5</f>
        <v>2.6</v>
      </c>
      <c r="L52" s="17"/>
      <c r="M52" s="20"/>
      <c r="N52" s="16">
        <f>(F52+J52+L52+M52)/K52</f>
        <v>35</v>
      </c>
      <c r="O52" s="16">
        <f>(F52+J52)/K52</f>
        <v>35</v>
      </c>
      <c r="P52" s="16">
        <f>VLOOKUP(A52,[1]TDSheet!$A:$P,16,0)</f>
        <v>0</v>
      </c>
      <c r="Q52" s="16">
        <f>VLOOKUP(A52,[1]TDSheet!$A:$Q,17,0)</f>
        <v>0</v>
      </c>
      <c r="R52" s="16">
        <f>VLOOKUP(A52,[1]TDSheet!$A:$K,11,0)</f>
        <v>7.6</v>
      </c>
      <c r="T52" s="16">
        <f>L52*G52</f>
        <v>0</v>
      </c>
      <c r="U52" s="16">
        <f>M52*G52</f>
        <v>0</v>
      </c>
      <c r="W52" s="16">
        <f t="shared" si="0"/>
        <v>0</v>
      </c>
      <c r="X52" s="16">
        <f t="shared" si="0"/>
        <v>0</v>
      </c>
      <c r="Y52" s="17">
        <f t="shared" si="1"/>
        <v>0</v>
      </c>
    </row>
    <row r="53" spans="1:25" ht="11.1" customHeight="1" outlineLevel="2" x14ac:dyDescent="0.2">
      <c r="A53" s="6" t="s">
        <v>47</v>
      </c>
      <c r="B53" s="6" t="s">
        <v>9</v>
      </c>
      <c r="C53" s="10">
        <v>40.784999999999997</v>
      </c>
      <c r="D53" s="10"/>
      <c r="E53" s="10">
        <v>20.707999999999998</v>
      </c>
      <c r="F53" s="10">
        <v>20.042999999999999</v>
      </c>
      <c r="G53" s="15">
        <f>VLOOKUP(A53,[1]TDSheet!$A:$G,7,0)</f>
        <v>1</v>
      </c>
      <c r="J53" s="16">
        <f>VLOOKUP(A53,[1]TDSheet!$A:$L,12,0)</f>
        <v>20</v>
      </c>
      <c r="K53" s="16">
        <f>E53/5</f>
        <v>4.1415999999999995</v>
      </c>
      <c r="L53" s="17">
        <v>0</v>
      </c>
      <c r="M53" s="20">
        <v>10</v>
      </c>
      <c r="N53" s="16">
        <f>(F53+J53+L53+M53)/K53</f>
        <v>12.083011396561716</v>
      </c>
      <c r="O53" s="16">
        <f>(F53+J53)/K53</f>
        <v>9.668485609426309</v>
      </c>
      <c r="P53" s="16">
        <f>VLOOKUP(A53,[1]TDSheet!$A:$P,16,0)</f>
        <v>0</v>
      </c>
      <c r="Q53" s="16">
        <f>VLOOKUP(A53,[1]TDSheet!$A:$Q,17,0)</f>
        <v>0</v>
      </c>
      <c r="R53" s="16">
        <f>VLOOKUP(A53,[1]TDSheet!$A:$K,11,0)</f>
        <v>2.1412</v>
      </c>
      <c r="T53" s="16">
        <f>L53*G53</f>
        <v>0</v>
      </c>
      <c r="U53" s="16">
        <f>M53*G53</f>
        <v>10</v>
      </c>
      <c r="W53" s="16">
        <f t="shared" si="0"/>
        <v>0</v>
      </c>
      <c r="X53" s="16">
        <f t="shared" si="0"/>
        <v>10</v>
      </c>
      <c r="Y53" s="17">
        <f t="shared" si="1"/>
        <v>10</v>
      </c>
    </row>
    <row r="54" spans="1:25" ht="11.1" customHeight="1" outlineLevel="2" x14ac:dyDescent="0.2">
      <c r="A54" s="24" t="s">
        <v>72</v>
      </c>
      <c r="B54" s="6" t="s">
        <v>19</v>
      </c>
      <c r="C54" s="10"/>
      <c r="D54" s="10"/>
      <c r="E54" s="10"/>
      <c r="F54" s="10"/>
      <c r="G54" s="15">
        <v>0.35</v>
      </c>
      <c r="J54" s="16">
        <f>VLOOKUP(A54,[1]TDSheet!$A:$L,12,0)</f>
        <v>0</v>
      </c>
      <c r="K54" s="19">
        <f>E54/5</f>
        <v>0</v>
      </c>
      <c r="L54" s="18">
        <v>0</v>
      </c>
      <c r="M54" s="18">
        <v>120</v>
      </c>
      <c r="N54" s="16" t="e">
        <f>(F54+J54+L54+M54)/K54</f>
        <v>#DIV/0!</v>
      </c>
      <c r="O54" s="16" t="e">
        <f>(F54+J54)/K54</f>
        <v>#DIV/0!</v>
      </c>
      <c r="P54" s="16">
        <f>VLOOKUP(A54,[1]TDSheet!$A:$P,16,0)</f>
        <v>0</v>
      </c>
      <c r="Q54" s="16">
        <f>VLOOKUP(A54,[1]TDSheet!$A:$Q,17,0)</f>
        <v>0</v>
      </c>
      <c r="R54" s="16">
        <f>VLOOKUP(A54,[1]TDSheet!$A:$K,11,0)</f>
        <v>11.2</v>
      </c>
      <c r="T54" s="16">
        <f>L54*G54</f>
        <v>0</v>
      </c>
      <c r="U54" s="16">
        <f>M54*G54</f>
        <v>42</v>
      </c>
      <c r="W54" s="16">
        <f t="shared" si="0"/>
        <v>0</v>
      </c>
      <c r="X54" s="16">
        <f t="shared" si="0"/>
        <v>120</v>
      </c>
      <c r="Y54" s="17">
        <f t="shared" si="1"/>
        <v>120</v>
      </c>
    </row>
    <row r="55" spans="1:25" ht="21.95" customHeight="1" outlineLevel="2" x14ac:dyDescent="0.2">
      <c r="A55" s="6" t="s">
        <v>55</v>
      </c>
      <c r="B55" s="6" t="s">
        <v>19</v>
      </c>
      <c r="C55" s="10">
        <v>29</v>
      </c>
      <c r="D55" s="10">
        <v>54</v>
      </c>
      <c r="E55" s="10">
        <v>61</v>
      </c>
      <c r="F55" s="10">
        <v>20</v>
      </c>
      <c r="G55" s="15">
        <f>VLOOKUP(A55,[1]TDSheet!$A:$G,7,0)</f>
        <v>0.28000000000000003</v>
      </c>
      <c r="J55" s="16">
        <f>VLOOKUP(A55,[1]TDSheet!$A:$L,12,0)</f>
        <v>30</v>
      </c>
      <c r="K55" s="16">
        <f>E55/5</f>
        <v>12.2</v>
      </c>
      <c r="L55" s="17">
        <v>100</v>
      </c>
      <c r="M55" s="20"/>
      <c r="N55" s="16">
        <f>(F55+J55+L55+M55)/K55</f>
        <v>12.295081967213115</v>
      </c>
      <c r="O55" s="16">
        <f>(F55+J55)/K55</f>
        <v>4.0983606557377055</v>
      </c>
      <c r="P55" s="16">
        <f>VLOOKUP(A55,[1]TDSheet!$A:$P,16,0)</f>
        <v>0</v>
      </c>
      <c r="Q55" s="16">
        <f>VLOOKUP(A55,[1]TDSheet!$A:$Q,17,0)</f>
        <v>0</v>
      </c>
      <c r="R55" s="16">
        <f>VLOOKUP(A55,[1]TDSheet!$A:$K,11,0)</f>
        <v>5.4</v>
      </c>
      <c r="T55" s="16">
        <f>L55*G55</f>
        <v>28.000000000000004</v>
      </c>
      <c r="U55" s="16">
        <f>M55*G55</f>
        <v>0</v>
      </c>
      <c r="W55" s="16">
        <f t="shared" si="0"/>
        <v>100</v>
      </c>
      <c r="X55" s="16">
        <f t="shared" si="0"/>
        <v>0</v>
      </c>
      <c r="Y55" s="17">
        <f t="shared" si="1"/>
        <v>100</v>
      </c>
    </row>
    <row r="56" spans="1:25" ht="21.95" customHeight="1" outlineLevel="2" x14ac:dyDescent="0.2">
      <c r="A56" s="6" t="s">
        <v>17</v>
      </c>
      <c r="B56" s="6" t="s">
        <v>9</v>
      </c>
      <c r="C56" s="10">
        <v>186.55600000000001</v>
      </c>
      <c r="D56" s="10">
        <v>207.13399999999999</v>
      </c>
      <c r="E56" s="10">
        <v>105.648</v>
      </c>
      <c r="F56" s="10">
        <v>282.83</v>
      </c>
      <c r="G56" s="15">
        <f>VLOOKUP(A56,[1]TDSheet!$A:$G,7,0)</f>
        <v>1</v>
      </c>
      <c r="J56" s="16">
        <f>VLOOKUP(A56,[1]TDSheet!$A:$L,12,0)</f>
        <v>0</v>
      </c>
      <c r="K56" s="16">
        <f>E56/5</f>
        <v>21.1296</v>
      </c>
      <c r="L56" s="17"/>
      <c r="M56" s="20"/>
      <c r="N56" s="16">
        <f>(F56+J56+L56+M56)/K56</f>
        <v>13.385487657125548</v>
      </c>
      <c r="O56" s="16">
        <f>(F56+J56)/K56</f>
        <v>13.385487657125548</v>
      </c>
      <c r="P56" s="16">
        <f>VLOOKUP(A56,[1]TDSheet!$A:$P,16,0)</f>
        <v>0</v>
      </c>
      <c r="Q56" s="16">
        <f>VLOOKUP(A56,[1]TDSheet!$A:$Q,17,0)</f>
        <v>0</v>
      </c>
      <c r="R56" s="16">
        <f>VLOOKUP(A56,[1]TDSheet!$A:$K,11,0)</f>
        <v>3.6497999999999999</v>
      </c>
      <c r="T56" s="16">
        <f>L56*G56</f>
        <v>0</v>
      </c>
      <c r="U56" s="16">
        <f>M56*G56</f>
        <v>0</v>
      </c>
      <c r="W56" s="16">
        <f t="shared" si="0"/>
        <v>0</v>
      </c>
      <c r="Y56" s="17">
        <f t="shared" si="1"/>
        <v>0</v>
      </c>
    </row>
    <row r="57" spans="1:25" ht="21.95" customHeight="1" outlineLevel="2" x14ac:dyDescent="0.2">
      <c r="A57" s="6" t="s">
        <v>56</v>
      </c>
      <c r="B57" s="6" t="s">
        <v>19</v>
      </c>
      <c r="C57" s="10">
        <v>29</v>
      </c>
      <c r="D57" s="10">
        <v>54</v>
      </c>
      <c r="E57" s="10">
        <v>56</v>
      </c>
      <c r="F57" s="10">
        <v>27</v>
      </c>
      <c r="G57" s="15">
        <f>VLOOKUP(A57,[1]TDSheet!$A:$G,7,0)</f>
        <v>0.28000000000000003</v>
      </c>
      <c r="J57" s="16">
        <f>VLOOKUP(A57,[1]TDSheet!$A:$L,12,0)</f>
        <v>0</v>
      </c>
      <c r="K57" s="16">
        <f>E57/5</f>
        <v>11.2</v>
      </c>
      <c r="L57" s="17">
        <v>110</v>
      </c>
      <c r="M57" s="20"/>
      <c r="N57" s="16">
        <f>(F57+J57+L57+M57)/K57</f>
        <v>12.232142857142858</v>
      </c>
      <c r="O57" s="16">
        <f>(F57+J57)/K57</f>
        <v>2.410714285714286</v>
      </c>
      <c r="P57" s="16">
        <f>VLOOKUP(A57,[1]TDSheet!$A:$P,16,0)</f>
        <v>0</v>
      </c>
      <c r="Q57" s="16">
        <f>VLOOKUP(A57,[1]TDSheet!$A:$Q,17,0)</f>
        <v>0</v>
      </c>
      <c r="R57" s="16">
        <f>VLOOKUP(A57,[1]TDSheet!$A:$K,11,0)</f>
        <v>5</v>
      </c>
      <c r="T57" s="16">
        <f>L57*G57</f>
        <v>30.800000000000004</v>
      </c>
      <c r="U57" s="16">
        <f>M57*G57</f>
        <v>0</v>
      </c>
      <c r="W57" s="16">
        <f t="shared" si="0"/>
        <v>110</v>
      </c>
      <c r="Y57" s="17">
        <f t="shared" si="1"/>
        <v>110</v>
      </c>
    </row>
    <row r="58" spans="1:25" ht="11.45" customHeight="1" x14ac:dyDescent="0.2">
      <c r="A58" s="1" t="s">
        <v>74</v>
      </c>
      <c r="B58" s="1" t="s">
        <v>9</v>
      </c>
      <c r="G58" s="15">
        <v>1</v>
      </c>
      <c r="M58" s="23">
        <v>500</v>
      </c>
      <c r="U58" s="16">
        <f>M58*G58</f>
        <v>500</v>
      </c>
    </row>
    <row r="59" spans="1:25" ht="11.45" customHeight="1" x14ac:dyDescent="0.2">
      <c r="A59" s="1" t="s">
        <v>75</v>
      </c>
      <c r="B59" s="1" t="s">
        <v>9</v>
      </c>
      <c r="G59" s="15">
        <v>1</v>
      </c>
      <c r="M59" s="23">
        <v>500</v>
      </c>
      <c r="U59" s="16">
        <f>M59*G59</f>
        <v>500</v>
      </c>
    </row>
    <row r="60" spans="1:25" ht="11.45" customHeight="1" x14ac:dyDescent="0.2">
      <c r="A60" s="1" t="s">
        <v>76</v>
      </c>
      <c r="B60" s="1" t="s">
        <v>9</v>
      </c>
      <c r="G60" s="15">
        <v>1</v>
      </c>
      <c r="M60" s="23">
        <v>500</v>
      </c>
      <c r="U60" s="16">
        <f>M60*G60</f>
        <v>500</v>
      </c>
    </row>
    <row r="61" spans="1:25" ht="11.45" customHeight="1" x14ac:dyDescent="0.2">
      <c r="A61" s="1" t="s">
        <v>77</v>
      </c>
      <c r="B61" s="1" t="s">
        <v>19</v>
      </c>
      <c r="G61" s="15">
        <v>0.4</v>
      </c>
      <c r="M61" s="23">
        <v>500</v>
      </c>
      <c r="U61" s="16">
        <f>M61*G61</f>
        <v>200</v>
      </c>
    </row>
    <row r="62" spans="1:25" ht="11.45" customHeight="1" x14ac:dyDescent="0.2">
      <c r="A62" s="1" t="s">
        <v>78</v>
      </c>
      <c r="B62" s="1" t="s">
        <v>19</v>
      </c>
      <c r="G62" s="15">
        <v>0.4</v>
      </c>
      <c r="M62" s="23">
        <v>500</v>
      </c>
      <c r="U62" s="16">
        <f>M62*G62</f>
        <v>200</v>
      </c>
    </row>
    <row r="63" spans="1:25" ht="11.45" customHeight="1" x14ac:dyDescent="0.2">
      <c r="A63" s="1" t="s">
        <v>79</v>
      </c>
      <c r="B63" s="1" t="s">
        <v>19</v>
      </c>
      <c r="G63" s="15">
        <v>0.4</v>
      </c>
      <c r="M63" s="23">
        <v>500</v>
      </c>
      <c r="U63" s="16">
        <f>M63*G63</f>
        <v>200</v>
      </c>
    </row>
    <row r="64" spans="1:25" ht="11.45" customHeight="1" x14ac:dyDescent="0.2">
      <c r="A64" s="1" t="s">
        <v>80</v>
      </c>
      <c r="B64" s="1" t="s">
        <v>19</v>
      </c>
      <c r="G64" s="15">
        <v>0.4</v>
      </c>
      <c r="M64" s="23">
        <v>500</v>
      </c>
      <c r="U64" s="16">
        <f>M64*G64</f>
        <v>200</v>
      </c>
    </row>
    <row r="65" spans="1:21" ht="11.45" customHeight="1" x14ac:dyDescent="0.2">
      <c r="A65" s="1" t="s">
        <v>81</v>
      </c>
      <c r="B65" s="1" t="s">
        <v>19</v>
      </c>
      <c r="G65" s="15">
        <v>0.4</v>
      </c>
      <c r="M65" s="23">
        <v>500</v>
      </c>
      <c r="U65" s="16">
        <f>M65*G65</f>
        <v>200</v>
      </c>
    </row>
    <row r="66" spans="1:21" ht="11.45" customHeight="1" x14ac:dyDescent="0.2">
      <c r="A66" s="1" t="s">
        <v>82</v>
      </c>
      <c r="B66" s="1" t="s">
        <v>19</v>
      </c>
      <c r="G66" s="15">
        <v>0.4</v>
      </c>
      <c r="M66" s="23">
        <v>500</v>
      </c>
      <c r="U66" s="16">
        <f>M66*G66</f>
        <v>200</v>
      </c>
    </row>
  </sheetData>
  <autoFilter ref="A3:U66" xr:uid="{5A2F3D96-D88A-44D4-9432-A468BA08ADC0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2023-09-05T13:07:14Z</dcterms:modified>
</cp:coreProperties>
</file>