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CFB09329-612D-47B6-A0AD-7AE744C4B9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W460" i="1" s="1"/>
  <c r="M460" i="1"/>
  <c r="V459" i="1"/>
  <c r="W459" i="1" s="1"/>
  <c r="M459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W449" i="1" s="1"/>
  <c r="M449" i="1"/>
  <c r="V448" i="1"/>
  <c r="W448" i="1" s="1"/>
  <c r="W450" i="1" s="1"/>
  <c r="M448" i="1"/>
  <c r="U446" i="1"/>
  <c r="U445" i="1"/>
  <c r="V444" i="1"/>
  <c r="W444" i="1" s="1"/>
  <c r="M444" i="1"/>
  <c r="V443" i="1"/>
  <c r="V445" i="1" s="1"/>
  <c r="M443" i="1"/>
  <c r="U439" i="1"/>
  <c r="U438" i="1"/>
  <c r="V437" i="1"/>
  <c r="W437" i="1" s="1"/>
  <c r="M437" i="1"/>
  <c r="V436" i="1"/>
  <c r="W436" i="1" s="1"/>
  <c r="W438" i="1" s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V428" i="1"/>
  <c r="M428" i="1"/>
  <c r="V427" i="1"/>
  <c r="W427" i="1" s="1"/>
  <c r="M427" i="1"/>
  <c r="U425" i="1"/>
  <c r="U424" i="1"/>
  <c r="V423" i="1"/>
  <c r="W423" i="1" s="1"/>
  <c r="M423" i="1"/>
  <c r="V422" i="1"/>
  <c r="V424" i="1" s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V390" i="1"/>
  <c r="M390" i="1"/>
  <c r="U388" i="1"/>
  <c r="U387" i="1"/>
  <c r="V386" i="1"/>
  <c r="W386" i="1" s="1"/>
  <c r="M386" i="1"/>
  <c r="V385" i="1"/>
  <c r="M385" i="1"/>
  <c r="U382" i="1"/>
  <c r="U381" i="1"/>
  <c r="V380" i="1"/>
  <c r="U378" i="1"/>
  <c r="U377" i="1"/>
  <c r="V376" i="1"/>
  <c r="W376" i="1" s="1"/>
  <c r="M376" i="1"/>
  <c r="V375" i="1"/>
  <c r="W375" i="1" s="1"/>
  <c r="M375" i="1"/>
  <c r="V374" i="1"/>
  <c r="W374" i="1" s="1"/>
  <c r="M374" i="1"/>
  <c r="U372" i="1"/>
  <c r="U371" i="1"/>
  <c r="V370" i="1"/>
  <c r="V372" i="1" s="1"/>
  <c r="M370" i="1"/>
  <c r="U368" i="1"/>
  <c r="U367" i="1"/>
  <c r="V366" i="1"/>
  <c r="W366" i="1" s="1"/>
  <c r="M366" i="1"/>
  <c r="V365" i="1"/>
  <c r="W365" i="1" s="1"/>
  <c r="M365" i="1"/>
  <c r="W364" i="1"/>
  <c r="V364" i="1"/>
  <c r="M364" i="1"/>
  <c r="V363" i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M347" i="1"/>
  <c r="U345" i="1"/>
  <c r="U344" i="1"/>
  <c r="V343" i="1"/>
  <c r="W343" i="1" s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V331" i="1"/>
  <c r="W331" i="1" s="1"/>
  <c r="M331" i="1"/>
  <c r="V330" i="1"/>
  <c r="W330" i="1" s="1"/>
  <c r="M330" i="1"/>
  <c r="W329" i="1"/>
  <c r="V329" i="1"/>
  <c r="M329" i="1"/>
  <c r="U327" i="1"/>
  <c r="U326" i="1"/>
  <c r="V325" i="1"/>
  <c r="W325" i="1" s="1"/>
  <c r="M325" i="1"/>
  <c r="V324" i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V317" i="1"/>
  <c r="N473" i="1" s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W300" i="1" s="1"/>
  <c r="M300" i="1"/>
  <c r="W299" i="1"/>
  <c r="V299" i="1"/>
  <c r="M299" i="1"/>
  <c r="U297" i="1"/>
  <c r="U296" i="1"/>
  <c r="V295" i="1"/>
  <c r="W295" i="1" s="1"/>
  <c r="M295" i="1"/>
  <c r="V294" i="1"/>
  <c r="W294" i="1" s="1"/>
  <c r="M294" i="1"/>
  <c r="V293" i="1"/>
  <c r="W293" i="1" s="1"/>
  <c r="V292" i="1"/>
  <c r="W292" i="1" s="1"/>
  <c r="M292" i="1"/>
  <c r="V291" i="1"/>
  <c r="W291" i="1" s="1"/>
  <c r="M291" i="1"/>
  <c r="V290" i="1"/>
  <c r="W290" i="1" s="1"/>
  <c r="M290" i="1"/>
  <c r="V289" i="1"/>
  <c r="W289" i="1" s="1"/>
  <c r="M289" i="1"/>
  <c r="W288" i="1"/>
  <c r="V288" i="1"/>
  <c r="M288" i="1"/>
  <c r="U284" i="1"/>
  <c r="V283" i="1"/>
  <c r="U283" i="1"/>
  <c r="W282" i="1"/>
  <c r="W283" i="1" s="1"/>
  <c r="V282" i="1"/>
  <c r="V284" i="1" s="1"/>
  <c r="M282" i="1"/>
  <c r="U280" i="1"/>
  <c r="V279" i="1"/>
  <c r="U279" i="1"/>
  <c r="W278" i="1"/>
  <c r="W279" i="1" s="1"/>
  <c r="V278" i="1"/>
  <c r="V280" i="1" s="1"/>
  <c r="M278" i="1"/>
  <c r="U276" i="1"/>
  <c r="U275" i="1"/>
  <c r="V274" i="1"/>
  <c r="W274" i="1" s="1"/>
  <c r="M274" i="1"/>
  <c r="V273" i="1"/>
  <c r="W273" i="1" s="1"/>
  <c r="M273" i="1"/>
  <c r="V272" i="1"/>
  <c r="W272" i="1" s="1"/>
  <c r="M272" i="1"/>
  <c r="U270" i="1"/>
  <c r="U269" i="1"/>
  <c r="V268" i="1"/>
  <c r="W268" i="1" s="1"/>
  <c r="M268" i="1"/>
  <c r="V267" i="1"/>
  <c r="V269" i="1" s="1"/>
  <c r="M267" i="1"/>
  <c r="U264" i="1"/>
  <c r="U263" i="1"/>
  <c r="V262" i="1"/>
  <c r="W262" i="1" s="1"/>
  <c r="M262" i="1"/>
  <c r="V261" i="1"/>
  <c r="V263" i="1" s="1"/>
  <c r="M261" i="1"/>
  <c r="U259" i="1"/>
  <c r="U258" i="1"/>
  <c r="W257" i="1"/>
  <c r="V257" i="1"/>
  <c r="M257" i="1"/>
  <c r="V256" i="1"/>
  <c r="W256" i="1" s="1"/>
  <c r="M256" i="1"/>
  <c r="V255" i="1"/>
  <c r="W255" i="1" s="1"/>
  <c r="M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M251" i="1"/>
  <c r="U248" i="1"/>
  <c r="U247" i="1"/>
  <c r="V246" i="1"/>
  <c r="W246" i="1" s="1"/>
  <c r="M246" i="1"/>
  <c r="V245" i="1"/>
  <c r="W245" i="1" s="1"/>
  <c r="M245" i="1"/>
  <c r="W244" i="1"/>
  <c r="V244" i="1"/>
  <c r="M244" i="1"/>
  <c r="U242" i="1"/>
  <c r="U241" i="1"/>
  <c r="V240" i="1"/>
  <c r="W240" i="1" s="1"/>
  <c r="M240" i="1"/>
  <c r="V239" i="1"/>
  <c r="W239" i="1" s="1"/>
  <c r="V238" i="1"/>
  <c r="U236" i="1"/>
  <c r="U235" i="1"/>
  <c r="V234" i="1"/>
  <c r="W234" i="1" s="1"/>
  <c r="M234" i="1"/>
  <c r="V233" i="1"/>
  <c r="W233" i="1" s="1"/>
  <c r="M233" i="1"/>
  <c r="V232" i="1"/>
  <c r="W232" i="1" s="1"/>
  <c r="M232" i="1"/>
  <c r="V231" i="1"/>
  <c r="M231" i="1"/>
  <c r="U229" i="1"/>
  <c r="U228" i="1"/>
  <c r="V227" i="1"/>
  <c r="W227" i="1" s="1"/>
  <c r="M227" i="1"/>
  <c r="W226" i="1"/>
  <c r="V226" i="1"/>
  <c r="M226" i="1"/>
  <c r="V225" i="1"/>
  <c r="W225" i="1" s="1"/>
  <c r="M225" i="1"/>
  <c r="V224" i="1"/>
  <c r="W224" i="1" s="1"/>
  <c r="M224" i="1"/>
  <c r="V223" i="1"/>
  <c r="W223" i="1" s="1"/>
  <c r="M223" i="1"/>
  <c r="V222" i="1"/>
  <c r="W222" i="1" s="1"/>
  <c r="M222" i="1"/>
  <c r="U220" i="1"/>
  <c r="U219" i="1"/>
  <c r="V218" i="1"/>
  <c r="W218" i="1" s="1"/>
  <c r="M218" i="1"/>
  <c r="V217" i="1"/>
  <c r="W217" i="1" s="1"/>
  <c r="M217" i="1"/>
  <c r="W216" i="1"/>
  <c r="V216" i="1"/>
  <c r="M216" i="1"/>
  <c r="V215" i="1"/>
  <c r="M215" i="1"/>
  <c r="U213" i="1"/>
  <c r="U212" i="1"/>
  <c r="V211" i="1"/>
  <c r="M211" i="1"/>
  <c r="U209" i="1"/>
  <c r="U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M193" i="1"/>
  <c r="U190" i="1"/>
  <c r="U189" i="1"/>
  <c r="V188" i="1"/>
  <c r="W188" i="1" s="1"/>
  <c r="M188" i="1"/>
  <c r="W187" i="1"/>
  <c r="V187" i="1"/>
  <c r="M187" i="1"/>
  <c r="U185" i="1"/>
  <c r="U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M167" i="1"/>
  <c r="U165" i="1"/>
  <c r="U164" i="1"/>
  <c r="V163" i="1"/>
  <c r="W163" i="1" s="1"/>
  <c r="M163" i="1"/>
  <c r="V162" i="1"/>
  <c r="W162" i="1" s="1"/>
  <c r="M162" i="1"/>
  <c r="V161" i="1"/>
  <c r="W161" i="1" s="1"/>
  <c r="M161" i="1"/>
  <c r="V160" i="1"/>
  <c r="M160" i="1"/>
  <c r="U158" i="1"/>
  <c r="U157" i="1"/>
  <c r="V156" i="1"/>
  <c r="W156" i="1" s="1"/>
  <c r="M156" i="1"/>
  <c r="W155" i="1"/>
  <c r="V155" i="1"/>
  <c r="U153" i="1"/>
  <c r="U152" i="1"/>
  <c r="V151" i="1"/>
  <c r="W151" i="1" s="1"/>
  <c r="M151" i="1"/>
  <c r="W150" i="1"/>
  <c r="V150" i="1"/>
  <c r="M150" i="1"/>
  <c r="U147" i="1"/>
  <c r="U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V132" i="1"/>
  <c r="W132" i="1" s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V122" i="1"/>
  <c r="W122" i="1" s="1"/>
  <c r="M122" i="1"/>
  <c r="U119" i="1"/>
  <c r="U118" i="1"/>
  <c r="V117" i="1"/>
  <c r="W117" i="1" s="1"/>
  <c r="V116" i="1"/>
  <c r="W116" i="1" s="1"/>
  <c r="M116" i="1"/>
  <c r="V115" i="1"/>
  <c r="W115" i="1" s="1"/>
  <c r="M115" i="1"/>
  <c r="V114" i="1"/>
  <c r="W114" i="1" s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U102" i="1"/>
  <c r="U101" i="1"/>
  <c r="V100" i="1"/>
  <c r="W100" i="1" s="1"/>
  <c r="M100" i="1"/>
  <c r="V99" i="1"/>
  <c r="W99" i="1" s="1"/>
  <c r="M99" i="1"/>
  <c r="W98" i="1"/>
  <c r="V98" i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U90" i="1"/>
  <c r="U89" i="1"/>
  <c r="W88" i="1"/>
  <c r="V88" i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W64" i="1"/>
  <c r="V64" i="1"/>
  <c r="M64" i="1"/>
  <c r="V63" i="1"/>
  <c r="M63" i="1"/>
  <c r="U60" i="1"/>
  <c r="U59" i="1"/>
  <c r="V58" i="1"/>
  <c r="W58" i="1" s="1"/>
  <c r="V57" i="1"/>
  <c r="W57" i="1" s="1"/>
  <c r="M57" i="1"/>
  <c r="W56" i="1"/>
  <c r="W59" i="1" s="1"/>
  <c r="V56" i="1"/>
  <c r="M56" i="1"/>
  <c r="U53" i="1"/>
  <c r="V52" i="1"/>
  <c r="U52" i="1"/>
  <c r="W51" i="1"/>
  <c r="V51" i="1"/>
  <c r="M51" i="1"/>
  <c r="V50" i="1"/>
  <c r="M50" i="1"/>
  <c r="U46" i="1"/>
  <c r="U45" i="1"/>
  <c r="V44" i="1"/>
  <c r="M44" i="1"/>
  <c r="U42" i="1"/>
  <c r="U41" i="1"/>
  <c r="V40" i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W101" i="1" l="1"/>
  <c r="W126" i="1"/>
  <c r="W258" i="1"/>
  <c r="W333" i="1"/>
  <c r="V360" i="1"/>
  <c r="W370" i="1"/>
  <c r="W371" i="1" s="1"/>
  <c r="V371" i="1"/>
  <c r="V397" i="1"/>
  <c r="U467" i="1"/>
  <c r="U466" i="1"/>
  <c r="W184" i="1"/>
  <c r="W157" i="1"/>
  <c r="W189" i="1"/>
  <c r="W321" i="1"/>
  <c r="W152" i="1"/>
  <c r="W228" i="1"/>
  <c r="W275" i="1"/>
  <c r="W301" i="1"/>
  <c r="V461" i="1"/>
  <c r="V33" i="1"/>
  <c r="W35" i="1"/>
  <c r="W37" i="1" s="1"/>
  <c r="V119" i="1"/>
  <c r="V118" i="1"/>
  <c r="V228" i="1"/>
  <c r="V248" i="1"/>
  <c r="V247" i="1"/>
  <c r="W261" i="1"/>
  <c r="W263" i="1" s="1"/>
  <c r="M473" i="1"/>
  <c r="W317" i="1"/>
  <c r="V333" i="1"/>
  <c r="W347" i="1"/>
  <c r="V378" i="1"/>
  <c r="V377" i="1"/>
  <c r="W390" i="1"/>
  <c r="W397" i="1" s="1"/>
  <c r="V438" i="1"/>
  <c r="W458" i="1"/>
  <c r="W461" i="1" s="1"/>
  <c r="H9" i="1"/>
  <c r="A10" i="1"/>
  <c r="B473" i="1"/>
  <c r="V465" i="1"/>
  <c r="V464" i="1"/>
  <c r="V24" i="1"/>
  <c r="V89" i="1"/>
  <c r="V101" i="1"/>
  <c r="V112" i="1"/>
  <c r="W104" i="1"/>
  <c r="W111" i="1" s="1"/>
  <c r="V135" i="1"/>
  <c r="H473" i="1"/>
  <c r="V147" i="1"/>
  <c r="W138" i="1"/>
  <c r="W146" i="1" s="1"/>
  <c r="V146" i="1"/>
  <c r="V153" i="1"/>
  <c r="V158" i="1"/>
  <c r="V165" i="1"/>
  <c r="W160" i="1"/>
  <c r="W164" i="1" s="1"/>
  <c r="V164" i="1"/>
  <c r="V184" i="1"/>
  <c r="V190" i="1"/>
  <c r="J473" i="1"/>
  <c r="V208" i="1"/>
  <c r="W193" i="1"/>
  <c r="W208" i="1" s="1"/>
  <c r="V296" i="1"/>
  <c r="V302" i="1"/>
  <c r="V305" i="1"/>
  <c r="W304" i="1"/>
  <c r="W305" i="1" s="1"/>
  <c r="V306" i="1"/>
  <c r="V309" i="1"/>
  <c r="W308" i="1"/>
  <c r="W309" i="1" s="1"/>
  <c r="V310" i="1"/>
  <c r="V314" i="1"/>
  <c r="V313" i="1"/>
  <c r="W312" i="1"/>
  <c r="W313" i="1" s="1"/>
  <c r="V322" i="1"/>
  <c r="V327" i="1"/>
  <c r="W324" i="1"/>
  <c r="W326" i="1" s="1"/>
  <c r="V326" i="1"/>
  <c r="W428" i="1"/>
  <c r="W433" i="1" s="1"/>
  <c r="V433" i="1"/>
  <c r="F9" i="1"/>
  <c r="J9" i="1"/>
  <c r="W22" i="1"/>
  <c r="W23" i="1" s="1"/>
  <c r="V23" i="1"/>
  <c r="U463" i="1"/>
  <c r="W26" i="1"/>
  <c r="W32" i="1" s="1"/>
  <c r="V32" i="1"/>
  <c r="V38" i="1"/>
  <c r="V41" i="1"/>
  <c r="W40" i="1"/>
  <c r="W41" i="1" s="1"/>
  <c r="V42" i="1"/>
  <c r="V45" i="1"/>
  <c r="W44" i="1"/>
  <c r="W45" i="1" s="1"/>
  <c r="V46" i="1"/>
  <c r="V53" i="1"/>
  <c r="W50" i="1"/>
  <c r="W52" i="1" s="1"/>
  <c r="C473" i="1"/>
  <c r="V60" i="1"/>
  <c r="E473" i="1"/>
  <c r="V80" i="1"/>
  <c r="W63" i="1"/>
  <c r="W80" i="1" s="1"/>
  <c r="V81" i="1"/>
  <c r="V90" i="1"/>
  <c r="W83" i="1"/>
  <c r="W89" i="1" s="1"/>
  <c r="V102" i="1"/>
  <c r="V111" i="1"/>
  <c r="W118" i="1"/>
  <c r="V127" i="1"/>
  <c r="V134" i="1"/>
  <c r="W131" i="1"/>
  <c r="W134" i="1" s="1"/>
  <c r="G473" i="1"/>
  <c r="I473" i="1"/>
  <c r="V157" i="1"/>
  <c r="V185" i="1"/>
  <c r="V189" i="1"/>
  <c r="V209" i="1"/>
  <c r="V212" i="1"/>
  <c r="W211" i="1"/>
  <c r="W212" i="1" s="1"/>
  <c r="V213" i="1"/>
  <c r="V220" i="1"/>
  <c r="W215" i="1"/>
  <c r="W219" i="1" s="1"/>
  <c r="V219" i="1"/>
  <c r="V229" i="1"/>
  <c r="V236" i="1"/>
  <c r="W231" i="1"/>
  <c r="W235" i="1" s="1"/>
  <c r="V235" i="1"/>
  <c r="V242" i="1"/>
  <c r="W238" i="1"/>
  <c r="W241" i="1" s="1"/>
  <c r="V241" i="1"/>
  <c r="W247" i="1"/>
  <c r="V259" i="1"/>
  <c r="V258" i="1"/>
  <c r="V264" i="1"/>
  <c r="L473" i="1"/>
  <c r="V270" i="1"/>
  <c r="W267" i="1"/>
  <c r="W269" i="1" s="1"/>
  <c r="V276" i="1"/>
  <c r="V275" i="1"/>
  <c r="W296" i="1"/>
  <c r="V301" i="1"/>
  <c r="V334" i="1"/>
  <c r="V337" i="1"/>
  <c r="W336" i="1"/>
  <c r="W337" i="1" s="1"/>
  <c r="V338" i="1"/>
  <c r="V345" i="1"/>
  <c r="W342" i="1"/>
  <c r="W344" i="1" s="1"/>
  <c r="V344" i="1"/>
  <c r="O473" i="1"/>
  <c r="W360" i="1"/>
  <c r="V381" i="1"/>
  <c r="W380" i="1"/>
  <c r="W381" i="1" s="1"/>
  <c r="V382" i="1"/>
  <c r="P473" i="1"/>
  <c r="V388" i="1"/>
  <c r="W385" i="1"/>
  <c r="W387" i="1" s="1"/>
  <c r="V387" i="1"/>
  <c r="V451" i="1"/>
  <c r="V456" i="1"/>
  <c r="W453" i="1"/>
  <c r="W455" i="1" s="1"/>
  <c r="V455" i="1"/>
  <c r="K473" i="1"/>
  <c r="D473" i="1"/>
  <c r="V59" i="1"/>
  <c r="F473" i="1"/>
  <c r="V126" i="1"/>
  <c r="V152" i="1"/>
  <c r="V297" i="1"/>
  <c r="V361" i="1"/>
  <c r="V368" i="1"/>
  <c r="W363" i="1"/>
  <c r="W367" i="1" s="1"/>
  <c r="V367" i="1"/>
  <c r="W377" i="1"/>
  <c r="V398" i="1"/>
  <c r="V401" i="1"/>
  <c r="W400" i="1"/>
  <c r="W401" i="1" s="1"/>
  <c r="V402" i="1"/>
  <c r="V405" i="1"/>
  <c r="W404" i="1"/>
  <c r="W405" i="1" s="1"/>
  <c r="V406" i="1"/>
  <c r="V419" i="1"/>
  <c r="W410" i="1"/>
  <c r="W419" i="1" s="1"/>
  <c r="V420" i="1"/>
  <c r="V425" i="1"/>
  <c r="W422" i="1"/>
  <c r="W424" i="1" s="1"/>
  <c r="V434" i="1"/>
  <c r="V439" i="1"/>
  <c r="R473" i="1"/>
  <c r="V446" i="1"/>
  <c r="W443" i="1"/>
  <c r="W445" i="1" s="1"/>
  <c r="V450" i="1"/>
  <c r="Q473" i="1"/>
  <c r="V321" i="1"/>
  <c r="W468" i="1" l="1"/>
  <c r="V463" i="1"/>
  <c r="V467" i="1"/>
  <c r="V466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<sst xmlns="http://schemas.openxmlformats.org/spreadsheetml/2006/main" count="1699" uniqueCount="652">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</sst>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442" zoomScaleNormal="100" zoomScaleSheetLayoutView="100" workbookViewId="0">
      <selection activeCell="U469" sqref="U46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/>
      <c r="I5" s="321"/>
      <c r="J5" s="321"/>
      <c r="K5" s="319"/>
      <c r="M5" s="25" t="s">
        <v>10</v>
      </c>
      <c r="N5" s="322">
        <v>45165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4" customFormat="1" ht="24" customHeight="1" x14ac:dyDescent="0.2">
      <c r="A6" s="315" t="s">
        <v>13</v>
      </c>
      <c r="B6" s="316"/>
      <c r="C6" s="317"/>
      <c r="D6" s="327" t="s">
        <v>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Воскресенье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4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0.33333333333333331</v>
      </c>
      <c r="O8" s="323"/>
      <c r="Q8" s="314"/>
      <c r="R8" s="325"/>
      <c r="S8" s="334"/>
      <c r="T8" s="335"/>
      <c r="Y8" s="52"/>
      <c r="Z8" s="52"/>
      <c r="AA8" s="52"/>
    </row>
    <row r="9" spans="1:28" s="304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4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3" t="s">
        <v>56</v>
      </c>
      <c r="S18" s="303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6">
        <v>4680115880139</v>
      </c>
      <c r="E36" s="330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0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90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91"/>
      <c r="M38" s="389" t="s">
        <v>64</v>
      </c>
      <c r="N38" s="342"/>
      <c r="O38" s="342"/>
      <c r="P38" s="342"/>
      <c r="Q38" s="342"/>
      <c r="R38" s="342"/>
      <c r="S38" s="343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85" t="s">
        <v>87</v>
      </c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6">
        <v>4607091388282</v>
      </c>
      <c r="E40" s="330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0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90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91"/>
      <c r="M42" s="389" t="s">
        <v>64</v>
      </c>
      <c r="N42" s="342"/>
      <c r="O42" s="342"/>
      <c r="P42" s="342"/>
      <c r="Q42" s="342"/>
      <c r="R42" s="342"/>
      <c r="S42" s="343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85" t="s">
        <v>91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86">
        <v>4607091389111</v>
      </c>
      <c r="E44" s="330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0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90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91"/>
      <c r="M46" s="389" t="s">
        <v>64</v>
      </c>
      <c r="N46" s="342"/>
      <c r="O46" s="342"/>
      <c r="P46" s="342"/>
      <c r="Q46" s="342"/>
      <c r="R46" s="342"/>
      <c r="S46" s="343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82" t="s">
        <v>94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52" ht="16.5" customHeight="1" x14ac:dyDescent="0.25">
      <c r="A48" s="384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14.25" customHeight="1" x14ac:dyDescent="0.25">
      <c r="A49" s="385" t="s">
        <v>96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86">
        <v>4680115881440</v>
      </c>
      <c r="E50" s="330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500</v>
      </c>
      <c r="V50" s="307">
        <f>IFERROR(IF(U50="",0,CEILING((U50/$H50),1)*$H50),"")</f>
        <v>507.6</v>
      </c>
      <c r="W50" s="37">
        <f>IFERROR(IF(V50=0,"",ROUNDUP(V50/H50,0)*0.02175),"")</f>
        <v>1.0222499999999999</v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86">
        <v>4680115881433</v>
      </c>
      <c r="E51" s="330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0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90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65</v>
      </c>
      <c r="U52" s="308">
        <f>IFERROR(U50/H50,"0")+IFERROR(U51/H51,"0")</f>
        <v>46.296296296296291</v>
      </c>
      <c r="V52" s="308">
        <f>IFERROR(V50/H50,"0")+IFERROR(V51/H51,"0")</f>
        <v>47</v>
      </c>
      <c r="W52" s="308">
        <f>IFERROR(IF(W50="",0,W50),"0")+IFERROR(IF(W51="",0,W51),"0")</f>
        <v>1.0222499999999999</v>
      </c>
      <c r="X52" s="309"/>
      <c r="Y52" s="309"/>
    </row>
    <row r="53" spans="1:52" x14ac:dyDescent="0.2">
      <c r="A53" s="314"/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91"/>
      <c r="M53" s="389" t="s">
        <v>64</v>
      </c>
      <c r="N53" s="342"/>
      <c r="O53" s="342"/>
      <c r="P53" s="342"/>
      <c r="Q53" s="342"/>
      <c r="R53" s="342"/>
      <c r="S53" s="343"/>
      <c r="T53" s="38" t="s">
        <v>63</v>
      </c>
      <c r="U53" s="308">
        <f>IFERROR(SUM(U50:U51),"0")</f>
        <v>500</v>
      </c>
      <c r="V53" s="308">
        <f>IFERROR(SUM(V50:V51),"0")</f>
        <v>507.6</v>
      </c>
      <c r="W53" s="38"/>
      <c r="X53" s="309"/>
      <c r="Y53" s="309"/>
    </row>
    <row r="54" spans="1:52" ht="16.5" customHeight="1" x14ac:dyDescent="0.25">
      <c r="A54" s="384" t="s">
        <v>102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14.25" customHeight="1" x14ac:dyDescent="0.25">
      <c r="A55" s="385" t="s">
        <v>103</v>
      </c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1500</v>
      </c>
      <c r="V56" s="307">
        <f>IFERROR(IF(U56="",0,CEILING((U56/$H56),1)*$H56),"")</f>
        <v>1501.2</v>
      </c>
      <c r="W56" s="37">
        <f>IFERROR(IF(V56=0,"",ROUNDUP(V56/H56,0)*0.02175),"")</f>
        <v>3.02325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IFERROR(U56/H56,"0")+IFERROR(U57/H57,"0")+IFERROR(U58/H58,"0")</f>
        <v>138.88888888888889</v>
      </c>
      <c r="V59" s="308">
        <f>IFERROR(V56/H56,"0")+IFERROR(V57/H57,"0")+IFERROR(V58/H58,"0")</f>
        <v>139</v>
      </c>
      <c r="W59" s="308">
        <f>IFERROR(IF(W56="",0,W56),"0")+IFERROR(IF(W57="",0,W57),"0")+IFERROR(IF(W58="",0,W58),"0")</f>
        <v>3.02325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IFERROR(SUM(U56:U58),"0")</f>
        <v>1500</v>
      </c>
      <c r="V60" s="308">
        <f>IFERROR(SUM(V56:V58),"0")</f>
        <v>1501.2</v>
      </c>
      <c r="W60" s="38"/>
      <c r="X60" s="309"/>
      <c r="Y60" s="309"/>
    </row>
    <row r="61" spans="1:52" ht="16.5" customHeight="1" x14ac:dyDescent="0.25">
      <c r="A61" s="384" t="s">
        <v>94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86">
        <v>4607091382945</v>
      </c>
      <c r="E63" s="330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0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500</v>
      </c>
      <c r="V64" s="307">
        <f t="shared" si="2"/>
        <v>507.6</v>
      </c>
      <c r="W64" s="37">
        <f>IFERROR(IF(V64=0,"",ROUNDUP(V64/H64,0)*0.02175),"")</f>
        <v>1.0222499999999999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470</v>
      </c>
      <c r="V65" s="307">
        <f t="shared" si="2"/>
        <v>475.20000000000005</v>
      </c>
      <c r="W65" s="37">
        <f>IFERROR(IF(V65=0,"",ROUNDUP(V65/H65,0)*0.02175),"")</f>
        <v>0.95699999999999996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86">
        <v>4607091388312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0"/>
      <c r="R66" s="35"/>
      <c r="S66" s="35"/>
      <c r="T66" s="36" t="s">
        <v>63</v>
      </c>
      <c r="U66" s="306">
        <v>500</v>
      </c>
      <c r="V66" s="307">
        <f t="shared" si="2"/>
        <v>507.6</v>
      </c>
      <c r="W66" s="37">
        <f>IFERROR(IF(V66=0,"",ROUNDUP(V66/H66,0)*0.02175),"")</f>
        <v>1.0222499999999999</v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86">
        <v>4680115882133</v>
      </c>
      <c r="E67" s="330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41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8"/>
      <c r="O67" s="388"/>
      <c r="P67" s="388"/>
      <c r="Q67" s="330"/>
      <c r="R67" s="35"/>
      <c r="S67" s="35"/>
      <c r="T67" s="36" t="s">
        <v>63</v>
      </c>
      <c r="U67" s="306">
        <v>500</v>
      </c>
      <c r="V67" s="307">
        <f t="shared" si="2"/>
        <v>507.6</v>
      </c>
      <c r="W67" s="37">
        <f>IFERROR(IF(V67=0,"",ROUNDUP(V67/H67,0)*0.02175),"")</f>
        <v>1.0222499999999999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86">
        <v>4607091382952</v>
      </c>
      <c r="E68" s="330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86">
        <v>4680115882539</v>
      </c>
      <c r="E69" s="330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88"/>
      <c r="O69" s="388"/>
      <c r="P69" s="388"/>
      <c r="Q69" s="33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86">
        <v>4607091385687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86">
        <v>4607091384604</v>
      </c>
      <c r="E71" s="330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86">
        <v>4680115880283</v>
      </c>
      <c r="E72" s="330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86">
        <v>4680115881518</v>
      </c>
      <c r="E73" s="330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86">
        <v>4680115881303</v>
      </c>
      <c r="E74" s="330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86">
        <v>4607091381986</v>
      </c>
      <c r="E75" s="330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86">
        <v>4607091388466</v>
      </c>
      <c r="E76" s="330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86">
        <v>4680115880269</v>
      </c>
      <c r="E77" s="330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86">
        <v>4680115880429</v>
      </c>
      <c r="E78" s="330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0"/>
      <c r="R78" s="35"/>
      <c r="S78" s="35"/>
      <c r="T78" s="36" t="s">
        <v>63</v>
      </c>
      <c r="U78" s="306">
        <v>45</v>
      </c>
      <c r="V78" s="307">
        <f t="shared" si="2"/>
        <v>45</v>
      </c>
      <c r="W78" s="37">
        <f>IFERROR(IF(V78=0,"",ROUNDUP(V78/H78,0)*0.00937),"")</f>
        <v>9.3700000000000006E-2</v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86">
        <v>4680115881457</v>
      </c>
      <c r="E79" s="330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0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90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91"/>
      <c r="M80" s="389" t="s">
        <v>64</v>
      </c>
      <c r="N80" s="342"/>
      <c r="O80" s="342"/>
      <c r="P80" s="342"/>
      <c r="Q80" s="342"/>
      <c r="R80" s="342"/>
      <c r="S80" s="343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192.40740740740739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195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4.1174499999999998</v>
      </c>
      <c r="X80" s="309"/>
      <c r="Y80" s="309"/>
    </row>
    <row r="81" spans="1:52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91"/>
      <c r="M81" s="389" t="s">
        <v>64</v>
      </c>
      <c r="N81" s="342"/>
      <c r="O81" s="342"/>
      <c r="P81" s="342"/>
      <c r="Q81" s="342"/>
      <c r="R81" s="342"/>
      <c r="S81" s="343"/>
      <c r="T81" s="38" t="s">
        <v>63</v>
      </c>
      <c r="U81" s="308">
        <f>IFERROR(SUM(U63:U79),"0")</f>
        <v>2015</v>
      </c>
      <c r="V81" s="308">
        <f>IFERROR(SUM(V63:V79),"0")</f>
        <v>2043</v>
      </c>
      <c r="W81" s="38"/>
      <c r="X81" s="309"/>
      <c r="Y81" s="309"/>
    </row>
    <row r="82" spans="1:52" ht="14.25" customHeight="1" x14ac:dyDescent="0.25">
      <c r="A82" s="385" t="s">
        <v>96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86">
        <v>4607091388442</v>
      </c>
      <c r="E83" s="330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86">
        <v>4607091384789</v>
      </c>
      <c r="E84" s="330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425" t="s">
        <v>151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86">
        <v>4680115881488</v>
      </c>
      <c r="E85" s="330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500</v>
      </c>
      <c r="V85" s="307">
        <f t="shared" si="4"/>
        <v>507.6</v>
      </c>
      <c r="W85" s="37">
        <f>IFERROR(IF(V85=0,"",ROUNDUP(V85/H85,0)*0.02175),"")</f>
        <v>1.0222499999999999</v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86">
        <v>4607091384765</v>
      </c>
      <c r="E86" s="330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427" t="s">
        <v>156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86">
        <v>4680115880658</v>
      </c>
      <c r="E87" s="330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0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86">
        <v>4607091381962</v>
      </c>
      <c r="E88" s="330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0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90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91"/>
      <c r="M89" s="389" t="s">
        <v>64</v>
      </c>
      <c r="N89" s="342"/>
      <c r="O89" s="342"/>
      <c r="P89" s="342"/>
      <c r="Q89" s="342"/>
      <c r="R89" s="342"/>
      <c r="S89" s="343"/>
      <c r="T89" s="38" t="s">
        <v>65</v>
      </c>
      <c r="U89" s="308">
        <f>IFERROR(U83/H83,"0")+IFERROR(U84/H84,"0")+IFERROR(U85/H85,"0")+IFERROR(U86/H86,"0")+IFERROR(U87/H87,"0")+IFERROR(U88/H88,"0")</f>
        <v>46.296296296296291</v>
      </c>
      <c r="V89" s="308">
        <f>IFERROR(V83/H83,"0")+IFERROR(V84/H84,"0")+IFERROR(V85/H85,"0")+IFERROR(V86/H86,"0")+IFERROR(V87/H87,"0")+IFERROR(V88/H88,"0")</f>
        <v>47</v>
      </c>
      <c r="W89" s="308">
        <f>IFERROR(IF(W83="",0,W83),"0")+IFERROR(IF(W84="",0,W84),"0")+IFERROR(IF(W85="",0,W85),"0")+IFERROR(IF(W86="",0,W86),"0")+IFERROR(IF(W87="",0,W87),"0")+IFERROR(IF(W88="",0,W88),"0")</f>
        <v>1.0222499999999999</v>
      </c>
      <c r="X89" s="309"/>
      <c r="Y89" s="309"/>
    </row>
    <row r="90" spans="1:52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91"/>
      <c r="M90" s="389" t="s">
        <v>64</v>
      </c>
      <c r="N90" s="342"/>
      <c r="O90" s="342"/>
      <c r="P90" s="342"/>
      <c r="Q90" s="342"/>
      <c r="R90" s="342"/>
      <c r="S90" s="343"/>
      <c r="T90" s="38" t="s">
        <v>63</v>
      </c>
      <c r="U90" s="308">
        <f>IFERROR(SUM(U83:U88),"0")</f>
        <v>500</v>
      </c>
      <c r="V90" s="308">
        <f>IFERROR(SUM(V83:V88),"0")</f>
        <v>507.6</v>
      </c>
      <c r="W90" s="38"/>
      <c r="X90" s="309"/>
      <c r="Y90" s="309"/>
    </row>
    <row r="91" spans="1:52" ht="14.25" customHeight="1" x14ac:dyDescent="0.25">
      <c r="A91" s="385" t="s">
        <v>59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86">
        <v>4607091387667</v>
      </c>
      <c r="E92" s="330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86">
        <v>4607091387636</v>
      </c>
      <c r="E93" s="330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86">
        <v>4607091384727</v>
      </c>
      <c r="E94" s="330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86">
        <v>4607091386745</v>
      </c>
      <c r="E95" s="330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86">
        <v>4607091382426</v>
      </c>
      <c r="E96" s="330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86">
        <v>4607091386547</v>
      </c>
      <c r="E97" s="330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86">
        <v>4607091384703</v>
      </c>
      <c r="E98" s="330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86">
        <v>4607091384734</v>
      </c>
      <c r="E99" s="330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0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86">
        <v>4607091382464</v>
      </c>
      <c r="E100" s="330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0"/>
      <c r="R100" s="35"/>
      <c r="S100" s="35"/>
      <c r="T100" s="36" t="s">
        <v>63</v>
      </c>
      <c r="U100" s="306">
        <v>49</v>
      </c>
      <c r="V100" s="307">
        <f t="shared" si="5"/>
        <v>50.4</v>
      </c>
      <c r="W100" s="37">
        <f>IFERROR(IF(V100=0,"",ROUNDUP(V100/H100,0)*0.00502),"")</f>
        <v>9.0359999999999996E-2</v>
      </c>
      <c r="X100" s="57"/>
      <c r="Y100" s="58"/>
      <c r="AC100" s="59"/>
      <c r="AZ100" s="107" t="s">
        <v>1</v>
      </c>
    </row>
    <row r="101" spans="1:52" x14ac:dyDescent="0.2">
      <c r="A101" s="390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91"/>
      <c r="M101" s="389" t="s">
        <v>64</v>
      </c>
      <c r="N101" s="342"/>
      <c r="O101" s="342"/>
      <c r="P101" s="342"/>
      <c r="Q101" s="342"/>
      <c r="R101" s="342"/>
      <c r="S101" s="343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17.5</v>
      </c>
      <c r="V101" s="308">
        <f>IFERROR(V92/H92,"0")+IFERROR(V93/H93,"0")+IFERROR(V94/H94,"0")+IFERROR(V95/H95,"0")+IFERROR(V96/H96,"0")+IFERROR(V97/H97,"0")+IFERROR(V98/H98,"0")+IFERROR(V99/H99,"0")+IFERROR(V100/H100,"0")</f>
        <v>18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9.0359999999999996E-2</v>
      </c>
      <c r="X101" s="309"/>
      <c r="Y101" s="309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91"/>
      <c r="M102" s="389" t="s">
        <v>64</v>
      </c>
      <c r="N102" s="342"/>
      <c r="O102" s="342"/>
      <c r="P102" s="342"/>
      <c r="Q102" s="342"/>
      <c r="R102" s="342"/>
      <c r="S102" s="343"/>
      <c r="T102" s="38" t="s">
        <v>63</v>
      </c>
      <c r="U102" s="308">
        <f>IFERROR(SUM(U92:U100),"0")</f>
        <v>49</v>
      </c>
      <c r="V102" s="308">
        <f>IFERROR(SUM(V92:V100),"0")</f>
        <v>50.4</v>
      </c>
      <c r="W102" s="38"/>
      <c r="X102" s="309"/>
      <c r="Y102" s="309"/>
    </row>
    <row r="103" spans="1:52" ht="14.25" customHeight="1" x14ac:dyDescent="0.25">
      <c r="A103" s="385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86">
        <v>4607091386967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439" t="s">
        <v>181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780</v>
      </c>
      <c r="V104" s="307">
        <f t="shared" ref="V104:V110" si="6">IFERROR(IF(U104="",0,CEILING((U104/$H104),1)*$H104),"")</f>
        <v>785.69999999999993</v>
      </c>
      <c r="W104" s="37">
        <f>IFERROR(IF(V104=0,"",ROUNDUP(V104/H104,0)*0.02175),"")</f>
        <v>2.10975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86">
        <v>4607091385304</v>
      </c>
      <c r="E105" s="330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60</v>
      </c>
      <c r="V105" s="307">
        <f t="shared" si="6"/>
        <v>64.8</v>
      </c>
      <c r="W105" s="37">
        <f>IFERROR(IF(V105=0,"",ROUNDUP(V105/H105,0)*0.02175),"")</f>
        <v>0.17399999999999999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86">
        <v>4607091386264</v>
      </c>
      <c r="E106" s="330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86">
        <v>4607091385731</v>
      </c>
      <c r="E107" s="330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442" t="s">
        <v>188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86">
        <v>4680115880214</v>
      </c>
      <c r="E108" s="330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443" t="s">
        <v>191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86">
        <v>4680115880894</v>
      </c>
      <c r="E109" s="330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444" t="s">
        <v>194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86">
        <v>4607091385427</v>
      </c>
      <c r="E110" s="330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IFERROR(U104/H104,"0")+IFERROR(U105/H105,"0")+IFERROR(U106/H106,"0")+IFERROR(U107/H107,"0")+IFERROR(U108/H108,"0")+IFERROR(U109/H109,"0")+IFERROR(U110/H110,"0")</f>
        <v>103.70370370370371</v>
      </c>
      <c r="V111" s="308">
        <f>IFERROR(V104/H104,"0")+IFERROR(V105/H105,"0")+IFERROR(V106/H106,"0")+IFERROR(V107/H107,"0")+IFERROR(V108/H108,"0")+IFERROR(V109/H109,"0")+IFERROR(V110/H110,"0")</f>
        <v>105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2.2837499999999999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IFERROR(SUM(U104:U110),"0")</f>
        <v>840</v>
      </c>
      <c r="V112" s="308">
        <f>IFERROR(SUM(V104:V110),"0")</f>
        <v>850.49999999999989</v>
      </c>
      <c r="W112" s="38"/>
      <c r="X112" s="309"/>
      <c r="Y112" s="309"/>
    </row>
    <row r="113" spans="1:52" ht="14.25" customHeight="1" x14ac:dyDescent="0.25">
      <c r="A113" s="385" t="s">
        <v>197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86">
        <v>4680115880238</v>
      </c>
      <c r="E116" s="330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86">
        <v>4680115881464</v>
      </c>
      <c r="E117" s="330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449" t="s">
        <v>206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90"/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91"/>
      <c r="M118" s="389" t="s">
        <v>64</v>
      </c>
      <c r="N118" s="342"/>
      <c r="O118" s="342"/>
      <c r="P118" s="342"/>
      <c r="Q118" s="342"/>
      <c r="R118" s="342"/>
      <c r="S118" s="343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4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84" t="s">
        <v>207</v>
      </c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02"/>
      <c r="Y120" s="302"/>
    </row>
    <row r="121" spans="1:52" ht="14.25" customHeight="1" x14ac:dyDescent="0.25">
      <c r="A121" s="385" t="s">
        <v>66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86">
        <v>4607091385168</v>
      </c>
      <c r="E122" s="330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0"/>
      <c r="R122" s="35"/>
      <c r="S122" s="35"/>
      <c r="T122" s="36" t="s">
        <v>63</v>
      </c>
      <c r="U122" s="306">
        <v>635</v>
      </c>
      <c r="V122" s="307">
        <f>IFERROR(IF(U122="",0,CEILING((U122/$H122),1)*$H122),"")</f>
        <v>639.9</v>
      </c>
      <c r="W122" s="37">
        <f>IFERROR(IF(V122=0,"",ROUNDUP(V122/H122,0)*0.02175),"")</f>
        <v>1.7182499999999998</v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86">
        <v>4607091383256</v>
      </c>
      <c r="E123" s="330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86">
        <v>4607091385748</v>
      </c>
      <c r="E124" s="330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86">
        <v>4607091384581</v>
      </c>
      <c r="E125" s="330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90"/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91"/>
      <c r="M126" s="389" t="s">
        <v>64</v>
      </c>
      <c r="N126" s="342"/>
      <c r="O126" s="342"/>
      <c r="P126" s="342"/>
      <c r="Q126" s="342"/>
      <c r="R126" s="342"/>
      <c r="S126" s="343"/>
      <c r="T126" s="38" t="s">
        <v>65</v>
      </c>
      <c r="U126" s="308">
        <f>IFERROR(U122/H122,"0")+IFERROR(U123/H123,"0")+IFERROR(U124/H124,"0")+IFERROR(U125/H125,"0")</f>
        <v>78.395061728395063</v>
      </c>
      <c r="V126" s="308">
        <f>IFERROR(V122/H122,"0")+IFERROR(V123/H123,"0")+IFERROR(V124/H124,"0")+IFERROR(V125/H125,"0")</f>
        <v>79</v>
      </c>
      <c r="W126" s="308">
        <f>IFERROR(IF(W122="",0,W122),"0")+IFERROR(IF(W123="",0,W123),"0")+IFERROR(IF(W124="",0,W124),"0")+IFERROR(IF(W125="",0,W125),"0")</f>
        <v>1.7182499999999998</v>
      </c>
      <c r="X126" s="309"/>
      <c r="Y126" s="309"/>
    </row>
    <row r="127" spans="1:52" x14ac:dyDescent="0.2">
      <c r="A127" s="314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63</v>
      </c>
      <c r="U127" s="308">
        <f>IFERROR(SUM(U122:U125),"0")</f>
        <v>635</v>
      </c>
      <c r="V127" s="308">
        <f>IFERROR(SUM(V122:V125),"0")</f>
        <v>639.9</v>
      </c>
      <c r="W127" s="38"/>
      <c r="X127" s="309"/>
      <c r="Y127" s="309"/>
    </row>
    <row r="128" spans="1:52" ht="27.75" customHeight="1" x14ac:dyDescent="0.2">
      <c r="A128" s="382" t="s">
        <v>216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52" ht="16.5" customHeight="1" x14ac:dyDescent="0.25">
      <c r="A129" s="384" t="s">
        <v>217</v>
      </c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  <c r="S129" s="314"/>
      <c r="T129" s="314"/>
      <c r="U129" s="314"/>
      <c r="V129" s="314"/>
      <c r="W129" s="314"/>
      <c r="X129" s="302"/>
      <c r="Y129" s="302"/>
    </row>
    <row r="130" spans="1:52" ht="14.25" customHeight="1" x14ac:dyDescent="0.25">
      <c r="A130" s="385" t="s">
        <v>103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86">
        <v>4607091383423</v>
      </c>
      <c r="E131" s="330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0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86">
        <v>4607091381405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86">
        <v>4607091386516</v>
      </c>
      <c r="E133" s="330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90"/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91"/>
      <c r="M134" s="389" t="s">
        <v>64</v>
      </c>
      <c r="N134" s="342"/>
      <c r="O134" s="342"/>
      <c r="P134" s="342"/>
      <c r="Q134" s="342"/>
      <c r="R134" s="342"/>
      <c r="S134" s="343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4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84" t="s">
        <v>224</v>
      </c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  <c r="S136" s="314"/>
      <c r="T136" s="314"/>
      <c r="U136" s="314"/>
      <c r="V136" s="314"/>
      <c r="W136" s="314"/>
      <c r="X136" s="302"/>
      <c r="Y136" s="302"/>
    </row>
    <row r="137" spans="1:52" ht="14.25" customHeight="1" x14ac:dyDescent="0.25">
      <c r="A137" s="385" t="s">
        <v>59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86">
        <v>4680115880993</v>
      </c>
      <c r="E138" s="330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8"/>
      <c r="O138" s="388"/>
      <c r="P138" s="388"/>
      <c r="Q138" s="330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86">
        <v>4680115881761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86">
        <v>4680115881563</v>
      </c>
      <c r="E140" s="330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10</v>
      </c>
      <c r="V140" s="307">
        <f t="shared" si="7"/>
        <v>12.600000000000001</v>
      </c>
      <c r="W140" s="37">
        <f>IFERROR(IF(V140=0,"",ROUNDUP(V140/H140,0)*0.00753),"")</f>
        <v>2.2589999999999999E-2</v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86">
        <v>4680115880986</v>
      </c>
      <c r="E141" s="330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86">
        <v>4680115880207</v>
      </c>
      <c r="E142" s="330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86">
        <v>4680115881785</v>
      </c>
      <c r="E143" s="330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86">
        <v>4680115881679</v>
      </c>
      <c r="E144" s="330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31.5</v>
      </c>
      <c r="V144" s="307">
        <f t="shared" si="7"/>
        <v>31.5</v>
      </c>
      <c r="W144" s="37">
        <f>IFERROR(IF(V144=0,"",ROUNDUP(V144/H144,0)*0.00502),"")</f>
        <v>7.5300000000000006E-2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86">
        <v>4680115880191</v>
      </c>
      <c r="E145" s="330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90"/>
      <c r="B146" s="314"/>
      <c r="C146" s="314"/>
      <c r="D146" s="314"/>
      <c r="E146" s="314"/>
      <c r="F146" s="314"/>
      <c r="G146" s="314"/>
      <c r="H146" s="314"/>
      <c r="I146" s="314"/>
      <c r="J146" s="314"/>
      <c r="K146" s="314"/>
      <c r="L146" s="391"/>
      <c r="M146" s="389" t="s">
        <v>64</v>
      </c>
      <c r="N146" s="342"/>
      <c r="O146" s="342"/>
      <c r="P146" s="342"/>
      <c r="Q146" s="342"/>
      <c r="R146" s="342"/>
      <c r="S146" s="343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17.38095238095238</v>
      </c>
      <c r="V146" s="308">
        <f>IFERROR(V138/H138,"0")+IFERROR(V139/H139,"0")+IFERROR(V140/H140,"0")+IFERROR(V141/H141,"0")+IFERROR(V142/H142,"0")+IFERROR(V143/H143,"0")+IFERROR(V144/H144,"0")+IFERROR(V145/H145,"0")</f>
        <v>18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9.7890000000000005E-2</v>
      </c>
      <c r="X146" s="309"/>
      <c r="Y146" s="309"/>
    </row>
    <row r="147" spans="1:52" x14ac:dyDescent="0.2">
      <c r="A147" s="314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63</v>
      </c>
      <c r="U147" s="308">
        <f>IFERROR(SUM(U138:U145),"0")</f>
        <v>41.5</v>
      </c>
      <c r="V147" s="308">
        <f>IFERROR(SUM(V138:V145),"0")</f>
        <v>44.1</v>
      </c>
      <c r="W147" s="38"/>
      <c r="X147" s="309"/>
      <c r="Y147" s="309"/>
    </row>
    <row r="148" spans="1:52" ht="16.5" customHeight="1" x14ac:dyDescent="0.25">
      <c r="A148" s="384" t="s">
        <v>241</v>
      </c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02"/>
      <c r="Y148" s="302"/>
    </row>
    <row r="149" spans="1:52" ht="14.25" customHeight="1" x14ac:dyDescent="0.25">
      <c r="A149" s="385" t="s">
        <v>103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86">
        <v>4680115881402</v>
      </c>
      <c r="E150" s="330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88"/>
      <c r="O150" s="388"/>
      <c r="P150" s="388"/>
      <c r="Q150" s="330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86">
        <v>4680115881396</v>
      </c>
      <c r="E151" s="330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90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91"/>
      <c r="M152" s="389" t="s">
        <v>64</v>
      </c>
      <c r="N152" s="342"/>
      <c r="O152" s="342"/>
      <c r="P152" s="342"/>
      <c r="Q152" s="342"/>
      <c r="R152" s="342"/>
      <c r="S152" s="343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4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85" t="s">
        <v>96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86">
        <v>4680115882935</v>
      </c>
      <c r="E155" s="330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67" t="s">
        <v>248</v>
      </c>
      <c r="N155" s="388"/>
      <c r="O155" s="388"/>
      <c r="P155" s="388"/>
      <c r="Q155" s="330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86">
        <v>4680115880764</v>
      </c>
      <c r="E156" s="330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90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91"/>
      <c r="M157" s="389" t="s">
        <v>64</v>
      </c>
      <c r="N157" s="342"/>
      <c r="O157" s="342"/>
      <c r="P157" s="342"/>
      <c r="Q157" s="342"/>
      <c r="R157" s="342"/>
      <c r="S157" s="343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85" t="s">
        <v>59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86">
        <v>4680115882683</v>
      </c>
      <c r="E160" s="330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88"/>
      <c r="O160" s="388"/>
      <c r="P160" s="388"/>
      <c r="Q160" s="330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86">
        <v>4680115882690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86">
        <v>4680115882669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86">
        <v>4680115882676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90"/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91"/>
      <c r="M164" s="389" t="s">
        <v>64</v>
      </c>
      <c r="N164" s="342"/>
      <c r="O164" s="342"/>
      <c r="P164" s="342"/>
      <c r="Q164" s="342"/>
      <c r="R164" s="342"/>
      <c r="S164" s="343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4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85" t="s">
        <v>66</v>
      </c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  <c r="S166" s="314"/>
      <c r="T166" s="314"/>
      <c r="U166" s="314"/>
      <c r="V166" s="314"/>
      <c r="W166" s="314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86">
        <v>4680115881556</v>
      </c>
      <c r="E167" s="330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88"/>
      <c r="O167" s="388"/>
      <c r="P167" s="388"/>
      <c r="Q167" s="330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86">
        <v>4680115880573</v>
      </c>
      <c r="E168" s="330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620</v>
      </c>
      <c r="V168" s="307">
        <f t="shared" si="8"/>
        <v>624</v>
      </c>
      <c r="W168" s="37">
        <f>IFERROR(IF(V168=0,"",ROUNDUP(V168/H168,0)*0.02175),"")</f>
        <v>1.7399999999999998</v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86">
        <v>4680115881594</v>
      </c>
      <c r="E169" s="330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86">
        <v>4680115881587</v>
      </c>
      <c r="E170" s="330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86">
        <v>4680115880962</v>
      </c>
      <c r="E171" s="330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86">
        <v>4680115881617</v>
      </c>
      <c r="E172" s="330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86">
        <v>4680115881228</v>
      </c>
      <c r="E173" s="330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400</v>
      </c>
      <c r="V173" s="307">
        <f t="shared" si="8"/>
        <v>400.8</v>
      </c>
      <c r="W173" s="37">
        <f>IFERROR(IF(V173=0,"",ROUNDUP(V173/H173,0)*0.00753),"")</f>
        <v>1.2575100000000001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86">
        <v>4680115881037</v>
      </c>
      <c r="E174" s="330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86">
        <v>4680115881211</v>
      </c>
      <c r="E175" s="330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400</v>
      </c>
      <c r="V175" s="307">
        <f t="shared" si="8"/>
        <v>400.8</v>
      </c>
      <c r="W175" s="37">
        <f>IFERROR(IF(V175=0,"",ROUNDUP(V175/H175,0)*0.00753),"")</f>
        <v>1.2575100000000001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86">
        <v>4680115881020</v>
      </c>
      <c r="E176" s="330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86">
        <v>4680115882195</v>
      </c>
      <c r="E177" s="330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200</v>
      </c>
      <c r="V177" s="307">
        <f t="shared" si="8"/>
        <v>201.6</v>
      </c>
      <c r="W177" s="37">
        <f t="shared" ref="W177:W183" si="9">IFERROR(IF(V177=0,"",ROUNDUP(V177/H177,0)*0.00753),"")</f>
        <v>0.63251999999999997</v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86">
        <v>4680115882607</v>
      </c>
      <c r="E178" s="330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400</v>
      </c>
      <c r="V179" s="307">
        <f t="shared" si="8"/>
        <v>400.8</v>
      </c>
      <c r="W179" s="37">
        <f t="shared" si="9"/>
        <v>1.2575100000000001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200</v>
      </c>
      <c r="V180" s="307">
        <f t="shared" si="8"/>
        <v>201.6</v>
      </c>
      <c r="W180" s="37">
        <f t="shared" si="9"/>
        <v>0.63251999999999997</v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200</v>
      </c>
      <c r="V183" s="307">
        <f t="shared" si="8"/>
        <v>201.6</v>
      </c>
      <c r="W183" s="37">
        <f t="shared" si="9"/>
        <v>0.63251999999999997</v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829.48717948717967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833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7.4100899999999985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IFERROR(SUM(U167:U183),"0")</f>
        <v>2420</v>
      </c>
      <c r="V185" s="308">
        <f>IFERROR(SUM(V167:V183),"0")</f>
        <v>2431.1999999999998</v>
      </c>
      <c r="W185" s="38"/>
      <c r="X185" s="309"/>
      <c r="Y185" s="309"/>
    </row>
    <row r="186" spans="1:52" ht="14.25" customHeight="1" x14ac:dyDescent="0.25">
      <c r="A186" s="385" t="s">
        <v>197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200</v>
      </c>
      <c r="V188" s="307">
        <f>IFERROR(IF(U188="",0,CEILING((U188/$H188),1)*$H188),"")</f>
        <v>201.6</v>
      </c>
      <c r="W188" s="37">
        <f>IFERROR(IF(V188=0,"",ROUNDUP(V188/H188,0)*0.00753),"")</f>
        <v>0.63251999999999997</v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83.333333333333343</v>
      </c>
      <c r="V189" s="308">
        <f>IFERROR(V187/H187,"0")+IFERROR(V188/H188,"0")</f>
        <v>84</v>
      </c>
      <c r="W189" s="308">
        <f>IFERROR(IF(W187="",0,W187),"0")+IFERROR(IF(W188="",0,W188),"0")</f>
        <v>0.63251999999999997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200</v>
      </c>
      <c r="V190" s="308">
        <f>IFERROR(SUM(V187:V188),"0")</f>
        <v>201.6</v>
      </c>
      <c r="W190" s="38"/>
      <c r="X190" s="309"/>
      <c r="Y190" s="309"/>
    </row>
    <row r="191" spans="1:52" ht="16.5" customHeight="1" x14ac:dyDescent="0.25">
      <c r="A191" s="384" t="s">
        <v>297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103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85" t="s">
        <v>96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45</v>
      </c>
      <c r="V215" s="307">
        <f>IFERROR(IF(U215="",0,CEILING((U215/$H215),1)*$H215),"")</f>
        <v>46.2</v>
      </c>
      <c r="W215" s="37">
        <f>IFERROR(IF(V215=0,"",ROUNDUP(V215/H215,0)*0.00753),"")</f>
        <v>8.2830000000000001E-2</v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75</v>
      </c>
      <c r="V216" s="307">
        <f>IFERROR(IF(U216="",0,CEILING((U216/$H216),1)*$H216),"")</f>
        <v>75.600000000000009</v>
      </c>
      <c r="W216" s="37">
        <f>IFERROR(IF(V216=0,"",ROUNDUP(V216/H216,0)*0.00753),"")</f>
        <v>0.13553999999999999</v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45.5</v>
      </c>
      <c r="V218" s="307">
        <f>IFERROR(IF(U218="",0,CEILING((U218/$H218),1)*$H218),"")</f>
        <v>46.2</v>
      </c>
      <c r="W218" s="37">
        <f>IFERROR(IF(V218=0,"",ROUNDUP(V218/H218,0)*0.00502),"")</f>
        <v>0.11044000000000001</v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50.238095238095234</v>
      </c>
      <c r="V219" s="308">
        <f>IFERROR(V215/H215,"0")+IFERROR(V216/H216,"0")+IFERROR(V217/H217,"0")+IFERROR(V218/H218,"0")</f>
        <v>51</v>
      </c>
      <c r="W219" s="308">
        <f>IFERROR(IF(W215="",0,W215),"0")+IFERROR(IF(W216="",0,W216),"0")+IFERROR(IF(W217="",0,W217),"0")+IFERROR(IF(W218="",0,W218),"0")</f>
        <v>0.32881000000000005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165.5</v>
      </c>
      <c r="V220" s="308">
        <f>IFERROR(SUM(V215:V218),"0")</f>
        <v>168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85" t="s">
        <v>197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60</v>
      </c>
      <c r="V232" s="307">
        <f>IFERROR(IF(U232="",0,CEILING((U232/$H232),1)*$H232),"")</f>
        <v>62.4</v>
      </c>
      <c r="W232" s="37">
        <f>IFERROR(IF(V232=0,"",ROUNDUP(V232/H232,0)*0.02175),"")</f>
        <v>0.17399999999999999</v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7.6923076923076925</v>
      </c>
      <c r="V235" s="308">
        <f>IFERROR(V231/H231,"0")+IFERROR(V232/H232,"0")+IFERROR(V233/H233,"0")+IFERROR(V234/H234,"0")</f>
        <v>8</v>
      </c>
      <c r="W235" s="308">
        <f>IFERROR(IF(W231="",0,W231),"0")+IFERROR(IF(W232="",0,W232),"0")+IFERROR(IF(W233="",0,W233),"0")+IFERROR(IF(W234="",0,W234),"0")</f>
        <v>0.17399999999999999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60</v>
      </c>
      <c r="V236" s="308">
        <f>IFERROR(SUM(V231:V234),"0")</f>
        <v>62.4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359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362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42.5</v>
      </c>
      <c r="V240" s="307">
        <f>IFERROR(IF(U240="",0,CEILING((U240/$H240),1)*$H240),"")</f>
        <v>43.349999999999994</v>
      </c>
      <c r="W240" s="37">
        <f>IFERROR(IF(V240=0,"",ROUNDUP(V240/H240,0)*0.00753),"")</f>
        <v>0.12801000000000001</v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16.666666666666668</v>
      </c>
      <c r="V241" s="308">
        <f>IFERROR(V238/H238,"0")+IFERROR(V239/H239,"0")+IFERROR(V240/H240,"0")</f>
        <v>17</v>
      </c>
      <c r="W241" s="308">
        <f>IFERROR(IF(W238="",0,W238),"0")+IFERROR(IF(W239="",0,W239),"0")+IFERROR(IF(W240="",0,W240),"0")</f>
        <v>0.12801000000000001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42.5</v>
      </c>
      <c r="V242" s="308">
        <f>IFERROR(SUM(V238:V240),"0")</f>
        <v>43.349999999999994</v>
      </c>
      <c r="W242" s="38"/>
      <c r="X242" s="309"/>
      <c r="Y242" s="309"/>
    </row>
    <row r="243" spans="1:52" ht="14.25" customHeight="1" x14ac:dyDescent="0.25">
      <c r="A243" s="385" t="s">
        <v>365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373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103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86">
        <v>4607091387452</v>
      </c>
      <c r="E253" s="330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86">
        <v>4607091383232</v>
      </c>
      <c r="E267" s="330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28</v>
      </c>
      <c r="V267" s="307">
        <f>IFERROR(IF(U267="",0,CEILING((U267/$H267),1)*$H267),"")</f>
        <v>28.56</v>
      </c>
      <c r="W267" s="37">
        <f>IFERROR(IF(V267=0,"",ROUNDUP(V267/H267,0)*0.00753),"")</f>
        <v>0.12801000000000001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86">
        <v>4607091383836</v>
      </c>
      <c r="E268" s="330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8"/>
      <c r="O268" s="388"/>
      <c r="P268" s="388"/>
      <c r="Q268" s="330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90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65</v>
      </c>
      <c r="U269" s="308">
        <f>IFERROR(U267/H267,"0")+IFERROR(U268/H268,"0")</f>
        <v>16.666666666666668</v>
      </c>
      <c r="V269" s="308">
        <f>IFERROR(V267/H267,"0")+IFERROR(V268/H268,"0")</f>
        <v>17</v>
      </c>
      <c r="W269" s="308">
        <f>IFERROR(IF(W267="",0,W267),"0")+IFERROR(IF(W268="",0,W268),"0")</f>
        <v>0.12801000000000001</v>
      </c>
      <c r="X269" s="309"/>
      <c r="Y269" s="309"/>
    </row>
    <row r="270" spans="1:52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91"/>
      <c r="M270" s="389" t="s">
        <v>64</v>
      </c>
      <c r="N270" s="342"/>
      <c r="O270" s="342"/>
      <c r="P270" s="342"/>
      <c r="Q270" s="342"/>
      <c r="R270" s="342"/>
      <c r="S270" s="343"/>
      <c r="T270" s="38" t="s">
        <v>63</v>
      </c>
      <c r="U270" s="308">
        <f>IFERROR(SUM(U267:U268),"0")</f>
        <v>28</v>
      </c>
      <c r="V270" s="308">
        <f>IFERROR(SUM(V267:V268),"0")</f>
        <v>28.56</v>
      </c>
      <c r="W270" s="38"/>
      <c r="X270" s="309"/>
      <c r="Y270" s="309"/>
    </row>
    <row r="271" spans="1:52" ht="14.25" customHeight="1" x14ac:dyDescent="0.25">
      <c r="A271" s="385" t="s">
        <v>66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86">
        <v>4607091387919</v>
      </c>
      <c r="E272" s="330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86">
        <v>4607091383942</v>
      </c>
      <c r="E273" s="330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420</v>
      </c>
      <c r="V273" s="307">
        <f>IFERROR(IF(U273="",0,CEILING((U273/$H273),1)*$H273),"")</f>
        <v>420.84</v>
      </c>
      <c r="W273" s="37">
        <f>IFERROR(IF(V273=0,"",ROUNDUP(V273/H273,0)*0.00753),"")</f>
        <v>1.2575100000000001</v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86">
        <v>4607091383959</v>
      </c>
      <c r="E274" s="330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8"/>
      <c r="O274" s="388"/>
      <c r="P274" s="388"/>
      <c r="Q274" s="330"/>
      <c r="R274" s="35"/>
      <c r="S274" s="35"/>
      <c r="T274" s="36" t="s">
        <v>63</v>
      </c>
      <c r="U274" s="306">
        <v>73.5</v>
      </c>
      <c r="V274" s="307">
        <f>IFERROR(IF(U274="",0,CEILING((U274/$H274),1)*$H274),"")</f>
        <v>75.599999999999994</v>
      </c>
      <c r="W274" s="37">
        <f>IFERROR(IF(V274=0,"",ROUNDUP(V274/H274,0)*0.00753),"")</f>
        <v>0.22590000000000002</v>
      </c>
      <c r="X274" s="57"/>
      <c r="Y274" s="58"/>
      <c r="AC274" s="59"/>
      <c r="AZ274" s="210" t="s">
        <v>1</v>
      </c>
    </row>
    <row r="275" spans="1:52" x14ac:dyDescent="0.2">
      <c r="A275" s="390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65</v>
      </c>
      <c r="U275" s="308">
        <f>IFERROR(U272/H272,"0")+IFERROR(U273/H273,"0")+IFERROR(U274/H274,"0")</f>
        <v>195.83333333333331</v>
      </c>
      <c r="V275" s="308">
        <f>IFERROR(V272/H272,"0")+IFERROR(V273/H273,"0")+IFERROR(V274/H274,"0")</f>
        <v>197</v>
      </c>
      <c r="W275" s="308">
        <f>IFERROR(IF(W272="",0,W272),"0")+IFERROR(IF(W273="",0,W273),"0")+IFERROR(IF(W274="",0,W274),"0")</f>
        <v>1.4834100000000001</v>
      </c>
      <c r="X275" s="309"/>
      <c r="Y275" s="309"/>
    </row>
    <row r="276" spans="1:52" x14ac:dyDescent="0.2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91"/>
      <c r="M276" s="389" t="s">
        <v>64</v>
      </c>
      <c r="N276" s="342"/>
      <c r="O276" s="342"/>
      <c r="P276" s="342"/>
      <c r="Q276" s="342"/>
      <c r="R276" s="342"/>
      <c r="S276" s="343"/>
      <c r="T276" s="38" t="s">
        <v>63</v>
      </c>
      <c r="U276" s="308">
        <f>IFERROR(SUM(U272:U274),"0")</f>
        <v>493.5</v>
      </c>
      <c r="V276" s="308">
        <f>IFERROR(SUM(V272:V274),"0")</f>
        <v>496.43999999999994</v>
      </c>
      <c r="W276" s="38"/>
      <c r="X276" s="309"/>
      <c r="Y276" s="309"/>
    </row>
    <row r="277" spans="1:52" ht="14.25" customHeight="1" x14ac:dyDescent="0.25">
      <c r="A277" s="385" t="s">
        <v>197</v>
      </c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86">
        <v>4607091388831</v>
      </c>
      <c r="E278" s="330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8"/>
      <c r="O278" s="388"/>
      <c r="P278" s="388"/>
      <c r="Q278" s="330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90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91"/>
      <c r="M280" s="389" t="s">
        <v>64</v>
      </c>
      <c r="N280" s="342"/>
      <c r="O280" s="342"/>
      <c r="P280" s="342"/>
      <c r="Q280" s="342"/>
      <c r="R280" s="342"/>
      <c r="S280" s="343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85" t="s">
        <v>79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86">
        <v>4607091383102</v>
      </c>
      <c r="E282" s="330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8"/>
      <c r="O282" s="388"/>
      <c r="P282" s="388"/>
      <c r="Q282" s="330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90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91"/>
      <c r="M284" s="389" t="s">
        <v>64</v>
      </c>
      <c r="N284" s="342"/>
      <c r="O284" s="342"/>
      <c r="P284" s="342"/>
      <c r="Q284" s="342"/>
      <c r="R284" s="342"/>
      <c r="S284" s="343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82" t="s">
        <v>405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49"/>
      <c r="Y285" s="49"/>
    </row>
    <row r="286" spans="1:52" ht="16.5" customHeight="1" x14ac:dyDescent="0.25">
      <c r="A286" s="384" t="s">
        <v>406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2"/>
      <c r="Y286" s="302"/>
    </row>
    <row r="287" spans="1:52" ht="14.25" customHeight="1" x14ac:dyDescent="0.25">
      <c r="A287" s="385" t="s">
        <v>103</v>
      </c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0</v>
      </c>
      <c r="V288" s="307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86">
        <v>4607091383997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86">
        <v>4607091384130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335</v>
      </c>
      <c r="V292" s="307">
        <f t="shared" si="14"/>
        <v>345</v>
      </c>
      <c r="W292" s="37">
        <f>IFERROR(IF(V292=0,"",ROUNDUP(V292/H292,0)*0.02175),"")</f>
        <v>0.50024999999999997</v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86">
        <v>4607091384147</v>
      </c>
      <c r="E293" s="330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549" t="s">
        <v>416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86">
        <v>4607091384154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86">
        <v>4607091384161</v>
      </c>
      <c r="E295" s="330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8"/>
      <c r="O295" s="388"/>
      <c r="P295" s="388"/>
      <c r="Q295" s="330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90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22.333333333333332</v>
      </c>
      <c r="V296" s="308">
        <f>IFERROR(V288/H288,"0")+IFERROR(V289/H289,"0")+IFERROR(V290/H290,"0")+IFERROR(V291/H291,"0")+IFERROR(V292/H292,"0")+IFERROR(V293/H293,"0")+IFERROR(V294/H294,"0")+IFERROR(V295/H295,"0")</f>
        <v>23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0.50024999999999997</v>
      </c>
      <c r="X296" s="309"/>
      <c r="Y296" s="309"/>
    </row>
    <row r="297" spans="1:52" x14ac:dyDescent="0.2">
      <c r="A297" s="314"/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91"/>
      <c r="M297" s="389" t="s">
        <v>64</v>
      </c>
      <c r="N297" s="342"/>
      <c r="O297" s="342"/>
      <c r="P297" s="342"/>
      <c r="Q297" s="342"/>
      <c r="R297" s="342"/>
      <c r="S297" s="343"/>
      <c r="T297" s="38" t="s">
        <v>63</v>
      </c>
      <c r="U297" s="308">
        <f>IFERROR(SUM(U288:U295),"0")</f>
        <v>335</v>
      </c>
      <c r="V297" s="308">
        <f>IFERROR(SUM(V288:V295),"0")</f>
        <v>345</v>
      </c>
      <c r="W297" s="38"/>
      <c r="X297" s="309"/>
      <c r="Y297" s="309"/>
    </row>
    <row r="298" spans="1:52" ht="14.25" customHeight="1" x14ac:dyDescent="0.25">
      <c r="A298" s="385" t="s">
        <v>96</v>
      </c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86">
        <v>4607091383980</v>
      </c>
      <c r="E299" s="330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86">
        <v>4607091384178</v>
      </c>
      <c r="E300" s="330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8"/>
      <c r="O300" s="388"/>
      <c r="P300" s="388"/>
      <c r="Q300" s="330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90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65</v>
      </c>
      <c r="U301" s="308">
        <f>IFERROR(U299/H299,"0")+IFERROR(U300/H300,"0")</f>
        <v>0</v>
      </c>
      <c r="V301" s="308">
        <f>IFERROR(V299/H299,"0")+IFERROR(V300/H300,"0")</f>
        <v>0</v>
      </c>
      <c r="W301" s="308">
        <f>IFERROR(IF(W299="",0,W299),"0")+IFERROR(IF(W300="",0,W300),"0")</f>
        <v>0</v>
      </c>
      <c r="X301" s="309"/>
      <c r="Y301" s="309"/>
    </row>
    <row r="302" spans="1:52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91"/>
      <c r="M302" s="389" t="s">
        <v>64</v>
      </c>
      <c r="N302" s="342"/>
      <c r="O302" s="342"/>
      <c r="P302" s="342"/>
      <c r="Q302" s="342"/>
      <c r="R302" s="342"/>
      <c r="S302" s="343"/>
      <c r="T302" s="38" t="s">
        <v>63</v>
      </c>
      <c r="U302" s="308">
        <f>IFERROR(SUM(U299:U300),"0")</f>
        <v>0</v>
      </c>
      <c r="V302" s="308">
        <f>IFERROR(SUM(V299:V300),"0")</f>
        <v>0</v>
      </c>
      <c r="W302" s="38"/>
      <c r="X302" s="309"/>
      <c r="Y302" s="309"/>
    </row>
    <row r="303" spans="1:52" ht="14.25" customHeight="1" x14ac:dyDescent="0.25">
      <c r="A303" s="385" t="s">
        <v>59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86">
        <v>4607091384857</v>
      </c>
      <c r="E304" s="330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8"/>
      <c r="O304" s="388"/>
      <c r="P304" s="388"/>
      <c r="Q304" s="330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90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91"/>
      <c r="M306" s="389" t="s">
        <v>64</v>
      </c>
      <c r="N306" s="342"/>
      <c r="O306" s="342"/>
      <c r="P306" s="342"/>
      <c r="Q306" s="342"/>
      <c r="R306" s="342"/>
      <c r="S306" s="343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85" t="s">
        <v>66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86">
        <v>4607091384260</v>
      </c>
      <c r="E308" s="330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8"/>
      <c r="O308" s="388"/>
      <c r="P308" s="388"/>
      <c r="Q308" s="330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90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91"/>
      <c r="M310" s="389" t="s">
        <v>64</v>
      </c>
      <c r="N310" s="342"/>
      <c r="O310" s="342"/>
      <c r="P310" s="342"/>
      <c r="Q310" s="342"/>
      <c r="R310" s="342"/>
      <c r="S310" s="343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85" t="s">
        <v>197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86">
        <v>4607091384673</v>
      </c>
      <c r="E312" s="330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5" t="s">
        <v>1</v>
      </c>
    </row>
    <row r="313" spans="1:52" x14ac:dyDescent="0.2">
      <c r="A313" s="390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91"/>
      <c r="M313" s="389" t="s">
        <v>64</v>
      </c>
      <c r="N313" s="342"/>
      <c r="O313" s="342"/>
      <c r="P313" s="342"/>
      <c r="Q313" s="342"/>
      <c r="R313" s="342"/>
      <c r="S313" s="343"/>
      <c r="T313" s="38" t="s">
        <v>65</v>
      </c>
      <c r="U313" s="308">
        <f>IFERROR(U312/H312,"0")</f>
        <v>0</v>
      </c>
      <c r="V313" s="308">
        <f>IFERROR(V312/H312,"0")</f>
        <v>0</v>
      </c>
      <c r="W313" s="308">
        <f>IFERROR(IF(W312="",0,W312),"0")</f>
        <v>0</v>
      </c>
      <c r="X313" s="309"/>
      <c r="Y313" s="309"/>
    </row>
    <row r="314" spans="1:52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91"/>
      <c r="M314" s="389" t="s">
        <v>64</v>
      </c>
      <c r="N314" s="342"/>
      <c r="O314" s="342"/>
      <c r="P314" s="342"/>
      <c r="Q314" s="342"/>
      <c r="R314" s="342"/>
      <c r="S314" s="343"/>
      <c r="T314" s="38" t="s">
        <v>63</v>
      </c>
      <c r="U314" s="308">
        <f>IFERROR(SUM(U312:U312),"0")</f>
        <v>0</v>
      </c>
      <c r="V314" s="308">
        <f>IFERROR(SUM(V312:V312),"0")</f>
        <v>0</v>
      </c>
      <c r="W314" s="38"/>
      <c r="X314" s="309"/>
      <c r="Y314" s="309"/>
    </row>
    <row r="315" spans="1:52" ht="16.5" customHeight="1" x14ac:dyDescent="0.25">
      <c r="A315" s="384" t="s">
        <v>431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02"/>
      <c r="Y315" s="302"/>
    </row>
    <row r="316" spans="1:52" ht="14.25" customHeight="1" x14ac:dyDescent="0.25">
      <c r="A316" s="385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86">
        <v>4607091384185</v>
      </c>
      <c r="E317" s="330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8"/>
      <c r="O317" s="388"/>
      <c r="P317" s="388"/>
      <c r="Q317" s="330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86">
        <v>4607091384192</v>
      </c>
      <c r="E318" s="330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8"/>
      <c r="O318" s="388"/>
      <c r="P318" s="388"/>
      <c r="Q318" s="330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86">
        <v>4680115881907</v>
      </c>
      <c r="E319" s="330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86">
        <v>4607091384680</v>
      </c>
      <c r="E320" s="330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85" t="s">
        <v>59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86">
        <v>4607091384802</v>
      </c>
      <c r="E324" s="330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86">
        <v>4607091384826</v>
      </c>
      <c r="E325" s="330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42</v>
      </c>
      <c r="V325" s="307">
        <f>IFERROR(IF(U325="",0,CEILING((U325/$H325),1)*$H325),"")</f>
        <v>42</v>
      </c>
      <c r="W325" s="37">
        <f>IFERROR(IF(V325=0,"",ROUNDUP(V325/H325,0)*0.00502),"")</f>
        <v>7.5300000000000006E-2</v>
      </c>
      <c r="X325" s="57"/>
      <c r="Y325" s="58"/>
      <c r="AC325" s="59"/>
      <c r="AZ325" s="231" t="s">
        <v>1</v>
      </c>
    </row>
    <row r="326" spans="1:52" x14ac:dyDescent="0.2">
      <c r="A326" s="390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91"/>
      <c r="M326" s="389" t="s">
        <v>64</v>
      </c>
      <c r="N326" s="342"/>
      <c r="O326" s="342"/>
      <c r="P326" s="342"/>
      <c r="Q326" s="342"/>
      <c r="R326" s="342"/>
      <c r="S326" s="343"/>
      <c r="T326" s="38" t="s">
        <v>65</v>
      </c>
      <c r="U326" s="308">
        <f>IFERROR(U324/H324,"0")+IFERROR(U325/H325,"0")</f>
        <v>15.000000000000002</v>
      </c>
      <c r="V326" s="308">
        <f>IFERROR(V324/H324,"0")+IFERROR(V325/H325,"0")</f>
        <v>15.000000000000002</v>
      </c>
      <c r="W326" s="308">
        <f>IFERROR(IF(W324="",0,W324),"0")+IFERROR(IF(W325="",0,W325),"0")</f>
        <v>7.5300000000000006E-2</v>
      </c>
      <c r="X326" s="309"/>
      <c r="Y326" s="309"/>
    </row>
    <row r="327" spans="1:52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91"/>
      <c r="M327" s="389" t="s">
        <v>64</v>
      </c>
      <c r="N327" s="342"/>
      <c r="O327" s="342"/>
      <c r="P327" s="342"/>
      <c r="Q327" s="342"/>
      <c r="R327" s="342"/>
      <c r="S327" s="343"/>
      <c r="T327" s="38" t="s">
        <v>63</v>
      </c>
      <c r="U327" s="308">
        <f>IFERROR(SUM(U324:U325),"0")</f>
        <v>42</v>
      </c>
      <c r="V327" s="308">
        <f>IFERROR(SUM(V324:V325),"0")</f>
        <v>42</v>
      </c>
      <c r="W327" s="38"/>
      <c r="X327" s="309"/>
      <c r="Y327" s="309"/>
    </row>
    <row r="328" spans="1:52" ht="14.25" customHeight="1" x14ac:dyDescent="0.25">
      <c r="A328" s="385" t="s">
        <v>66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86">
        <v>4607091384246</v>
      </c>
      <c r="E329" s="330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8"/>
      <c r="O329" s="388"/>
      <c r="P329" s="388"/>
      <c r="Q329" s="330"/>
      <c r="R329" s="35"/>
      <c r="S329" s="35"/>
      <c r="T329" s="36" t="s">
        <v>63</v>
      </c>
      <c r="U329" s="306">
        <v>25</v>
      </c>
      <c r="V329" s="307">
        <f>IFERROR(IF(U329="",0,CEILING((U329/$H329),1)*$H329),"")</f>
        <v>31.2</v>
      </c>
      <c r="W329" s="37">
        <f>IFERROR(IF(V329=0,"",ROUNDUP(V329/H329,0)*0.02175),"")</f>
        <v>8.6999999999999994E-2</v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86">
        <v>4680115881976</v>
      </c>
      <c r="E330" s="330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8"/>
      <c r="O330" s="388"/>
      <c r="P330" s="388"/>
      <c r="Q330" s="330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86">
        <v>4607091384253</v>
      </c>
      <c r="E331" s="330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86">
        <v>4680115881969</v>
      </c>
      <c r="E332" s="330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8"/>
      <c r="O332" s="388"/>
      <c r="P332" s="388"/>
      <c r="Q332" s="330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90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65</v>
      </c>
      <c r="U333" s="308">
        <f>IFERROR(U329/H329,"0")+IFERROR(U330/H330,"0")+IFERROR(U331/H331,"0")+IFERROR(U332/H332,"0")</f>
        <v>3.2051282051282053</v>
      </c>
      <c r="V333" s="308">
        <f>IFERROR(V329/H329,"0")+IFERROR(V330/H330,"0")+IFERROR(V331/H331,"0")+IFERROR(V332/H332,"0")</f>
        <v>4</v>
      </c>
      <c r="W333" s="308">
        <f>IFERROR(IF(W329="",0,W329),"0")+IFERROR(IF(W330="",0,W330),"0")+IFERROR(IF(W331="",0,W331),"0")+IFERROR(IF(W332="",0,W332),"0")</f>
        <v>8.6999999999999994E-2</v>
      </c>
      <c r="X333" s="309"/>
      <c r="Y333" s="309"/>
    </row>
    <row r="334" spans="1:52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91"/>
      <c r="M334" s="389" t="s">
        <v>64</v>
      </c>
      <c r="N334" s="342"/>
      <c r="O334" s="342"/>
      <c r="P334" s="342"/>
      <c r="Q334" s="342"/>
      <c r="R334" s="342"/>
      <c r="S334" s="343"/>
      <c r="T334" s="38" t="s">
        <v>63</v>
      </c>
      <c r="U334" s="308">
        <f>IFERROR(SUM(U329:U332),"0")</f>
        <v>25</v>
      </c>
      <c r="V334" s="308">
        <f>IFERROR(SUM(V329:V332),"0")</f>
        <v>31.2</v>
      </c>
      <c r="W334" s="38"/>
      <c r="X334" s="309"/>
      <c r="Y334" s="309"/>
    </row>
    <row r="335" spans="1:52" ht="14.25" customHeight="1" x14ac:dyDescent="0.25">
      <c r="A335" s="385" t="s">
        <v>197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86">
        <v>4607091389357</v>
      </c>
      <c r="E336" s="330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8"/>
      <c r="O336" s="388"/>
      <c r="P336" s="388"/>
      <c r="Q336" s="330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90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91"/>
      <c r="M337" s="389" t="s">
        <v>64</v>
      </c>
      <c r="N337" s="342"/>
      <c r="O337" s="342"/>
      <c r="P337" s="342"/>
      <c r="Q337" s="342"/>
      <c r="R337" s="342"/>
      <c r="S337" s="343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91"/>
      <c r="M338" s="389" t="s">
        <v>64</v>
      </c>
      <c r="N338" s="342"/>
      <c r="O338" s="342"/>
      <c r="P338" s="342"/>
      <c r="Q338" s="342"/>
      <c r="R338" s="342"/>
      <c r="S338" s="343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82" t="s">
        <v>454</v>
      </c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383"/>
      <c r="O339" s="383"/>
      <c r="P339" s="383"/>
      <c r="Q339" s="383"/>
      <c r="R339" s="383"/>
      <c r="S339" s="383"/>
      <c r="T339" s="383"/>
      <c r="U339" s="383"/>
      <c r="V339" s="383"/>
      <c r="W339" s="383"/>
      <c r="X339" s="49"/>
      <c r="Y339" s="49"/>
    </row>
    <row r="340" spans="1:52" ht="16.5" customHeight="1" x14ac:dyDescent="0.25">
      <c r="A340" s="384" t="s">
        <v>455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02"/>
      <c r="Y340" s="302"/>
    </row>
    <row r="341" spans="1:52" ht="14.25" customHeight="1" x14ac:dyDescent="0.25">
      <c r="A341" s="385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86">
        <v>4607091389708</v>
      </c>
      <c r="E342" s="330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86">
        <v>4607091389692</v>
      </c>
      <c r="E343" s="330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90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91"/>
      <c r="M344" s="389" t="s">
        <v>64</v>
      </c>
      <c r="N344" s="342"/>
      <c r="O344" s="342"/>
      <c r="P344" s="342"/>
      <c r="Q344" s="342"/>
      <c r="R344" s="342"/>
      <c r="S344" s="343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91"/>
      <c r="M345" s="389" t="s">
        <v>64</v>
      </c>
      <c r="N345" s="342"/>
      <c r="O345" s="342"/>
      <c r="P345" s="342"/>
      <c r="Q345" s="342"/>
      <c r="R345" s="342"/>
      <c r="S345" s="343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85" t="s">
        <v>59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86">
        <v>4607091389753</v>
      </c>
      <c r="E347" s="330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0</v>
      </c>
      <c r="V347" s="307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86">
        <v>4607091389760</v>
      </c>
      <c r="E348" s="330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86">
        <v>4607091389746</v>
      </c>
      <c r="E349" s="330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65</v>
      </c>
      <c r="V349" s="307">
        <f t="shared" si="15"/>
        <v>67.2</v>
      </c>
      <c r="W349" s="37">
        <f>IFERROR(IF(V349=0,"",ROUNDUP(V349/H349,0)*0.00753),"")</f>
        <v>0.12048</v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86">
        <v>4680115882928</v>
      </c>
      <c r="E350" s="330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86">
        <v>4680115883147</v>
      </c>
      <c r="E351" s="330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86">
        <v>4607091384338</v>
      </c>
      <c r="E352" s="330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86">
        <v>4680115883154</v>
      </c>
      <c r="E353" s="330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86">
        <v>4607091389524</v>
      </c>
      <c r="E354" s="330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86">
        <v>4680115883161</v>
      </c>
      <c r="E355" s="330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8"/>
      <c r="O355" s="388"/>
      <c r="P355" s="388"/>
      <c r="Q355" s="330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86">
        <v>4607091384345</v>
      </c>
      <c r="E356" s="330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8"/>
      <c r="O356" s="388"/>
      <c r="P356" s="388"/>
      <c r="Q356" s="330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86">
        <v>4680115883178</v>
      </c>
      <c r="E357" s="330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8"/>
      <c r="O357" s="388"/>
      <c r="P357" s="388"/>
      <c r="Q357" s="330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86">
        <v>4607091389531</v>
      </c>
      <c r="E358" s="330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86">
        <v>4680115883185</v>
      </c>
      <c r="E359" s="330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582" t="s">
        <v>486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90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91"/>
      <c r="M360" s="389" t="s">
        <v>64</v>
      </c>
      <c r="N360" s="342"/>
      <c r="O360" s="342"/>
      <c r="P360" s="342"/>
      <c r="Q360" s="342"/>
      <c r="R360" s="342"/>
      <c r="S360" s="343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15.476190476190476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16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0.12048</v>
      </c>
      <c r="X360" s="309"/>
      <c r="Y360" s="309"/>
    </row>
    <row r="361" spans="1:52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91"/>
      <c r="M361" s="389" t="s">
        <v>64</v>
      </c>
      <c r="N361" s="342"/>
      <c r="O361" s="342"/>
      <c r="P361" s="342"/>
      <c r="Q361" s="342"/>
      <c r="R361" s="342"/>
      <c r="S361" s="343"/>
      <c r="T361" s="38" t="s">
        <v>63</v>
      </c>
      <c r="U361" s="308">
        <f>IFERROR(SUM(U347:U359),"0")</f>
        <v>65</v>
      </c>
      <c r="V361" s="308">
        <f>IFERROR(SUM(V347:V359),"0")</f>
        <v>67.2</v>
      </c>
      <c r="W361" s="38"/>
      <c r="X361" s="309"/>
      <c r="Y361" s="309"/>
    </row>
    <row r="362" spans="1:52" ht="14.25" customHeight="1" x14ac:dyDescent="0.25">
      <c r="A362" s="385" t="s">
        <v>66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86">
        <v>4607091389685</v>
      </c>
      <c r="E363" s="330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8"/>
      <c r="O363" s="388"/>
      <c r="P363" s="388"/>
      <c r="Q363" s="330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86">
        <v>4607091389654</v>
      </c>
      <c r="E364" s="330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8"/>
      <c r="O364" s="388"/>
      <c r="P364" s="388"/>
      <c r="Q364" s="330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86">
        <v>4607091384352</v>
      </c>
      <c r="E365" s="330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86">
        <v>4607091389661</v>
      </c>
      <c r="E366" s="330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8"/>
      <c r="O366" s="388"/>
      <c r="P366" s="388"/>
      <c r="Q366" s="330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90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91"/>
      <c r="M368" s="389" t="s">
        <v>64</v>
      </c>
      <c r="N368" s="342"/>
      <c r="O368" s="342"/>
      <c r="P368" s="342"/>
      <c r="Q368" s="342"/>
      <c r="R368" s="342"/>
      <c r="S368" s="343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85" t="s">
        <v>197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86">
        <v>4680115881648</v>
      </c>
      <c r="E370" s="330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90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91"/>
      <c r="M371" s="389" t="s">
        <v>64</v>
      </c>
      <c r="N371" s="342"/>
      <c r="O371" s="342"/>
      <c r="P371" s="342"/>
      <c r="Q371" s="342"/>
      <c r="R371" s="342"/>
      <c r="S371" s="343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85" t="s">
        <v>79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86">
        <v>4680115883017</v>
      </c>
      <c r="E374" s="330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58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8"/>
      <c r="O374" s="388"/>
      <c r="P374" s="388"/>
      <c r="Q374" s="330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86">
        <v>4680115883031</v>
      </c>
      <c r="E375" s="330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58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86">
        <v>4680115883024</v>
      </c>
      <c r="E376" s="330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5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8"/>
      <c r="O376" s="388"/>
      <c r="P376" s="388"/>
      <c r="Q376" s="330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90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4"/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91"/>
      <c r="M378" s="389" t="s">
        <v>64</v>
      </c>
      <c r="N378" s="342"/>
      <c r="O378" s="342"/>
      <c r="P378" s="342"/>
      <c r="Q378" s="342"/>
      <c r="R378" s="342"/>
      <c r="S378" s="343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85" t="s">
        <v>91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86">
        <v>4680115882997</v>
      </c>
      <c r="E380" s="330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591" t="s">
        <v>506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90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91"/>
      <c r="M381" s="389" t="s">
        <v>64</v>
      </c>
      <c r="N381" s="342"/>
      <c r="O381" s="342"/>
      <c r="P381" s="342"/>
      <c r="Q381" s="342"/>
      <c r="R381" s="342"/>
      <c r="S381" s="343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84" t="s">
        <v>507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02"/>
      <c r="Y383" s="302"/>
    </row>
    <row r="384" spans="1:52" ht="14.25" customHeight="1" x14ac:dyDescent="0.25">
      <c r="A384" s="385" t="s">
        <v>96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86">
        <v>4607091389388</v>
      </c>
      <c r="E385" s="330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86">
        <v>4607091389364</v>
      </c>
      <c r="E386" s="330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90"/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91"/>
      <c r="M387" s="389" t="s">
        <v>64</v>
      </c>
      <c r="N387" s="342"/>
      <c r="O387" s="342"/>
      <c r="P387" s="342"/>
      <c r="Q387" s="342"/>
      <c r="R387" s="342"/>
      <c r="S387" s="343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4"/>
      <c r="B388" s="314"/>
      <c r="C388" s="314"/>
      <c r="D388" s="314"/>
      <c r="E388" s="314"/>
      <c r="F388" s="314"/>
      <c r="G388" s="314"/>
      <c r="H388" s="314"/>
      <c r="I388" s="314"/>
      <c r="J388" s="314"/>
      <c r="K388" s="314"/>
      <c r="L388" s="391"/>
      <c r="M388" s="389" t="s">
        <v>64</v>
      </c>
      <c r="N388" s="342"/>
      <c r="O388" s="342"/>
      <c r="P388" s="342"/>
      <c r="Q388" s="342"/>
      <c r="R388" s="342"/>
      <c r="S388" s="343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85" t="s">
        <v>59</v>
      </c>
      <c r="B389" s="314"/>
      <c r="C389" s="314"/>
      <c r="D389" s="314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86">
        <v>4607091389739</v>
      </c>
      <c r="E390" s="330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86">
        <v>4680115883048</v>
      </c>
      <c r="E391" s="330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86">
        <v>4607091389425</v>
      </c>
      <c r="E392" s="330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8"/>
      <c r="O392" s="388"/>
      <c r="P392" s="388"/>
      <c r="Q392" s="330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86">
        <v>4680115882911</v>
      </c>
      <c r="E393" s="330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597" t="s">
        <v>520</v>
      </c>
      <c r="N393" s="388"/>
      <c r="O393" s="388"/>
      <c r="P393" s="388"/>
      <c r="Q393" s="330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86">
        <v>4680115880771</v>
      </c>
      <c r="E394" s="330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8"/>
      <c r="O394" s="388"/>
      <c r="P394" s="388"/>
      <c r="Q394" s="330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86">
        <v>4607091389500</v>
      </c>
      <c r="E395" s="330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86">
        <v>4680115881983</v>
      </c>
      <c r="E396" s="330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8"/>
      <c r="O396" s="388"/>
      <c r="P396" s="388"/>
      <c r="Q396" s="330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90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65</v>
      </c>
      <c r="U397" s="308">
        <f>IFERROR(U390/H390,"0")+IFERROR(U391/H391,"0")+IFERROR(U392/H392,"0")+IFERROR(U393/H393,"0")+IFERROR(U394/H394,"0")+IFERROR(U395/H395,"0")+IFERROR(U396/H396,"0")</f>
        <v>0</v>
      </c>
      <c r="V397" s="308">
        <f>IFERROR(V390/H390,"0")+IFERROR(V391/H391,"0")+IFERROR(V392/H392,"0")+IFERROR(V393/H393,"0")+IFERROR(V394/H394,"0")+IFERROR(V395/H395,"0")+IFERROR(V396/H396,"0")</f>
        <v>0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09"/>
      <c r="Y397" s="309"/>
    </row>
    <row r="398" spans="1:52" x14ac:dyDescent="0.2">
      <c r="A398" s="314"/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91"/>
      <c r="M398" s="389" t="s">
        <v>64</v>
      </c>
      <c r="N398" s="342"/>
      <c r="O398" s="342"/>
      <c r="P398" s="342"/>
      <c r="Q398" s="342"/>
      <c r="R398" s="342"/>
      <c r="S398" s="343"/>
      <c r="T398" s="38" t="s">
        <v>63</v>
      </c>
      <c r="U398" s="308">
        <f>IFERROR(SUM(U390:U396),"0")</f>
        <v>0</v>
      </c>
      <c r="V398" s="308">
        <f>IFERROR(SUM(V390:V396),"0")</f>
        <v>0</v>
      </c>
      <c r="W398" s="38"/>
      <c r="X398" s="309"/>
      <c r="Y398" s="309"/>
    </row>
    <row r="399" spans="1:52" ht="14.25" customHeight="1" x14ac:dyDescent="0.25">
      <c r="A399" s="385" t="s">
        <v>79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86">
        <v>4680115883000</v>
      </c>
      <c r="E400" s="330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60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8"/>
      <c r="O400" s="388"/>
      <c r="P400" s="388"/>
      <c r="Q400" s="330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90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4"/>
      <c r="B402" s="314"/>
      <c r="C402" s="314"/>
      <c r="D402" s="314"/>
      <c r="E402" s="314"/>
      <c r="F402" s="314"/>
      <c r="G402" s="314"/>
      <c r="H402" s="314"/>
      <c r="I402" s="314"/>
      <c r="J402" s="314"/>
      <c r="K402" s="314"/>
      <c r="L402" s="391"/>
      <c r="M402" s="389" t="s">
        <v>64</v>
      </c>
      <c r="N402" s="342"/>
      <c r="O402" s="342"/>
      <c r="P402" s="342"/>
      <c r="Q402" s="342"/>
      <c r="R402" s="342"/>
      <c r="S402" s="343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85" t="s">
        <v>91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86">
        <v>4680115882980</v>
      </c>
      <c r="E404" s="330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60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8"/>
      <c r="O404" s="388"/>
      <c r="P404" s="388"/>
      <c r="Q404" s="330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90"/>
      <c r="B405" s="314"/>
      <c r="C405" s="314"/>
      <c r="D405" s="314"/>
      <c r="E405" s="314"/>
      <c r="F405" s="314"/>
      <c r="G405" s="314"/>
      <c r="H405" s="314"/>
      <c r="I405" s="314"/>
      <c r="J405" s="314"/>
      <c r="K405" s="314"/>
      <c r="L405" s="391"/>
      <c r="M405" s="389" t="s">
        <v>64</v>
      </c>
      <c r="N405" s="342"/>
      <c r="O405" s="342"/>
      <c r="P405" s="342"/>
      <c r="Q405" s="342"/>
      <c r="R405" s="342"/>
      <c r="S405" s="343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4"/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91"/>
      <c r="M406" s="389" t="s">
        <v>64</v>
      </c>
      <c r="N406" s="342"/>
      <c r="O406" s="342"/>
      <c r="P406" s="342"/>
      <c r="Q406" s="342"/>
      <c r="R406" s="342"/>
      <c r="S406" s="343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82" t="s">
        <v>531</v>
      </c>
      <c r="B407" s="383"/>
      <c r="C407" s="383"/>
      <c r="D407" s="383"/>
      <c r="E407" s="383"/>
      <c r="F407" s="383"/>
      <c r="G407" s="383"/>
      <c r="H407" s="383"/>
      <c r="I407" s="383"/>
      <c r="J407" s="383"/>
      <c r="K407" s="383"/>
      <c r="L407" s="383"/>
      <c r="M407" s="383"/>
      <c r="N407" s="383"/>
      <c r="O407" s="383"/>
      <c r="P407" s="383"/>
      <c r="Q407" s="383"/>
      <c r="R407" s="383"/>
      <c r="S407" s="383"/>
      <c r="T407" s="383"/>
      <c r="U407" s="383"/>
      <c r="V407" s="383"/>
      <c r="W407" s="383"/>
      <c r="X407" s="49"/>
      <c r="Y407" s="49"/>
    </row>
    <row r="408" spans="1:52" ht="16.5" customHeight="1" x14ac:dyDescent="0.25">
      <c r="A408" s="384" t="s">
        <v>531</v>
      </c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  <c r="S408" s="314"/>
      <c r="T408" s="314"/>
      <c r="U408" s="314"/>
      <c r="V408" s="314"/>
      <c r="W408" s="314"/>
      <c r="X408" s="302"/>
      <c r="Y408" s="302"/>
    </row>
    <row r="409" spans="1:52" ht="14.25" customHeight="1" x14ac:dyDescent="0.25">
      <c r="A409" s="385" t="s">
        <v>103</v>
      </c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  <c r="S409" s="314"/>
      <c r="T409" s="314"/>
      <c r="U409" s="314"/>
      <c r="V409" s="314"/>
      <c r="W409" s="314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86">
        <v>4607091389067</v>
      </c>
      <c r="E410" s="330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0</v>
      </c>
      <c r="V410" s="307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86">
        <v>4607091383522</v>
      </c>
      <c r="E411" s="330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1000</v>
      </c>
      <c r="V411" s="307">
        <f t="shared" si="18"/>
        <v>1003.2</v>
      </c>
      <c r="W411" s="37">
        <f>IFERROR(IF(V411=0,"",ROUNDUP(V411/H411,0)*0.01196),"")</f>
        <v>2.2724000000000002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86">
        <v>4607091384437</v>
      </c>
      <c r="E412" s="330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1000</v>
      </c>
      <c r="V412" s="307">
        <f t="shared" si="18"/>
        <v>1003.2</v>
      </c>
      <c r="W412" s="37">
        <f>IFERROR(IF(V412=0,"",ROUNDUP(V412/H412,0)*0.01196),"")</f>
        <v>2.2724000000000002</v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86">
        <v>4607091389104</v>
      </c>
      <c r="E413" s="330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1000</v>
      </c>
      <c r="V413" s="307">
        <f t="shared" si="18"/>
        <v>1003.2</v>
      </c>
      <c r="W413" s="37">
        <f>IFERROR(IF(V413=0,"",ROUNDUP(V413/H413,0)*0.01196),"")</f>
        <v>2.2724000000000002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86">
        <v>4680115880603</v>
      </c>
      <c r="E414" s="330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60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8"/>
      <c r="O414" s="388"/>
      <c r="P414" s="388"/>
      <c r="Q414" s="330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86">
        <v>4607091389999</v>
      </c>
      <c r="E415" s="330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8"/>
      <c r="O415" s="388"/>
      <c r="P415" s="388"/>
      <c r="Q415" s="330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86">
        <v>4680115882782</v>
      </c>
      <c r="E416" s="330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8"/>
      <c r="O416" s="388"/>
      <c r="P416" s="388"/>
      <c r="Q416" s="330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86">
        <v>4607091389098</v>
      </c>
      <c r="E417" s="330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86">
        <v>4607091389982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568.18181818181813</v>
      </c>
      <c r="V419" s="308">
        <f>IFERROR(V410/H410,"0")+IFERROR(V411/H411,"0")+IFERROR(V412/H412,"0")+IFERROR(V413/H413,"0")+IFERROR(V414/H414,"0")+IFERROR(V415/H415,"0")+IFERROR(V416/H416,"0")+IFERROR(V417/H417,"0")+IFERROR(V418/H418,"0")</f>
        <v>570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6.8172000000000006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IFERROR(SUM(U410:U418),"0")</f>
        <v>3000</v>
      </c>
      <c r="V420" s="308">
        <f>IFERROR(SUM(V410:V418),"0")</f>
        <v>3009.6000000000004</v>
      </c>
      <c r="W420" s="38"/>
      <c r="X420" s="309"/>
      <c r="Y420" s="309"/>
    </row>
    <row r="421" spans="1:52" ht="14.25" customHeight="1" x14ac:dyDescent="0.25">
      <c r="A421" s="385" t="s">
        <v>96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86">
        <v>4607091388930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6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1000</v>
      </c>
      <c r="V422" s="307">
        <f>IFERROR(IF(U422="",0,CEILING((U422/$H422),1)*$H422),"")</f>
        <v>1003.2</v>
      </c>
      <c r="W422" s="37">
        <f>IFERROR(IF(V422=0,"",ROUNDUP(V422/H422,0)*0.01196),"")</f>
        <v>2.2724000000000002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86">
        <v>4680115880054</v>
      </c>
      <c r="E423" s="330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90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91"/>
      <c r="M424" s="389" t="s">
        <v>64</v>
      </c>
      <c r="N424" s="342"/>
      <c r="O424" s="342"/>
      <c r="P424" s="342"/>
      <c r="Q424" s="342"/>
      <c r="R424" s="342"/>
      <c r="S424" s="343"/>
      <c r="T424" s="38" t="s">
        <v>65</v>
      </c>
      <c r="U424" s="308">
        <f>IFERROR(U422/H422,"0")+IFERROR(U423/H423,"0")</f>
        <v>189.39393939393938</v>
      </c>
      <c r="V424" s="308">
        <f>IFERROR(V422/H422,"0")+IFERROR(V423/H423,"0")</f>
        <v>190</v>
      </c>
      <c r="W424" s="308">
        <f>IFERROR(IF(W422="",0,W422),"0")+IFERROR(IF(W423="",0,W423),"0")</f>
        <v>2.2724000000000002</v>
      </c>
      <c r="X424" s="309"/>
      <c r="Y424" s="309"/>
    </row>
    <row r="425" spans="1:52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91"/>
      <c r="M425" s="389" t="s">
        <v>64</v>
      </c>
      <c r="N425" s="342"/>
      <c r="O425" s="342"/>
      <c r="P425" s="342"/>
      <c r="Q425" s="342"/>
      <c r="R425" s="342"/>
      <c r="S425" s="343"/>
      <c r="T425" s="38" t="s">
        <v>63</v>
      </c>
      <c r="U425" s="308">
        <f>IFERROR(SUM(U422:U423),"0")</f>
        <v>1000</v>
      </c>
      <c r="V425" s="308">
        <f>IFERROR(SUM(V422:V423),"0")</f>
        <v>1003.2</v>
      </c>
      <c r="W425" s="38"/>
      <c r="X425" s="309"/>
      <c r="Y425" s="309"/>
    </row>
    <row r="426" spans="1:52" ht="14.25" customHeight="1" x14ac:dyDescent="0.25">
      <c r="A426" s="385" t="s">
        <v>59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86">
        <v>4680115883116</v>
      </c>
      <c r="E427" s="330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800</v>
      </c>
      <c r="V427" s="307">
        <f t="shared" ref="V427:V432" si="19">IFERROR(IF(U427="",0,CEILING((U427/$H427),1)*$H427),"")</f>
        <v>802.56000000000006</v>
      </c>
      <c r="W427" s="37">
        <f>IFERROR(IF(V427=0,"",ROUNDUP(V427/H427,0)*0.01196),"")</f>
        <v>1.81792</v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86">
        <v>4680115883093</v>
      </c>
      <c r="E428" s="330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6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8"/>
      <c r="O428" s="388"/>
      <c r="P428" s="388"/>
      <c r="Q428" s="330"/>
      <c r="R428" s="35"/>
      <c r="S428" s="35"/>
      <c r="T428" s="36" t="s">
        <v>63</v>
      </c>
      <c r="U428" s="306">
        <v>800</v>
      </c>
      <c r="V428" s="307">
        <f t="shared" si="19"/>
        <v>802.56000000000006</v>
      </c>
      <c r="W428" s="37">
        <f>IFERROR(IF(V428=0,"",ROUNDUP(V428/H428,0)*0.01196),"")</f>
        <v>1.81792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86">
        <v>4680115883109</v>
      </c>
      <c r="E429" s="330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6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8"/>
      <c r="O429" s="388"/>
      <c r="P429" s="388"/>
      <c r="Q429" s="330"/>
      <c r="R429" s="35"/>
      <c r="S429" s="35"/>
      <c r="T429" s="36" t="s">
        <v>63</v>
      </c>
      <c r="U429" s="306">
        <v>1000</v>
      </c>
      <c r="V429" s="307">
        <f t="shared" si="19"/>
        <v>1003.2</v>
      </c>
      <c r="W429" s="37">
        <f>IFERROR(IF(V429=0,"",ROUNDUP(V429/H429,0)*0.01196),"")</f>
        <v>2.2724000000000002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86">
        <v>4680115882072</v>
      </c>
      <c r="E430" s="330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617" t="s">
        <v>562</v>
      </c>
      <c r="N430" s="388"/>
      <c r="O430" s="388"/>
      <c r="P430" s="388"/>
      <c r="Q430" s="330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86">
        <v>4680115882102</v>
      </c>
      <c r="E431" s="330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618" t="s">
        <v>565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86">
        <v>4680115882096</v>
      </c>
      <c r="E432" s="330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619" t="s">
        <v>568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IFERROR(U427/H427,"0")+IFERROR(U428/H428,"0")+IFERROR(U429/H429,"0")+IFERROR(U430/H430,"0")+IFERROR(U431/H431,"0")+IFERROR(U432/H432,"0")</f>
        <v>492.42424242424238</v>
      </c>
      <c r="V433" s="308">
        <f>IFERROR(V427/H427,"0")+IFERROR(V428/H428,"0")+IFERROR(V429/H429,"0")+IFERROR(V430/H430,"0")+IFERROR(V431/H431,"0")+IFERROR(V432/H432,"0")</f>
        <v>494</v>
      </c>
      <c r="W433" s="308">
        <f>IFERROR(IF(W427="",0,W427),"0")+IFERROR(IF(W428="",0,W428),"0")+IFERROR(IF(W429="",0,W429),"0")+IFERROR(IF(W430="",0,W430),"0")+IFERROR(IF(W431="",0,W431),"0")+IFERROR(IF(W432="",0,W432),"0")</f>
        <v>5.9082400000000002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IFERROR(SUM(U427:U432),"0")</f>
        <v>2600</v>
      </c>
      <c r="V434" s="308">
        <f>IFERROR(SUM(V427:V432),"0")</f>
        <v>2608.3200000000002</v>
      </c>
      <c r="W434" s="38"/>
      <c r="X434" s="309"/>
      <c r="Y434" s="309"/>
    </row>
    <row r="435" spans="1:52" ht="14.25" customHeight="1" x14ac:dyDescent="0.25">
      <c r="A435" s="385" t="s">
        <v>66</v>
      </c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  <c r="S435" s="314"/>
      <c r="T435" s="314"/>
      <c r="U435" s="314"/>
      <c r="V435" s="314"/>
      <c r="W435" s="314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86">
        <v>4607091383409</v>
      </c>
      <c r="E436" s="330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6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8"/>
      <c r="O436" s="388"/>
      <c r="P436" s="388"/>
      <c r="Q436" s="330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86">
        <v>4607091383416</v>
      </c>
      <c r="E437" s="330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8"/>
      <c r="O437" s="388"/>
      <c r="P437" s="388"/>
      <c r="Q437" s="330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90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91"/>
      <c r="M438" s="389" t="s">
        <v>64</v>
      </c>
      <c r="N438" s="342"/>
      <c r="O438" s="342"/>
      <c r="P438" s="342"/>
      <c r="Q438" s="342"/>
      <c r="R438" s="342"/>
      <c r="S438" s="343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91"/>
      <c r="M439" s="389" t="s">
        <v>64</v>
      </c>
      <c r="N439" s="342"/>
      <c r="O439" s="342"/>
      <c r="P439" s="342"/>
      <c r="Q439" s="342"/>
      <c r="R439" s="342"/>
      <c r="S439" s="343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82" t="s">
        <v>573</v>
      </c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383"/>
      <c r="O440" s="383"/>
      <c r="P440" s="383"/>
      <c r="Q440" s="383"/>
      <c r="R440" s="383"/>
      <c r="S440" s="383"/>
      <c r="T440" s="383"/>
      <c r="U440" s="383"/>
      <c r="V440" s="383"/>
      <c r="W440" s="383"/>
      <c r="X440" s="49"/>
      <c r="Y440" s="49"/>
    </row>
    <row r="441" spans="1:52" ht="16.5" customHeight="1" x14ac:dyDescent="0.25">
      <c r="A441" s="384" t="s">
        <v>574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02"/>
      <c r="Y441" s="302"/>
    </row>
    <row r="442" spans="1:52" ht="14.25" customHeight="1" x14ac:dyDescent="0.25">
      <c r="A442" s="385" t="s">
        <v>103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86">
        <v>4680115881099</v>
      </c>
      <c r="E443" s="330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62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86">
        <v>4680115881150</v>
      </c>
      <c r="E444" s="330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62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500</v>
      </c>
      <c r="V444" s="307">
        <f>IFERROR(IF(U444="",0,CEILING((U444/$H444),1)*$H444),"")</f>
        <v>504</v>
      </c>
      <c r="W444" s="37">
        <f>IFERROR(IF(V444=0,"",ROUNDUP(V444/H444,0)*0.02175),"")</f>
        <v>0.91349999999999998</v>
      </c>
      <c r="X444" s="57"/>
      <c r="Y444" s="58"/>
      <c r="AC444" s="59"/>
      <c r="AZ444" s="292" t="s">
        <v>1</v>
      </c>
    </row>
    <row r="445" spans="1:52" x14ac:dyDescent="0.2">
      <c r="A445" s="390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91"/>
      <c r="M445" s="389" t="s">
        <v>64</v>
      </c>
      <c r="N445" s="342"/>
      <c r="O445" s="342"/>
      <c r="P445" s="342"/>
      <c r="Q445" s="342"/>
      <c r="R445" s="342"/>
      <c r="S445" s="343"/>
      <c r="T445" s="38" t="s">
        <v>65</v>
      </c>
      <c r="U445" s="308">
        <f>IFERROR(U443/H443,"0")+IFERROR(U444/H444,"0")</f>
        <v>41.666666666666664</v>
      </c>
      <c r="V445" s="308">
        <f>IFERROR(V443/H443,"0")+IFERROR(V444/H444,"0")</f>
        <v>42</v>
      </c>
      <c r="W445" s="308">
        <f>IFERROR(IF(W443="",0,W443),"0")+IFERROR(IF(W444="",0,W444),"0")</f>
        <v>0.91349999999999998</v>
      </c>
      <c r="X445" s="309"/>
      <c r="Y445" s="309"/>
    </row>
    <row r="446" spans="1:52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63</v>
      </c>
      <c r="U446" s="308">
        <f>IFERROR(SUM(U443:U444),"0")</f>
        <v>500</v>
      </c>
      <c r="V446" s="308">
        <f>IFERROR(SUM(V443:V444),"0")</f>
        <v>504</v>
      </c>
      <c r="W446" s="38"/>
      <c r="X446" s="309"/>
      <c r="Y446" s="309"/>
    </row>
    <row r="447" spans="1:52" ht="14.25" customHeight="1" x14ac:dyDescent="0.25">
      <c r="A447" s="385" t="s">
        <v>96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86">
        <v>4680115881112</v>
      </c>
      <c r="E448" s="330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8"/>
      <c r="O448" s="388"/>
      <c r="P448" s="388"/>
      <c r="Q448" s="330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86">
        <v>4680115881129</v>
      </c>
      <c r="E449" s="330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62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90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91"/>
      <c r="M450" s="389" t="s">
        <v>64</v>
      </c>
      <c r="N450" s="342"/>
      <c r="O450" s="342"/>
      <c r="P450" s="342"/>
      <c r="Q450" s="342"/>
      <c r="R450" s="342"/>
      <c r="S450" s="343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91"/>
      <c r="M451" s="389" t="s">
        <v>64</v>
      </c>
      <c r="N451" s="342"/>
      <c r="O451" s="342"/>
      <c r="P451" s="342"/>
      <c r="Q451" s="342"/>
      <c r="R451" s="342"/>
      <c r="S451" s="343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85" t="s">
        <v>59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86">
        <v>4680115881167</v>
      </c>
      <c r="E453" s="330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8"/>
      <c r="O453" s="388"/>
      <c r="P453" s="388"/>
      <c r="Q453" s="330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86">
        <v>4680115881136</v>
      </c>
      <c r="E454" s="330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8"/>
      <c r="O454" s="388"/>
      <c r="P454" s="388"/>
      <c r="Q454" s="330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90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91"/>
      <c r="M455" s="389" t="s">
        <v>64</v>
      </c>
      <c r="N455" s="342"/>
      <c r="O455" s="342"/>
      <c r="P455" s="342"/>
      <c r="Q455" s="342"/>
      <c r="R455" s="342"/>
      <c r="S455" s="343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91"/>
      <c r="M456" s="389" t="s">
        <v>64</v>
      </c>
      <c r="N456" s="342"/>
      <c r="O456" s="342"/>
      <c r="P456" s="342"/>
      <c r="Q456" s="342"/>
      <c r="R456" s="342"/>
      <c r="S456" s="343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85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86">
        <v>4680115881143</v>
      </c>
      <c r="E458" s="330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628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8"/>
      <c r="O458" s="388"/>
      <c r="P458" s="388"/>
      <c r="Q458" s="330"/>
      <c r="R458" s="35"/>
      <c r="S458" s="35"/>
      <c r="T458" s="36" t="s">
        <v>63</v>
      </c>
      <c r="U458" s="306">
        <v>0</v>
      </c>
      <c r="V458" s="307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86">
        <v>4680115881068</v>
      </c>
      <c r="E459" s="330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8"/>
      <c r="O459" s="388"/>
      <c r="P459" s="388"/>
      <c r="Q459" s="330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86">
        <v>4680115881075</v>
      </c>
      <c r="E460" s="330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8"/>
      <c r="O460" s="388"/>
      <c r="P460" s="388"/>
      <c r="Q460" s="330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90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91"/>
      <c r="M461" s="389" t="s">
        <v>64</v>
      </c>
      <c r="N461" s="342"/>
      <c r="O461" s="342"/>
      <c r="P461" s="342"/>
      <c r="Q461" s="342"/>
      <c r="R461" s="342"/>
      <c r="S461" s="343"/>
      <c r="T461" s="38" t="s">
        <v>65</v>
      </c>
      <c r="U461" s="308">
        <f>IFERROR(U458/H458,"0")+IFERROR(U459/H459,"0")+IFERROR(U460/H460,"0")</f>
        <v>0</v>
      </c>
      <c r="V461" s="308">
        <f>IFERROR(V458/H458,"0")+IFERROR(V459/H459,"0")+IFERROR(V460/H460,"0")</f>
        <v>0</v>
      </c>
      <c r="W461" s="308">
        <f>IFERROR(IF(W458="",0,W458),"0")+IFERROR(IF(W459="",0,W459),"0")+IFERROR(IF(W460="",0,W460),"0")</f>
        <v>0</v>
      </c>
      <c r="X461" s="309"/>
      <c r="Y461" s="309"/>
    </row>
    <row r="462" spans="1:52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63</v>
      </c>
      <c r="U462" s="308">
        <f>IFERROR(SUM(U458:U460),"0")</f>
        <v>0</v>
      </c>
      <c r="V462" s="308">
        <f>IFERROR(SUM(V458:V460),"0")</f>
        <v>0</v>
      </c>
      <c r="W462" s="38"/>
      <c r="X462" s="309"/>
      <c r="Y462" s="309"/>
    </row>
    <row r="463" spans="1:52" ht="15" customHeight="1" x14ac:dyDescent="0.2">
      <c r="A463" s="632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25"/>
      <c r="M463" s="631" t="s">
        <v>593</v>
      </c>
      <c r="N463" s="316"/>
      <c r="O463" s="316"/>
      <c r="P463" s="316"/>
      <c r="Q463" s="316"/>
      <c r="R463" s="316"/>
      <c r="S463" s="317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17057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17186.370000000003</v>
      </c>
      <c r="W463" s="38"/>
      <c r="X463" s="309"/>
      <c r="Y463" s="309"/>
    </row>
    <row r="464" spans="1:52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594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18190.247875457873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18327.657999999996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595</v>
      </c>
      <c r="N465" s="316"/>
      <c r="O465" s="316"/>
      <c r="P465" s="316"/>
      <c r="Q465" s="316"/>
      <c r="R465" s="316"/>
      <c r="S465" s="31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34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597</v>
      </c>
      <c r="N466" s="316"/>
      <c r="O466" s="316"/>
      <c r="P466" s="316"/>
      <c r="Q466" s="316"/>
      <c r="R466" s="316"/>
      <c r="S466" s="317"/>
      <c r="T466" s="38" t="s">
        <v>63</v>
      </c>
      <c r="U466" s="308">
        <f>GrossWeightTotal+PalletQtyTotal*25</f>
        <v>19040.247875457873</v>
      </c>
      <c r="V466" s="308">
        <f>GrossWeightTotalR+PalletQtyTotalR*25</f>
        <v>19177.657999999996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598</v>
      </c>
      <c r="N467" s="316"/>
      <c r="O467" s="316"/>
      <c r="P467" s="316"/>
      <c r="Q467" s="316"/>
      <c r="R467" s="316"/>
      <c r="S467" s="317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3188.4675078008408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3209</v>
      </c>
      <c r="W467" s="38"/>
      <c r="X467" s="309"/>
      <c r="Y467" s="309"/>
    </row>
    <row r="468" spans="1:28" ht="14.25" customHeight="1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599</v>
      </c>
      <c r="N468" s="316"/>
      <c r="O468" s="316"/>
      <c r="P468" s="316"/>
      <c r="Q468" s="316"/>
      <c r="R468" s="316"/>
      <c r="S468" s="317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40.354669999999992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633" t="s">
        <v>94</v>
      </c>
      <c r="D470" s="634"/>
      <c r="E470" s="634"/>
      <c r="F470" s="635"/>
      <c r="G470" s="633" t="s">
        <v>216</v>
      </c>
      <c r="H470" s="634"/>
      <c r="I470" s="634"/>
      <c r="J470" s="634"/>
      <c r="K470" s="634"/>
      <c r="L470" s="635"/>
      <c r="M470" s="633" t="s">
        <v>405</v>
      </c>
      <c r="N470" s="635"/>
      <c r="O470" s="633" t="s">
        <v>454</v>
      </c>
      <c r="P470" s="635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636" t="s">
        <v>602</v>
      </c>
      <c r="B471" s="633" t="s">
        <v>58</v>
      </c>
      <c r="C471" s="633" t="s">
        <v>95</v>
      </c>
      <c r="D471" s="633" t="s">
        <v>102</v>
      </c>
      <c r="E471" s="633" t="s">
        <v>94</v>
      </c>
      <c r="F471" s="633" t="s">
        <v>207</v>
      </c>
      <c r="G471" s="633" t="s">
        <v>217</v>
      </c>
      <c r="H471" s="633" t="s">
        <v>224</v>
      </c>
      <c r="I471" s="633" t="s">
        <v>241</v>
      </c>
      <c r="J471" s="633" t="s">
        <v>297</v>
      </c>
      <c r="K471" s="633" t="s">
        <v>373</v>
      </c>
      <c r="L471" s="633" t="s">
        <v>390</v>
      </c>
      <c r="M471" s="633" t="s">
        <v>406</v>
      </c>
      <c r="N471" s="633" t="s">
        <v>431</v>
      </c>
      <c r="O471" s="633" t="s">
        <v>455</v>
      </c>
      <c r="P471" s="633" t="s">
        <v>507</v>
      </c>
      <c r="Q471" s="633" t="s">
        <v>531</v>
      </c>
      <c r="R471" s="633" t="s">
        <v>574</v>
      </c>
      <c r="S471" s="1"/>
      <c r="T471" s="1"/>
      <c r="Y471" s="53"/>
      <c r="AB471" s="1"/>
    </row>
    <row r="472" spans="1:28" ht="13.5" customHeight="1" thickBot="1" x14ac:dyDescent="0.25">
      <c r="A472" s="637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507.6</v>
      </c>
      <c r="D473" s="47">
        <f>IFERROR(V56*1,"0")+IFERROR(V57*1,"0")+IFERROR(V58*1,"0")</f>
        <v>1501.2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3451.5</v>
      </c>
      <c r="F473" s="47">
        <f>IFERROR(V122*1,"0")+IFERROR(V123*1,"0")+IFERROR(V124*1,"0")+IFERROR(V125*1,"0")</f>
        <v>639.9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44.1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2632.7999999999997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273.75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525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345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73.2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67.2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6621.1200000000008</v>
      </c>
      <c r="R473" s="47">
        <f>IFERROR(V443*1,"0")+IFERROR(V444*1,"0")+IFERROR(V448*1,"0")+IFERROR(V449*1,"0")+IFERROR(V453*1,"0")+IFERROR(V454*1,"0")+IFERROR(V458*1,"0")+IFERROR(V459*1,"0")+IFERROR(V460*1,"0")</f>
        <v>504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2023-08-30T10:43:00Z</dcterms:modified>
</cp:coreProperties>
</file>