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заказы\статистика филиалы\2023\09,23\05,09,23 КИ\"/>
    </mc:Choice>
  </mc:AlternateContent>
  <xr:revisionPtr revIDLastSave="0" documentId="13_ncr:1_{BB17D701-2341-49AE-8263-8BF11549A00A}" xr6:coauthVersionLast="45" xr6:coauthVersionMax="45" xr10:uidLastSave="{00000000-0000-0000-0000-000000000000}"/>
  <bookViews>
    <workbookView xWindow="-120" yWindow="-120" windowWidth="29040" windowHeight="15840" tabRatio="263" xr2:uid="{00000000-000D-0000-FFFF-FFFF00000000}"/>
  </bookViews>
  <sheets>
    <sheet name="TDSheet" sheetId="1" r:id="rId1"/>
  </sheets>
  <externalReferences>
    <externalReference r:id="rId2"/>
    <externalReference r:id="rId3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T6" i="1"/>
  <c r="S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" i="1"/>
  <c r="O38" i="1"/>
  <c r="O43" i="1"/>
  <c r="O59" i="1"/>
  <c r="L7" i="1"/>
  <c r="L8" i="1"/>
  <c r="L9" i="1"/>
  <c r="L10" i="1"/>
  <c r="L11" i="1"/>
  <c r="L12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60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" i="1"/>
  <c r="J7" i="1"/>
  <c r="J8" i="1"/>
  <c r="J5" i="1" s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" i="1"/>
  <c r="K7" i="1"/>
  <c r="K8" i="1"/>
  <c r="K9" i="1"/>
  <c r="K11" i="1"/>
  <c r="K13" i="1"/>
  <c r="K14" i="1"/>
  <c r="K15" i="1"/>
  <c r="K16" i="1"/>
  <c r="K17" i="1"/>
  <c r="K18" i="1"/>
  <c r="K20" i="1"/>
  <c r="K21" i="1"/>
  <c r="K22" i="1"/>
  <c r="K23" i="1"/>
  <c r="K24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3" i="1"/>
  <c r="K44" i="1"/>
  <c r="K46" i="1"/>
  <c r="K47" i="1"/>
  <c r="K48" i="1"/>
  <c r="K49" i="1"/>
  <c r="K51" i="1"/>
  <c r="K52" i="1"/>
  <c r="K53" i="1"/>
  <c r="K54" i="1"/>
  <c r="K55" i="1"/>
  <c r="K56" i="1"/>
  <c r="K57" i="1"/>
  <c r="K58" i="1"/>
  <c r="K59" i="1"/>
  <c r="K60" i="1"/>
  <c r="K6" i="1"/>
  <c r="Y7" i="1"/>
  <c r="Y8" i="1"/>
  <c r="Y9" i="1"/>
  <c r="Y10" i="1"/>
  <c r="Y11" i="1"/>
  <c r="Y12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60" i="1"/>
  <c r="X7" i="1"/>
  <c r="X8" i="1"/>
  <c r="X9" i="1"/>
  <c r="X10" i="1"/>
  <c r="X11" i="1"/>
  <c r="X12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60" i="1"/>
  <c r="W7" i="1"/>
  <c r="W8" i="1"/>
  <c r="W9" i="1"/>
  <c r="W10" i="1"/>
  <c r="W11" i="1"/>
  <c r="W12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60" i="1"/>
  <c r="F5" i="1"/>
  <c r="E5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60" i="1"/>
  <c r="AD5" i="1"/>
  <c r="AC5" i="1"/>
  <c r="AB5" i="1"/>
  <c r="Y5" i="1"/>
  <c r="X5" i="1"/>
  <c r="W5" i="1"/>
  <c r="R5" i="1"/>
  <c r="Q5" i="1"/>
  <c r="P5" i="1"/>
  <c r="O5" i="1"/>
  <c r="M5" i="1"/>
  <c r="L5" i="1"/>
  <c r="K5" i="1"/>
  <c r="I5" i="1"/>
  <c r="H5" i="1"/>
  <c r="B7" i="1"/>
  <c r="B8" i="1"/>
  <c r="B9" i="1"/>
  <c r="B10" i="1"/>
  <c r="B11" i="1"/>
  <c r="B12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60" i="1"/>
  <c r="AA5" i="1" l="1"/>
  <c r="N5" i="1"/>
</calcChain>
</file>

<file path=xl/sharedStrings.xml><?xml version="1.0" encoding="utf-8"?>
<sst xmlns="http://schemas.openxmlformats.org/spreadsheetml/2006/main" count="96" uniqueCount="87">
  <si>
    <t>Период: 30.08.2023 - 06.09.2023</t>
  </si>
  <si>
    <t>Склад</t>
  </si>
  <si>
    <t>Количество</t>
  </si>
  <si>
    <t>Номенклатура</t>
  </si>
  <si>
    <t>Начальный остаток</t>
  </si>
  <si>
    <t>Приход</t>
  </si>
  <si>
    <t>Расход</t>
  </si>
  <si>
    <t>Конечный остаток</t>
  </si>
  <si>
    <t>013  Сардельки Вязанка Стародворские NDX, ВЕС. 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</si>
  <si>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</si>
  <si>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</si>
  <si>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</si>
  <si>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314 Колбаса вареная Филейская ТМ Вязанка ТС Классическая в оболочке полиамид.  ПОКОМ</t>
  </si>
  <si>
    <t>363 Сардельки Филейские Вязанка ТМ Вязанка в обол NDX  ПОКОМ</t>
  </si>
  <si>
    <t>032  Сосиски Вязанка Сливочные, Вязанка амицел МГС, 0.45кг,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</si>
  <si>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</si>
  <si>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</si>
  <si>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</si>
  <si>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</si>
  <si>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</si>
  <si>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</si>
  <si>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</si>
  <si>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</si>
  <si>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</si>
  <si>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</si>
  <si>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</si>
  <si>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</si>
  <si>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</si>
  <si>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</si>
  <si>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</si>
  <si>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</si>
  <si>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</si>
  <si>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</si>
  <si>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</si>
  <si>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260  Сосиски Сливочные по-стародворски, ВЕС.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</si>
  <si>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</si>
  <si>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</si>
  <si>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</si>
  <si>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</si>
  <si>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</si>
  <si>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</si>
  <si>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</si>
  <si>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</si>
  <si>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</si>
  <si>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</si>
  <si>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</si>
  <si>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</si>
  <si>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</si>
  <si>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058  Колбаса Докторская Особая ТМ Особый рецепт,  0,5кг, ПОКОМ</t>
  </si>
  <si>
    <t>083  Колбаса Швейцарская 0,17 кг., ШТ., сырокопченая   ПОКОМ</t>
  </si>
  <si>
    <t>092  Сосиски Баварские с сыром,  0.42кг,ПОКОМ</t>
  </si>
  <si>
    <t>096  Сосиски Баварские,  0.42кг,ПОКОМ</t>
  </si>
  <si>
    <t>103  Сосиски Классические, 0.42кг,ядрена копотьПОКОМ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</si>
  <si>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</si>
  <si>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</si>
  <si>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</si>
  <si>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273  Сосиски Сочинки с сочной грудинкой, МГС 0.4кг, 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</si>
  <si>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</si>
  <si>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</si>
  <si>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</si>
  <si>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</si>
  <si>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</si>
  <si>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352 Сардельки Сочинки с сыром ТМ Стародворье 0,4 кг   ПОКОМ</t>
  </si>
  <si>
    <t>крат</t>
  </si>
  <si>
    <t>заяв</t>
  </si>
  <si>
    <t>раз</t>
  </si>
  <si>
    <t>без опта</t>
  </si>
  <si>
    <t>опт</t>
  </si>
  <si>
    <t>заказ</t>
  </si>
  <si>
    <t>ср</t>
  </si>
  <si>
    <t>запас</t>
  </si>
  <si>
    <t>запас без заказа</t>
  </si>
  <si>
    <t>кон ост</t>
  </si>
  <si>
    <t>ср 17,08</t>
  </si>
  <si>
    <t>ср 24,08</t>
  </si>
  <si>
    <t>коментарий</t>
  </si>
  <si>
    <t>вес</t>
  </si>
  <si>
    <t>заказ 1</t>
  </si>
  <si>
    <t>заказ 2</t>
  </si>
  <si>
    <t>заказ 3</t>
  </si>
  <si>
    <t>заказ 4</t>
  </si>
  <si>
    <t>ср 30,08</t>
  </si>
  <si>
    <t>шт</t>
  </si>
  <si>
    <t>кг</t>
  </si>
  <si>
    <t>Сардельки Сочинки с сочным окороком ТМ Стародворье полиамид мгс ф/в 0,4 кг СК3</t>
  </si>
  <si>
    <t>заказать для акции</t>
  </si>
  <si>
    <t>Патяка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</si>
</sst>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2" xfId="0" applyNumberFormat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4" borderId="3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0" fillId="0" borderId="4" xfId="0" applyNumberFormat="1" applyBorder="1" applyAlignment="1"/>
    <xf numFmtId="164" fontId="3" fillId="0" borderId="1" xfId="0" applyNumberFormat="1" applyFont="1" applyBorder="1" applyAlignment="1">
      <alignment horizontal="left" vertical="top"/>
    </xf>
    <xf numFmtId="164" fontId="0" fillId="5" borderId="0" xfId="0" applyNumberFormat="1" applyFill="1" applyAlignment="1"/>
    <xf numFmtId="164" fontId="0" fillId="6" borderId="1" xfId="0" applyNumberFormat="1" applyFill="1" applyBorder="1" applyAlignment="1">
      <alignment horizontal="left" vertical="top"/>
    </xf>
    <xf numFmtId="164" fontId="0" fillId="6" borderId="1" xfId="0" applyNumberFormat="1" applyFill="1" applyBorder="1" applyAlignment="1">
      <alignment horizontal="right" vertical="top"/>
    </xf>
    <xf numFmtId="2" fontId="0" fillId="6" borderId="0" xfId="0" applyNumberFormat="1" applyFill="1" applyAlignment="1"/>
    <xf numFmtId="164" fontId="0" fillId="6" borderId="0" xfId="0" applyNumberFormat="1" applyFill="1" applyAlignment="1"/>
    <xf numFmtId="164" fontId="0" fillId="6" borderId="4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55;&#1072;&#1090;&#1103;&#1082;&#1072;_&#1055;&#1086;&#1083;&#1103;&#1082;&#1086;&#1074;%2031,08,23-06,09,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8,23/30,08,23%20&#1050;&#1048;/&#1076;&#1074;%2030,08,23%20&#1084;&#1083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31.08.2023 - 06.09.2023</v>
          </cell>
        </row>
        <row r="3">
          <cell r="A3" t="str">
            <v>Отбор:</v>
          </cell>
          <cell r="C3" t="str">
            <v>Организация Равно "Общий прайс" И
Номенклатура В группе из списка "Останкино ООО; ПОКОМ Логистический Партн..." И
Партнер В группе из списка "Физическое лицо Патяка О....; Физическое лицо Поляков В..." И
Склад / комиссионер  / подразделение Равно "1 КОЛБАСНЫЕ ИЗДЕЛИЯ Мелитополь"</v>
          </cell>
        </row>
        <row r="5">
          <cell r="A5" t="str">
            <v>Номенклатура</v>
          </cell>
          <cell r="D5" t="str">
            <v>Номенклатура.Код</v>
          </cell>
          <cell r="F5" t="str">
            <v>кол-во</v>
          </cell>
        </row>
        <row r="6">
          <cell r="A6" t="str">
            <v>Номенклатура</v>
          </cell>
          <cell r="D6" t="str">
            <v>Номенклатура.Код</v>
          </cell>
          <cell r="F6" t="str">
            <v>Вес</v>
          </cell>
          <cell r="G6" t="str">
            <v>Количество</v>
          </cell>
        </row>
        <row r="7">
          <cell r="A7" t="str">
            <v>Останкино ООО</v>
          </cell>
          <cell r="D7" t="str">
            <v>00-00000631</v>
          </cell>
          <cell r="F7">
            <v>2964.8739999999998</v>
          </cell>
          <cell r="G7">
            <v>5050.3639999999996</v>
          </cell>
        </row>
        <row r="8">
          <cell r="A8" t="str">
            <v>ООО Останкино-Краснодар</v>
          </cell>
          <cell r="D8" t="str">
            <v>00-00000632</v>
          </cell>
          <cell r="F8">
            <v>2087.364</v>
          </cell>
          <cell r="G8">
            <v>2087.364</v>
          </cell>
        </row>
        <row r="9">
          <cell r="A9" t="str">
            <v>3678 СОЧНЫЕ сос п/о мгс 2*2     ОСТАНКИНО</v>
          </cell>
          <cell r="D9" t="str">
            <v>00-00000681</v>
          </cell>
          <cell r="F9">
            <v>277.80599999999998</v>
          </cell>
          <cell r="G9">
            <v>277.80599999999998</v>
          </cell>
        </row>
        <row r="10">
          <cell r="A10" t="str">
            <v>4813 ФИЛЕЙНАЯ Папа может вар п/о_Л   ОСТАНКИНО</v>
          </cell>
          <cell r="D10" t="str">
            <v>00-00006365</v>
          </cell>
          <cell r="F10">
            <v>78.11</v>
          </cell>
          <cell r="G10">
            <v>78.11</v>
          </cell>
        </row>
        <row r="11">
          <cell r="A11" t="str">
            <v>5341 СЕРВЕЛАТ ОХОТНИЧИЙ в/к в/у  ОСТАНКИНО</v>
          </cell>
          <cell r="D11" t="str">
            <v>00-00005309</v>
          </cell>
          <cell r="F11">
            <v>280.04199999999997</v>
          </cell>
          <cell r="G11">
            <v>280.04199999999997</v>
          </cell>
        </row>
        <row r="12">
          <cell r="A12" t="str">
            <v>5544 Сервелат Финский в/к в/у_45с НОВАЯ ОСТАНКИНО</v>
          </cell>
          <cell r="D12" t="str">
            <v>00-00005653</v>
          </cell>
          <cell r="F12">
            <v>68.867000000000004</v>
          </cell>
          <cell r="G12">
            <v>68.867000000000004</v>
          </cell>
        </row>
        <row r="13">
          <cell r="A13" t="str">
            <v>6062 МОЛОЧНЫЕ К ЗАВТРАКУ сос п/о мгс 2*2   ОСТАНКИНО</v>
          </cell>
          <cell r="D13" t="str">
            <v>00-00007878</v>
          </cell>
          <cell r="F13">
            <v>674.505</v>
          </cell>
          <cell r="G13">
            <v>674.505</v>
          </cell>
        </row>
        <row r="14">
          <cell r="A14" t="str">
            <v>6123 МОЛОЧНЫЕ КЛАССИЧЕСКИЕ ПМ сос п/о мгс 2*4   ОСТАНКИНО</v>
          </cell>
          <cell r="D14" t="str">
            <v>00-00006584</v>
          </cell>
          <cell r="F14">
            <v>605.36800000000005</v>
          </cell>
          <cell r="G14">
            <v>605.36800000000005</v>
          </cell>
        </row>
        <row r="15">
          <cell r="A15" t="str">
            <v>6519 ХОТ-ДОГ Папа может сос п/о мгс 1*4  ОСТАНКИНО</v>
          </cell>
          <cell r="D15" t="str">
            <v>00-00008830</v>
          </cell>
          <cell r="F15">
            <v>102.666</v>
          </cell>
          <cell r="G15">
            <v>102.666</v>
          </cell>
        </row>
        <row r="16">
          <cell r="A16" t="str">
            <v>ООО Останкино-Краснодар (ШТ)</v>
          </cell>
          <cell r="D16" t="str">
            <v>00-00000700</v>
          </cell>
          <cell r="F16">
            <v>877.51</v>
          </cell>
          <cell r="G16">
            <v>2963</v>
          </cell>
        </row>
        <row r="17">
          <cell r="A17" t="str">
            <v>4993 САЛЯМИ ИТАЛЬЯНСКАЯ с/к в/у 1/250*8_120c ОСТАНКИНО</v>
          </cell>
          <cell r="D17" t="str">
            <v>00-00000753</v>
          </cell>
          <cell r="F17">
            <v>100</v>
          </cell>
          <cell r="G17">
            <v>400</v>
          </cell>
        </row>
        <row r="18">
          <cell r="A18" t="str">
            <v>5483 ЭКСТРА Папа может с/к в/у 1/250 8шт.   ОСТАНКИНО</v>
          </cell>
          <cell r="D18" t="str">
            <v>00-00005436</v>
          </cell>
          <cell r="F18">
            <v>10</v>
          </cell>
          <cell r="G18">
            <v>40</v>
          </cell>
        </row>
        <row r="19">
          <cell r="A19" t="str">
            <v>5706 АРОМАТНАЯ Папа может с/к в/у 1/250 8шт.  ОСТАНКИНО</v>
          </cell>
          <cell r="D19" t="str">
            <v>00-00005868</v>
          </cell>
          <cell r="F19">
            <v>59.75</v>
          </cell>
          <cell r="G19">
            <v>239</v>
          </cell>
        </row>
        <row r="20">
          <cell r="A20" t="str">
            <v>6281 СВИНИНА ДЕЛИКАТ. к/в мл/к в/у 0.3кг 45с  ОСТАНКИНО</v>
          </cell>
          <cell r="D20" t="str">
            <v>00-00007019</v>
          </cell>
          <cell r="F20">
            <v>36</v>
          </cell>
          <cell r="G20">
            <v>120</v>
          </cell>
        </row>
        <row r="21">
          <cell r="A21" t="str">
            <v>6353 ЭКСТРА Папа может вар п/о 0.4кг 8шт.  ОСТАНКИНО</v>
          </cell>
          <cell r="D21" t="str">
            <v>00-00007022</v>
          </cell>
          <cell r="F21">
            <v>16</v>
          </cell>
          <cell r="G21">
            <v>40</v>
          </cell>
        </row>
        <row r="22">
          <cell r="A22" t="str">
            <v>6397 БОЯNСКАЯ Папа может п/к в/у 0.28кг 8шт.  ОСТАНКИНО</v>
          </cell>
          <cell r="D22" t="str">
            <v>00-00007028</v>
          </cell>
          <cell r="F22">
            <v>107.52</v>
          </cell>
          <cell r="G22">
            <v>384</v>
          </cell>
        </row>
        <row r="23">
          <cell r="A23" t="str">
            <v>6400 ВЕНСКАЯ САЛЯМИ п/к в/у 0.28кг 8шт.  ОСТАНКИНО</v>
          </cell>
          <cell r="D23" t="str">
            <v>00-00007029</v>
          </cell>
          <cell r="F23">
            <v>78.400000000000006</v>
          </cell>
          <cell r="G23">
            <v>280</v>
          </cell>
        </row>
        <row r="24">
          <cell r="A24" t="str">
            <v>6509 СЕРВЕЛАТ ФИНСКИЙ ПМ в/к в/у 0,35кг 8шт.  ОСТАНКИНО</v>
          </cell>
          <cell r="D24" t="str">
            <v>00-00008389</v>
          </cell>
          <cell r="F24">
            <v>28</v>
          </cell>
          <cell r="G24">
            <v>80</v>
          </cell>
        </row>
        <row r="25">
          <cell r="A25" t="str">
            <v>6510 СЕРВЕЛАТ ЗЕРНИСТЫЙ ПМ в/к в/у 0.35кг  ОСТАНКИНО</v>
          </cell>
          <cell r="D25" t="str">
            <v>00-00008388</v>
          </cell>
          <cell r="F25">
            <v>78.400000000000006</v>
          </cell>
          <cell r="G25">
            <v>224</v>
          </cell>
        </row>
        <row r="26">
          <cell r="A26" t="str">
            <v>6562 СЕРВЕЛАТ КАРЕЛЬСКИЙ СН в/к в/у 0,28кг  ОСТАНКИНО</v>
          </cell>
          <cell r="D26" t="str">
            <v>00-00008382</v>
          </cell>
          <cell r="F26">
            <v>44.8</v>
          </cell>
          <cell r="G26">
            <v>160</v>
          </cell>
        </row>
        <row r="27">
          <cell r="A27" t="str">
            <v>6669 ВЕНСКАЯ САЛЯМИ п/к в/у 0,28кг 8шт  ОСТАНКИНО</v>
          </cell>
          <cell r="D27" t="str">
            <v>00-00008787</v>
          </cell>
          <cell r="F27">
            <v>29.12</v>
          </cell>
          <cell r="G27">
            <v>104</v>
          </cell>
        </row>
        <row r="28">
          <cell r="A28" t="str">
            <v>6683 СЕРВЕЛАТ ЗЕРНИСТЫЙ ПМ в/к в/у 0,35кг  ОСТАНКИНО</v>
          </cell>
          <cell r="D28" t="str">
            <v>00-00008788</v>
          </cell>
          <cell r="F28">
            <v>42</v>
          </cell>
          <cell r="G28">
            <v>120</v>
          </cell>
        </row>
        <row r="29">
          <cell r="A29" t="str">
            <v>6684 СЕРВЕЛАТ КАРЕЛЬСКИЙ ПМ в/к в/у 0,28кг  ОСТАНКИНО</v>
          </cell>
          <cell r="D29" t="str">
            <v>00-00008581</v>
          </cell>
          <cell r="F29">
            <v>17.920000000000002</v>
          </cell>
          <cell r="G29">
            <v>64</v>
          </cell>
        </row>
        <row r="30">
          <cell r="A30" t="str">
            <v>6689 СЕРВЕЛАТ ОХОТНИЧИЙ ПМ в/к в/у 0,35кг 8шт  ОСТАНКИНО</v>
          </cell>
          <cell r="D30" t="str">
            <v>00-00008582</v>
          </cell>
          <cell r="F30">
            <v>100.8</v>
          </cell>
          <cell r="G30">
            <v>288</v>
          </cell>
        </row>
        <row r="31">
          <cell r="A31" t="str">
            <v>6692 СЕРВЕЛАТ ПРИМА в/к в/у 0.28кг 8шт.  ОСТАНКИНО</v>
          </cell>
          <cell r="D31" t="str">
            <v>00-00008514</v>
          </cell>
          <cell r="F31">
            <v>72.8</v>
          </cell>
          <cell r="G31">
            <v>260</v>
          </cell>
        </row>
        <row r="32">
          <cell r="A32" t="str">
            <v>6697 СЕРВЕЛАТ ФИНСКИЙ ПМ в/к в/у 0,35кг 8шт  ОСТАНКИНО</v>
          </cell>
          <cell r="D32" t="str">
            <v>00-00008789</v>
          </cell>
          <cell r="F32">
            <v>56</v>
          </cell>
          <cell r="G32">
            <v>160</v>
          </cell>
        </row>
        <row r="33">
          <cell r="A33" t="str">
            <v>ПОКОМ Логистический Партнер</v>
          </cell>
          <cell r="D33" t="str">
            <v>00-00000869</v>
          </cell>
          <cell r="F33">
            <v>27486.788</v>
          </cell>
          <cell r="G33">
            <v>28313.308000000001</v>
          </cell>
        </row>
        <row r="34">
          <cell r="A34" t="str">
            <v>Вязанка Логистический Партнер(Кг)</v>
          </cell>
          <cell r="D34" t="str">
            <v>00-00003640</v>
          </cell>
          <cell r="F34">
            <v>1001.707</v>
          </cell>
          <cell r="G34">
            <v>1001.707</v>
          </cell>
        </row>
        <row r="35">
          <cell r="A35" t="str">
            <v>013  Сардельки Вязанка Стародворские NDX, ВЕС.  ПОКОМ</v>
          </cell>
          <cell r="D35" t="str">
            <v>00-00005175</v>
          </cell>
          <cell r="F35">
            <v>64.501999999999995</v>
          </cell>
          <cell r="G35">
            <v>64.501999999999995</v>
          </cell>
        </row>
        <row r="36">
          <cell r="A36" t="str">
            <v>016  Сосиски Вязанка Молочные, Вязанка вискофан  ВЕС.ПОКОМ</v>
          </cell>
          <cell r="D36" t="str">
            <v>00-00000894</v>
          </cell>
          <cell r="F36">
            <v>64.546999999999997</v>
          </cell>
          <cell r="G36">
            <v>64.546999999999997</v>
          </cell>
        </row>
        <row r="37">
          <cell r="A37" t="str">
            <v>017  Сосиски Вязанка Сливочные, Вязанка амицел ВЕС.ПОКОМ</v>
          </cell>
          <cell r="D37" t="str">
            <v>00-00000895</v>
          </cell>
          <cell r="F37">
            <v>668.78700000000003</v>
          </cell>
          <cell r="G37">
            <v>668.78700000000003</v>
          </cell>
        </row>
        <row r="38">
          <cell r="A38" t="str">
            <v>018  Сосиски Рубленые, Вязанка вискофан  ВЕС.ПОКОМ</v>
          </cell>
          <cell r="D38" t="str">
            <v>00-00000897</v>
          </cell>
          <cell r="F38">
            <v>46.411000000000001</v>
          </cell>
          <cell r="G38">
            <v>46.411000000000001</v>
          </cell>
        </row>
        <row r="39">
          <cell r="A39" t="str">
            <v>363 Сардельки Филейские Вязанка ТМ Вязанка в обол NDX  ПОКОМ</v>
          </cell>
          <cell r="D39" t="str">
            <v>00-00008656</v>
          </cell>
          <cell r="F39">
            <v>157.46</v>
          </cell>
          <cell r="G39">
            <v>157.46</v>
          </cell>
        </row>
        <row r="40">
          <cell r="A40" t="str">
            <v>Логистический Партнер кг</v>
          </cell>
          <cell r="D40" t="str">
            <v>00-00000870</v>
          </cell>
          <cell r="F40">
            <v>25818.600999999999</v>
          </cell>
          <cell r="G40">
            <v>25818.600999999999</v>
          </cell>
        </row>
        <row r="41">
          <cell r="A41" t="str">
            <v>201  Ветчина Нежная ТМ Особый рецепт, (2,5кг), ПОКОМ</v>
          </cell>
          <cell r="D41" t="str">
            <v>00-00005832</v>
          </cell>
          <cell r="F41">
            <v>5004.4549999999999</v>
          </cell>
          <cell r="G41">
            <v>5004.4549999999999</v>
          </cell>
        </row>
        <row r="42">
          <cell r="A42" t="str">
            <v>217  Колбаса Докторская Дугушка, ВЕС, НЕ ГОСТ, ТМ Стародворье ПОКОМ</v>
          </cell>
          <cell r="D42" t="str">
            <v>00-00005646</v>
          </cell>
          <cell r="F42">
            <v>205.1</v>
          </cell>
          <cell r="G42">
            <v>205.1</v>
          </cell>
        </row>
        <row r="43">
          <cell r="A43" t="str">
            <v>219  Колбаса Докторская Особая ТМ Особый рецепт, ВЕС  ПОКОМ</v>
          </cell>
          <cell r="D43" t="str">
            <v>00-00005821</v>
          </cell>
          <cell r="F43">
            <v>5010.54</v>
          </cell>
          <cell r="G43">
            <v>5010.54</v>
          </cell>
        </row>
        <row r="44">
          <cell r="A44" t="str">
            <v>225  Колбаса Дугушка со шпиком, ВЕС, ТМ Стародворье   ПОКОМ</v>
          </cell>
          <cell r="D44" t="str">
            <v>00-00005969</v>
          </cell>
          <cell r="F44">
            <v>10.69</v>
          </cell>
          <cell r="G44">
            <v>10.69</v>
          </cell>
        </row>
        <row r="45">
          <cell r="A45" t="str">
            <v>229  Колбаса Молочная Дугушка, в/у, ВЕС, ТМ Стародворье   ПОКОМ</v>
          </cell>
          <cell r="D45" t="str">
            <v>00-00005274</v>
          </cell>
          <cell r="F45">
            <v>52.9</v>
          </cell>
          <cell r="G45">
            <v>52.9</v>
          </cell>
        </row>
        <row r="46">
          <cell r="A46" t="str">
            <v>230  Колбаса Молочная Особая ТМ Особый рецепт, п/а, ВЕС. ПОКОМ</v>
          </cell>
          <cell r="D46" t="str">
            <v>00-00005816</v>
          </cell>
          <cell r="F46">
            <v>7025.25</v>
          </cell>
          <cell r="G46">
            <v>7025.25</v>
          </cell>
        </row>
        <row r="47">
          <cell r="A47" t="str">
            <v>235  Колбаса Особая ТМ Особый рецепт, ВЕС, ТМ Стародворье ПОКОМ</v>
          </cell>
          <cell r="D47" t="str">
            <v>00-00005823</v>
          </cell>
          <cell r="F47">
            <v>511.565</v>
          </cell>
          <cell r="G47">
            <v>511.565</v>
          </cell>
        </row>
        <row r="48">
          <cell r="A48" t="str">
            <v>236  Колбаса Рубленая ЗАПЕЧ. Дугушка ТМ Стародворье, вектор, в/к    ПОКОМ</v>
          </cell>
          <cell r="D48" t="str">
            <v>00-00005635</v>
          </cell>
          <cell r="F48">
            <v>253.559</v>
          </cell>
          <cell r="G48">
            <v>253.559</v>
          </cell>
        </row>
        <row r="49">
          <cell r="A49" t="str">
            <v>239  Колбаса Салями запеч Дугушка, оболочка вектор, ВЕС, ТМ Стародворье  ПОКОМ</v>
          </cell>
          <cell r="D49" t="str">
            <v>00-00005603</v>
          </cell>
          <cell r="F49">
            <v>46.643000000000001</v>
          </cell>
          <cell r="G49">
            <v>46.643000000000001</v>
          </cell>
        </row>
        <row r="50">
          <cell r="A50" t="str">
            <v>243  Колбаса Сервелат Зернистый, ВЕС.  ПОКОМ</v>
          </cell>
          <cell r="D50" t="str">
            <v>00-00000887</v>
          </cell>
          <cell r="F50">
            <v>-2.09</v>
          </cell>
          <cell r="G50">
            <v>-2.09</v>
          </cell>
        </row>
        <row r="51">
          <cell r="A51" t="str">
            <v>244  Колбаса Сервелат Кремлевский, ВЕС. ПОКОМ</v>
          </cell>
          <cell r="D51" t="str">
            <v>00-00000888</v>
          </cell>
          <cell r="F51">
            <v>-2.9119999999999999</v>
          </cell>
          <cell r="G51">
            <v>-2.9119999999999999</v>
          </cell>
        </row>
        <row r="52">
          <cell r="A52" t="str">
            <v>247  Сардельки Нежные, ВЕС.  ПОКОМ</v>
          </cell>
          <cell r="D52" t="str">
            <v>00-00000890</v>
          </cell>
          <cell r="F52">
            <v>453.88900000000001</v>
          </cell>
          <cell r="G52">
            <v>453.88900000000001</v>
          </cell>
        </row>
        <row r="53">
          <cell r="A53" t="str">
            <v>248  Сардельки Сочные ТМ Особый рецепт,   ПОКОМ</v>
          </cell>
          <cell r="D53" t="str">
            <v>00-00006239</v>
          </cell>
          <cell r="F53">
            <v>1165.6769999999999</v>
          </cell>
          <cell r="G53">
            <v>1165.6769999999999</v>
          </cell>
        </row>
        <row r="54">
          <cell r="A54" t="str">
            <v>250  Сардельки стародворские с говядиной в обол. NDX, ВЕС. ПОКОМ</v>
          </cell>
          <cell r="D54" t="str">
            <v>00-00006052</v>
          </cell>
          <cell r="F54">
            <v>204.72499999999999</v>
          </cell>
          <cell r="G54">
            <v>204.72499999999999</v>
          </cell>
        </row>
        <row r="55">
          <cell r="A55" t="str">
            <v>255  Сосиски Молочные для завтрака ТМ Особый рецепт, п/а МГС, ВЕС, ТМ Стародворье  ПОКОМ</v>
          </cell>
          <cell r="D55" t="str">
            <v>00-00006302</v>
          </cell>
          <cell r="F55">
            <v>400.65300000000002</v>
          </cell>
          <cell r="G55">
            <v>400.65300000000002</v>
          </cell>
        </row>
        <row r="56">
          <cell r="A56" t="str">
            <v>257  Сосиски Молочные оригинальные ТМ Особый рецепт, ВЕС.   ПОКОМ</v>
          </cell>
          <cell r="D56" t="str">
            <v>00-00005822</v>
          </cell>
          <cell r="F56">
            <v>701.48099999999999</v>
          </cell>
          <cell r="G56">
            <v>701.48099999999999</v>
          </cell>
        </row>
        <row r="57">
          <cell r="A57" t="str">
            <v>259  Сосиски Сливочные Дугушка, ВЕС.   ПОКОМ</v>
          </cell>
          <cell r="D57" t="str">
            <v>00-00006190</v>
          </cell>
          <cell r="F57">
            <v>46.859000000000002</v>
          </cell>
          <cell r="G57">
            <v>46.859000000000002</v>
          </cell>
        </row>
        <row r="58">
          <cell r="A58" t="str">
            <v>260  Сосиски Сливочные по-стародворски, ВЕС.  ПОКОМ</v>
          </cell>
          <cell r="D58" t="str">
            <v>00-00000898</v>
          </cell>
          <cell r="F58">
            <v>33.164999999999999</v>
          </cell>
          <cell r="G58">
            <v>33.164999999999999</v>
          </cell>
        </row>
        <row r="59">
          <cell r="A59" t="str">
            <v>263  Шпикачки Стародворские, ВЕС.  ПОКОМ</v>
          </cell>
          <cell r="D59" t="str">
            <v>00-00000899</v>
          </cell>
          <cell r="F59">
            <v>-1.276</v>
          </cell>
          <cell r="G59">
            <v>-1.276</v>
          </cell>
        </row>
        <row r="60">
          <cell r="A60" t="str">
            <v>265  Колбаса Балыкбургская, ВЕС, ТМ Баварушка  ПОКОМ</v>
          </cell>
          <cell r="D60" t="str">
            <v>00-00006426</v>
          </cell>
          <cell r="F60">
            <v>1005.771</v>
          </cell>
          <cell r="G60">
            <v>1005.771</v>
          </cell>
        </row>
        <row r="61">
          <cell r="A61" t="str">
            <v>266  Колбаса Филейбургская с сочным окороком, ВЕС, ТМ Баварушка  ПОКОМ</v>
          </cell>
          <cell r="D61" t="str">
            <v>00-00006428</v>
          </cell>
          <cell r="F61">
            <v>406.47199999999998</v>
          </cell>
          <cell r="G61">
            <v>406.47199999999998</v>
          </cell>
        </row>
        <row r="62">
          <cell r="A62" t="str">
            <v>268  Сосиски Филейбургские с филе сочного окорока, ВЕС, ТМ Баварушка  ПОКОМ</v>
          </cell>
          <cell r="D62" t="str">
            <v>00-00006987</v>
          </cell>
          <cell r="F62">
            <v>157.202</v>
          </cell>
          <cell r="G62">
            <v>157.202</v>
          </cell>
        </row>
        <row r="63">
          <cell r="A63" t="str">
            <v>271  Колбаса Сервелат Левантский ТМ Особый Рецепт, ВЕС. ПОКОМ</v>
          </cell>
          <cell r="D63" t="str">
            <v>00-00006990</v>
          </cell>
          <cell r="F63">
            <v>60.253</v>
          </cell>
          <cell r="G63">
            <v>60.253</v>
          </cell>
        </row>
        <row r="64">
          <cell r="A64" t="str">
            <v>297  Колбаса Мясорубская с рубленой грудинкой ВЕС ТМ Стародворье  ПОКОМ</v>
          </cell>
          <cell r="D64" t="str">
            <v>00-00007882</v>
          </cell>
          <cell r="F64">
            <v>-0.73199999999999998</v>
          </cell>
          <cell r="G64">
            <v>-0.73199999999999998</v>
          </cell>
        </row>
        <row r="65">
          <cell r="A65" t="str">
            <v>315 Колбаса Нежная ТМ Зареченские ТС Зареченские продукты в оболочкНТУ.  изделие вар  ПОКОМ</v>
          </cell>
          <cell r="D65" t="str">
            <v>00-00008105</v>
          </cell>
          <cell r="F65">
            <v>107.94</v>
          </cell>
          <cell r="G65">
            <v>107.94</v>
          </cell>
        </row>
        <row r="66">
          <cell r="A66" t="str">
            <v>316 Колбаса варенокоиз мяса птицы Сервелат Пражский ТМ Зареченские ТС Зареченские  ПОКОМ</v>
          </cell>
          <cell r="D66" t="str">
            <v>00-00008106</v>
          </cell>
          <cell r="F66">
            <v>67.88</v>
          </cell>
          <cell r="G66">
            <v>67.88</v>
          </cell>
        </row>
        <row r="67">
          <cell r="A67" t="str">
            <v>317 Колбаса Сервелат Рижский ТМ Зареченские ТС Зареченские  фиброуз в вакуумной у  ПОКОМ</v>
          </cell>
          <cell r="D67" t="str">
            <v>00-00008107</v>
          </cell>
          <cell r="F67">
            <v>226.755</v>
          </cell>
          <cell r="G67">
            <v>226.755</v>
          </cell>
        </row>
        <row r="68">
          <cell r="A68" t="str">
            <v>318 Сосиски Датские ТМ Зареченские колбасы ТС Зареченские п полиамид в модифициров  ПОКОМ</v>
          </cell>
          <cell r="D68" t="str">
            <v>00-00008108</v>
          </cell>
          <cell r="F68">
            <v>2427.748</v>
          </cell>
          <cell r="G68">
            <v>2427.748</v>
          </cell>
        </row>
        <row r="69">
          <cell r="A69" t="str">
            <v>321 Сосиски Сочинки по-баварски с сыром ТМ Стародворье в оболочке  ПОКОМ</v>
          </cell>
          <cell r="D69" t="str">
            <v>00-00008167</v>
          </cell>
          <cell r="F69">
            <v>60.927</v>
          </cell>
          <cell r="G69">
            <v>60.927</v>
          </cell>
        </row>
        <row r="70">
          <cell r="A70" t="str">
            <v>322 Сосиски Сочинки с сыром ТМ Стародворье в оболочке  ПОКОМ</v>
          </cell>
          <cell r="D70" t="str">
            <v>00-00008168</v>
          </cell>
          <cell r="F70">
            <v>177.512</v>
          </cell>
          <cell r="G70">
            <v>177.512</v>
          </cell>
        </row>
        <row r="71">
          <cell r="A71" t="str">
            <v>Логистический Партнер Шт</v>
          </cell>
          <cell r="D71" t="str">
            <v>00-00000935</v>
          </cell>
          <cell r="F71">
            <v>666.48</v>
          </cell>
          <cell r="G71">
            <v>1493</v>
          </cell>
        </row>
        <row r="72">
          <cell r="A72" t="str">
            <v>058  Колбаса Докторская Особая ТМ Особый рецепт,  0,5кг, ПОКОМ</v>
          </cell>
          <cell r="D72" t="str">
            <v>00-00005829</v>
          </cell>
          <cell r="F72">
            <v>35</v>
          </cell>
          <cell r="G72">
            <v>70</v>
          </cell>
        </row>
        <row r="73">
          <cell r="A73" t="str">
            <v>092  Сосиски Баварские с сыром,  0.42кг,ПОКОМ</v>
          </cell>
          <cell r="D73" t="str">
            <v>00-00000947</v>
          </cell>
          <cell r="F73">
            <v>75.599999999999994</v>
          </cell>
          <cell r="G73">
            <v>180</v>
          </cell>
        </row>
        <row r="74">
          <cell r="A74" t="str">
            <v>096  Сосиски Баварские,  0.42кг,ПОКОМ</v>
          </cell>
          <cell r="D74" t="str">
            <v>00-00000946</v>
          </cell>
          <cell r="F74">
            <v>75.599999999999994</v>
          </cell>
          <cell r="G74">
            <v>180</v>
          </cell>
        </row>
        <row r="75">
          <cell r="A75" t="str">
            <v>103  Сосиски Классические, 0.42кг,ядрена копотьПОКОМ</v>
          </cell>
          <cell r="D75" t="str">
            <v>00-00000948</v>
          </cell>
          <cell r="F75">
            <v>49.98</v>
          </cell>
          <cell r="G75">
            <v>119</v>
          </cell>
        </row>
        <row r="76">
          <cell r="A76" t="str">
            <v>108  Сосиски С сыром,  0.42кг,ядрена копоть ПОКОМ</v>
          </cell>
          <cell r="D76" t="str">
            <v>00-00000956</v>
          </cell>
          <cell r="F76">
            <v>50.4</v>
          </cell>
          <cell r="G76">
            <v>120</v>
          </cell>
        </row>
        <row r="77">
          <cell r="A77" t="str">
            <v>116  Колбаса Балыкбурская с копченым балыком, в/у 0,35 кг срез, БАВАРУШКА ПОКОМ</v>
          </cell>
          <cell r="D77" t="str">
            <v>00-00007290</v>
          </cell>
          <cell r="F77">
            <v>-1.05</v>
          </cell>
          <cell r="G77">
            <v>-3</v>
          </cell>
        </row>
        <row r="78">
          <cell r="A78" t="str">
            <v>117  Колбаса Сервелат Филейбургский с ароматными пряностями, в/у 0,35 кг срез, БАВАРУШКА ПОКОМ</v>
          </cell>
          <cell r="D78" t="str">
            <v>00-00007292</v>
          </cell>
          <cell r="F78">
            <v>-0.35</v>
          </cell>
          <cell r="G78">
            <v>-1</v>
          </cell>
        </row>
        <row r="79">
          <cell r="A79" t="str">
            <v>118  Колбаса Сервелат Филейбургский с филе сочного окорока, в/у 0,35 кг срез, БАВАРУШКА ПОКОМ</v>
          </cell>
          <cell r="D79" t="str">
            <v>00-00007291</v>
          </cell>
          <cell r="F79">
            <v>4.2</v>
          </cell>
          <cell r="G79">
            <v>12</v>
          </cell>
        </row>
        <row r="80">
          <cell r="A80" t="str">
            <v>301  Сосиски Сочинки по-баварски с сыром,  0.4кг, ТМ Стародворье  ПОКОМ</v>
          </cell>
          <cell r="D80" t="str">
            <v>00-00007885</v>
          </cell>
          <cell r="F80">
            <v>72</v>
          </cell>
          <cell r="G80">
            <v>180</v>
          </cell>
        </row>
        <row r="81">
          <cell r="A81" t="str">
            <v>302  Сосиски Сочинки по-баварски,  0.4кг, ТМ Стародворье  ПОКОМ</v>
          </cell>
          <cell r="D81" t="str">
            <v>00-00007886</v>
          </cell>
          <cell r="F81">
            <v>74.400000000000006</v>
          </cell>
          <cell r="G81">
            <v>186</v>
          </cell>
        </row>
        <row r="82">
          <cell r="A82" t="str">
            <v>309  Сосиски Сочинки с сыром 0,4 кг ТМ Стародворье  ПОКОМ</v>
          </cell>
          <cell r="D82" t="str">
            <v>00-00008169</v>
          </cell>
          <cell r="F82">
            <v>62.4</v>
          </cell>
          <cell r="G82">
            <v>156</v>
          </cell>
        </row>
        <row r="83">
          <cell r="A83" t="str">
            <v>320 Сосиски Сочинки ТМ Стародворье с сочным окороком в оболочке полиамид в модиф газ 0,4 кг  ПОКОМ</v>
          </cell>
          <cell r="D83" t="str">
            <v>00-00008111</v>
          </cell>
          <cell r="F83">
            <v>24</v>
          </cell>
          <cell r="G83">
            <v>60</v>
          </cell>
        </row>
        <row r="84">
          <cell r="A84" t="str">
            <v>323 Колбаса варенокопченая Балыкбургская рубленая ТМ Баварушка срез 0,35 кг   ПОКОМ</v>
          </cell>
          <cell r="D84" t="str">
            <v>00-00008170</v>
          </cell>
          <cell r="F84">
            <v>48.3</v>
          </cell>
          <cell r="G84">
            <v>138</v>
          </cell>
        </row>
        <row r="85">
          <cell r="A85" t="str">
            <v>352 Сардельки Сочинки с сыром ТМ Стародворье 0,4 кг   ПОКОМ</v>
          </cell>
          <cell r="D85" t="str">
            <v>00-00008517</v>
          </cell>
          <cell r="F85">
            <v>96</v>
          </cell>
          <cell r="G85">
            <v>96</v>
          </cell>
        </row>
        <row r="86">
          <cell r="A86" t="str">
            <v>Итого</v>
          </cell>
          <cell r="F86">
            <v>30451.662</v>
          </cell>
          <cell r="G86">
            <v>33363.671999999999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23.08.2023 - 30.08.2023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без опта</v>
          </cell>
          <cell r="K3" t="str">
            <v>опт</v>
          </cell>
          <cell r="L3" t="str">
            <v>заказ</v>
          </cell>
          <cell r="M3" t="str">
            <v>заказ</v>
          </cell>
          <cell r="N3" t="str">
            <v>ср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заказ</v>
          </cell>
          <cell r="S3" t="str">
            <v>запас</v>
          </cell>
          <cell r="T3" t="str">
            <v>запас без заказа</v>
          </cell>
          <cell r="U3" t="str">
            <v>кон ост</v>
          </cell>
          <cell r="V3" t="str">
            <v>опт</v>
          </cell>
          <cell r="W3" t="str">
            <v>ср 10,08</v>
          </cell>
          <cell r="X3" t="str">
            <v>ср 17,08</v>
          </cell>
          <cell r="Y3" t="str">
            <v>ср 24,08</v>
          </cell>
        </row>
        <row r="4">
          <cell r="A4" t="str">
            <v>Номенклатура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26451.922999999999</v>
          </cell>
          <cell r="F5">
            <v>6799.8140000000012</v>
          </cell>
          <cell r="H5">
            <v>0</v>
          </cell>
          <cell r="I5">
            <v>0</v>
          </cell>
          <cell r="J5">
            <v>24492.594000000001</v>
          </cell>
          <cell r="K5">
            <v>1959.3290000000002</v>
          </cell>
          <cell r="L5">
            <v>22705</v>
          </cell>
          <cell r="M5">
            <v>28300</v>
          </cell>
          <cell r="N5">
            <v>4898.5188000000007</v>
          </cell>
          <cell r="O5">
            <v>16920</v>
          </cell>
          <cell r="P5">
            <v>0</v>
          </cell>
          <cell r="Q5">
            <v>0</v>
          </cell>
          <cell r="R5">
            <v>0</v>
          </cell>
          <cell r="W5">
            <v>5455.4425999999994</v>
          </cell>
          <cell r="X5">
            <v>5239.8408000000009</v>
          </cell>
          <cell r="Y5">
            <v>5500.4738000000016</v>
          </cell>
        </row>
        <row r="6">
          <cell r="A6" t="str">
            <v>016  Сосиски Вязанка Молочные, Вязанка вискофан  ВЕС.ПОКОМ</v>
          </cell>
          <cell r="B6" t="str">
            <v>кг</v>
          </cell>
          <cell r="C6">
            <v>268.69900000000001</v>
          </cell>
          <cell r="D6">
            <v>246.721</v>
          </cell>
          <cell r="E6">
            <v>335.24099999999999</v>
          </cell>
          <cell r="F6">
            <v>-0.93200000000000005</v>
          </cell>
          <cell r="G6">
            <v>1</v>
          </cell>
          <cell r="J6">
            <v>335.24099999999999</v>
          </cell>
          <cell r="L6">
            <v>1000</v>
          </cell>
          <cell r="N6">
            <v>67.048199999999994</v>
          </cell>
          <cell r="S6">
            <v>14.900743047538935</v>
          </cell>
          <cell r="T6">
            <v>14.900743047538935</v>
          </cell>
          <cell r="W6">
            <v>91.378000000000014</v>
          </cell>
          <cell r="X6">
            <v>70.862400000000008</v>
          </cell>
          <cell r="Y6">
            <v>104.20540000000001</v>
          </cell>
        </row>
        <row r="7">
          <cell r="A7" t="str">
            <v>017  Сосиски Вязанка Сливочные, Вязанка амицел ВЕС.ПОКОМ</v>
          </cell>
          <cell r="B7" t="str">
            <v>кг</v>
          </cell>
          <cell r="C7">
            <v>5.008</v>
          </cell>
          <cell r="D7">
            <v>1370.289</v>
          </cell>
          <cell r="E7">
            <v>518.11099999999999</v>
          </cell>
          <cell r="F7">
            <v>412.45100000000002</v>
          </cell>
          <cell r="G7">
            <v>1</v>
          </cell>
          <cell r="J7">
            <v>518.11099999999999</v>
          </cell>
          <cell r="L7">
            <v>0</v>
          </cell>
          <cell r="N7">
            <v>103.62219999999999</v>
          </cell>
          <cell r="O7">
            <v>840</v>
          </cell>
          <cell r="S7">
            <v>12.086705358504259</v>
          </cell>
          <cell r="T7">
            <v>3.9803343299022802</v>
          </cell>
          <cell r="W7">
            <v>50.194200000000002</v>
          </cell>
          <cell r="X7">
            <v>96.320199999999986</v>
          </cell>
          <cell r="Y7">
            <v>23.516600000000018</v>
          </cell>
        </row>
        <row r="8">
          <cell r="A8" t="str">
            <v>018  Сосиски Рубленые, Вязанка вискофан  ВЕС.ПОКОМ</v>
          </cell>
          <cell r="B8" t="str">
            <v>кг</v>
          </cell>
          <cell r="C8">
            <v>85.278000000000006</v>
          </cell>
          <cell r="D8">
            <v>49.765000000000001</v>
          </cell>
          <cell r="E8">
            <v>62.710999999999999</v>
          </cell>
          <cell r="G8">
            <v>1</v>
          </cell>
          <cell r="J8">
            <v>62.710999999999999</v>
          </cell>
          <cell r="L8">
            <v>450</v>
          </cell>
          <cell r="N8">
            <v>12.542199999999999</v>
          </cell>
          <cell r="S8">
            <v>35.878872925005183</v>
          </cell>
          <cell r="T8">
            <v>35.878872925005183</v>
          </cell>
          <cell r="W8">
            <v>30.244799999999998</v>
          </cell>
          <cell r="X8">
            <v>24.8872</v>
          </cell>
          <cell r="Y8">
            <v>42.127600000000008</v>
          </cell>
        </row>
        <row r="9">
          <cell r="A9" t="str">
            <v>032  Сосиски Вязанка Сливочные, Вязанка амицел МГС, 0.45кг, ПОКОМ</v>
          </cell>
          <cell r="B9" t="str">
            <v>шт</v>
          </cell>
          <cell r="D9">
            <v>54</v>
          </cell>
          <cell r="E9">
            <v>54</v>
          </cell>
          <cell r="G9">
            <v>0.45</v>
          </cell>
          <cell r="J9">
            <v>54</v>
          </cell>
          <cell r="L9">
            <v>200</v>
          </cell>
          <cell r="N9">
            <v>10.8</v>
          </cell>
          <cell r="S9">
            <v>18.518518518518519</v>
          </cell>
          <cell r="T9">
            <v>18.518518518518519</v>
          </cell>
          <cell r="W9">
            <v>14.4</v>
          </cell>
          <cell r="X9">
            <v>0</v>
          </cell>
          <cell r="Y9">
            <v>22.8</v>
          </cell>
        </row>
        <row r="10">
          <cell r="A10" t="str">
            <v>058  Колбаса Докторская Особая ТМ Особый рецепт,  0,5кг, ПОКОМ</v>
          </cell>
          <cell r="B10" t="str">
            <v>шт</v>
          </cell>
          <cell r="D10">
            <v>150</v>
          </cell>
          <cell r="E10">
            <v>57</v>
          </cell>
          <cell r="F10">
            <v>68</v>
          </cell>
          <cell r="G10">
            <v>0.5</v>
          </cell>
          <cell r="J10">
            <v>57</v>
          </cell>
          <cell r="L10">
            <v>50</v>
          </cell>
          <cell r="N10">
            <v>11.4</v>
          </cell>
          <cell r="O10">
            <v>20</v>
          </cell>
          <cell r="S10">
            <v>12.105263157894736</v>
          </cell>
          <cell r="T10">
            <v>10.350877192982455</v>
          </cell>
          <cell r="W10">
            <v>2.6</v>
          </cell>
          <cell r="X10">
            <v>17.2</v>
          </cell>
          <cell r="Y10">
            <v>0</v>
          </cell>
        </row>
        <row r="11">
          <cell r="A11" t="str">
            <v>083  Колбаса Швейцарская 0,17 кг., ШТ., сырокопченая   ПОКОМ</v>
          </cell>
          <cell r="B11" t="str">
            <v>шт</v>
          </cell>
          <cell r="C11">
            <v>87</v>
          </cell>
          <cell r="D11">
            <v>180</v>
          </cell>
          <cell r="E11">
            <v>95</v>
          </cell>
          <cell r="F11">
            <v>28</v>
          </cell>
          <cell r="G11">
            <v>0.17</v>
          </cell>
          <cell r="J11">
            <v>95</v>
          </cell>
          <cell r="L11">
            <v>150</v>
          </cell>
          <cell r="N11">
            <v>19</v>
          </cell>
          <cell r="O11">
            <v>60</v>
          </cell>
          <cell r="S11">
            <v>12.526315789473685</v>
          </cell>
          <cell r="T11">
            <v>9.3684210526315788</v>
          </cell>
          <cell r="W11">
            <v>21.8</v>
          </cell>
          <cell r="X11">
            <v>21.339999999999996</v>
          </cell>
          <cell r="Y11">
            <v>21.4</v>
          </cell>
        </row>
        <row r="12">
          <cell r="A12" t="str">
            <v>096  Сосиски Баварские,  0.42кг,ПОКОМ</v>
          </cell>
          <cell r="B12" t="str">
            <v>шт</v>
          </cell>
          <cell r="C12">
            <v>51</v>
          </cell>
          <cell r="D12">
            <v>60</v>
          </cell>
          <cell r="E12">
            <v>73</v>
          </cell>
          <cell r="G12">
            <v>0.42</v>
          </cell>
          <cell r="J12">
            <v>73</v>
          </cell>
          <cell r="L12">
            <v>320</v>
          </cell>
          <cell r="N12">
            <v>14.6</v>
          </cell>
          <cell r="S12">
            <v>21.917808219178081</v>
          </cell>
          <cell r="T12">
            <v>21.917808219178081</v>
          </cell>
          <cell r="W12">
            <v>32.4</v>
          </cell>
          <cell r="X12">
            <v>0</v>
          </cell>
          <cell r="Y12">
            <v>27</v>
          </cell>
        </row>
        <row r="13">
          <cell r="A13" t="str">
            <v>103  Сосиски Классические, 0.42кг,ядрена копотьПОКОМ</v>
          </cell>
          <cell r="B13" t="str">
            <v>шт</v>
          </cell>
          <cell r="D13">
            <v>384</v>
          </cell>
          <cell r="E13">
            <v>318</v>
          </cell>
          <cell r="F13">
            <v>30</v>
          </cell>
          <cell r="G13">
            <v>0.42</v>
          </cell>
          <cell r="J13">
            <v>294</v>
          </cell>
          <cell r="K13">
            <v>24</v>
          </cell>
          <cell r="L13">
            <v>150</v>
          </cell>
          <cell r="N13">
            <v>58.8</v>
          </cell>
          <cell r="O13">
            <v>540</v>
          </cell>
          <cell r="S13">
            <v>12.244897959183675</v>
          </cell>
          <cell r="T13">
            <v>3.0612244897959187</v>
          </cell>
          <cell r="W13">
            <v>0</v>
          </cell>
          <cell r="X13">
            <v>48.8</v>
          </cell>
          <cell r="Y13">
            <v>0.2</v>
          </cell>
        </row>
        <row r="14">
          <cell r="A14" t="str">
            <v>108  Сосиски С сыром,  0.42кг,ядрена копоть ПОКОМ</v>
          </cell>
          <cell r="B14" t="str">
            <v>шт</v>
          </cell>
          <cell r="D14">
            <v>420</v>
          </cell>
          <cell r="E14">
            <v>349</v>
          </cell>
          <cell r="F14">
            <v>58</v>
          </cell>
          <cell r="G14">
            <v>0.42</v>
          </cell>
          <cell r="J14">
            <v>325</v>
          </cell>
          <cell r="K14">
            <v>24</v>
          </cell>
          <cell r="L14">
            <v>180</v>
          </cell>
          <cell r="N14">
            <v>65</v>
          </cell>
          <cell r="O14">
            <v>550</v>
          </cell>
          <cell r="S14">
            <v>12.123076923076923</v>
          </cell>
          <cell r="T14">
            <v>3.6615384615384614</v>
          </cell>
          <cell r="W14">
            <v>0</v>
          </cell>
          <cell r="X14">
            <v>55.6</v>
          </cell>
          <cell r="Y14">
            <v>0</v>
          </cell>
        </row>
        <row r="15">
          <cell r="A15" t="str">
            <v>117  Колбаса Сервелат Филейбургский с ароматными пряностями, в/у 0,35 кг срез, БАВАРУШКА ПОКОМ</v>
          </cell>
          <cell r="B15" t="str">
            <v>шт</v>
          </cell>
          <cell r="D15">
            <v>330</v>
          </cell>
          <cell r="E15">
            <v>158</v>
          </cell>
          <cell r="F15">
            <v>172</v>
          </cell>
          <cell r="G15">
            <v>0.35</v>
          </cell>
          <cell r="J15">
            <v>158</v>
          </cell>
          <cell r="L15">
            <v>60</v>
          </cell>
          <cell r="N15">
            <v>31.6</v>
          </cell>
          <cell r="O15">
            <v>160</v>
          </cell>
          <cell r="S15">
            <v>12.405063291139239</v>
          </cell>
          <cell r="T15">
            <v>7.3417721518987342</v>
          </cell>
          <cell r="W15">
            <v>0</v>
          </cell>
          <cell r="X15">
            <v>36.799999999999997</v>
          </cell>
          <cell r="Y15">
            <v>6.2</v>
          </cell>
        </row>
        <row r="16">
          <cell r="A16" t="str">
            <v>118  Колбаса Сервелат Филейбургский с филе сочного окорока, в/у 0,35 кг срез, БАВАРУШКА ПОКОМ</v>
          </cell>
          <cell r="B16" t="str">
            <v>шт</v>
          </cell>
          <cell r="C16">
            <v>2</v>
          </cell>
          <cell r="D16">
            <v>234</v>
          </cell>
          <cell r="E16">
            <v>168</v>
          </cell>
          <cell r="F16">
            <v>65</v>
          </cell>
          <cell r="G16">
            <v>0.35</v>
          </cell>
          <cell r="J16">
            <v>168</v>
          </cell>
          <cell r="L16">
            <v>80</v>
          </cell>
          <cell r="N16">
            <v>33.6</v>
          </cell>
          <cell r="O16">
            <v>280</v>
          </cell>
          <cell r="S16">
            <v>12.648809523809524</v>
          </cell>
          <cell r="T16">
            <v>4.3154761904761907</v>
          </cell>
          <cell r="W16">
            <v>26.2</v>
          </cell>
          <cell r="X16">
            <v>31.93</v>
          </cell>
          <cell r="Y16">
            <v>20.6</v>
          </cell>
        </row>
        <row r="17">
          <cell r="A17" t="str">
            <v>200  Ветчина Дугушка ТМ Стародворье, вектор в/у    ПОКОМ</v>
          </cell>
          <cell r="B17" t="str">
            <v>кг</v>
          </cell>
          <cell r="C17">
            <v>202.624</v>
          </cell>
          <cell r="D17">
            <v>286.50200000000001</v>
          </cell>
          <cell r="E17">
            <v>325.18099999999998</v>
          </cell>
          <cell r="F17">
            <v>-0.68899999999999995</v>
          </cell>
          <cell r="G17">
            <v>1</v>
          </cell>
          <cell r="J17">
            <v>325.18099999999998</v>
          </cell>
          <cell r="L17">
            <v>700</v>
          </cell>
          <cell r="N17">
            <v>65.036199999999994</v>
          </cell>
          <cell r="O17">
            <v>90</v>
          </cell>
          <cell r="S17">
            <v>12.136487064127365</v>
          </cell>
          <cell r="T17">
            <v>10.75264237455448</v>
          </cell>
          <cell r="W17">
            <v>76.561999999999998</v>
          </cell>
          <cell r="X17">
            <v>68.272999999999996</v>
          </cell>
          <cell r="Y17">
            <v>68.128</v>
          </cell>
        </row>
        <row r="18">
          <cell r="A18" t="str">
            <v>201  Ветчина Нежная ТМ Особый рецепт, (2,5кг), ПОКОМ</v>
          </cell>
          <cell r="B18" t="str">
            <v>кг</v>
          </cell>
          <cell r="C18">
            <v>1466.9939999999999</v>
          </cell>
          <cell r="D18">
            <v>4698.1719999999996</v>
          </cell>
          <cell r="E18">
            <v>3734.8670000000002</v>
          </cell>
          <cell r="F18">
            <v>880.40700000000004</v>
          </cell>
          <cell r="G18">
            <v>1</v>
          </cell>
          <cell r="J18">
            <v>3035.2750000000001</v>
          </cell>
          <cell r="K18">
            <v>699.59199999999998</v>
          </cell>
          <cell r="L18">
            <v>3000</v>
          </cell>
          <cell r="M18">
            <v>4000</v>
          </cell>
          <cell r="N18">
            <v>607.05500000000006</v>
          </cell>
          <cell r="O18">
            <v>800</v>
          </cell>
          <cell r="S18">
            <v>14.299210120993976</v>
          </cell>
          <cell r="T18">
            <v>12.981372363294923</v>
          </cell>
          <cell r="W18">
            <v>698.09519999999998</v>
          </cell>
          <cell r="X18">
            <v>741.4126</v>
          </cell>
          <cell r="Y18">
            <v>741.47700000000009</v>
          </cell>
        </row>
        <row r="19">
          <cell r="A19" t="str">
            <v>217  Колбаса Докторская Дугушка, ВЕС, НЕ ГОСТ, ТМ Стародворье ПОКОМ</v>
          </cell>
          <cell r="B19" t="str">
            <v>кг</v>
          </cell>
          <cell r="C19">
            <v>50.682000000000002</v>
          </cell>
          <cell r="D19">
            <v>510.94</v>
          </cell>
          <cell r="E19">
            <v>305.70400000000001</v>
          </cell>
          <cell r="F19">
            <v>-0.61199999999999999</v>
          </cell>
          <cell r="G19">
            <v>1</v>
          </cell>
          <cell r="J19">
            <v>253.31400000000002</v>
          </cell>
          <cell r="K19">
            <v>52.39</v>
          </cell>
          <cell r="L19">
            <v>750</v>
          </cell>
          <cell r="N19">
            <v>50.662800000000004</v>
          </cell>
          <cell r="S19">
            <v>14.791681470428006</v>
          </cell>
          <cell r="T19">
            <v>14.791681470428006</v>
          </cell>
          <cell r="W19">
            <v>86.981999999999999</v>
          </cell>
          <cell r="X19">
            <v>71.932600000000008</v>
          </cell>
          <cell r="Y19">
            <v>66.420799999999986</v>
          </cell>
        </row>
        <row r="20">
          <cell r="A20" t="str">
            <v>219  Колбаса Докторская Особая ТМ Особый рецепт, ВЕС  ПОКОМ</v>
          </cell>
          <cell r="B20" t="str">
            <v>кг</v>
          </cell>
          <cell r="C20">
            <v>1948.9490000000001</v>
          </cell>
          <cell r="D20">
            <v>6836.174</v>
          </cell>
          <cell r="E20">
            <v>4269.1059999999998</v>
          </cell>
          <cell r="F20">
            <v>3046.942</v>
          </cell>
          <cell r="G20">
            <v>1</v>
          </cell>
          <cell r="J20">
            <v>4269.1059999999998</v>
          </cell>
          <cell r="L20">
            <v>0</v>
          </cell>
          <cell r="M20">
            <v>5500</v>
          </cell>
          <cell r="N20">
            <v>853.82119999999998</v>
          </cell>
          <cell r="O20">
            <v>3000</v>
          </cell>
          <cell r="S20">
            <v>13.523840822879544</v>
          </cell>
          <cell r="T20">
            <v>10.010224623141237</v>
          </cell>
          <cell r="W20">
            <v>1058.9960000000001</v>
          </cell>
          <cell r="X20">
            <v>1000.5809999999999</v>
          </cell>
          <cell r="Y20">
            <v>903.22160000000008</v>
          </cell>
        </row>
        <row r="21">
          <cell r="A21" t="str">
            <v>225  Колбаса Дугушка со шпиком, ВЕС, ТМ Стародворье   ПОКОМ</v>
          </cell>
          <cell r="B21" t="str">
            <v>кг</v>
          </cell>
          <cell r="C21">
            <v>0.63</v>
          </cell>
          <cell r="D21">
            <v>137.09800000000001</v>
          </cell>
          <cell r="E21">
            <v>104.473</v>
          </cell>
          <cell r="G21">
            <v>1</v>
          </cell>
          <cell r="J21">
            <v>104.473</v>
          </cell>
          <cell r="L21">
            <v>70</v>
          </cell>
          <cell r="N21">
            <v>20.894600000000001</v>
          </cell>
          <cell r="O21">
            <v>200</v>
          </cell>
          <cell r="S21">
            <v>12.921998985383784</v>
          </cell>
          <cell r="T21">
            <v>3.3501478850994992</v>
          </cell>
          <cell r="W21">
            <v>20.828000000000003</v>
          </cell>
          <cell r="X21">
            <v>19.4206</v>
          </cell>
          <cell r="Y21">
            <v>13.6976</v>
          </cell>
        </row>
        <row r="22">
          <cell r="A22" t="str">
            <v>229  Колбаса Молочная Дугушка, в/у, ВЕС, ТМ Стародворье   ПОКОМ</v>
          </cell>
          <cell r="B22" t="str">
            <v>кг</v>
          </cell>
          <cell r="D22">
            <v>757.12</v>
          </cell>
          <cell r="E22">
            <v>396.69499999999999</v>
          </cell>
          <cell r="F22">
            <v>318.238</v>
          </cell>
          <cell r="G22">
            <v>1</v>
          </cell>
          <cell r="J22">
            <v>396.69499999999999</v>
          </cell>
          <cell r="L22">
            <v>200</v>
          </cell>
          <cell r="N22">
            <v>79.338999999999999</v>
          </cell>
          <cell r="O22">
            <v>500</v>
          </cell>
          <cell r="S22">
            <v>12.834016057676553</v>
          </cell>
          <cell r="T22">
            <v>6.5319451971917983</v>
          </cell>
          <cell r="W22">
            <v>37.933399999999999</v>
          </cell>
          <cell r="X22">
            <v>90.875799999999998</v>
          </cell>
          <cell r="Y22">
            <v>10.857599999999996</v>
          </cell>
        </row>
        <row r="23">
          <cell r="A23" t="str">
            <v>230  Колбаса Молочная Особая ТМ Особый рецепт, п/а, ВЕС. ПОКОМ</v>
          </cell>
          <cell r="B23" t="str">
            <v>кг</v>
          </cell>
          <cell r="C23">
            <v>6173.48</v>
          </cell>
          <cell r="D23">
            <v>5006.3649999999998</v>
          </cell>
          <cell r="E23">
            <v>4346.1419999999998</v>
          </cell>
          <cell r="F23">
            <v>33.728999999999999</v>
          </cell>
          <cell r="G23">
            <v>1</v>
          </cell>
          <cell r="J23">
            <v>3610.3889999999997</v>
          </cell>
          <cell r="K23">
            <v>735.75300000000004</v>
          </cell>
          <cell r="L23">
            <v>0</v>
          </cell>
          <cell r="M23">
            <v>8500</v>
          </cell>
          <cell r="N23">
            <v>722.07779999999991</v>
          </cell>
          <cell r="O23">
            <v>1000</v>
          </cell>
          <cell r="S23">
            <v>13.20318807751741</v>
          </cell>
          <cell r="T23">
            <v>11.818295757050002</v>
          </cell>
          <cell r="W23">
            <v>806.7675999999999</v>
          </cell>
          <cell r="X23">
            <v>756.95320000000027</v>
          </cell>
          <cell r="Y23">
            <v>876.99339999999972</v>
          </cell>
        </row>
        <row r="24">
          <cell r="A24" t="str">
            <v>235  Колбаса Особая ТМ Особый рецепт, ВЕС, ТМ Стародворье ПОКОМ</v>
          </cell>
          <cell r="B24" t="str">
            <v>кг</v>
          </cell>
          <cell r="C24">
            <v>1647.088</v>
          </cell>
          <cell r="D24">
            <v>1811.6</v>
          </cell>
          <cell r="E24">
            <v>2299.4119999999998</v>
          </cell>
          <cell r="F24">
            <v>1.9930000000000001</v>
          </cell>
          <cell r="G24">
            <v>1</v>
          </cell>
          <cell r="J24">
            <v>2299.4119999999998</v>
          </cell>
          <cell r="L24">
            <v>0</v>
          </cell>
          <cell r="M24">
            <v>6000</v>
          </cell>
          <cell r="N24">
            <v>459.88239999999996</v>
          </cell>
          <cell r="O24">
            <v>300</v>
          </cell>
          <cell r="S24">
            <v>13.703488109133989</v>
          </cell>
          <cell r="T24">
            <v>13.051147423776168</v>
          </cell>
          <cell r="W24">
            <v>589.75360000000001</v>
          </cell>
          <cell r="X24">
            <v>550.53919999999994</v>
          </cell>
          <cell r="Y24">
            <v>561.91480000000001</v>
          </cell>
        </row>
        <row r="25">
          <cell r="A25" t="str">
            <v>236  Колбаса Рубленая ЗАПЕЧ. Дугушка ТМ Стародворье, вектор, в/к    ПОКОМ</v>
          </cell>
          <cell r="B25" t="str">
            <v>кг</v>
          </cell>
          <cell r="C25">
            <v>1050.748</v>
          </cell>
          <cell r="D25">
            <v>0.106</v>
          </cell>
          <cell r="E25">
            <v>473.13299999999998</v>
          </cell>
          <cell r="F25">
            <v>433.52100000000002</v>
          </cell>
          <cell r="G25">
            <v>1</v>
          </cell>
          <cell r="J25">
            <v>473.13299999999998</v>
          </cell>
          <cell r="L25">
            <v>300</v>
          </cell>
          <cell r="N25">
            <v>94.626599999999996</v>
          </cell>
          <cell r="O25">
            <v>410</v>
          </cell>
          <cell r="S25">
            <v>12.084561846246192</v>
          </cell>
          <cell r="T25">
            <v>7.7517421105693325</v>
          </cell>
          <cell r="W25">
            <v>60.800400000000003</v>
          </cell>
          <cell r="X25">
            <v>111.1546</v>
          </cell>
          <cell r="Y25">
            <v>52.24580000000001</v>
          </cell>
        </row>
        <row r="26">
          <cell r="A26" t="str">
            <v>239  Колбаса Салями запеч Дугушка, оболочка вектор, ВЕС, ТМ Стародворье  ПОКОМ</v>
          </cell>
          <cell r="B26" t="str">
            <v>кг</v>
          </cell>
          <cell r="C26">
            <v>163.196</v>
          </cell>
          <cell r="D26">
            <v>356.74900000000002</v>
          </cell>
          <cell r="E26">
            <v>350.27</v>
          </cell>
          <cell r="F26">
            <v>8.577</v>
          </cell>
          <cell r="G26">
            <v>1</v>
          </cell>
          <cell r="J26">
            <v>266.41499999999996</v>
          </cell>
          <cell r="K26">
            <v>83.855000000000004</v>
          </cell>
          <cell r="L26">
            <v>220</v>
          </cell>
          <cell r="N26">
            <v>53.282999999999994</v>
          </cell>
          <cell r="O26">
            <v>430</v>
          </cell>
          <cell r="S26">
            <v>12.359983484413416</v>
          </cell>
          <cell r="T26">
            <v>4.2898673122759607</v>
          </cell>
          <cell r="W26">
            <v>53.777199999999993</v>
          </cell>
          <cell r="X26">
            <v>65.708799999999997</v>
          </cell>
          <cell r="Y26">
            <v>45.311399999999999</v>
          </cell>
        </row>
        <row r="27">
          <cell r="A27" t="str">
            <v>242  Колбаса Сервелат ЗАПЕЧ.Дугушка ТМ Стародворье, вектор, в/к     ПОКОМ</v>
          </cell>
          <cell r="B27" t="str">
            <v>кг</v>
          </cell>
          <cell r="C27">
            <v>30.873000000000001</v>
          </cell>
          <cell r="D27">
            <v>405.24900000000002</v>
          </cell>
          <cell r="E27">
            <v>303.68</v>
          </cell>
          <cell r="F27">
            <v>94.840999999999994</v>
          </cell>
          <cell r="G27">
            <v>1</v>
          </cell>
          <cell r="J27">
            <v>303.68</v>
          </cell>
          <cell r="L27">
            <v>200</v>
          </cell>
          <cell r="N27">
            <v>60.736000000000004</v>
          </cell>
          <cell r="O27">
            <v>450</v>
          </cell>
          <cell r="S27">
            <v>12.263583377239199</v>
          </cell>
          <cell r="T27">
            <v>4.8544685194942039</v>
          </cell>
          <cell r="W27">
            <v>60.287400000000005</v>
          </cell>
          <cell r="X27">
            <v>69.542200000000008</v>
          </cell>
          <cell r="Y27">
            <v>44.294200000000004</v>
          </cell>
        </row>
        <row r="28">
          <cell r="A28" t="str">
            <v>243  Колбаса Сервелат Зернистый, ВЕС.  ПОКОМ</v>
          </cell>
          <cell r="B28" t="str">
            <v>кг</v>
          </cell>
          <cell r="C28">
            <v>44.012</v>
          </cell>
          <cell r="D28">
            <v>365.03</v>
          </cell>
          <cell r="E28">
            <v>288.81599999999997</v>
          </cell>
          <cell r="F28">
            <v>57.143999999999998</v>
          </cell>
          <cell r="G28">
            <v>1</v>
          </cell>
          <cell r="J28">
            <v>288.81599999999997</v>
          </cell>
          <cell r="L28">
            <v>80</v>
          </cell>
          <cell r="N28">
            <v>57.763199999999998</v>
          </cell>
          <cell r="O28">
            <v>580</v>
          </cell>
          <cell r="S28">
            <v>12.415240152900116</v>
          </cell>
          <cell r="T28">
            <v>2.3742451941720684</v>
          </cell>
          <cell r="W28">
            <v>13.065000000000001</v>
          </cell>
          <cell r="X28">
            <v>43.240600000000001</v>
          </cell>
          <cell r="Y28">
            <v>33.289400000000001</v>
          </cell>
        </row>
        <row r="29">
          <cell r="A29" t="str">
            <v>244  Колбаса Сервелат Кремлевский, ВЕС. ПОКОМ</v>
          </cell>
          <cell r="B29" t="str">
            <v>кг</v>
          </cell>
          <cell r="C29">
            <v>191.792</v>
          </cell>
          <cell r="D29">
            <v>103.977</v>
          </cell>
          <cell r="E29">
            <v>164.27600000000001</v>
          </cell>
          <cell r="F29">
            <v>81.022000000000006</v>
          </cell>
          <cell r="G29">
            <v>1</v>
          </cell>
          <cell r="J29">
            <v>164.27600000000001</v>
          </cell>
          <cell r="L29">
            <v>100</v>
          </cell>
          <cell r="N29">
            <v>32.855200000000004</v>
          </cell>
          <cell r="O29">
            <v>220</v>
          </cell>
          <cell r="S29">
            <v>12.205739121965472</v>
          </cell>
          <cell r="T29">
            <v>5.5096910078161132</v>
          </cell>
          <cell r="W29">
            <v>21.271000000000001</v>
          </cell>
          <cell r="X29">
            <v>30.507600000000004</v>
          </cell>
          <cell r="Y29">
            <v>27.0428</v>
          </cell>
        </row>
        <row r="30">
          <cell r="A30" t="str">
            <v>247  Сардельки Нежные, ВЕС.  ПОКОМ</v>
          </cell>
          <cell r="B30" t="str">
            <v>кг</v>
          </cell>
          <cell r="C30">
            <v>2.1999999999999999E-2</v>
          </cell>
          <cell r="D30">
            <v>726.18499999999995</v>
          </cell>
          <cell r="E30">
            <v>547.04899999999998</v>
          </cell>
          <cell r="F30">
            <v>5.9619999999999997</v>
          </cell>
          <cell r="G30">
            <v>1</v>
          </cell>
          <cell r="J30">
            <v>469.84</v>
          </cell>
          <cell r="K30">
            <v>77.209000000000003</v>
          </cell>
          <cell r="L30">
            <v>100</v>
          </cell>
          <cell r="N30">
            <v>93.967999999999989</v>
          </cell>
          <cell r="O30">
            <v>1150</v>
          </cell>
          <cell r="S30">
            <v>13.365847948237699</v>
          </cell>
          <cell r="T30">
            <v>1.1276391963221524</v>
          </cell>
          <cell r="W30">
            <v>33.864399999999996</v>
          </cell>
          <cell r="X30">
            <v>54.122800000000005</v>
          </cell>
          <cell r="Y30">
            <v>18.396399999999993</v>
          </cell>
        </row>
        <row r="31">
          <cell r="A31" t="str">
            <v>248  Сардельки Сочные ТМ Особый рецепт,   ПОКОМ</v>
          </cell>
          <cell r="B31" t="str">
            <v>кг</v>
          </cell>
          <cell r="C31">
            <v>321.53699999999998</v>
          </cell>
          <cell r="D31">
            <v>411.072</v>
          </cell>
          <cell r="E31">
            <v>173.709</v>
          </cell>
          <cell r="G31">
            <v>1</v>
          </cell>
          <cell r="J31">
            <v>173.709</v>
          </cell>
          <cell r="L31">
            <v>1000</v>
          </cell>
          <cell r="N31">
            <v>34.741799999999998</v>
          </cell>
          <cell r="S31">
            <v>28.783770558808122</v>
          </cell>
          <cell r="T31">
            <v>28.783770558808122</v>
          </cell>
          <cell r="W31">
            <v>103.59480000000001</v>
          </cell>
          <cell r="X31">
            <v>0.30879999999999652</v>
          </cell>
          <cell r="Y31">
            <v>101.48400000000001</v>
          </cell>
        </row>
        <row r="32">
          <cell r="A32" t="str">
            <v>250  Сардельки стародворские с говядиной в обол. NDX, ВЕС. ПОКОМ</v>
          </cell>
          <cell r="B32" t="str">
            <v>кг</v>
          </cell>
          <cell r="C32">
            <v>2.2829999999999999</v>
          </cell>
          <cell r="G32">
            <v>1</v>
          </cell>
          <cell r="J32">
            <v>0</v>
          </cell>
          <cell r="L32">
            <v>780</v>
          </cell>
          <cell r="N32">
            <v>0</v>
          </cell>
          <cell r="S32" t="e">
            <v>#DIV/0!</v>
          </cell>
          <cell r="T32" t="e">
            <v>#DIV/0!</v>
          </cell>
          <cell r="W32">
            <v>75.183999999999997</v>
          </cell>
          <cell r="X32">
            <v>36.744000000000007</v>
          </cell>
          <cell r="Y32">
            <v>65.431399999999996</v>
          </cell>
        </row>
        <row r="33">
          <cell r="A33" t="str">
            <v>255  Сосиски Молочные для завтрака ТМ Особый рецепт, п/а МГС, ВЕС, ТМ Стародворье  ПОКОМ</v>
          </cell>
          <cell r="B33" t="str">
            <v>кг</v>
          </cell>
          <cell r="D33">
            <v>807.94600000000003</v>
          </cell>
          <cell r="E33">
            <v>670.78700000000003</v>
          </cell>
          <cell r="F33">
            <v>135.19499999999999</v>
          </cell>
          <cell r="G33">
            <v>1</v>
          </cell>
          <cell r="J33">
            <v>408.25700000000006</v>
          </cell>
          <cell r="K33">
            <v>262.52999999999997</v>
          </cell>
          <cell r="L33">
            <v>200</v>
          </cell>
          <cell r="N33">
            <v>81.65140000000001</v>
          </cell>
          <cell r="O33">
            <v>690</v>
          </cell>
          <cell r="S33">
            <v>12.555755320790578</v>
          </cell>
          <cell r="T33">
            <v>4.1051959917404961</v>
          </cell>
          <cell r="W33">
            <v>54.24839999999999</v>
          </cell>
          <cell r="X33">
            <v>108.00699999999999</v>
          </cell>
          <cell r="Y33">
            <v>13.439400000000003</v>
          </cell>
        </row>
        <row r="34">
          <cell r="A34" t="str">
            <v>257  Сосиски Молочные оригинальные ТМ Особый рецепт, ВЕС.   ПОКОМ</v>
          </cell>
          <cell r="B34" t="str">
            <v>кг</v>
          </cell>
          <cell r="C34">
            <v>183.99199999999999</v>
          </cell>
          <cell r="D34">
            <v>5.26</v>
          </cell>
          <cell r="E34">
            <v>1.4</v>
          </cell>
          <cell r="G34">
            <v>1</v>
          </cell>
          <cell r="J34">
            <v>1.4</v>
          </cell>
          <cell r="L34">
            <v>950</v>
          </cell>
          <cell r="N34">
            <v>0.27999999999999997</v>
          </cell>
          <cell r="S34">
            <v>3392.8571428571431</v>
          </cell>
          <cell r="T34">
            <v>3392.8571428571431</v>
          </cell>
          <cell r="W34">
            <v>96.6036</v>
          </cell>
          <cell r="X34">
            <v>17.8352</v>
          </cell>
          <cell r="Y34">
            <v>79.302400000000006</v>
          </cell>
        </row>
        <row r="35">
          <cell r="A35" t="str">
            <v>259  Сосиски Сливочные Дугушка, ВЕС.   ПОКОМ</v>
          </cell>
          <cell r="B35" t="str">
            <v>кг</v>
          </cell>
          <cell r="D35">
            <v>390.99700000000001</v>
          </cell>
          <cell r="E35">
            <v>262.24900000000002</v>
          </cell>
          <cell r="F35">
            <v>128.44999999999999</v>
          </cell>
          <cell r="G35">
            <v>1</v>
          </cell>
          <cell r="J35">
            <v>262.24900000000002</v>
          </cell>
          <cell r="L35">
            <v>100</v>
          </cell>
          <cell r="N35">
            <v>52.449800000000003</v>
          </cell>
          <cell r="O35">
            <v>430</v>
          </cell>
          <cell r="S35">
            <v>12.553908689832944</v>
          </cell>
          <cell r="T35">
            <v>4.35559334830638</v>
          </cell>
          <cell r="W35">
            <v>0.74640000000000273</v>
          </cell>
          <cell r="X35">
            <v>41.046399999999998</v>
          </cell>
          <cell r="Y35">
            <v>0</v>
          </cell>
        </row>
        <row r="36">
          <cell r="A36" t="str">
            <v>263  Шпикачки Стародворские, ВЕС.  ПОКОМ</v>
          </cell>
          <cell r="B36" t="str">
            <v>кг</v>
          </cell>
          <cell r="C36">
            <v>253.37200000000001</v>
          </cell>
          <cell r="E36">
            <v>178.55500000000001</v>
          </cell>
          <cell r="F36">
            <v>49.683999999999997</v>
          </cell>
          <cell r="G36">
            <v>1</v>
          </cell>
          <cell r="J36">
            <v>178.55500000000001</v>
          </cell>
          <cell r="L36">
            <v>140</v>
          </cell>
          <cell r="N36">
            <v>35.710999999999999</v>
          </cell>
          <cell r="O36">
            <v>250</v>
          </cell>
          <cell r="S36">
            <v>12.312284730195177</v>
          </cell>
          <cell r="T36">
            <v>5.3116406709417268</v>
          </cell>
          <cell r="W36">
            <v>28.959399999999999</v>
          </cell>
          <cell r="X36">
            <v>5.1264000000000003</v>
          </cell>
          <cell r="Y36">
            <v>27.71</v>
          </cell>
        </row>
        <row r="37">
          <cell r="A37" t="str">
            <v>265  Колбаса Балыкбургская, ВЕС, ТМ Баварушка  ПОКОМ</v>
          </cell>
          <cell r="B37" t="str">
            <v>кг</v>
          </cell>
          <cell r="C37">
            <v>234.529</v>
          </cell>
          <cell r="D37">
            <v>408.85899999999998</v>
          </cell>
          <cell r="E37">
            <v>-4.3339999999999996</v>
          </cell>
          <cell r="G37">
            <v>1</v>
          </cell>
          <cell r="J37">
            <v>-4.3339999999999996</v>
          </cell>
          <cell r="L37">
            <v>200</v>
          </cell>
          <cell r="M37">
            <v>1800</v>
          </cell>
          <cell r="N37">
            <v>-0.8667999999999999</v>
          </cell>
          <cell r="S37">
            <v>-2307.3373327180439</v>
          </cell>
          <cell r="T37">
            <v>-2307.3373327180439</v>
          </cell>
          <cell r="W37">
            <v>147.8912</v>
          </cell>
          <cell r="X37">
            <v>40.800400000000003</v>
          </cell>
          <cell r="Y37">
            <v>153.50059999999999</v>
          </cell>
        </row>
        <row r="38">
          <cell r="A38" t="str">
            <v>266  Колбаса Филейбургская с сочным окороком, ВЕС, ТМ Баварушка  ПОКОМ</v>
          </cell>
          <cell r="B38" t="str">
            <v>кг</v>
          </cell>
          <cell r="C38">
            <v>237.15100000000001</v>
          </cell>
          <cell r="D38">
            <v>410.88200000000001</v>
          </cell>
          <cell r="E38">
            <v>438.28699999999998</v>
          </cell>
          <cell r="F38">
            <v>3.6819999999999999</v>
          </cell>
          <cell r="G38">
            <v>1</v>
          </cell>
          <cell r="J38">
            <v>438.28699999999998</v>
          </cell>
          <cell r="L38">
            <v>750</v>
          </cell>
          <cell r="N38">
            <v>87.657399999999996</v>
          </cell>
          <cell r="O38">
            <v>320</v>
          </cell>
          <cell r="S38">
            <v>12.248617914745362</v>
          </cell>
          <cell r="T38">
            <v>8.5980419223020537</v>
          </cell>
          <cell r="W38">
            <v>91.080000000000013</v>
          </cell>
          <cell r="X38">
            <v>93.9328</v>
          </cell>
          <cell r="Y38">
            <v>93.805199999999985</v>
          </cell>
        </row>
        <row r="39">
          <cell r="A39" t="str">
            <v>267  Колбаса Салями Филейбургская зернистая, оболочка фиброуз, ВЕС, ТМ Баварушка  ПОКОМ</v>
          </cell>
          <cell r="B39" t="str">
            <v>кг</v>
          </cell>
          <cell r="C39">
            <v>191.88200000000001</v>
          </cell>
          <cell r="D39">
            <v>88.807000000000002</v>
          </cell>
          <cell r="E39">
            <v>102.88500000000001</v>
          </cell>
          <cell r="G39">
            <v>1</v>
          </cell>
          <cell r="J39">
            <v>102.88500000000001</v>
          </cell>
          <cell r="L39">
            <v>950</v>
          </cell>
          <cell r="N39">
            <v>20.577000000000002</v>
          </cell>
          <cell r="S39">
            <v>46.168051708217909</v>
          </cell>
          <cell r="T39">
            <v>46.168051708217909</v>
          </cell>
          <cell r="W39">
            <v>56.862000000000002</v>
          </cell>
          <cell r="X39">
            <v>46.325400000000002</v>
          </cell>
          <cell r="Y39">
            <v>86.2</v>
          </cell>
        </row>
        <row r="40">
          <cell r="A40" t="str">
            <v>268  Сосиски Филейбургские с филе сочного окорока, ВЕС, ТМ Баварушка  ПОКОМ</v>
          </cell>
          <cell r="B40" t="str">
            <v>кг</v>
          </cell>
          <cell r="D40">
            <v>306.80099999999999</v>
          </cell>
          <cell r="G40">
            <v>1</v>
          </cell>
          <cell r="J40">
            <v>0</v>
          </cell>
          <cell r="L40">
            <v>0</v>
          </cell>
          <cell r="N40">
            <v>0</v>
          </cell>
          <cell r="O40">
            <v>0</v>
          </cell>
          <cell r="S40" t="e">
            <v>#DIV/0!</v>
          </cell>
          <cell r="T40" t="e">
            <v>#DIV/0!</v>
          </cell>
          <cell r="W40">
            <v>0</v>
          </cell>
          <cell r="X40">
            <v>0</v>
          </cell>
          <cell r="Y40">
            <v>0</v>
          </cell>
        </row>
        <row r="41">
          <cell r="A41" t="str">
            <v>271  Колбаса Сервелат Левантский ТМ Особый Рецепт, ВЕС. ПОКОМ</v>
          </cell>
          <cell r="B41" t="str">
            <v>кг</v>
          </cell>
          <cell r="C41">
            <v>29.029</v>
          </cell>
          <cell r="D41">
            <v>149.78200000000001</v>
          </cell>
          <cell r="E41">
            <v>55.655999999999999</v>
          </cell>
          <cell r="F41">
            <v>46.8</v>
          </cell>
          <cell r="G41">
            <v>1</v>
          </cell>
          <cell r="J41">
            <v>55.655999999999999</v>
          </cell>
          <cell r="L41">
            <v>15</v>
          </cell>
          <cell r="N41">
            <v>11.1312</v>
          </cell>
          <cell r="O41">
            <v>80</v>
          </cell>
          <cell r="S41">
            <v>12.738967945953718</v>
          </cell>
          <cell r="T41">
            <v>5.5519620526088831</v>
          </cell>
          <cell r="W41">
            <v>9.1577999999999982</v>
          </cell>
          <cell r="X41">
            <v>12.463999999999999</v>
          </cell>
          <cell r="Y41">
            <v>8.8124000000000002</v>
          </cell>
        </row>
        <row r="42">
          <cell r="A42" t="str">
            <v>273  Сосиски Сочинки с сочной грудинкой, МГС 0.4кг,   ПОКОМ</v>
          </cell>
          <cell r="B42" t="str">
            <v>шт</v>
          </cell>
          <cell r="C42">
            <v>664</v>
          </cell>
          <cell r="E42">
            <v>394</v>
          </cell>
          <cell r="G42">
            <v>0.4</v>
          </cell>
          <cell r="J42">
            <v>394</v>
          </cell>
          <cell r="L42">
            <v>1800</v>
          </cell>
          <cell r="N42">
            <v>78.8</v>
          </cell>
          <cell r="S42">
            <v>22.842639593908629</v>
          </cell>
          <cell r="T42">
            <v>22.842639593908629</v>
          </cell>
          <cell r="W42">
            <v>134</v>
          </cell>
          <cell r="X42">
            <v>38</v>
          </cell>
          <cell r="Y42">
            <v>166.4</v>
          </cell>
        </row>
        <row r="43">
          <cell r="A43" t="str">
            <v>297  Колбаса Мясорубская с рубленой грудинкой ВЕС ТМ Стародворье  ПОКОМ</v>
          </cell>
          <cell r="B43" t="str">
            <v>кг</v>
          </cell>
          <cell r="C43">
            <v>253.42</v>
          </cell>
          <cell r="D43">
            <v>2.0710000000000002</v>
          </cell>
          <cell r="E43">
            <v>162.62</v>
          </cell>
          <cell r="G43">
            <v>1</v>
          </cell>
          <cell r="J43">
            <v>162.62</v>
          </cell>
          <cell r="L43">
            <v>600</v>
          </cell>
          <cell r="N43">
            <v>32.524000000000001</v>
          </cell>
          <cell r="S43">
            <v>18.44791538556143</v>
          </cell>
          <cell r="T43">
            <v>18.44791538556143</v>
          </cell>
          <cell r="W43">
            <v>45.526000000000003</v>
          </cell>
          <cell r="X43">
            <v>0.99919999999999987</v>
          </cell>
          <cell r="Y43">
            <v>58.585400000000007</v>
          </cell>
        </row>
        <row r="44">
          <cell r="A44" t="str">
            <v>301  Сосиски Сочинки по-баварски с сыром,  0.4кг, ТМ Стародворье  ПОКОМ</v>
          </cell>
          <cell r="B44" t="str">
            <v>шт</v>
          </cell>
          <cell r="C44">
            <v>952</v>
          </cell>
          <cell r="D44">
            <v>22</v>
          </cell>
          <cell r="E44">
            <v>569</v>
          </cell>
          <cell r="F44">
            <v>1</v>
          </cell>
          <cell r="G44">
            <v>0.4</v>
          </cell>
          <cell r="J44">
            <v>569</v>
          </cell>
          <cell r="L44">
            <v>3000</v>
          </cell>
          <cell r="N44">
            <v>113.8</v>
          </cell>
          <cell r="S44">
            <v>26.370826010544818</v>
          </cell>
          <cell r="T44">
            <v>26.370826010544818</v>
          </cell>
          <cell r="W44">
            <v>220.8</v>
          </cell>
          <cell r="X44">
            <v>128.4</v>
          </cell>
          <cell r="Y44">
            <v>272.8</v>
          </cell>
        </row>
        <row r="45">
          <cell r="A45" t="str">
            <v>302  Сосиски Сочинки по-баварски,  0.4кг, ТМ Стародворье  ПОКОМ</v>
          </cell>
          <cell r="B45" t="str">
            <v>шт</v>
          </cell>
          <cell r="C45">
            <v>773</v>
          </cell>
          <cell r="E45">
            <v>483</v>
          </cell>
          <cell r="G45">
            <v>0.4</v>
          </cell>
          <cell r="J45">
            <v>483</v>
          </cell>
          <cell r="L45">
            <v>2100</v>
          </cell>
          <cell r="N45">
            <v>96.6</v>
          </cell>
          <cell r="S45">
            <v>21.739130434782609</v>
          </cell>
          <cell r="T45">
            <v>21.739130434782609</v>
          </cell>
          <cell r="W45">
            <v>176</v>
          </cell>
          <cell r="X45">
            <v>93.8</v>
          </cell>
          <cell r="Y45">
            <v>201.6</v>
          </cell>
        </row>
        <row r="46">
          <cell r="A46" t="str">
            <v>309  Сосиски Сочинки с сыром 0,4 кг ТМ Стародворье  ПОКОМ</v>
          </cell>
          <cell r="B46" t="str">
            <v>шт</v>
          </cell>
          <cell r="D46">
            <v>242</v>
          </cell>
          <cell r="E46">
            <v>258</v>
          </cell>
          <cell r="F46">
            <v>-18</v>
          </cell>
          <cell r="G46">
            <v>0.4</v>
          </cell>
          <cell r="J46">
            <v>258</v>
          </cell>
          <cell r="L46">
            <v>60</v>
          </cell>
          <cell r="N46">
            <v>51.6</v>
          </cell>
          <cell r="O46">
            <v>600</v>
          </cell>
          <cell r="S46">
            <v>12.441860465116278</v>
          </cell>
          <cell r="T46">
            <v>0.81395348837209303</v>
          </cell>
          <cell r="W46">
            <v>0.4</v>
          </cell>
          <cell r="X46">
            <v>29.6</v>
          </cell>
          <cell r="Y46">
            <v>16.8</v>
          </cell>
        </row>
        <row r="47">
          <cell r="A47" t="str">
            <v>314 Колбаса вареная Филейская ТМ Вязанка ТС Классическая в оболочке полиамид.  ПОКОМ</v>
          </cell>
          <cell r="B47" t="str">
            <v>кг</v>
          </cell>
          <cell r="C47">
            <v>1.0229999999999999</v>
          </cell>
          <cell r="D47">
            <v>140.77500000000001</v>
          </cell>
          <cell r="E47">
            <v>62.223999999999997</v>
          </cell>
          <cell r="F47">
            <v>77.155000000000001</v>
          </cell>
          <cell r="G47">
            <v>1</v>
          </cell>
          <cell r="J47">
            <v>62.223999999999997</v>
          </cell>
          <cell r="L47">
            <v>100</v>
          </cell>
          <cell r="N47">
            <v>12.444799999999999</v>
          </cell>
          <cell r="S47">
            <v>14.2352629210594</v>
          </cell>
          <cell r="T47">
            <v>14.2352629210594</v>
          </cell>
          <cell r="W47">
            <v>0</v>
          </cell>
          <cell r="X47">
            <v>18.3612</v>
          </cell>
          <cell r="Y47">
            <v>18.107199999999999</v>
          </cell>
        </row>
        <row r="48">
          <cell r="A48" t="str">
            <v>315 Колбаса Нежная ТМ Зареченские ТС Зареченские продукты в оболочкНТУ.  изделие вар  ПОКОМ</v>
          </cell>
          <cell r="B48" t="str">
            <v>кг</v>
          </cell>
          <cell r="C48">
            <v>111.982</v>
          </cell>
          <cell r="D48">
            <v>119.935</v>
          </cell>
          <cell r="E48">
            <v>134.12799999999999</v>
          </cell>
          <cell r="F48">
            <v>8.5289999999999999</v>
          </cell>
          <cell r="G48">
            <v>1</v>
          </cell>
          <cell r="J48">
            <v>134.12799999999999</v>
          </cell>
          <cell r="L48">
            <v>220</v>
          </cell>
          <cell r="N48">
            <v>26.825599999999998</v>
          </cell>
          <cell r="O48">
            <v>100</v>
          </cell>
          <cell r="S48">
            <v>12.246846296075391</v>
          </cell>
          <cell r="T48">
            <v>8.5190638792794946</v>
          </cell>
          <cell r="W48">
            <v>30.251600000000003</v>
          </cell>
          <cell r="X48">
            <v>26.132999999999999</v>
          </cell>
          <cell r="Y48">
            <v>27.164800000000003</v>
          </cell>
        </row>
        <row r="49">
          <cell r="A49" t="str">
            <v>316 Колбаса варенокоиз мяса птицы Сервелат Пражский ТМ Зареченские ТС Зареченские  ПОКОМ</v>
          </cell>
          <cell r="B49" t="str">
            <v>кг</v>
          </cell>
          <cell r="D49">
            <v>278.24400000000003</v>
          </cell>
          <cell r="E49">
            <v>115.23</v>
          </cell>
          <cell r="G49">
            <v>1</v>
          </cell>
          <cell r="J49">
            <v>115.23</v>
          </cell>
          <cell r="L49">
            <v>150</v>
          </cell>
          <cell r="N49">
            <v>23.045999999999999</v>
          </cell>
          <cell r="O49">
            <v>140</v>
          </cell>
          <cell r="S49">
            <v>12.583528594983946</v>
          </cell>
          <cell r="T49">
            <v>6.5087216870606612</v>
          </cell>
          <cell r="W49">
            <v>2.821600000000001</v>
          </cell>
          <cell r="X49">
            <v>12.969400000000002</v>
          </cell>
          <cell r="Y49">
            <v>0</v>
          </cell>
        </row>
        <row r="50">
          <cell r="A50" t="str">
            <v>317 Колбаса Сервелат Рижский ТМ Зареченские ТС Зареченские  фиброуз в вакуумной у  ПОКОМ</v>
          </cell>
          <cell r="B50" t="str">
            <v>кг</v>
          </cell>
          <cell r="C50">
            <v>236.36600000000001</v>
          </cell>
          <cell r="D50">
            <v>198.94800000000001</v>
          </cell>
          <cell r="E50">
            <v>170.482</v>
          </cell>
          <cell r="G50">
            <v>1</v>
          </cell>
          <cell r="J50">
            <v>170.482</v>
          </cell>
          <cell r="L50">
            <v>450</v>
          </cell>
          <cell r="N50">
            <v>34.096400000000003</v>
          </cell>
          <cell r="S50">
            <v>13.19787426238547</v>
          </cell>
          <cell r="T50">
            <v>13.19787426238547</v>
          </cell>
          <cell r="W50">
            <v>41.172000000000004</v>
          </cell>
          <cell r="X50">
            <v>31.509599999999999</v>
          </cell>
          <cell r="Y50">
            <v>45.336400000000005</v>
          </cell>
        </row>
        <row r="51">
          <cell r="A51" t="str">
            <v>318 Сосиски Датские ТМ Зареченские колбасы ТС Зареченские п полиамид в модифициров  ПОКОМ</v>
          </cell>
          <cell r="B51" t="str">
            <v>кг</v>
          </cell>
          <cell r="C51">
            <v>966.005</v>
          </cell>
          <cell r="D51">
            <v>1063.066</v>
          </cell>
          <cell r="E51">
            <v>701.05799999999999</v>
          </cell>
          <cell r="G51">
            <v>1</v>
          </cell>
          <cell r="J51">
            <v>701.05799999999999</v>
          </cell>
          <cell r="L51">
            <v>500</v>
          </cell>
          <cell r="M51">
            <v>2500</v>
          </cell>
          <cell r="N51">
            <v>140.2116</v>
          </cell>
          <cell r="S51">
            <v>21.396232551372353</v>
          </cell>
          <cell r="T51">
            <v>21.396232551372353</v>
          </cell>
          <cell r="W51">
            <v>209.74360000000007</v>
          </cell>
          <cell r="X51">
            <v>177.73779999999999</v>
          </cell>
          <cell r="Y51">
            <v>290.6472</v>
          </cell>
        </row>
        <row r="52">
          <cell r="A52" t="str">
            <v>319  Колбаса вареная Филейская ТМ Вязанка ТС Классическая, 0,45 кг. ПОКОМ</v>
          </cell>
          <cell r="B52" t="str">
            <v>шт</v>
          </cell>
          <cell r="C52">
            <v>60</v>
          </cell>
          <cell r="E52">
            <v>46</v>
          </cell>
          <cell r="G52">
            <v>0</v>
          </cell>
          <cell r="J52">
            <v>46</v>
          </cell>
          <cell r="L52">
            <v>0</v>
          </cell>
          <cell r="N52">
            <v>9.1999999999999993</v>
          </cell>
          <cell r="S52">
            <v>0</v>
          </cell>
          <cell r="T52">
            <v>0</v>
          </cell>
          <cell r="W52">
            <v>24.4</v>
          </cell>
          <cell r="X52">
            <v>22.8</v>
          </cell>
          <cell r="Y52">
            <v>29.8</v>
          </cell>
        </row>
        <row r="53">
          <cell r="A53" t="str">
            <v>320 Сосиски Сочинки ТМ Стародворье с сочным окороком в оболочке полиамид в модиф газ 0,4 кг  ПОКОМ</v>
          </cell>
          <cell r="B53" t="str">
            <v>шт</v>
          </cell>
          <cell r="D53">
            <v>552</v>
          </cell>
          <cell r="E53">
            <v>469</v>
          </cell>
          <cell r="F53">
            <v>71</v>
          </cell>
          <cell r="G53">
            <v>0.4</v>
          </cell>
          <cell r="J53">
            <v>469</v>
          </cell>
          <cell r="L53">
            <v>100</v>
          </cell>
          <cell r="N53">
            <v>93.8</v>
          </cell>
          <cell r="O53">
            <v>1000</v>
          </cell>
          <cell r="S53">
            <v>12.484008528784649</v>
          </cell>
          <cell r="T53">
            <v>1.8230277185501067</v>
          </cell>
          <cell r="W53">
            <v>0</v>
          </cell>
          <cell r="X53">
            <v>60.8</v>
          </cell>
          <cell r="Y53">
            <v>0</v>
          </cell>
        </row>
        <row r="54">
          <cell r="A54" t="str">
            <v>321 Сосиски Сочинки по-баварски с сыром ТМ Стародворье в оболочке  ПОКОМ</v>
          </cell>
          <cell r="B54" t="str">
            <v>кг</v>
          </cell>
          <cell r="D54">
            <v>275.25799999999998</v>
          </cell>
          <cell r="E54">
            <v>214.44200000000001</v>
          </cell>
          <cell r="F54">
            <v>53.817</v>
          </cell>
          <cell r="G54">
            <v>1</v>
          </cell>
          <cell r="J54">
            <v>214.44200000000001</v>
          </cell>
          <cell r="L54">
            <v>50</v>
          </cell>
          <cell r="N54">
            <v>42.888400000000004</v>
          </cell>
          <cell r="O54">
            <v>430</v>
          </cell>
          <cell r="S54">
            <v>12.446652241631769</v>
          </cell>
          <cell r="T54">
            <v>2.4206312196304829</v>
          </cell>
          <cell r="W54">
            <v>0</v>
          </cell>
          <cell r="X54">
            <v>30.240199999999998</v>
          </cell>
          <cell r="Y54">
            <v>0.60699999999999932</v>
          </cell>
        </row>
        <row r="55">
          <cell r="A55" t="str">
            <v>322 Сосиски Сочинки с сыром ТМ Стародворье в оболочке  ПОКОМ</v>
          </cell>
          <cell r="B55" t="str">
            <v>кг</v>
          </cell>
          <cell r="D55">
            <v>422.78</v>
          </cell>
          <cell r="E55">
            <v>415.92</v>
          </cell>
          <cell r="F55">
            <v>-0.99199999999999999</v>
          </cell>
          <cell r="G55">
            <v>1</v>
          </cell>
          <cell r="J55">
            <v>415.92</v>
          </cell>
          <cell r="L55">
            <v>50</v>
          </cell>
          <cell r="N55">
            <v>83.183999999999997</v>
          </cell>
          <cell r="O55">
            <v>1000</v>
          </cell>
          <cell r="S55">
            <v>12.610694364300828</v>
          </cell>
          <cell r="T55">
            <v>0.58915175995383728</v>
          </cell>
          <cell r="W55">
            <v>0</v>
          </cell>
          <cell r="X55">
            <v>47.2956</v>
          </cell>
          <cell r="Y55">
            <v>0</v>
          </cell>
        </row>
        <row r="56">
          <cell r="A56" t="str">
            <v>323 Колбаса варенокопченая Балыкбургская рубленая ТМ Баварушка срез 0,35 кг   ПОКОМ</v>
          </cell>
          <cell r="B56" t="str">
            <v>шт</v>
          </cell>
          <cell r="D56">
            <v>384</v>
          </cell>
          <cell r="E56">
            <v>221</v>
          </cell>
          <cell r="F56">
            <v>163</v>
          </cell>
          <cell r="G56">
            <v>0.35</v>
          </cell>
          <cell r="J56">
            <v>221</v>
          </cell>
          <cell r="L56">
            <v>80</v>
          </cell>
          <cell r="N56">
            <v>44.2</v>
          </cell>
          <cell r="O56">
            <v>300</v>
          </cell>
          <cell r="S56">
            <v>12.285067873303166</v>
          </cell>
          <cell r="T56">
            <v>5.497737556561086</v>
          </cell>
          <cell r="W56">
            <v>2</v>
          </cell>
          <cell r="X56">
            <v>40.4</v>
          </cell>
          <cell r="Y56">
            <v>0</v>
          </cell>
        </row>
        <row r="57">
          <cell r="A57" t="str">
            <v>326 Сосиски Молочные для завтрака ТМ Особый рецепт в оболочке полиам  ПОКОМ</v>
          </cell>
          <cell r="B57" t="str">
            <v>кг</v>
          </cell>
          <cell r="D57">
            <v>2.758</v>
          </cell>
          <cell r="E57">
            <v>2.758</v>
          </cell>
          <cell r="G57">
            <v>0</v>
          </cell>
          <cell r="J57">
            <v>2.758</v>
          </cell>
          <cell r="L57">
            <v>0</v>
          </cell>
          <cell r="N57">
            <v>0.55159999999999998</v>
          </cell>
          <cell r="S57">
            <v>0</v>
          </cell>
          <cell r="T57">
            <v>0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339  Колбаса вареная Филейская ТМ Вязанка ТС Классическая, 0,40 кг.  ПОКОМ</v>
          </cell>
          <cell r="B58" t="str">
            <v>шт</v>
          </cell>
          <cell r="C58">
            <v>93</v>
          </cell>
          <cell r="E58">
            <v>57</v>
          </cell>
          <cell r="G58">
            <v>0</v>
          </cell>
          <cell r="J58">
            <v>57</v>
          </cell>
          <cell r="L58">
            <v>0</v>
          </cell>
          <cell r="N58">
            <v>11.4</v>
          </cell>
          <cell r="S58">
            <v>0</v>
          </cell>
          <cell r="T58">
            <v>0</v>
          </cell>
          <cell r="W58">
            <v>15.8</v>
          </cell>
          <cell r="X58">
            <v>0.2</v>
          </cell>
          <cell r="Y58">
            <v>11.6</v>
          </cell>
        </row>
        <row r="59">
          <cell r="A59" t="str">
            <v>363 Сардельки Филейские Вязанка ТМ Вязанка в обол NDX  ПОКОМ</v>
          </cell>
          <cell r="B59" t="str">
            <v>кг</v>
          </cell>
          <cell r="D59">
            <v>286.96199999999999</v>
          </cell>
          <cell r="F59">
            <v>286.89999999999998</v>
          </cell>
          <cell r="G59">
            <v>1</v>
          </cell>
          <cell r="J59">
            <v>0</v>
          </cell>
          <cell r="L59">
            <v>0</v>
          </cell>
          <cell r="N59">
            <v>0</v>
          </cell>
          <cell r="S59" t="e">
            <v>#DIV/0!</v>
          </cell>
          <cell r="T59" t="e">
            <v>#DIV/0!</v>
          </cell>
          <cell r="W59">
            <v>0</v>
          </cell>
          <cell r="X59">
            <v>0</v>
          </cell>
          <cell r="Y5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D61"/>
  <sheetViews>
    <sheetView tabSelected="1" workbookViewId="0">
      <pane ySplit="5" topLeftCell="A6" activePane="bottomLeft" state="frozen"/>
      <selection pane="bottomLeft" activeCell="U10" sqref="U10"/>
    </sheetView>
  </sheetViews>
  <sheetFormatPr defaultColWidth="10.5" defaultRowHeight="11.45" customHeight="1" outlineLevelRow="3" x14ac:dyDescent="0.2"/>
  <cols>
    <col min="1" max="1" width="71.83203125" style="1" customWidth="1"/>
    <col min="2" max="2" width="5.33203125" style="1" customWidth="1"/>
    <col min="3" max="6" width="6.83203125" style="1" customWidth="1"/>
    <col min="7" max="7" width="5.33203125" style="15" customWidth="1"/>
    <col min="8" max="8" width="2.5" style="2" customWidth="1"/>
    <col min="9" max="9" width="2.1640625" style="2" customWidth="1"/>
    <col min="10" max="11" width="7.1640625" style="2" customWidth="1"/>
    <col min="12" max="12" width="7.5" style="2" customWidth="1"/>
    <col min="13" max="13" width="8.1640625" style="2" customWidth="1"/>
    <col min="14" max="14" width="6.6640625" style="2" customWidth="1"/>
    <col min="15" max="15" width="10.5" style="2"/>
    <col min="16" max="18" width="2.33203125" style="2" customWidth="1"/>
    <col min="19" max="20" width="5.83203125" style="2" customWidth="1"/>
    <col min="21" max="22" width="10.5" style="2"/>
    <col min="23" max="25" width="7.5" style="2" customWidth="1"/>
    <col min="26" max="27" width="10.5" style="2"/>
    <col min="28" max="30" width="3.6640625" style="2" customWidth="1"/>
    <col min="31" max="16384" width="10.5" style="2"/>
  </cols>
  <sheetData>
    <row r="1" spans="1:30" ht="12.95" customHeight="1" outlineLevel="1" x14ac:dyDescent="0.2">
      <c r="A1" s="3" t="s">
        <v>0</v>
      </c>
      <c r="B1" s="3"/>
      <c r="C1" s="3"/>
    </row>
    <row r="2" spans="1:30" ht="12.95" customHeight="1" outlineLevel="1" x14ac:dyDescent="0.2">
      <c r="B2" s="3"/>
      <c r="C2" s="3"/>
    </row>
    <row r="3" spans="1:30" ht="12.95" customHeight="1" x14ac:dyDescent="0.2">
      <c r="A3" s="4" t="s">
        <v>1</v>
      </c>
      <c r="B3" s="4"/>
      <c r="C3" s="4" t="s">
        <v>2</v>
      </c>
      <c r="D3" s="4"/>
      <c r="E3" s="4"/>
      <c r="F3" s="4"/>
      <c r="G3" s="11" t="s">
        <v>63</v>
      </c>
      <c r="H3" s="12" t="s">
        <v>64</v>
      </c>
      <c r="I3" s="12" t="s">
        <v>65</v>
      </c>
      <c r="J3" s="12" t="s">
        <v>66</v>
      </c>
      <c r="K3" s="12" t="s">
        <v>67</v>
      </c>
      <c r="L3" s="12" t="s">
        <v>68</v>
      </c>
      <c r="M3" s="12" t="s">
        <v>68</v>
      </c>
      <c r="N3" s="12" t="s">
        <v>69</v>
      </c>
      <c r="O3" s="12" t="s">
        <v>68</v>
      </c>
      <c r="P3" s="12" t="s">
        <v>68</v>
      </c>
      <c r="Q3" s="12" t="s">
        <v>68</v>
      </c>
      <c r="R3" s="12" t="s">
        <v>68</v>
      </c>
      <c r="S3" s="12" t="s">
        <v>70</v>
      </c>
      <c r="T3" s="12" t="s">
        <v>71</v>
      </c>
      <c r="U3" s="12" t="s">
        <v>72</v>
      </c>
      <c r="V3" s="12" t="s">
        <v>67</v>
      </c>
      <c r="W3" s="13" t="s">
        <v>73</v>
      </c>
      <c r="X3" s="13" t="s">
        <v>74</v>
      </c>
      <c r="Y3" s="13" t="s">
        <v>81</v>
      </c>
      <c r="Z3" s="12" t="s">
        <v>75</v>
      </c>
      <c r="AA3" s="12" t="s">
        <v>76</v>
      </c>
      <c r="AB3" s="12"/>
      <c r="AC3" s="12"/>
      <c r="AD3" s="12"/>
    </row>
    <row r="4" spans="1:30" ht="26.1" customHeight="1" x14ac:dyDescent="0.2">
      <c r="A4" s="4" t="s">
        <v>3</v>
      </c>
      <c r="B4" s="4"/>
      <c r="C4" s="4" t="s">
        <v>4</v>
      </c>
      <c r="D4" s="4" t="s">
        <v>5</v>
      </c>
      <c r="E4" s="4" t="s">
        <v>6</v>
      </c>
      <c r="F4" s="4" t="s">
        <v>7</v>
      </c>
      <c r="G4" s="11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 t="s">
        <v>77</v>
      </c>
      <c r="AB4" s="12" t="s">
        <v>78</v>
      </c>
      <c r="AC4" s="12" t="s">
        <v>79</v>
      </c>
      <c r="AD4" s="12" t="s">
        <v>80</v>
      </c>
    </row>
    <row r="5" spans="1:30" ht="11.1" customHeight="1" x14ac:dyDescent="0.2">
      <c r="A5" s="5"/>
      <c r="B5" s="5"/>
      <c r="C5" s="6"/>
      <c r="D5" s="7"/>
      <c r="E5" s="14">
        <f t="shared" ref="E5:F5" si="0">SUM(E6:E133)</f>
        <v>54942.328999999991</v>
      </c>
      <c r="F5" s="14">
        <f t="shared" si="0"/>
        <v>38147.289000000004</v>
      </c>
      <c r="G5" s="11"/>
      <c r="H5" s="14">
        <f t="shared" ref="H5:R5" si="1">SUM(H6:H133)</f>
        <v>0</v>
      </c>
      <c r="I5" s="14">
        <f t="shared" si="1"/>
        <v>0</v>
      </c>
      <c r="J5" s="14">
        <f t="shared" si="1"/>
        <v>26626.021000000001</v>
      </c>
      <c r="K5" s="14">
        <f t="shared" si="1"/>
        <v>28316.307999999997</v>
      </c>
      <c r="L5" s="14">
        <f t="shared" si="1"/>
        <v>16920</v>
      </c>
      <c r="M5" s="14">
        <f t="shared" si="1"/>
        <v>1000</v>
      </c>
      <c r="N5" s="14">
        <f t="shared" si="1"/>
        <v>5325.2041999999992</v>
      </c>
      <c r="O5" s="14">
        <f t="shared" si="1"/>
        <v>14655</v>
      </c>
      <c r="P5" s="14">
        <f t="shared" si="1"/>
        <v>0</v>
      </c>
      <c r="Q5" s="14">
        <f t="shared" si="1"/>
        <v>0</v>
      </c>
      <c r="R5" s="14">
        <f t="shared" si="1"/>
        <v>0</v>
      </c>
      <c r="S5" s="12"/>
      <c r="T5" s="12"/>
      <c r="U5" s="12"/>
      <c r="V5" s="12"/>
      <c r="W5" s="14">
        <f>SUM(W6:W133)</f>
        <v>5216.8408000000009</v>
      </c>
      <c r="X5" s="14">
        <f>SUM(X6:X133)</f>
        <v>5459.073800000001</v>
      </c>
      <c r="Y5" s="14">
        <f>SUM(Y6:Y133)</f>
        <v>4877.3672000000015</v>
      </c>
      <c r="Z5" s="12"/>
      <c r="AA5" s="14">
        <f>SUM(AA6:AA133)</f>
        <v>13058.5</v>
      </c>
      <c r="AB5" s="14">
        <f>SUM(AB6:AB133)</f>
        <v>0</v>
      </c>
      <c r="AC5" s="14">
        <f>SUM(AC6:AC133)</f>
        <v>0</v>
      </c>
      <c r="AD5" s="14">
        <f>SUM(AD6:AD133)</f>
        <v>0</v>
      </c>
    </row>
    <row r="6" spans="1:30" ht="11.1" customHeight="1" outlineLevel="3" x14ac:dyDescent="0.2">
      <c r="A6" s="8" t="s">
        <v>8</v>
      </c>
      <c r="B6" s="17" t="s">
        <v>83</v>
      </c>
      <c r="C6" s="9"/>
      <c r="D6" s="10"/>
      <c r="E6" s="10">
        <v>64.501999999999995</v>
      </c>
      <c r="F6" s="10">
        <v>-64.501999999999995</v>
      </c>
      <c r="G6" s="15">
        <v>0</v>
      </c>
      <c r="J6" s="2">
        <f>E6-K6</f>
        <v>0</v>
      </c>
      <c r="K6" s="2">
        <f>VLOOKUP(A6,[1]TDSheet!$A:$G,7,0)</f>
        <v>64.501999999999995</v>
      </c>
      <c r="N6" s="2">
        <f>J6/5</f>
        <v>0</v>
      </c>
      <c r="O6" s="16"/>
      <c r="P6" s="16"/>
      <c r="Q6" s="16"/>
      <c r="R6" s="16"/>
      <c r="S6" s="2" t="e">
        <f>(F6+L6+O6+P6+Q6+R6+M6)/N6</f>
        <v>#DIV/0!</v>
      </c>
      <c r="T6" s="2" t="e">
        <f>(F6+L6+M6)/N6</f>
        <v>#DIV/0!</v>
      </c>
      <c r="W6" s="2">
        <v>0</v>
      </c>
      <c r="X6" s="2">
        <v>0</v>
      </c>
      <c r="Y6" s="2">
        <v>0</v>
      </c>
      <c r="AA6" s="2">
        <f>O6*G6</f>
        <v>0</v>
      </c>
    </row>
    <row r="7" spans="1:30" ht="11.1" customHeight="1" outlineLevel="3" x14ac:dyDescent="0.2">
      <c r="A7" s="8" t="s">
        <v>9</v>
      </c>
      <c r="B7" s="8" t="str">
        <f>VLOOKUP(A7,[2]TDSheet!$A:$B,2,0)</f>
        <v>кг</v>
      </c>
      <c r="C7" s="10">
        <v>-0.93200000000000005</v>
      </c>
      <c r="D7" s="10">
        <v>1076.1369999999999</v>
      </c>
      <c r="E7" s="10">
        <v>498.71899999999999</v>
      </c>
      <c r="F7" s="10">
        <v>576.46</v>
      </c>
      <c r="G7" s="15">
        <f>VLOOKUP(A7,[2]TDSheet!$A:$G,7,0)</f>
        <v>1</v>
      </c>
      <c r="J7" s="2">
        <f t="shared" ref="J7:J60" si="2">E7-K7</f>
        <v>434.17200000000003</v>
      </c>
      <c r="K7" s="2">
        <f>VLOOKUP(A7,[1]TDSheet!$A:$G,7,0)</f>
        <v>64.546999999999997</v>
      </c>
      <c r="L7" s="2">
        <f>VLOOKUP(A7,[2]TDSheet!$A:$O,15,0)</f>
        <v>0</v>
      </c>
      <c r="N7" s="2">
        <f t="shared" ref="N7:N60" si="3">J7/5</f>
        <v>86.834400000000002</v>
      </c>
      <c r="O7" s="16">
        <v>380</v>
      </c>
      <c r="P7" s="16"/>
      <c r="Q7" s="16"/>
      <c r="R7" s="16"/>
      <c r="S7" s="2">
        <f t="shared" ref="S7:S60" si="4">(F7+L7+O7+P7+Q7+R7+M7)/N7</f>
        <v>11.014759127718969</v>
      </c>
      <c r="T7" s="2">
        <f t="shared" ref="T7:T60" si="5">(F7+L7+M7)/N7</f>
        <v>6.6386132684742458</v>
      </c>
      <c r="W7" s="2">
        <f>VLOOKUP(A7,[2]TDSheet!$A:$X,24,0)</f>
        <v>70.862400000000008</v>
      </c>
      <c r="X7" s="2">
        <f>VLOOKUP(A7,[2]TDSheet!$A:$Y,25,0)</f>
        <v>104.20540000000001</v>
      </c>
      <c r="Y7" s="2">
        <f>VLOOKUP(A7,[2]TDSheet!$A:$N,14,0)</f>
        <v>67.048199999999994</v>
      </c>
      <c r="AA7" s="2">
        <f t="shared" ref="AA7:AA60" si="6">O7*G7</f>
        <v>380</v>
      </c>
    </row>
    <row r="8" spans="1:30" ht="11.1" customHeight="1" outlineLevel="3" x14ac:dyDescent="0.2">
      <c r="A8" s="8" t="s">
        <v>10</v>
      </c>
      <c r="B8" s="8" t="str">
        <f>VLOOKUP(A8,[2]TDSheet!$A:$B,2,0)</f>
        <v>кг</v>
      </c>
      <c r="C8" s="10">
        <v>497.00599999999997</v>
      </c>
      <c r="D8" s="10">
        <v>668.78700000000003</v>
      </c>
      <c r="E8" s="10">
        <v>1081.3989999999999</v>
      </c>
      <c r="F8" s="10">
        <v>-1.383</v>
      </c>
      <c r="G8" s="15">
        <f>VLOOKUP(A8,[2]TDSheet!$A:$G,7,0)</f>
        <v>1</v>
      </c>
      <c r="J8" s="2">
        <f t="shared" si="2"/>
        <v>412.61199999999985</v>
      </c>
      <c r="K8" s="2">
        <f>VLOOKUP(A8,[1]TDSheet!$A:$G,7,0)</f>
        <v>668.78700000000003</v>
      </c>
      <c r="L8" s="2">
        <f>VLOOKUP(A8,[2]TDSheet!$A:$O,15,0)</f>
        <v>840</v>
      </c>
      <c r="N8" s="2">
        <f t="shared" si="3"/>
        <v>82.522399999999976</v>
      </c>
      <c r="O8" s="16">
        <v>70</v>
      </c>
      <c r="P8" s="16"/>
      <c r="Q8" s="16"/>
      <c r="R8" s="16"/>
      <c r="S8" s="2">
        <f t="shared" si="4"/>
        <v>11.010549862825126</v>
      </c>
      <c r="T8" s="2">
        <f t="shared" si="5"/>
        <v>10.162295328298743</v>
      </c>
      <c r="W8" s="2">
        <f>VLOOKUP(A8,[2]TDSheet!$A:$X,24,0)</f>
        <v>96.320199999999986</v>
      </c>
      <c r="X8" s="2">
        <f>VLOOKUP(A8,[2]TDSheet!$A:$Y,25,0)</f>
        <v>23.516600000000018</v>
      </c>
      <c r="Y8" s="2">
        <f>VLOOKUP(A8,[2]TDSheet!$A:$N,14,0)</f>
        <v>103.62219999999999</v>
      </c>
      <c r="AA8" s="2">
        <f t="shared" si="6"/>
        <v>70</v>
      </c>
    </row>
    <row r="9" spans="1:30" ht="11.1" customHeight="1" outlineLevel="3" x14ac:dyDescent="0.2">
      <c r="A9" s="8" t="s">
        <v>11</v>
      </c>
      <c r="B9" s="8" t="str">
        <f>VLOOKUP(A9,[2]TDSheet!$A:$B,2,0)</f>
        <v>кг</v>
      </c>
      <c r="C9" s="10">
        <v>-0.24199999999999999</v>
      </c>
      <c r="D9" s="10">
        <v>480.98599999999999</v>
      </c>
      <c r="E9" s="10">
        <v>203.55099999999999</v>
      </c>
      <c r="F9" s="10">
        <v>276.298</v>
      </c>
      <c r="G9" s="15">
        <f>VLOOKUP(A9,[2]TDSheet!$A:$G,7,0)</f>
        <v>1</v>
      </c>
      <c r="J9" s="2">
        <f t="shared" si="2"/>
        <v>157.13999999999999</v>
      </c>
      <c r="K9" s="2">
        <f>VLOOKUP(A9,[1]TDSheet!$A:$G,7,0)</f>
        <v>46.411000000000001</v>
      </c>
      <c r="L9" s="2">
        <f>VLOOKUP(A9,[2]TDSheet!$A:$O,15,0)</f>
        <v>0</v>
      </c>
      <c r="N9" s="2">
        <f t="shared" si="3"/>
        <v>31.427999999999997</v>
      </c>
      <c r="O9" s="16">
        <v>70</v>
      </c>
      <c r="P9" s="16"/>
      <c r="Q9" s="16"/>
      <c r="R9" s="16"/>
      <c r="S9" s="2">
        <f t="shared" si="4"/>
        <v>11.018773068601249</v>
      </c>
      <c r="T9" s="2">
        <f t="shared" si="5"/>
        <v>8.7914598447244501</v>
      </c>
      <c r="W9" s="2">
        <f>VLOOKUP(A9,[2]TDSheet!$A:$X,24,0)</f>
        <v>24.8872</v>
      </c>
      <c r="X9" s="2">
        <f>VLOOKUP(A9,[2]TDSheet!$A:$Y,25,0)</f>
        <v>42.127600000000008</v>
      </c>
      <c r="Y9" s="2">
        <f>VLOOKUP(A9,[2]TDSheet!$A:$N,14,0)</f>
        <v>12.542199999999999</v>
      </c>
      <c r="AA9" s="2">
        <f t="shared" si="6"/>
        <v>70</v>
      </c>
    </row>
    <row r="10" spans="1:30" ht="21.95" customHeight="1" outlineLevel="3" x14ac:dyDescent="0.2">
      <c r="A10" s="8" t="s">
        <v>14</v>
      </c>
      <c r="B10" s="8" t="str">
        <f>VLOOKUP(A10,[2]TDSheet!$A:$B,2,0)</f>
        <v>шт</v>
      </c>
      <c r="C10" s="10"/>
      <c r="D10" s="10">
        <v>204</v>
      </c>
      <c r="E10" s="10">
        <v>204</v>
      </c>
      <c r="F10" s="10"/>
      <c r="G10" s="15">
        <f>VLOOKUP(A10,[2]TDSheet!$A:$G,7,0)</f>
        <v>0.45</v>
      </c>
      <c r="J10" s="2">
        <f t="shared" si="2"/>
        <v>204</v>
      </c>
      <c r="L10" s="2">
        <f>VLOOKUP(A10,[2]TDSheet!$A:$O,15,0)</f>
        <v>0</v>
      </c>
      <c r="N10" s="2">
        <f t="shared" si="3"/>
        <v>40.799999999999997</v>
      </c>
      <c r="O10" s="16">
        <v>325</v>
      </c>
      <c r="P10" s="16"/>
      <c r="Q10" s="16"/>
      <c r="R10" s="16"/>
      <c r="S10" s="2">
        <f t="shared" si="4"/>
        <v>7.965686274509804</v>
      </c>
      <c r="T10" s="2">
        <f t="shared" si="5"/>
        <v>0</v>
      </c>
      <c r="W10" s="2">
        <f>VLOOKUP(A10,[2]TDSheet!$A:$X,24,0)</f>
        <v>0</v>
      </c>
      <c r="X10" s="2">
        <f>VLOOKUP(A10,[2]TDSheet!$A:$Y,25,0)</f>
        <v>22.8</v>
      </c>
      <c r="Y10" s="2">
        <f>VLOOKUP(A10,[2]TDSheet!$A:$N,14,0)</f>
        <v>10.8</v>
      </c>
      <c r="AA10" s="2">
        <f t="shared" si="6"/>
        <v>146.25</v>
      </c>
    </row>
    <row r="11" spans="1:30" ht="11.1" customHeight="1" outlineLevel="3" x14ac:dyDescent="0.2">
      <c r="A11" s="8" t="s">
        <v>48</v>
      </c>
      <c r="B11" s="8" t="str">
        <f>VLOOKUP(A11,[2]TDSheet!$A:$B,2,0)</f>
        <v>шт</v>
      </c>
      <c r="C11" s="10">
        <v>71</v>
      </c>
      <c r="D11" s="10">
        <v>100</v>
      </c>
      <c r="E11" s="10">
        <v>155</v>
      </c>
      <c r="F11" s="10">
        <v>13</v>
      </c>
      <c r="G11" s="15">
        <f>VLOOKUP(A11,[2]TDSheet!$A:$G,7,0)</f>
        <v>0.5</v>
      </c>
      <c r="J11" s="2">
        <f t="shared" si="2"/>
        <v>85</v>
      </c>
      <c r="K11" s="2">
        <f>VLOOKUP(A11,[1]TDSheet!$A:$G,7,0)</f>
        <v>70</v>
      </c>
      <c r="L11" s="2">
        <f>VLOOKUP(A11,[2]TDSheet!$A:$O,15,0)</f>
        <v>20</v>
      </c>
      <c r="N11" s="2">
        <f t="shared" si="3"/>
        <v>17</v>
      </c>
      <c r="O11" s="16">
        <v>140</v>
      </c>
      <c r="P11" s="16"/>
      <c r="Q11" s="16"/>
      <c r="R11" s="16"/>
      <c r="S11" s="2">
        <f t="shared" si="4"/>
        <v>10.176470588235293</v>
      </c>
      <c r="T11" s="2">
        <f t="shared" si="5"/>
        <v>1.9411764705882353</v>
      </c>
      <c r="W11" s="2">
        <f>VLOOKUP(A11,[2]TDSheet!$A:$X,24,0)</f>
        <v>17.2</v>
      </c>
      <c r="X11" s="2">
        <f>VLOOKUP(A11,[2]TDSheet!$A:$Y,25,0)</f>
        <v>0</v>
      </c>
      <c r="Y11" s="2">
        <f>VLOOKUP(A11,[2]TDSheet!$A:$N,14,0)</f>
        <v>11.4</v>
      </c>
      <c r="AA11" s="2">
        <f t="shared" si="6"/>
        <v>70</v>
      </c>
    </row>
    <row r="12" spans="1:30" ht="11.1" customHeight="1" outlineLevel="3" x14ac:dyDescent="0.2">
      <c r="A12" s="8" t="s">
        <v>49</v>
      </c>
      <c r="B12" s="8" t="str">
        <f>VLOOKUP(A12,[2]TDSheet!$A:$B,2,0)</f>
        <v>шт</v>
      </c>
      <c r="C12" s="9">
        <v>50</v>
      </c>
      <c r="D12" s="10">
        <v>150</v>
      </c>
      <c r="E12" s="10">
        <v>63</v>
      </c>
      <c r="F12" s="10">
        <v>115</v>
      </c>
      <c r="G12" s="15">
        <f>VLOOKUP(A12,[2]TDSheet!$A:$G,7,0)</f>
        <v>0.17</v>
      </c>
      <c r="J12" s="2">
        <f t="shared" si="2"/>
        <v>63</v>
      </c>
      <c r="L12" s="2">
        <f>VLOOKUP(A12,[2]TDSheet!$A:$O,15,0)</f>
        <v>60</v>
      </c>
      <c r="N12" s="2">
        <f t="shared" si="3"/>
        <v>12.6</v>
      </c>
      <c r="O12" s="16"/>
      <c r="P12" s="16"/>
      <c r="Q12" s="16"/>
      <c r="R12" s="16"/>
      <c r="S12" s="2">
        <f t="shared" si="4"/>
        <v>13.888888888888889</v>
      </c>
      <c r="T12" s="2">
        <f t="shared" si="5"/>
        <v>13.888888888888889</v>
      </c>
      <c r="W12" s="2">
        <f>VLOOKUP(A12,[2]TDSheet!$A:$X,24,0)</f>
        <v>21.339999999999996</v>
      </c>
      <c r="X12" s="2">
        <f>VLOOKUP(A12,[2]TDSheet!$A:$Y,25,0)</f>
        <v>21.4</v>
      </c>
      <c r="Y12" s="2">
        <f>VLOOKUP(A12,[2]TDSheet!$A:$N,14,0)</f>
        <v>19</v>
      </c>
      <c r="AA12" s="2">
        <f t="shared" si="6"/>
        <v>0</v>
      </c>
    </row>
    <row r="13" spans="1:30" ht="11.1" customHeight="1" outlineLevel="3" x14ac:dyDescent="0.2">
      <c r="A13" s="8" t="s">
        <v>50</v>
      </c>
      <c r="B13" s="17" t="s">
        <v>82</v>
      </c>
      <c r="C13" s="10"/>
      <c r="D13" s="10">
        <v>180</v>
      </c>
      <c r="E13" s="10">
        <v>180</v>
      </c>
      <c r="F13" s="10"/>
      <c r="G13" s="15">
        <v>0</v>
      </c>
      <c r="J13" s="2">
        <f t="shared" si="2"/>
        <v>0</v>
      </c>
      <c r="K13" s="2">
        <f>VLOOKUP(A13,[1]TDSheet!$A:$G,7,0)</f>
        <v>180</v>
      </c>
      <c r="N13" s="2">
        <f t="shared" si="3"/>
        <v>0</v>
      </c>
      <c r="O13" s="16"/>
      <c r="P13" s="16"/>
      <c r="Q13" s="16"/>
      <c r="R13" s="16"/>
      <c r="S13" s="2" t="e">
        <f t="shared" si="4"/>
        <v>#DIV/0!</v>
      </c>
      <c r="T13" s="2" t="e">
        <f t="shared" si="5"/>
        <v>#DIV/0!</v>
      </c>
      <c r="W13" s="2">
        <v>0</v>
      </c>
      <c r="X13" s="2">
        <v>0</v>
      </c>
      <c r="Y13" s="2">
        <v>0</v>
      </c>
      <c r="AA13" s="2">
        <f t="shared" si="6"/>
        <v>0</v>
      </c>
    </row>
    <row r="14" spans="1:30" ht="11.1" customHeight="1" outlineLevel="3" x14ac:dyDescent="0.2">
      <c r="A14" s="8" t="s">
        <v>51</v>
      </c>
      <c r="B14" s="8" t="str">
        <f>VLOOKUP(A14,[2]TDSheet!$A:$B,2,0)</f>
        <v>шт</v>
      </c>
      <c r="C14" s="10"/>
      <c r="D14" s="10">
        <v>504</v>
      </c>
      <c r="E14" s="10">
        <v>287</v>
      </c>
      <c r="F14" s="10">
        <v>211</v>
      </c>
      <c r="G14" s="15">
        <f>VLOOKUP(A14,[2]TDSheet!$A:$G,7,0)</f>
        <v>0.42</v>
      </c>
      <c r="J14" s="2">
        <f t="shared" si="2"/>
        <v>107</v>
      </c>
      <c r="K14" s="2">
        <f>VLOOKUP(A14,[1]TDSheet!$A:$G,7,0)</f>
        <v>180</v>
      </c>
      <c r="L14" s="2">
        <f>VLOOKUP(A14,[2]TDSheet!$A:$O,15,0)</f>
        <v>0</v>
      </c>
      <c r="N14" s="2">
        <f t="shared" si="3"/>
        <v>21.4</v>
      </c>
      <c r="O14" s="16">
        <v>25</v>
      </c>
      <c r="P14" s="16"/>
      <c r="Q14" s="16"/>
      <c r="R14" s="16"/>
      <c r="S14" s="2">
        <f t="shared" si="4"/>
        <v>11.028037383177571</v>
      </c>
      <c r="T14" s="2">
        <f t="shared" si="5"/>
        <v>9.859813084112151</v>
      </c>
      <c r="W14" s="2">
        <f>VLOOKUP(A14,[2]TDSheet!$A:$X,24,0)</f>
        <v>0</v>
      </c>
      <c r="X14" s="2">
        <f>VLOOKUP(A14,[2]TDSheet!$A:$Y,25,0)</f>
        <v>27</v>
      </c>
      <c r="Y14" s="2">
        <f>VLOOKUP(A14,[2]TDSheet!$A:$N,14,0)</f>
        <v>14.6</v>
      </c>
      <c r="AA14" s="2">
        <f t="shared" si="6"/>
        <v>10.5</v>
      </c>
    </row>
    <row r="15" spans="1:30" ht="11.1" customHeight="1" outlineLevel="3" x14ac:dyDescent="0.2">
      <c r="A15" s="8" t="s">
        <v>52</v>
      </c>
      <c r="B15" s="8" t="str">
        <f>VLOOKUP(A15,[2]TDSheet!$A:$B,2,0)</f>
        <v>шт</v>
      </c>
      <c r="C15" s="10">
        <v>138</v>
      </c>
      <c r="D15" s="10">
        <v>275</v>
      </c>
      <c r="E15" s="10">
        <v>284</v>
      </c>
      <c r="F15" s="10">
        <v>11</v>
      </c>
      <c r="G15" s="15">
        <f>VLOOKUP(A15,[2]TDSheet!$A:$G,7,0)</f>
        <v>0.42</v>
      </c>
      <c r="J15" s="2">
        <f t="shared" si="2"/>
        <v>165</v>
      </c>
      <c r="K15" s="2">
        <f>VLOOKUP(A15,[1]TDSheet!$A:$G,7,0)</f>
        <v>119</v>
      </c>
      <c r="L15" s="2">
        <f>VLOOKUP(A15,[2]TDSheet!$A:$O,15,0)</f>
        <v>540</v>
      </c>
      <c r="N15" s="2">
        <f t="shared" si="3"/>
        <v>33</v>
      </c>
      <c r="O15" s="16"/>
      <c r="P15" s="16"/>
      <c r="Q15" s="16"/>
      <c r="R15" s="16"/>
      <c r="S15" s="2">
        <f t="shared" si="4"/>
        <v>16.696969696969695</v>
      </c>
      <c r="T15" s="2">
        <f t="shared" si="5"/>
        <v>16.696969696969695</v>
      </c>
      <c r="W15" s="2">
        <f>VLOOKUP(A15,[2]TDSheet!$A:$X,24,0)</f>
        <v>48.8</v>
      </c>
      <c r="X15" s="2">
        <f>VLOOKUP(A15,[2]TDSheet!$A:$Y,25,0)</f>
        <v>0.2</v>
      </c>
      <c r="Y15" s="2">
        <f>VLOOKUP(A15,[2]TDSheet!$A:$N,14,0)</f>
        <v>58.8</v>
      </c>
      <c r="AA15" s="2">
        <f t="shared" si="6"/>
        <v>0</v>
      </c>
    </row>
    <row r="16" spans="1:30" ht="11.1" customHeight="1" outlineLevel="3" x14ac:dyDescent="0.2">
      <c r="A16" s="8" t="s">
        <v>53</v>
      </c>
      <c r="B16" s="8" t="str">
        <f>VLOOKUP(A16,[2]TDSheet!$A:$B,2,0)</f>
        <v>шт</v>
      </c>
      <c r="C16" s="10">
        <v>186</v>
      </c>
      <c r="D16" s="10">
        <v>120</v>
      </c>
      <c r="E16" s="10">
        <v>170</v>
      </c>
      <c r="F16" s="10"/>
      <c r="G16" s="15">
        <f>VLOOKUP(A16,[2]TDSheet!$A:$G,7,0)</f>
        <v>0.42</v>
      </c>
      <c r="J16" s="2">
        <f t="shared" si="2"/>
        <v>50</v>
      </c>
      <c r="K16" s="2">
        <f>VLOOKUP(A16,[1]TDSheet!$A:$G,7,0)</f>
        <v>120</v>
      </c>
      <c r="L16" s="2">
        <f>VLOOKUP(A16,[2]TDSheet!$A:$O,15,0)</f>
        <v>550</v>
      </c>
      <c r="N16" s="2">
        <f t="shared" si="3"/>
        <v>10</v>
      </c>
      <c r="O16" s="16"/>
      <c r="P16" s="16"/>
      <c r="Q16" s="16"/>
      <c r="R16" s="16"/>
      <c r="S16" s="2">
        <f t="shared" si="4"/>
        <v>55</v>
      </c>
      <c r="T16" s="2">
        <f t="shared" si="5"/>
        <v>55</v>
      </c>
      <c r="W16" s="2">
        <f>VLOOKUP(A16,[2]TDSheet!$A:$X,24,0)</f>
        <v>55.6</v>
      </c>
      <c r="X16" s="2">
        <f>VLOOKUP(A16,[2]TDSheet!$A:$Y,25,0)</f>
        <v>0</v>
      </c>
      <c r="Y16" s="2">
        <f>VLOOKUP(A16,[2]TDSheet!$A:$N,14,0)</f>
        <v>65</v>
      </c>
      <c r="AA16" s="2">
        <f t="shared" si="6"/>
        <v>0</v>
      </c>
    </row>
    <row r="17" spans="1:30" ht="11.1" customHeight="1" outlineLevel="3" x14ac:dyDescent="0.2">
      <c r="A17" s="8" t="s">
        <v>54</v>
      </c>
      <c r="B17" s="8" t="str">
        <f>VLOOKUP(A17,[2]TDSheet!$A:$B,2,0)</f>
        <v>шт</v>
      </c>
      <c r="C17" s="10">
        <v>221</v>
      </c>
      <c r="D17" s="10">
        <v>60</v>
      </c>
      <c r="E17" s="10">
        <v>154</v>
      </c>
      <c r="F17" s="10">
        <v>77</v>
      </c>
      <c r="G17" s="15">
        <f>VLOOKUP(A17,[2]TDSheet!$A:$G,7,0)</f>
        <v>0.35</v>
      </c>
      <c r="J17" s="2">
        <f t="shared" si="2"/>
        <v>155</v>
      </c>
      <c r="K17" s="2">
        <f>VLOOKUP(A17,[1]TDSheet!$A:$G,7,0)</f>
        <v>-1</v>
      </c>
      <c r="L17" s="2">
        <f>VLOOKUP(A17,[2]TDSheet!$A:$O,15,0)</f>
        <v>160</v>
      </c>
      <c r="N17" s="2">
        <f t="shared" si="3"/>
        <v>31</v>
      </c>
      <c r="O17" s="16">
        <v>105</v>
      </c>
      <c r="P17" s="16"/>
      <c r="Q17" s="16"/>
      <c r="R17" s="16"/>
      <c r="S17" s="2">
        <f t="shared" si="4"/>
        <v>11.03225806451613</v>
      </c>
      <c r="T17" s="2">
        <f t="shared" si="5"/>
        <v>7.645161290322581</v>
      </c>
      <c r="W17" s="2">
        <f>VLOOKUP(A17,[2]TDSheet!$A:$X,24,0)</f>
        <v>36.799999999999997</v>
      </c>
      <c r="X17" s="2">
        <f>VLOOKUP(A17,[2]TDSheet!$A:$Y,25,0)</f>
        <v>6.2</v>
      </c>
      <c r="Y17" s="2">
        <f>VLOOKUP(A17,[2]TDSheet!$A:$N,14,0)</f>
        <v>31.6</v>
      </c>
      <c r="AA17" s="2">
        <f t="shared" si="6"/>
        <v>36.75</v>
      </c>
    </row>
    <row r="18" spans="1:30" ht="11.1" customHeight="1" outlineLevel="3" x14ac:dyDescent="0.2">
      <c r="A18" s="8" t="s">
        <v>55</v>
      </c>
      <c r="B18" s="8" t="str">
        <f>VLOOKUP(A18,[2]TDSheet!$A:$B,2,0)</f>
        <v>шт</v>
      </c>
      <c r="C18" s="10">
        <v>110</v>
      </c>
      <c r="D18" s="10">
        <v>84</v>
      </c>
      <c r="E18" s="10">
        <v>149</v>
      </c>
      <c r="F18" s="10"/>
      <c r="G18" s="15">
        <f>VLOOKUP(A18,[2]TDSheet!$A:$G,7,0)</f>
        <v>0.35</v>
      </c>
      <c r="J18" s="2">
        <f t="shared" si="2"/>
        <v>137</v>
      </c>
      <c r="K18" s="2">
        <f>VLOOKUP(A18,[1]TDSheet!$A:$G,7,0)</f>
        <v>12</v>
      </c>
      <c r="L18" s="2">
        <f>VLOOKUP(A18,[2]TDSheet!$A:$O,15,0)</f>
        <v>280</v>
      </c>
      <c r="N18" s="2">
        <f t="shared" si="3"/>
        <v>27.4</v>
      </c>
      <c r="O18" s="16">
        <v>20</v>
      </c>
      <c r="P18" s="16"/>
      <c r="Q18" s="16"/>
      <c r="R18" s="16"/>
      <c r="S18" s="2">
        <f t="shared" si="4"/>
        <v>10.948905109489052</v>
      </c>
      <c r="T18" s="2">
        <f t="shared" si="5"/>
        <v>10.218978102189782</v>
      </c>
      <c r="W18" s="2">
        <f>VLOOKUP(A18,[2]TDSheet!$A:$X,24,0)</f>
        <v>31.93</v>
      </c>
      <c r="X18" s="2">
        <f>VLOOKUP(A18,[2]TDSheet!$A:$Y,25,0)</f>
        <v>20.6</v>
      </c>
      <c r="Y18" s="2">
        <f>VLOOKUP(A18,[2]TDSheet!$A:$N,14,0)</f>
        <v>33.6</v>
      </c>
      <c r="AA18" s="2">
        <f t="shared" si="6"/>
        <v>7</v>
      </c>
    </row>
    <row r="19" spans="1:30" ht="11.1" customHeight="1" outlineLevel="3" x14ac:dyDescent="0.2">
      <c r="A19" s="8" t="s">
        <v>15</v>
      </c>
      <c r="B19" s="8" t="str">
        <f>VLOOKUP(A19,[2]TDSheet!$A:$B,2,0)</f>
        <v>кг</v>
      </c>
      <c r="C19" s="10">
        <v>4.5730000000000004</v>
      </c>
      <c r="D19" s="10">
        <v>706.39499999999998</v>
      </c>
      <c r="E19" s="10">
        <v>341.92700000000002</v>
      </c>
      <c r="F19" s="10">
        <v>361.726</v>
      </c>
      <c r="G19" s="15">
        <f>VLOOKUP(A19,[2]TDSheet!$A:$G,7,0)</f>
        <v>1</v>
      </c>
      <c r="J19" s="2">
        <f t="shared" si="2"/>
        <v>341.92700000000002</v>
      </c>
      <c r="L19" s="2">
        <f>VLOOKUP(A19,[2]TDSheet!$A:$O,15,0)</f>
        <v>90</v>
      </c>
      <c r="N19" s="2">
        <f t="shared" si="3"/>
        <v>68.385400000000004</v>
      </c>
      <c r="O19" s="16">
        <v>300</v>
      </c>
      <c r="P19" s="16"/>
      <c r="Q19" s="16"/>
      <c r="R19" s="16"/>
      <c r="S19" s="2">
        <f t="shared" si="4"/>
        <v>10.992492549579296</v>
      </c>
      <c r="T19" s="2">
        <f t="shared" si="5"/>
        <v>6.605591251933892</v>
      </c>
      <c r="W19" s="2">
        <f>VLOOKUP(A19,[2]TDSheet!$A:$X,24,0)</f>
        <v>68.272999999999996</v>
      </c>
      <c r="X19" s="2">
        <f>VLOOKUP(A19,[2]TDSheet!$A:$Y,25,0)</f>
        <v>68.128</v>
      </c>
      <c r="Y19" s="2">
        <f>VLOOKUP(A19,[2]TDSheet!$A:$N,14,0)</f>
        <v>65.036199999999994</v>
      </c>
      <c r="AA19" s="2">
        <f t="shared" si="6"/>
        <v>300</v>
      </c>
    </row>
    <row r="20" spans="1:30" ht="11.1" customHeight="1" outlineLevel="3" x14ac:dyDescent="0.2">
      <c r="A20" s="19" t="s">
        <v>16</v>
      </c>
      <c r="B20" s="19" t="str">
        <f>VLOOKUP(A20,[2]TDSheet!$A:$B,2,0)</f>
        <v>кг</v>
      </c>
      <c r="C20" s="20">
        <v>1622.3779999999999</v>
      </c>
      <c r="D20" s="20">
        <v>12865.879000000001</v>
      </c>
      <c r="E20" s="20">
        <v>8717.2289999999994</v>
      </c>
      <c r="F20" s="20">
        <v>5027.0370000000003</v>
      </c>
      <c r="G20" s="21">
        <f>VLOOKUP(A20,[2]TDSheet!$A:$G,7,0)</f>
        <v>1</v>
      </c>
      <c r="H20" s="22"/>
      <c r="I20" s="22"/>
      <c r="J20" s="22">
        <f t="shared" si="2"/>
        <v>3712.7739999999994</v>
      </c>
      <c r="K20" s="22">
        <f>VLOOKUP(A20,[1]TDSheet!$A:$G,7,0)</f>
        <v>5004.4549999999999</v>
      </c>
      <c r="L20" s="22">
        <f>VLOOKUP(A20,[2]TDSheet!$A:$O,15,0)</f>
        <v>800</v>
      </c>
      <c r="M20" s="22"/>
      <c r="N20" s="22">
        <f t="shared" si="3"/>
        <v>742.55479999999989</v>
      </c>
      <c r="O20" s="23">
        <v>2350</v>
      </c>
      <c r="P20" s="23"/>
      <c r="Q20" s="23"/>
      <c r="R20" s="23"/>
      <c r="S20" s="22">
        <f t="shared" si="4"/>
        <v>11.01203170459608</v>
      </c>
      <c r="T20" s="22">
        <f t="shared" si="5"/>
        <v>7.8472821130507828</v>
      </c>
      <c r="U20" s="22"/>
      <c r="V20" s="22"/>
      <c r="W20" s="22">
        <f>VLOOKUP(A20,[2]TDSheet!$A:$X,24,0)</f>
        <v>741.4126</v>
      </c>
      <c r="X20" s="22">
        <f>VLOOKUP(A20,[2]TDSheet!$A:$Y,25,0)</f>
        <v>741.47700000000009</v>
      </c>
      <c r="Y20" s="22">
        <f>VLOOKUP(A20,[2]TDSheet!$A:$N,14,0)</f>
        <v>607.05500000000006</v>
      </c>
      <c r="Z20" s="22" t="s">
        <v>86</v>
      </c>
      <c r="AA20" s="22">
        <f t="shared" si="6"/>
        <v>2350</v>
      </c>
      <c r="AB20" s="22"/>
      <c r="AC20" s="22"/>
      <c r="AD20" s="22"/>
    </row>
    <row r="21" spans="1:30" ht="11.1" customHeight="1" outlineLevel="3" x14ac:dyDescent="0.2">
      <c r="A21" s="8" t="s">
        <v>17</v>
      </c>
      <c r="B21" s="8" t="str">
        <f>VLOOKUP(A21,[2]TDSheet!$A:$B,2,0)</f>
        <v>кг</v>
      </c>
      <c r="C21" s="10">
        <v>3.8119999999999998</v>
      </c>
      <c r="D21" s="10">
        <v>962.05200000000002</v>
      </c>
      <c r="E21" s="10">
        <v>626.90899999999999</v>
      </c>
      <c r="F21" s="10">
        <v>330.53100000000001</v>
      </c>
      <c r="G21" s="15">
        <f>VLOOKUP(A21,[2]TDSheet!$A:$G,7,0)</f>
        <v>1</v>
      </c>
      <c r="J21" s="2">
        <f t="shared" si="2"/>
        <v>421.80899999999997</v>
      </c>
      <c r="K21" s="2">
        <f>VLOOKUP(A21,[1]TDSheet!$A:$G,7,0)</f>
        <v>205.1</v>
      </c>
      <c r="L21" s="2">
        <f>VLOOKUP(A21,[2]TDSheet!$A:$O,15,0)</f>
        <v>0</v>
      </c>
      <c r="N21" s="2">
        <f t="shared" si="3"/>
        <v>84.361799999999988</v>
      </c>
      <c r="O21" s="16">
        <v>600</v>
      </c>
      <c r="P21" s="16"/>
      <c r="Q21" s="16"/>
      <c r="R21" s="16"/>
      <c r="S21" s="2">
        <f t="shared" si="4"/>
        <v>11.030241175508348</v>
      </c>
      <c r="T21" s="2">
        <f t="shared" si="5"/>
        <v>3.9180173964993639</v>
      </c>
      <c r="W21" s="2">
        <f>VLOOKUP(A21,[2]TDSheet!$A:$X,24,0)</f>
        <v>71.932600000000008</v>
      </c>
      <c r="X21" s="2">
        <f>VLOOKUP(A21,[2]TDSheet!$A:$Y,25,0)</f>
        <v>66.420799999999986</v>
      </c>
      <c r="Y21" s="2">
        <f>VLOOKUP(A21,[2]TDSheet!$A:$N,14,0)</f>
        <v>50.662800000000004</v>
      </c>
      <c r="AA21" s="2">
        <f t="shared" si="6"/>
        <v>600</v>
      </c>
    </row>
    <row r="22" spans="1:30" ht="11.1" customHeight="1" outlineLevel="3" x14ac:dyDescent="0.2">
      <c r="A22" s="8" t="s">
        <v>18</v>
      </c>
      <c r="B22" s="8" t="str">
        <f>VLOOKUP(A22,[2]TDSheet!$A:$B,2,0)</f>
        <v>кг</v>
      </c>
      <c r="C22" s="10">
        <v>4060.2510000000002</v>
      </c>
      <c r="D22" s="10">
        <v>13010.2</v>
      </c>
      <c r="E22" s="10">
        <v>10058.722</v>
      </c>
      <c r="F22" s="10">
        <v>5961.2929999999997</v>
      </c>
      <c r="G22" s="15">
        <f>VLOOKUP(A22,[2]TDSheet!$A:$G,7,0)</f>
        <v>1</v>
      </c>
      <c r="J22" s="2">
        <f t="shared" si="2"/>
        <v>5048.1819999999998</v>
      </c>
      <c r="K22" s="2">
        <f>VLOOKUP(A22,[1]TDSheet!$A:$G,7,0)</f>
        <v>5010.54</v>
      </c>
      <c r="L22" s="2">
        <f>VLOOKUP(A22,[2]TDSheet!$A:$O,15,0)</f>
        <v>3000</v>
      </c>
      <c r="M22" s="2">
        <v>1000</v>
      </c>
      <c r="N22" s="2">
        <f t="shared" si="3"/>
        <v>1009.6364</v>
      </c>
      <c r="O22" s="16">
        <v>2150</v>
      </c>
      <c r="P22" s="16"/>
      <c r="Q22" s="16"/>
      <c r="R22" s="16"/>
      <c r="S22" s="2">
        <f t="shared" si="4"/>
        <v>11.99569765907806</v>
      </c>
      <c r="T22" s="2">
        <f t="shared" si="5"/>
        <v>9.8662181751767264</v>
      </c>
      <c r="W22" s="2">
        <f>VLOOKUP(A22,[2]TDSheet!$A:$X,24,0)</f>
        <v>1000.5809999999999</v>
      </c>
      <c r="X22" s="2">
        <f>VLOOKUP(A22,[2]TDSheet!$A:$Y,25,0)</f>
        <v>903.22160000000008</v>
      </c>
      <c r="Y22" s="2">
        <f>VLOOKUP(A22,[2]TDSheet!$A:$N,14,0)</f>
        <v>853.82119999999998</v>
      </c>
      <c r="AA22" s="2">
        <f t="shared" si="6"/>
        <v>2150</v>
      </c>
    </row>
    <row r="23" spans="1:30" ht="11.1" customHeight="1" outlineLevel="3" x14ac:dyDescent="0.2">
      <c r="A23" s="8" t="s">
        <v>19</v>
      </c>
      <c r="B23" s="8" t="str">
        <f>VLOOKUP(A23,[2]TDSheet!$A:$B,2,0)</f>
        <v>кг</v>
      </c>
      <c r="C23" s="10">
        <v>44.566000000000003</v>
      </c>
      <c r="D23" s="10">
        <v>75.078000000000003</v>
      </c>
      <c r="E23" s="10">
        <v>74.760000000000005</v>
      </c>
      <c r="F23" s="10">
        <v>-0.13800000000000001</v>
      </c>
      <c r="G23" s="15">
        <f>VLOOKUP(A23,[2]TDSheet!$A:$G,7,0)</f>
        <v>1</v>
      </c>
      <c r="J23" s="2">
        <f t="shared" si="2"/>
        <v>64.070000000000007</v>
      </c>
      <c r="K23" s="2">
        <f>VLOOKUP(A23,[1]TDSheet!$A:$G,7,0)</f>
        <v>10.69</v>
      </c>
      <c r="L23" s="2">
        <f>VLOOKUP(A23,[2]TDSheet!$A:$O,15,0)</f>
        <v>200</v>
      </c>
      <c r="N23" s="2">
        <f t="shared" si="3"/>
        <v>12.814000000000002</v>
      </c>
      <c r="O23" s="16"/>
      <c r="P23" s="16"/>
      <c r="Q23" s="16"/>
      <c r="R23" s="16"/>
      <c r="S23" s="2">
        <f t="shared" si="4"/>
        <v>15.59715935695333</v>
      </c>
      <c r="T23" s="2">
        <f t="shared" si="5"/>
        <v>15.59715935695333</v>
      </c>
      <c r="W23" s="2">
        <f>VLOOKUP(A23,[2]TDSheet!$A:$X,24,0)</f>
        <v>19.4206</v>
      </c>
      <c r="X23" s="2">
        <f>VLOOKUP(A23,[2]TDSheet!$A:$Y,25,0)</f>
        <v>13.6976</v>
      </c>
      <c r="Y23" s="2">
        <f>VLOOKUP(A23,[2]TDSheet!$A:$N,14,0)</f>
        <v>20.894600000000001</v>
      </c>
      <c r="AA23" s="2">
        <f t="shared" si="6"/>
        <v>0</v>
      </c>
    </row>
    <row r="24" spans="1:30" ht="11.1" customHeight="1" outlineLevel="3" x14ac:dyDescent="0.2">
      <c r="A24" s="8" t="s">
        <v>20</v>
      </c>
      <c r="B24" s="8" t="str">
        <f>VLOOKUP(A24,[2]TDSheet!$A:$B,2,0)</f>
        <v>кг</v>
      </c>
      <c r="C24" s="10">
        <v>436.48399999999998</v>
      </c>
      <c r="D24" s="10">
        <v>260.87200000000001</v>
      </c>
      <c r="E24" s="10">
        <v>536.90899999999999</v>
      </c>
      <c r="F24" s="10">
        <v>41.869</v>
      </c>
      <c r="G24" s="15">
        <f>VLOOKUP(A24,[2]TDSheet!$A:$G,7,0)</f>
        <v>1</v>
      </c>
      <c r="J24" s="2">
        <f t="shared" si="2"/>
        <v>484.00900000000001</v>
      </c>
      <c r="K24" s="2">
        <f>VLOOKUP(A24,[1]TDSheet!$A:$G,7,0)</f>
        <v>52.9</v>
      </c>
      <c r="L24" s="2">
        <f>VLOOKUP(A24,[2]TDSheet!$A:$O,15,0)</f>
        <v>500</v>
      </c>
      <c r="N24" s="2">
        <f t="shared" si="3"/>
        <v>96.8018</v>
      </c>
      <c r="O24" s="16">
        <v>520</v>
      </c>
      <c r="P24" s="16"/>
      <c r="Q24" s="16"/>
      <c r="R24" s="16"/>
      <c r="S24" s="2">
        <f t="shared" si="4"/>
        <v>10.969517095756485</v>
      </c>
      <c r="T24" s="2">
        <f t="shared" si="5"/>
        <v>5.5977161581706127</v>
      </c>
      <c r="W24" s="2">
        <f>VLOOKUP(A24,[2]TDSheet!$A:$X,24,0)</f>
        <v>90.875799999999998</v>
      </c>
      <c r="X24" s="2">
        <f>VLOOKUP(A24,[2]TDSheet!$A:$Y,25,0)</f>
        <v>10.857599999999996</v>
      </c>
      <c r="Y24" s="2">
        <f>VLOOKUP(A24,[2]TDSheet!$A:$N,14,0)</f>
        <v>79.338999999999999</v>
      </c>
      <c r="AA24" s="2">
        <f t="shared" si="6"/>
        <v>520</v>
      </c>
    </row>
    <row r="25" spans="1:30" ht="11.1" customHeight="1" outlineLevel="3" x14ac:dyDescent="0.2">
      <c r="A25" s="8" t="s">
        <v>21</v>
      </c>
      <c r="B25" s="8" t="str">
        <f>VLOOKUP(A25,[2]TDSheet!$A:$B,2,0)</f>
        <v>кг</v>
      </c>
      <c r="C25" s="10">
        <v>765.19100000000003</v>
      </c>
      <c r="D25" s="10">
        <v>18033.116000000002</v>
      </c>
      <c r="E25" s="10">
        <v>9992.5360000000001</v>
      </c>
      <c r="F25" s="10">
        <v>8069.9390000000003</v>
      </c>
      <c r="G25" s="15">
        <f>VLOOKUP(A25,[2]TDSheet!$A:$G,7,0)</f>
        <v>1</v>
      </c>
      <c r="J25" s="2">
        <f t="shared" si="2"/>
        <v>2967.2860000000001</v>
      </c>
      <c r="K25" s="2">
        <f>VLOOKUP(A25,[1]TDSheet!$A:$G,7,0)</f>
        <v>7025.25</v>
      </c>
      <c r="L25" s="2">
        <f>VLOOKUP(A25,[2]TDSheet!$A:$O,15,0)</f>
        <v>1000</v>
      </c>
      <c r="N25" s="2">
        <f t="shared" si="3"/>
        <v>593.45720000000006</v>
      </c>
      <c r="O25" s="16"/>
      <c r="P25" s="16"/>
      <c r="Q25" s="16"/>
      <c r="R25" s="16"/>
      <c r="S25" s="2">
        <f t="shared" si="4"/>
        <v>15.283223457395072</v>
      </c>
      <c r="T25" s="2">
        <f t="shared" si="5"/>
        <v>15.283223457395072</v>
      </c>
      <c r="W25" s="2">
        <f>VLOOKUP(A25,[2]TDSheet!$A:$X,24,0)</f>
        <v>756.95320000000027</v>
      </c>
      <c r="X25" s="2">
        <f>VLOOKUP(A25,[2]TDSheet!$A:$Y,25,0)</f>
        <v>876.99339999999972</v>
      </c>
      <c r="Y25" s="2">
        <f>VLOOKUP(A25,[2]TDSheet!$A:$N,14,0)</f>
        <v>722.07779999999991</v>
      </c>
      <c r="AA25" s="2">
        <f t="shared" si="6"/>
        <v>0</v>
      </c>
    </row>
    <row r="26" spans="1:30" ht="11.1" customHeight="1" outlineLevel="3" x14ac:dyDescent="0.2">
      <c r="A26" s="19" t="s">
        <v>22</v>
      </c>
      <c r="B26" s="19" t="str">
        <f>VLOOKUP(A26,[2]TDSheet!$A:$B,2,0)</f>
        <v>кг</v>
      </c>
      <c r="C26" s="20">
        <v>343.79300000000001</v>
      </c>
      <c r="D26" s="20">
        <v>8012.7340000000004</v>
      </c>
      <c r="E26" s="20">
        <v>1550.8030000000001</v>
      </c>
      <c r="F26" s="20">
        <v>6463.924</v>
      </c>
      <c r="G26" s="21">
        <f>VLOOKUP(A26,[2]TDSheet!$A:$G,7,0)</f>
        <v>1</v>
      </c>
      <c r="H26" s="22"/>
      <c r="I26" s="22"/>
      <c r="J26" s="22">
        <f t="shared" si="2"/>
        <v>1039.2380000000001</v>
      </c>
      <c r="K26" s="22">
        <f>VLOOKUP(A26,[1]TDSheet!$A:$G,7,0)</f>
        <v>511.565</v>
      </c>
      <c r="L26" s="22">
        <f>VLOOKUP(A26,[2]TDSheet!$A:$O,15,0)</f>
        <v>300</v>
      </c>
      <c r="M26" s="22"/>
      <c r="N26" s="22">
        <f t="shared" si="3"/>
        <v>207.8476</v>
      </c>
      <c r="O26" s="23"/>
      <c r="P26" s="23"/>
      <c r="Q26" s="23"/>
      <c r="R26" s="23"/>
      <c r="S26" s="22">
        <f t="shared" si="4"/>
        <v>32.542709177301063</v>
      </c>
      <c r="T26" s="22">
        <f t="shared" si="5"/>
        <v>32.542709177301063</v>
      </c>
      <c r="U26" s="22"/>
      <c r="V26" s="22"/>
      <c r="W26" s="22">
        <f>VLOOKUP(A26,[2]TDSheet!$A:$X,24,0)</f>
        <v>550.53919999999994</v>
      </c>
      <c r="X26" s="22">
        <f>VLOOKUP(A26,[2]TDSheet!$A:$Y,25,0)</f>
        <v>561.91480000000001</v>
      </c>
      <c r="Y26" s="22">
        <f>VLOOKUP(A26,[2]TDSheet!$A:$N,14,0)</f>
        <v>459.88239999999996</v>
      </c>
      <c r="Z26" s="22" t="s">
        <v>86</v>
      </c>
      <c r="AA26" s="22">
        <f t="shared" si="6"/>
        <v>0</v>
      </c>
      <c r="AB26" s="22"/>
      <c r="AC26" s="22"/>
      <c r="AD26" s="22"/>
    </row>
    <row r="27" spans="1:30" ht="11.1" customHeight="1" outlineLevel="3" x14ac:dyDescent="0.2">
      <c r="A27" s="8" t="s">
        <v>23</v>
      </c>
      <c r="B27" s="8" t="str">
        <f>VLOOKUP(A27,[2]TDSheet!$A:$B,2,0)</f>
        <v>кг</v>
      </c>
      <c r="C27" s="9">
        <v>489.85</v>
      </c>
      <c r="D27" s="10">
        <v>501.834</v>
      </c>
      <c r="E27" s="10">
        <v>707.21299999999997</v>
      </c>
      <c r="F27" s="10">
        <v>223.935</v>
      </c>
      <c r="G27" s="15">
        <f>VLOOKUP(A27,[2]TDSheet!$A:$G,7,0)</f>
        <v>1</v>
      </c>
      <c r="J27" s="2">
        <f t="shared" si="2"/>
        <v>453.654</v>
      </c>
      <c r="K27" s="2">
        <f>VLOOKUP(A27,[1]TDSheet!$A:$G,7,0)</f>
        <v>253.559</v>
      </c>
      <c r="L27" s="2">
        <f>VLOOKUP(A27,[2]TDSheet!$A:$O,15,0)</f>
        <v>410</v>
      </c>
      <c r="N27" s="2">
        <f t="shared" si="3"/>
        <v>90.730800000000002</v>
      </c>
      <c r="O27" s="16">
        <v>360</v>
      </c>
      <c r="P27" s="16"/>
      <c r="Q27" s="16"/>
      <c r="R27" s="16"/>
      <c r="S27" s="2">
        <f t="shared" si="4"/>
        <v>10.954769493931497</v>
      </c>
      <c r="T27" s="2">
        <f t="shared" si="5"/>
        <v>6.986987880631494</v>
      </c>
      <c r="W27" s="2">
        <f>VLOOKUP(A27,[2]TDSheet!$A:$X,24,0)</f>
        <v>111.1546</v>
      </c>
      <c r="X27" s="2">
        <f>VLOOKUP(A27,[2]TDSheet!$A:$Y,25,0)</f>
        <v>52.24580000000001</v>
      </c>
      <c r="Y27" s="2">
        <f>VLOOKUP(A27,[2]TDSheet!$A:$N,14,0)</f>
        <v>94.626599999999996</v>
      </c>
      <c r="AA27" s="2">
        <f t="shared" si="6"/>
        <v>360</v>
      </c>
    </row>
    <row r="28" spans="1:30" ht="11.1" customHeight="1" outlineLevel="3" x14ac:dyDescent="0.2">
      <c r="A28" s="8" t="s">
        <v>24</v>
      </c>
      <c r="B28" s="8" t="str">
        <f>VLOOKUP(A28,[2]TDSheet!$A:$B,2,0)</f>
        <v>кг</v>
      </c>
      <c r="C28" s="9">
        <v>121.285</v>
      </c>
      <c r="D28" s="10">
        <v>222.685</v>
      </c>
      <c r="E28" s="10">
        <v>230.35</v>
      </c>
      <c r="F28" s="10">
        <v>3.5000000000000003E-2</v>
      </c>
      <c r="G28" s="15">
        <f>VLOOKUP(A28,[2]TDSheet!$A:$G,7,0)</f>
        <v>1</v>
      </c>
      <c r="J28" s="2">
        <f t="shared" si="2"/>
        <v>183.70699999999999</v>
      </c>
      <c r="K28" s="2">
        <f>VLOOKUP(A28,[1]TDSheet!$A:$G,7,0)</f>
        <v>46.643000000000001</v>
      </c>
      <c r="L28" s="2">
        <f>VLOOKUP(A28,[2]TDSheet!$A:$O,15,0)</f>
        <v>430</v>
      </c>
      <c r="N28" s="2">
        <f t="shared" si="3"/>
        <v>36.741399999999999</v>
      </c>
      <c r="O28" s="16"/>
      <c r="P28" s="16"/>
      <c r="Q28" s="16"/>
      <c r="R28" s="16"/>
      <c r="S28" s="2">
        <f t="shared" si="4"/>
        <v>11.70437163526703</v>
      </c>
      <c r="T28" s="2">
        <f t="shared" si="5"/>
        <v>11.70437163526703</v>
      </c>
      <c r="W28" s="2">
        <f>VLOOKUP(A28,[2]TDSheet!$A:$X,24,0)</f>
        <v>65.708799999999997</v>
      </c>
      <c r="X28" s="2">
        <f>VLOOKUP(A28,[2]TDSheet!$A:$Y,25,0)</f>
        <v>45.311399999999999</v>
      </c>
      <c r="Y28" s="2">
        <f>VLOOKUP(A28,[2]TDSheet!$A:$N,14,0)</f>
        <v>53.282999999999994</v>
      </c>
      <c r="AA28" s="2">
        <f t="shared" si="6"/>
        <v>0</v>
      </c>
    </row>
    <row r="29" spans="1:30" ht="21.95" customHeight="1" outlineLevel="3" x14ac:dyDescent="0.2">
      <c r="A29" s="8" t="s">
        <v>25</v>
      </c>
      <c r="B29" s="8" t="str">
        <f>VLOOKUP(A29,[2]TDSheet!$A:$B,2,0)</f>
        <v>кг</v>
      </c>
      <c r="C29" s="10">
        <v>177.87899999999999</v>
      </c>
      <c r="D29" s="10">
        <v>195.86</v>
      </c>
      <c r="E29" s="10">
        <v>288.01100000000002</v>
      </c>
      <c r="F29" s="10">
        <v>-2.5999999999999999E-2</v>
      </c>
      <c r="G29" s="15">
        <f>VLOOKUP(A29,[2]TDSheet!$A:$G,7,0)</f>
        <v>1</v>
      </c>
      <c r="J29" s="2">
        <f t="shared" si="2"/>
        <v>288.01100000000002</v>
      </c>
      <c r="L29" s="2">
        <f>VLOOKUP(A29,[2]TDSheet!$A:$O,15,0)</f>
        <v>450</v>
      </c>
      <c r="N29" s="2">
        <f t="shared" si="3"/>
        <v>57.602200000000003</v>
      </c>
      <c r="O29" s="16">
        <v>185</v>
      </c>
      <c r="P29" s="16"/>
      <c r="Q29" s="16"/>
      <c r="R29" s="16"/>
      <c r="S29" s="2">
        <f t="shared" si="4"/>
        <v>11.023433132762289</v>
      </c>
      <c r="T29" s="2">
        <f t="shared" si="5"/>
        <v>7.8117502456503392</v>
      </c>
      <c r="W29" s="2">
        <f>VLOOKUP(A29,[2]TDSheet!$A:$X,24,0)</f>
        <v>69.542200000000008</v>
      </c>
      <c r="X29" s="2">
        <f>VLOOKUP(A29,[2]TDSheet!$A:$Y,25,0)</f>
        <v>44.294200000000004</v>
      </c>
      <c r="Y29" s="2">
        <f>VLOOKUP(A29,[2]TDSheet!$A:$N,14,0)</f>
        <v>60.736000000000004</v>
      </c>
      <c r="AA29" s="2">
        <f t="shared" si="6"/>
        <v>185</v>
      </c>
    </row>
    <row r="30" spans="1:30" ht="11.1" customHeight="1" outlineLevel="3" x14ac:dyDescent="0.2">
      <c r="A30" s="8" t="s">
        <v>26</v>
      </c>
      <c r="B30" s="8" t="str">
        <f>VLOOKUP(A30,[2]TDSheet!$A:$B,2,0)</f>
        <v>кг</v>
      </c>
      <c r="C30" s="9">
        <v>141.86799999999999</v>
      </c>
      <c r="D30" s="10">
        <v>91.959000000000003</v>
      </c>
      <c r="E30" s="10">
        <v>146.339</v>
      </c>
      <c r="F30" s="10"/>
      <c r="G30" s="15">
        <f>VLOOKUP(A30,[2]TDSheet!$A:$G,7,0)</f>
        <v>1</v>
      </c>
      <c r="J30" s="2">
        <f t="shared" si="2"/>
        <v>148.429</v>
      </c>
      <c r="K30" s="2">
        <f>VLOOKUP(A30,[1]TDSheet!$A:$G,7,0)</f>
        <v>-2.09</v>
      </c>
      <c r="L30" s="2">
        <f>VLOOKUP(A30,[2]TDSheet!$A:$O,15,0)</f>
        <v>580</v>
      </c>
      <c r="N30" s="2">
        <f t="shared" si="3"/>
        <v>29.6858</v>
      </c>
      <c r="O30" s="16"/>
      <c r="P30" s="16"/>
      <c r="Q30" s="16"/>
      <c r="R30" s="16"/>
      <c r="S30" s="2">
        <f t="shared" si="4"/>
        <v>19.537960910603722</v>
      </c>
      <c r="T30" s="2">
        <f t="shared" si="5"/>
        <v>19.537960910603722</v>
      </c>
      <c r="W30" s="2">
        <f>VLOOKUP(A30,[2]TDSheet!$A:$X,24,0)</f>
        <v>43.240600000000001</v>
      </c>
      <c r="X30" s="2">
        <f>VLOOKUP(A30,[2]TDSheet!$A:$Y,25,0)</f>
        <v>33.289400000000001</v>
      </c>
      <c r="Y30" s="2">
        <f>VLOOKUP(A30,[2]TDSheet!$A:$N,14,0)</f>
        <v>57.763199999999998</v>
      </c>
      <c r="AA30" s="2">
        <f t="shared" si="6"/>
        <v>0</v>
      </c>
    </row>
    <row r="31" spans="1:30" ht="11.1" customHeight="1" outlineLevel="3" x14ac:dyDescent="0.2">
      <c r="A31" s="8" t="s">
        <v>27</v>
      </c>
      <c r="B31" s="8" t="str">
        <f>VLOOKUP(A31,[2]TDSheet!$A:$B,2,0)</f>
        <v>кг</v>
      </c>
      <c r="C31" s="10">
        <v>112.956</v>
      </c>
      <c r="D31" s="10">
        <v>105.355</v>
      </c>
      <c r="E31" s="10">
        <v>166.37899999999999</v>
      </c>
      <c r="F31" s="10">
        <v>17.097000000000001</v>
      </c>
      <c r="G31" s="15">
        <f>VLOOKUP(A31,[2]TDSheet!$A:$G,7,0)</f>
        <v>1</v>
      </c>
      <c r="J31" s="2">
        <f t="shared" si="2"/>
        <v>169.291</v>
      </c>
      <c r="K31" s="2">
        <f>VLOOKUP(A31,[1]TDSheet!$A:$G,7,0)</f>
        <v>-2.9119999999999999</v>
      </c>
      <c r="L31" s="2">
        <f>VLOOKUP(A31,[2]TDSheet!$A:$O,15,0)</f>
        <v>220</v>
      </c>
      <c r="N31" s="2">
        <f t="shared" si="3"/>
        <v>33.858199999999997</v>
      </c>
      <c r="O31" s="16">
        <v>135</v>
      </c>
      <c r="P31" s="16"/>
      <c r="Q31" s="16"/>
      <c r="R31" s="16"/>
      <c r="S31" s="2">
        <f t="shared" si="4"/>
        <v>10.989863607634193</v>
      </c>
      <c r="T31" s="2">
        <f t="shared" si="5"/>
        <v>7.0026463308740583</v>
      </c>
      <c r="W31" s="2">
        <f>VLOOKUP(A31,[2]TDSheet!$A:$X,24,0)</f>
        <v>30.507600000000004</v>
      </c>
      <c r="X31" s="2">
        <f>VLOOKUP(A31,[2]TDSheet!$A:$Y,25,0)</f>
        <v>27.0428</v>
      </c>
      <c r="Y31" s="2">
        <f>VLOOKUP(A31,[2]TDSheet!$A:$N,14,0)</f>
        <v>32.855200000000004</v>
      </c>
      <c r="AA31" s="2">
        <f t="shared" si="6"/>
        <v>135</v>
      </c>
    </row>
    <row r="32" spans="1:30" ht="11.1" customHeight="1" outlineLevel="3" x14ac:dyDescent="0.2">
      <c r="A32" s="8" t="s">
        <v>28</v>
      </c>
      <c r="B32" s="8" t="str">
        <f>VLOOKUP(A32,[2]TDSheet!$A:$B,2,0)</f>
        <v>кг</v>
      </c>
      <c r="C32" s="9">
        <v>98.043999999999997</v>
      </c>
      <c r="D32" s="10">
        <v>557.75300000000004</v>
      </c>
      <c r="E32" s="10">
        <v>563.49</v>
      </c>
      <c r="F32" s="10"/>
      <c r="G32" s="15">
        <f>VLOOKUP(A32,[2]TDSheet!$A:$G,7,0)</f>
        <v>1</v>
      </c>
      <c r="J32" s="2">
        <f t="shared" si="2"/>
        <v>109.601</v>
      </c>
      <c r="K32" s="2">
        <f>VLOOKUP(A32,[1]TDSheet!$A:$G,7,0)</f>
        <v>453.88900000000001</v>
      </c>
      <c r="L32" s="2">
        <f>VLOOKUP(A32,[2]TDSheet!$A:$O,15,0)</f>
        <v>1150</v>
      </c>
      <c r="N32" s="2">
        <f t="shared" si="3"/>
        <v>21.920200000000001</v>
      </c>
      <c r="O32" s="16"/>
      <c r="P32" s="16"/>
      <c r="Q32" s="16"/>
      <c r="R32" s="16"/>
      <c r="S32" s="2">
        <f t="shared" si="4"/>
        <v>52.463024972399886</v>
      </c>
      <c r="T32" s="2">
        <f t="shared" si="5"/>
        <v>52.463024972399886</v>
      </c>
      <c r="W32" s="2">
        <f>VLOOKUP(A32,[2]TDSheet!$A:$X,24,0)</f>
        <v>54.122800000000005</v>
      </c>
      <c r="X32" s="2">
        <f>VLOOKUP(A32,[2]TDSheet!$A:$Y,25,0)</f>
        <v>18.396399999999993</v>
      </c>
      <c r="Y32" s="2">
        <f>VLOOKUP(A32,[2]TDSheet!$A:$N,14,0)</f>
        <v>93.967999999999989</v>
      </c>
      <c r="AA32" s="2">
        <f t="shared" si="6"/>
        <v>0</v>
      </c>
    </row>
    <row r="33" spans="1:27" ht="11.1" customHeight="1" outlineLevel="3" x14ac:dyDescent="0.2">
      <c r="A33" s="8" t="s">
        <v>29</v>
      </c>
      <c r="B33" s="8" t="str">
        <f>VLOOKUP(A33,[2]TDSheet!$A:$B,2,0)</f>
        <v>кг</v>
      </c>
      <c r="C33" s="10"/>
      <c r="D33" s="10">
        <v>2186.06</v>
      </c>
      <c r="E33" s="10">
        <v>1576.1320000000001</v>
      </c>
      <c r="F33" s="10">
        <v>607.34</v>
      </c>
      <c r="G33" s="15">
        <f>VLOOKUP(A33,[2]TDSheet!$A:$G,7,0)</f>
        <v>1</v>
      </c>
      <c r="J33" s="2">
        <f t="shared" si="2"/>
        <v>410.45500000000015</v>
      </c>
      <c r="K33" s="2">
        <f>VLOOKUP(A33,[1]TDSheet!$A:$G,7,0)</f>
        <v>1165.6769999999999</v>
      </c>
      <c r="L33" s="2">
        <f>VLOOKUP(A33,[2]TDSheet!$A:$O,15,0)</f>
        <v>0</v>
      </c>
      <c r="N33" s="2">
        <f t="shared" si="3"/>
        <v>82.091000000000037</v>
      </c>
      <c r="O33" s="16">
        <v>300</v>
      </c>
      <c r="P33" s="16"/>
      <c r="Q33" s="16"/>
      <c r="R33" s="16"/>
      <c r="S33" s="2">
        <f t="shared" si="4"/>
        <v>11.052855976903675</v>
      </c>
      <c r="T33" s="2">
        <f t="shared" si="5"/>
        <v>7.3983749741140903</v>
      </c>
      <c r="W33" s="2">
        <f>VLOOKUP(A33,[2]TDSheet!$A:$X,24,0)</f>
        <v>0.30879999999999652</v>
      </c>
      <c r="X33" s="2">
        <f>VLOOKUP(A33,[2]TDSheet!$A:$Y,25,0)</f>
        <v>101.48400000000001</v>
      </c>
      <c r="Y33" s="2">
        <f>VLOOKUP(A33,[2]TDSheet!$A:$N,14,0)</f>
        <v>34.741799999999998</v>
      </c>
      <c r="AA33" s="2">
        <f t="shared" si="6"/>
        <v>300</v>
      </c>
    </row>
    <row r="34" spans="1:27" ht="11.1" customHeight="1" outlineLevel="3" x14ac:dyDescent="0.2">
      <c r="A34" s="8" t="s">
        <v>30</v>
      </c>
      <c r="B34" s="8" t="str">
        <f>VLOOKUP(A34,[2]TDSheet!$A:$B,2,0)</f>
        <v>кг</v>
      </c>
      <c r="C34" s="9"/>
      <c r="D34" s="10">
        <v>996.25099999999998</v>
      </c>
      <c r="E34" s="10">
        <v>689.53200000000004</v>
      </c>
      <c r="F34" s="10">
        <v>306.71899999999999</v>
      </c>
      <c r="G34" s="15">
        <f>VLOOKUP(A34,[2]TDSheet!$A:$G,7,0)</f>
        <v>1</v>
      </c>
      <c r="J34" s="2">
        <f t="shared" si="2"/>
        <v>484.80700000000002</v>
      </c>
      <c r="K34" s="2">
        <f>VLOOKUP(A34,[1]TDSheet!$A:$G,7,0)</f>
        <v>204.72499999999999</v>
      </c>
      <c r="L34" s="2">
        <f>VLOOKUP(A34,[2]TDSheet!$A:$O,15,0)</f>
        <v>0</v>
      </c>
      <c r="N34" s="2">
        <f t="shared" si="3"/>
        <v>96.961399999999998</v>
      </c>
      <c r="O34" s="16">
        <v>760</v>
      </c>
      <c r="P34" s="16"/>
      <c r="Q34" s="16"/>
      <c r="R34" s="16"/>
      <c r="S34" s="2">
        <f t="shared" si="4"/>
        <v>11.00148100171821</v>
      </c>
      <c r="T34" s="2">
        <f t="shared" si="5"/>
        <v>3.1633103482416716</v>
      </c>
      <c r="W34" s="2">
        <f>VLOOKUP(A34,[2]TDSheet!$A:$X,24,0)</f>
        <v>36.744000000000007</v>
      </c>
      <c r="X34" s="2">
        <f>VLOOKUP(A34,[2]TDSheet!$A:$Y,25,0)</f>
        <v>65.431399999999996</v>
      </c>
      <c r="Y34" s="2">
        <f>VLOOKUP(A34,[2]TDSheet!$A:$N,14,0)</f>
        <v>0</v>
      </c>
      <c r="AA34" s="2">
        <f t="shared" si="6"/>
        <v>760</v>
      </c>
    </row>
    <row r="35" spans="1:27" ht="11.1" customHeight="1" outlineLevel="3" x14ac:dyDescent="0.2">
      <c r="A35" s="8" t="s">
        <v>31</v>
      </c>
      <c r="B35" s="8" t="str">
        <f>VLOOKUP(A35,[2]TDSheet!$A:$B,2,0)</f>
        <v>кг</v>
      </c>
      <c r="C35" s="10">
        <v>283.149</v>
      </c>
      <c r="D35" s="10">
        <v>590.70299999999997</v>
      </c>
      <c r="E35" s="10">
        <v>719.83900000000006</v>
      </c>
      <c r="F35" s="10">
        <v>-2.1720000000000002</v>
      </c>
      <c r="G35" s="15">
        <f>VLOOKUP(A35,[2]TDSheet!$A:$G,7,0)</f>
        <v>1</v>
      </c>
      <c r="J35" s="2">
        <f t="shared" si="2"/>
        <v>319.18600000000004</v>
      </c>
      <c r="K35" s="2">
        <f>VLOOKUP(A35,[1]TDSheet!$A:$G,7,0)</f>
        <v>400.65300000000002</v>
      </c>
      <c r="L35" s="2">
        <f>VLOOKUP(A35,[2]TDSheet!$A:$O,15,0)</f>
        <v>690</v>
      </c>
      <c r="N35" s="2">
        <f t="shared" si="3"/>
        <v>63.83720000000001</v>
      </c>
      <c r="O35" s="16">
        <v>15</v>
      </c>
      <c r="P35" s="16"/>
      <c r="Q35" s="16"/>
      <c r="R35" s="16"/>
      <c r="S35" s="2">
        <f t="shared" si="4"/>
        <v>11.009693407605594</v>
      </c>
      <c r="T35" s="2">
        <f t="shared" si="5"/>
        <v>10.774720695769863</v>
      </c>
      <c r="W35" s="2">
        <f>VLOOKUP(A35,[2]TDSheet!$A:$X,24,0)</f>
        <v>108.00699999999999</v>
      </c>
      <c r="X35" s="2">
        <f>VLOOKUP(A35,[2]TDSheet!$A:$Y,25,0)</f>
        <v>13.439400000000003</v>
      </c>
      <c r="Y35" s="2">
        <f>VLOOKUP(A35,[2]TDSheet!$A:$N,14,0)</f>
        <v>81.65140000000001</v>
      </c>
      <c r="AA35" s="2">
        <f t="shared" si="6"/>
        <v>15</v>
      </c>
    </row>
    <row r="36" spans="1:27" ht="21.95" customHeight="1" outlineLevel="3" x14ac:dyDescent="0.2">
      <c r="A36" s="8" t="s">
        <v>32</v>
      </c>
      <c r="B36" s="8" t="str">
        <f>VLOOKUP(A36,[2]TDSheet!$A:$B,2,0)</f>
        <v>кг</v>
      </c>
      <c r="C36" s="9"/>
      <c r="D36" s="10">
        <v>1660.8810000000001</v>
      </c>
      <c r="E36" s="10">
        <v>1053.625</v>
      </c>
      <c r="F36" s="10">
        <v>599.89300000000003</v>
      </c>
      <c r="G36" s="15">
        <f>VLOOKUP(A36,[2]TDSheet!$A:$G,7,0)</f>
        <v>1</v>
      </c>
      <c r="J36" s="2">
        <f t="shared" si="2"/>
        <v>352.14400000000001</v>
      </c>
      <c r="K36" s="2">
        <f>VLOOKUP(A36,[1]TDSheet!$A:$G,7,0)</f>
        <v>701.48099999999999</v>
      </c>
      <c r="L36" s="2">
        <f>VLOOKUP(A36,[2]TDSheet!$A:$O,15,0)</f>
        <v>0</v>
      </c>
      <c r="N36" s="2">
        <f t="shared" si="3"/>
        <v>70.428799999999995</v>
      </c>
      <c r="O36" s="16">
        <v>175</v>
      </c>
      <c r="P36" s="16"/>
      <c r="Q36" s="16"/>
      <c r="R36" s="16"/>
      <c r="S36" s="2">
        <f t="shared" si="4"/>
        <v>11.002501817438322</v>
      </c>
      <c r="T36" s="2">
        <f t="shared" si="5"/>
        <v>8.5177228633740754</v>
      </c>
      <c r="W36" s="2">
        <f>VLOOKUP(A36,[2]TDSheet!$A:$X,24,0)</f>
        <v>17.8352</v>
      </c>
      <c r="X36" s="2">
        <f>VLOOKUP(A36,[2]TDSheet!$A:$Y,25,0)</f>
        <v>79.302400000000006</v>
      </c>
      <c r="Y36" s="2">
        <f>VLOOKUP(A36,[2]TDSheet!$A:$N,14,0)</f>
        <v>0.27999999999999997</v>
      </c>
      <c r="AA36" s="2">
        <f t="shared" si="6"/>
        <v>175</v>
      </c>
    </row>
    <row r="37" spans="1:27" ht="11.1" customHeight="1" outlineLevel="3" x14ac:dyDescent="0.2">
      <c r="A37" s="8" t="s">
        <v>33</v>
      </c>
      <c r="B37" s="8" t="str">
        <f>VLOOKUP(A37,[2]TDSheet!$A:$B,2,0)</f>
        <v>кг</v>
      </c>
      <c r="C37" s="9">
        <v>210.369</v>
      </c>
      <c r="D37" s="10">
        <v>155.80000000000001</v>
      </c>
      <c r="E37" s="10">
        <v>283.32600000000002</v>
      </c>
      <c r="F37" s="10">
        <v>-0.45</v>
      </c>
      <c r="G37" s="15">
        <f>VLOOKUP(A37,[2]TDSheet!$A:$G,7,0)</f>
        <v>1</v>
      </c>
      <c r="J37" s="2">
        <f t="shared" si="2"/>
        <v>236.46700000000001</v>
      </c>
      <c r="K37" s="2">
        <f>VLOOKUP(A37,[1]TDSheet!$A:$G,7,0)</f>
        <v>46.859000000000002</v>
      </c>
      <c r="L37" s="2">
        <f>VLOOKUP(A37,[2]TDSheet!$A:$O,15,0)</f>
        <v>430</v>
      </c>
      <c r="N37" s="2">
        <f t="shared" si="3"/>
        <v>47.293400000000005</v>
      </c>
      <c r="O37" s="16">
        <v>90</v>
      </c>
      <c r="P37" s="16"/>
      <c r="Q37" s="16"/>
      <c r="R37" s="16"/>
      <c r="S37" s="2">
        <f t="shared" si="4"/>
        <v>10.985676648327248</v>
      </c>
      <c r="T37" s="2">
        <f t="shared" si="5"/>
        <v>9.0826626971205275</v>
      </c>
      <c r="W37" s="2">
        <f>VLOOKUP(A37,[2]TDSheet!$A:$X,24,0)</f>
        <v>41.046399999999998</v>
      </c>
      <c r="X37" s="2">
        <f>VLOOKUP(A37,[2]TDSheet!$A:$Y,25,0)</f>
        <v>0</v>
      </c>
      <c r="Y37" s="2">
        <f>VLOOKUP(A37,[2]TDSheet!$A:$N,14,0)</f>
        <v>52.449800000000003</v>
      </c>
      <c r="AA37" s="2">
        <f t="shared" si="6"/>
        <v>90</v>
      </c>
    </row>
    <row r="38" spans="1:27" ht="11.1" customHeight="1" outlineLevel="3" x14ac:dyDescent="0.2">
      <c r="A38" s="8" t="s">
        <v>34</v>
      </c>
      <c r="B38" s="17" t="s">
        <v>83</v>
      </c>
      <c r="C38" s="10"/>
      <c r="D38" s="10">
        <v>33.164999999999999</v>
      </c>
      <c r="E38" s="10">
        <v>33.164999999999999</v>
      </c>
      <c r="F38" s="10"/>
      <c r="G38" s="15">
        <v>0</v>
      </c>
      <c r="J38" s="2">
        <f t="shared" si="2"/>
        <v>0</v>
      </c>
      <c r="K38" s="2">
        <f>VLOOKUP(A38,[1]TDSheet!$A:$G,7,0)</f>
        <v>33.164999999999999</v>
      </c>
      <c r="N38" s="2">
        <f t="shared" si="3"/>
        <v>0</v>
      </c>
      <c r="O38" s="16">
        <f t="shared" ref="O38:O59" si="7">12*N38-F38-L38</f>
        <v>0</v>
      </c>
      <c r="P38" s="16"/>
      <c r="Q38" s="16"/>
      <c r="R38" s="16"/>
      <c r="S38" s="2" t="e">
        <f t="shared" si="4"/>
        <v>#DIV/0!</v>
      </c>
      <c r="T38" s="2" t="e">
        <f t="shared" si="5"/>
        <v>#DIV/0!</v>
      </c>
      <c r="W38" s="2">
        <v>0</v>
      </c>
      <c r="X38" s="2">
        <v>0</v>
      </c>
      <c r="Y38" s="2">
        <v>0</v>
      </c>
      <c r="AA38" s="2">
        <f t="shared" si="6"/>
        <v>0</v>
      </c>
    </row>
    <row r="39" spans="1:27" ht="11.1" customHeight="1" outlineLevel="3" x14ac:dyDescent="0.2">
      <c r="A39" s="8" t="s">
        <v>35</v>
      </c>
      <c r="B39" s="8" t="str">
        <f>VLOOKUP(A39,[2]TDSheet!$A:$B,2,0)</f>
        <v>кг</v>
      </c>
      <c r="C39" s="9">
        <v>82.590999999999994</v>
      </c>
      <c r="D39" s="10">
        <v>145.18600000000001</v>
      </c>
      <c r="E39" s="10">
        <v>134.67099999999999</v>
      </c>
      <c r="F39" s="10">
        <v>54.000999999999998</v>
      </c>
      <c r="G39" s="15">
        <f>VLOOKUP(A39,[2]TDSheet!$A:$G,7,0)</f>
        <v>1</v>
      </c>
      <c r="J39" s="2">
        <f t="shared" si="2"/>
        <v>135.947</v>
      </c>
      <c r="K39" s="2">
        <f>VLOOKUP(A39,[1]TDSheet!$A:$G,7,0)</f>
        <v>-1.276</v>
      </c>
      <c r="L39" s="2">
        <f>VLOOKUP(A39,[2]TDSheet!$A:$O,15,0)</f>
        <v>250</v>
      </c>
      <c r="N39" s="2">
        <f t="shared" si="3"/>
        <v>27.189399999999999</v>
      </c>
      <c r="O39" s="16"/>
      <c r="P39" s="16"/>
      <c r="Q39" s="16"/>
      <c r="R39" s="16"/>
      <c r="S39" s="2">
        <f t="shared" si="4"/>
        <v>11.180864601646229</v>
      </c>
      <c r="T39" s="2">
        <f t="shared" si="5"/>
        <v>11.180864601646229</v>
      </c>
      <c r="W39" s="2">
        <f>VLOOKUP(A39,[2]TDSheet!$A:$X,24,0)</f>
        <v>5.1264000000000003</v>
      </c>
      <c r="X39" s="2">
        <f>VLOOKUP(A39,[2]TDSheet!$A:$Y,25,0)</f>
        <v>27.71</v>
      </c>
      <c r="Y39" s="2">
        <f>VLOOKUP(A39,[2]TDSheet!$A:$N,14,0)</f>
        <v>35.710999999999999</v>
      </c>
      <c r="AA39" s="2">
        <f t="shared" si="6"/>
        <v>0</v>
      </c>
    </row>
    <row r="40" spans="1:27" ht="21.95" customHeight="1" outlineLevel="3" x14ac:dyDescent="0.2">
      <c r="A40" s="8" t="s">
        <v>36</v>
      </c>
      <c r="B40" s="8" t="str">
        <f>VLOOKUP(A40,[2]TDSheet!$A:$B,2,0)</f>
        <v>кг</v>
      </c>
      <c r="C40" s="10"/>
      <c r="D40" s="10">
        <v>3014.9670000000001</v>
      </c>
      <c r="E40" s="10">
        <v>1578.56</v>
      </c>
      <c r="F40" s="10">
        <v>1433.519</v>
      </c>
      <c r="G40" s="15">
        <f>VLOOKUP(A40,[2]TDSheet!$A:$G,7,0)</f>
        <v>1</v>
      </c>
      <c r="J40" s="2">
        <f t="shared" si="2"/>
        <v>572.78899999999999</v>
      </c>
      <c r="K40" s="2">
        <f>VLOOKUP(A40,[1]TDSheet!$A:$G,7,0)</f>
        <v>1005.771</v>
      </c>
      <c r="L40" s="2">
        <f>VLOOKUP(A40,[2]TDSheet!$A:$O,15,0)</f>
        <v>0</v>
      </c>
      <c r="N40" s="2">
        <f t="shared" si="3"/>
        <v>114.5578</v>
      </c>
      <c r="O40" s="16"/>
      <c r="P40" s="16"/>
      <c r="Q40" s="16"/>
      <c r="R40" s="16"/>
      <c r="S40" s="2">
        <f t="shared" si="4"/>
        <v>12.513499735504697</v>
      </c>
      <c r="T40" s="2">
        <f t="shared" si="5"/>
        <v>12.513499735504697</v>
      </c>
      <c r="W40" s="2">
        <f>VLOOKUP(A40,[2]TDSheet!$A:$X,24,0)</f>
        <v>40.800400000000003</v>
      </c>
      <c r="X40" s="2">
        <f>VLOOKUP(A40,[2]TDSheet!$A:$Y,25,0)</f>
        <v>153.50059999999999</v>
      </c>
      <c r="Y40" s="2">
        <f>VLOOKUP(A40,[2]TDSheet!$A:$N,14,0)</f>
        <v>-0.8667999999999999</v>
      </c>
      <c r="AA40" s="2">
        <f t="shared" si="6"/>
        <v>0</v>
      </c>
    </row>
    <row r="41" spans="1:27" ht="21.95" customHeight="1" outlineLevel="3" x14ac:dyDescent="0.2">
      <c r="A41" s="8" t="s">
        <v>37</v>
      </c>
      <c r="B41" s="8" t="str">
        <f>VLOOKUP(A41,[2]TDSheet!$A:$B,2,0)</f>
        <v>кг</v>
      </c>
      <c r="C41" s="10">
        <v>89.661000000000001</v>
      </c>
      <c r="D41" s="10">
        <v>1160.3389999999999</v>
      </c>
      <c r="E41" s="10">
        <v>984.55399999999997</v>
      </c>
      <c r="F41" s="10">
        <v>179.30699999999999</v>
      </c>
      <c r="G41" s="15">
        <f>VLOOKUP(A41,[2]TDSheet!$A:$G,7,0)</f>
        <v>1</v>
      </c>
      <c r="J41" s="2">
        <f t="shared" si="2"/>
        <v>578.08199999999999</v>
      </c>
      <c r="K41" s="2">
        <f>VLOOKUP(A41,[1]TDSheet!$A:$G,7,0)</f>
        <v>406.47199999999998</v>
      </c>
      <c r="L41" s="2">
        <f>VLOOKUP(A41,[2]TDSheet!$A:$O,15,0)</f>
        <v>320</v>
      </c>
      <c r="N41" s="2">
        <f t="shared" si="3"/>
        <v>115.6164</v>
      </c>
      <c r="O41" s="16">
        <v>770</v>
      </c>
      <c r="P41" s="16"/>
      <c r="Q41" s="16"/>
      <c r="R41" s="16"/>
      <c r="S41" s="2">
        <f t="shared" si="4"/>
        <v>10.978606841243977</v>
      </c>
      <c r="T41" s="2">
        <f t="shared" si="5"/>
        <v>4.3186520251452221</v>
      </c>
      <c r="W41" s="2">
        <f>VLOOKUP(A41,[2]TDSheet!$A:$X,24,0)</f>
        <v>93.9328</v>
      </c>
      <c r="X41" s="2">
        <f>VLOOKUP(A41,[2]TDSheet!$A:$Y,25,0)</f>
        <v>93.805199999999985</v>
      </c>
      <c r="Y41" s="2">
        <f>VLOOKUP(A41,[2]TDSheet!$A:$N,14,0)</f>
        <v>87.657399999999996</v>
      </c>
      <c r="AA41" s="2">
        <f t="shared" si="6"/>
        <v>770</v>
      </c>
    </row>
    <row r="42" spans="1:27" ht="21.95" customHeight="1" outlineLevel="3" x14ac:dyDescent="0.2">
      <c r="A42" s="8" t="s">
        <v>38</v>
      </c>
      <c r="B42" s="8" t="str">
        <f>VLOOKUP(A42,[2]TDSheet!$A:$B,2,0)</f>
        <v>кг</v>
      </c>
      <c r="C42" s="10"/>
      <c r="D42" s="10">
        <v>955.67200000000003</v>
      </c>
      <c r="E42" s="10">
        <v>267.589</v>
      </c>
      <c r="F42" s="10">
        <v>686.88800000000003</v>
      </c>
      <c r="G42" s="15">
        <f>VLOOKUP(A42,[2]TDSheet!$A:$G,7,0)</f>
        <v>1</v>
      </c>
      <c r="J42" s="2">
        <f t="shared" si="2"/>
        <v>267.589</v>
      </c>
      <c r="L42" s="2">
        <f>VLOOKUP(A42,[2]TDSheet!$A:$O,15,0)</f>
        <v>0</v>
      </c>
      <c r="N42" s="2">
        <f t="shared" si="3"/>
        <v>53.517800000000001</v>
      </c>
      <c r="O42" s="16"/>
      <c r="P42" s="16"/>
      <c r="Q42" s="16"/>
      <c r="R42" s="16"/>
      <c r="S42" s="2">
        <f t="shared" si="4"/>
        <v>12.834757781523157</v>
      </c>
      <c r="T42" s="2">
        <f t="shared" si="5"/>
        <v>12.834757781523157</v>
      </c>
      <c r="W42" s="2">
        <f>VLOOKUP(A42,[2]TDSheet!$A:$X,24,0)</f>
        <v>46.325400000000002</v>
      </c>
      <c r="X42" s="2">
        <f>VLOOKUP(A42,[2]TDSheet!$A:$Y,25,0)</f>
        <v>86.2</v>
      </c>
      <c r="Y42" s="2">
        <f>VLOOKUP(A42,[2]TDSheet!$A:$N,14,0)</f>
        <v>20.577000000000002</v>
      </c>
      <c r="AA42" s="2">
        <f t="shared" si="6"/>
        <v>0</v>
      </c>
    </row>
    <row r="43" spans="1:27" ht="21.95" customHeight="1" outlineLevel="3" x14ac:dyDescent="0.2">
      <c r="A43" s="8" t="s">
        <v>39</v>
      </c>
      <c r="B43" s="8" t="str">
        <f>VLOOKUP(A43,[2]TDSheet!$A:$B,2,0)</f>
        <v>кг</v>
      </c>
      <c r="C43" s="9"/>
      <c r="D43" s="10">
        <v>157.202</v>
      </c>
      <c r="E43" s="10">
        <v>157.202</v>
      </c>
      <c r="F43" s="10"/>
      <c r="G43" s="15">
        <v>0</v>
      </c>
      <c r="J43" s="2">
        <f t="shared" si="2"/>
        <v>0</v>
      </c>
      <c r="K43" s="2">
        <f>VLOOKUP(A43,[1]TDSheet!$A:$G,7,0)</f>
        <v>157.202</v>
      </c>
      <c r="L43" s="2">
        <f>VLOOKUP(A43,[2]TDSheet!$A:$O,15,0)</f>
        <v>0</v>
      </c>
      <c r="N43" s="2">
        <f t="shared" si="3"/>
        <v>0</v>
      </c>
      <c r="O43" s="16">
        <f t="shared" si="7"/>
        <v>0</v>
      </c>
      <c r="P43" s="16"/>
      <c r="Q43" s="16"/>
      <c r="R43" s="16"/>
      <c r="S43" s="2" t="e">
        <f t="shared" si="4"/>
        <v>#DIV/0!</v>
      </c>
      <c r="T43" s="2" t="e">
        <f t="shared" si="5"/>
        <v>#DIV/0!</v>
      </c>
      <c r="W43" s="2">
        <f>VLOOKUP(A43,[2]TDSheet!$A:$X,24,0)</f>
        <v>0</v>
      </c>
      <c r="X43" s="2">
        <f>VLOOKUP(A43,[2]TDSheet!$A:$Y,25,0)</f>
        <v>0</v>
      </c>
      <c r="Y43" s="2">
        <f>VLOOKUP(A43,[2]TDSheet!$A:$N,14,0)</f>
        <v>0</v>
      </c>
      <c r="AA43" s="2">
        <f t="shared" si="6"/>
        <v>0</v>
      </c>
    </row>
    <row r="44" spans="1:27" ht="11.1" customHeight="1" outlineLevel="3" x14ac:dyDescent="0.2">
      <c r="A44" s="8" t="s">
        <v>40</v>
      </c>
      <c r="B44" s="8" t="str">
        <f>VLOOKUP(A44,[2]TDSheet!$A:$B,2,0)</f>
        <v>кг</v>
      </c>
      <c r="C44" s="10">
        <v>62.822000000000003</v>
      </c>
      <c r="D44" s="10">
        <v>81.997</v>
      </c>
      <c r="E44" s="10">
        <v>103.53400000000001</v>
      </c>
      <c r="F44" s="10">
        <v>23.010999999999999</v>
      </c>
      <c r="G44" s="15">
        <f>VLOOKUP(A44,[2]TDSheet!$A:$G,7,0)</f>
        <v>1</v>
      </c>
      <c r="J44" s="2">
        <f t="shared" si="2"/>
        <v>43.281000000000006</v>
      </c>
      <c r="K44" s="2">
        <f>VLOOKUP(A44,[1]TDSheet!$A:$G,7,0)</f>
        <v>60.253</v>
      </c>
      <c r="L44" s="2">
        <f>VLOOKUP(A44,[2]TDSheet!$A:$O,15,0)</f>
        <v>80</v>
      </c>
      <c r="N44" s="2">
        <f t="shared" si="3"/>
        <v>8.6562000000000019</v>
      </c>
      <c r="O44" s="16"/>
      <c r="P44" s="16"/>
      <c r="Q44" s="16"/>
      <c r="R44" s="16"/>
      <c r="S44" s="2">
        <f t="shared" si="4"/>
        <v>11.900256463575237</v>
      </c>
      <c r="T44" s="2">
        <f t="shared" si="5"/>
        <v>11.900256463575237</v>
      </c>
      <c r="W44" s="2">
        <f>VLOOKUP(A44,[2]TDSheet!$A:$X,24,0)</f>
        <v>12.463999999999999</v>
      </c>
      <c r="X44" s="2">
        <f>VLOOKUP(A44,[2]TDSheet!$A:$Y,25,0)</f>
        <v>8.8124000000000002</v>
      </c>
      <c r="Y44" s="2">
        <f>VLOOKUP(A44,[2]TDSheet!$A:$N,14,0)</f>
        <v>11.1312</v>
      </c>
      <c r="AA44" s="2">
        <f t="shared" si="6"/>
        <v>0</v>
      </c>
    </row>
    <row r="45" spans="1:27" ht="11.1" customHeight="1" outlineLevel="3" x14ac:dyDescent="0.2">
      <c r="A45" s="8" t="s">
        <v>56</v>
      </c>
      <c r="B45" s="8" t="str">
        <f>VLOOKUP(A45,[2]TDSheet!$A:$B,2,0)</f>
        <v>шт</v>
      </c>
      <c r="C45" s="10"/>
      <c r="D45" s="10">
        <v>1800</v>
      </c>
      <c r="E45" s="10">
        <v>574</v>
      </c>
      <c r="F45" s="10">
        <v>1213</v>
      </c>
      <c r="G45" s="15">
        <f>VLOOKUP(A45,[2]TDSheet!$A:$G,7,0)</f>
        <v>0.4</v>
      </c>
      <c r="J45" s="2">
        <f t="shared" si="2"/>
        <v>574</v>
      </c>
      <c r="L45" s="2">
        <f>VLOOKUP(A45,[2]TDSheet!$A:$O,15,0)</f>
        <v>0</v>
      </c>
      <c r="N45" s="2">
        <f t="shared" si="3"/>
        <v>114.8</v>
      </c>
      <c r="O45" s="16">
        <v>50</v>
      </c>
      <c r="P45" s="16"/>
      <c r="Q45" s="16"/>
      <c r="R45" s="16"/>
      <c r="S45" s="2">
        <f t="shared" si="4"/>
        <v>11.001742160278745</v>
      </c>
      <c r="T45" s="2">
        <f t="shared" si="5"/>
        <v>10.566202090592334</v>
      </c>
      <c r="W45" s="2">
        <f>VLOOKUP(A45,[2]TDSheet!$A:$X,24,0)</f>
        <v>38</v>
      </c>
      <c r="X45" s="2">
        <f>VLOOKUP(A45,[2]TDSheet!$A:$Y,25,0)</f>
        <v>166.4</v>
      </c>
      <c r="Y45" s="2">
        <f>VLOOKUP(A45,[2]TDSheet!$A:$N,14,0)</f>
        <v>78.8</v>
      </c>
      <c r="AA45" s="2">
        <f t="shared" si="6"/>
        <v>20</v>
      </c>
    </row>
    <row r="46" spans="1:27" ht="11.1" customHeight="1" outlineLevel="3" x14ac:dyDescent="0.2">
      <c r="A46" s="8" t="s">
        <v>41</v>
      </c>
      <c r="B46" s="8" t="str">
        <f>VLOOKUP(A46,[2]TDSheet!$A:$B,2,0)</f>
        <v>кг</v>
      </c>
      <c r="C46" s="10"/>
      <c r="D46" s="10">
        <v>602.76599999999996</v>
      </c>
      <c r="E46" s="10">
        <v>280.19600000000003</v>
      </c>
      <c r="F46" s="10">
        <v>321.66800000000001</v>
      </c>
      <c r="G46" s="15">
        <f>VLOOKUP(A46,[2]TDSheet!$A:$G,7,0)</f>
        <v>1</v>
      </c>
      <c r="J46" s="2">
        <f t="shared" si="2"/>
        <v>280.92800000000005</v>
      </c>
      <c r="K46" s="2">
        <f>VLOOKUP(A46,[1]TDSheet!$A:$G,7,0)</f>
        <v>-0.73199999999999998</v>
      </c>
      <c r="L46" s="2">
        <f>VLOOKUP(A46,[2]TDSheet!$A:$O,15,0)</f>
        <v>0</v>
      </c>
      <c r="N46" s="2">
        <f t="shared" si="3"/>
        <v>56.185600000000008</v>
      </c>
      <c r="O46" s="16">
        <v>300</v>
      </c>
      <c r="P46" s="16"/>
      <c r="Q46" s="16"/>
      <c r="R46" s="16"/>
      <c r="S46" s="2">
        <f t="shared" si="4"/>
        <v>11.064543228158103</v>
      </c>
      <c r="T46" s="2">
        <f t="shared" si="5"/>
        <v>5.7250968219614986</v>
      </c>
      <c r="W46" s="2">
        <f>VLOOKUP(A46,[2]TDSheet!$A:$X,24,0)</f>
        <v>0.99919999999999987</v>
      </c>
      <c r="X46" s="2">
        <f>VLOOKUP(A46,[2]TDSheet!$A:$Y,25,0)</f>
        <v>58.585400000000007</v>
      </c>
      <c r="Y46" s="2">
        <f>VLOOKUP(A46,[2]TDSheet!$A:$N,14,0)</f>
        <v>32.524000000000001</v>
      </c>
      <c r="AA46" s="2">
        <f t="shared" si="6"/>
        <v>300</v>
      </c>
    </row>
    <row r="47" spans="1:27" ht="11.1" customHeight="1" outlineLevel="3" x14ac:dyDescent="0.2">
      <c r="A47" s="8" t="s">
        <v>57</v>
      </c>
      <c r="B47" s="8" t="str">
        <f>VLOOKUP(A47,[2]TDSheet!$A:$B,2,0)</f>
        <v>шт</v>
      </c>
      <c r="C47" s="10">
        <v>1</v>
      </c>
      <c r="D47" s="10">
        <v>3180</v>
      </c>
      <c r="E47" s="10">
        <v>1331</v>
      </c>
      <c r="F47" s="10">
        <v>1848</v>
      </c>
      <c r="G47" s="15">
        <f>VLOOKUP(A47,[2]TDSheet!$A:$G,7,0)</f>
        <v>0.4</v>
      </c>
      <c r="J47" s="2">
        <f t="shared" si="2"/>
        <v>1151</v>
      </c>
      <c r="K47" s="2">
        <f>VLOOKUP(A47,[1]TDSheet!$A:$G,7,0)</f>
        <v>180</v>
      </c>
      <c r="L47" s="2">
        <f>VLOOKUP(A47,[2]TDSheet!$A:$O,15,0)</f>
        <v>0</v>
      </c>
      <c r="N47" s="2">
        <f t="shared" si="3"/>
        <v>230.2</v>
      </c>
      <c r="O47" s="16">
        <v>685</v>
      </c>
      <c r="P47" s="16"/>
      <c r="Q47" s="16"/>
      <c r="R47" s="16"/>
      <c r="S47" s="2">
        <f t="shared" si="4"/>
        <v>11.003475238922677</v>
      </c>
      <c r="T47" s="2">
        <f t="shared" si="5"/>
        <v>8.0278019113814079</v>
      </c>
      <c r="W47" s="2">
        <f>VLOOKUP(A47,[2]TDSheet!$A:$X,24,0)</f>
        <v>128.4</v>
      </c>
      <c r="X47" s="2">
        <f>VLOOKUP(A47,[2]TDSheet!$A:$Y,25,0)</f>
        <v>272.8</v>
      </c>
      <c r="Y47" s="2">
        <f>VLOOKUP(A47,[2]TDSheet!$A:$N,14,0)</f>
        <v>113.8</v>
      </c>
      <c r="AA47" s="2">
        <f t="shared" si="6"/>
        <v>274</v>
      </c>
    </row>
    <row r="48" spans="1:27" ht="11.1" customHeight="1" outlineLevel="3" x14ac:dyDescent="0.2">
      <c r="A48" s="8" t="s">
        <v>58</v>
      </c>
      <c r="B48" s="8" t="str">
        <f>VLOOKUP(A48,[2]TDSheet!$A:$B,2,0)</f>
        <v>шт</v>
      </c>
      <c r="C48" s="9"/>
      <c r="D48" s="10">
        <v>2286</v>
      </c>
      <c r="E48" s="10">
        <v>1216</v>
      </c>
      <c r="F48" s="10">
        <v>1078</v>
      </c>
      <c r="G48" s="15">
        <f>VLOOKUP(A48,[2]TDSheet!$A:$G,7,0)</f>
        <v>0.4</v>
      </c>
      <c r="J48" s="2">
        <f t="shared" si="2"/>
        <v>1030</v>
      </c>
      <c r="K48" s="2">
        <f>VLOOKUP(A48,[1]TDSheet!$A:$G,7,0)</f>
        <v>186</v>
      </c>
      <c r="L48" s="2">
        <f>VLOOKUP(A48,[2]TDSheet!$A:$O,15,0)</f>
        <v>0</v>
      </c>
      <c r="N48" s="2">
        <f t="shared" si="3"/>
        <v>206</v>
      </c>
      <c r="O48" s="16">
        <v>1200</v>
      </c>
      <c r="P48" s="16"/>
      <c r="Q48" s="16"/>
      <c r="R48" s="16"/>
      <c r="S48" s="2">
        <f t="shared" si="4"/>
        <v>11.058252427184467</v>
      </c>
      <c r="T48" s="2">
        <f t="shared" si="5"/>
        <v>5.233009708737864</v>
      </c>
      <c r="W48" s="2">
        <f>VLOOKUP(A48,[2]TDSheet!$A:$X,24,0)</f>
        <v>93.8</v>
      </c>
      <c r="X48" s="2">
        <f>VLOOKUP(A48,[2]TDSheet!$A:$Y,25,0)</f>
        <v>201.6</v>
      </c>
      <c r="Y48" s="2">
        <f>VLOOKUP(A48,[2]TDSheet!$A:$N,14,0)</f>
        <v>96.6</v>
      </c>
      <c r="AA48" s="2">
        <f t="shared" si="6"/>
        <v>480</v>
      </c>
    </row>
    <row r="49" spans="1:27" ht="11.1" customHeight="1" outlineLevel="3" x14ac:dyDescent="0.2">
      <c r="A49" s="8" t="s">
        <v>59</v>
      </c>
      <c r="B49" s="8" t="str">
        <f>VLOOKUP(A49,[2]TDSheet!$A:$B,2,0)</f>
        <v>шт</v>
      </c>
      <c r="C49" s="9">
        <v>-18</v>
      </c>
      <c r="D49" s="10">
        <v>234</v>
      </c>
      <c r="E49" s="10">
        <v>216</v>
      </c>
      <c r="F49" s="10"/>
      <c r="G49" s="15">
        <f>VLOOKUP(A49,[2]TDSheet!$A:$G,7,0)</f>
        <v>0.4</v>
      </c>
      <c r="J49" s="2">
        <f t="shared" si="2"/>
        <v>60</v>
      </c>
      <c r="K49" s="2">
        <f>VLOOKUP(A49,[1]TDSheet!$A:$G,7,0)</f>
        <v>156</v>
      </c>
      <c r="L49" s="2">
        <f>VLOOKUP(A49,[2]TDSheet!$A:$O,15,0)</f>
        <v>600</v>
      </c>
      <c r="N49" s="2">
        <f t="shared" si="3"/>
        <v>12</v>
      </c>
      <c r="O49" s="16"/>
      <c r="P49" s="16"/>
      <c r="Q49" s="16"/>
      <c r="R49" s="16"/>
      <c r="S49" s="2">
        <f t="shared" si="4"/>
        <v>50</v>
      </c>
      <c r="T49" s="2">
        <f t="shared" si="5"/>
        <v>50</v>
      </c>
      <c r="W49" s="2">
        <f>VLOOKUP(A49,[2]TDSheet!$A:$X,24,0)</f>
        <v>29.6</v>
      </c>
      <c r="X49" s="2">
        <f>VLOOKUP(A49,[2]TDSheet!$A:$Y,25,0)</f>
        <v>16.8</v>
      </c>
      <c r="Y49" s="2">
        <f>VLOOKUP(A49,[2]TDSheet!$A:$N,14,0)</f>
        <v>51.6</v>
      </c>
      <c r="AA49" s="2">
        <f t="shared" si="6"/>
        <v>0</v>
      </c>
    </row>
    <row r="50" spans="1:27" ht="11.1" customHeight="1" outlineLevel="3" x14ac:dyDescent="0.2">
      <c r="A50" s="8" t="s">
        <v>12</v>
      </c>
      <c r="B50" s="8" t="str">
        <f>VLOOKUP(A50,[2]TDSheet!$A:$B,2,0)</f>
        <v>кг</v>
      </c>
      <c r="C50" s="10">
        <v>101.443</v>
      </c>
      <c r="D50" s="10">
        <v>118.64100000000001</v>
      </c>
      <c r="E50" s="10">
        <v>185.28</v>
      </c>
      <c r="F50" s="10">
        <v>8.7539999999999996</v>
      </c>
      <c r="G50" s="15">
        <f>VLOOKUP(A50,[2]TDSheet!$A:$G,7,0)</f>
        <v>1</v>
      </c>
      <c r="J50" s="2">
        <f t="shared" si="2"/>
        <v>185.28</v>
      </c>
      <c r="L50" s="2">
        <f>VLOOKUP(A50,[2]TDSheet!$A:$O,15,0)</f>
        <v>0</v>
      </c>
      <c r="N50" s="2">
        <f t="shared" si="3"/>
        <v>37.055999999999997</v>
      </c>
      <c r="O50" s="16">
        <v>290</v>
      </c>
      <c r="P50" s="16"/>
      <c r="Q50" s="16"/>
      <c r="R50" s="16"/>
      <c r="S50" s="2">
        <f t="shared" si="4"/>
        <v>8.0622301381692587</v>
      </c>
      <c r="T50" s="2">
        <f t="shared" si="5"/>
        <v>0.23623704663212436</v>
      </c>
      <c r="W50" s="2">
        <f>VLOOKUP(A50,[2]TDSheet!$A:$X,24,0)</f>
        <v>18.3612</v>
      </c>
      <c r="X50" s="2">
        <f>VLOOKUP(A50,[2]TDSheet!$A:$Y,25,0)</f>
        <v>18.107199999999999</v>
      </c>
      <c r="Y50" s="2">
        <f>VLOOKUP(A50,[2]TDSheet!$A:$N,14,0)</f>
        <v>12.444799999999999</v>
      </c>
      <c r="AA50" s="2">
        <f t="shared" si="6"/>
        <v>290</v>
      </c>
    </row>
    <row r="51" spans="1:27" ht="11.1" customHeight="1" outlineLevel="3" x14ac:dyDescent="0.2">
      <c r="A51" s="8" t="s">
        <v>42</v>
      </c>
      <c r="B51" s="8" t="str">
        <f>VLOOKUP(A51,[2]TDSheet!$A:$B,2,0)</f>
        <v>кг</v>
      </c>
      <c r="C51" s="10">
        <v>55.088000000000001</v>
      </c>
      <c r="D51" s="10">
        <v>299.86</v>
      </c>
      <c r="E51" s="10">
        <v>227.273</v>
      </c>
      <c r="F51" s="10">
        <v>78.262</v>
      </c>
      <c r="G51" s="15">
        <f>VLOOKUP(A51,[2]TDSheet!$A:$G,7,0)</f>
        <v>1</v>
      </c>
      <c r="J51" s="2">
        <f t="shared" si="2"/>
        <v>119.333</v>
      </c>
      <c r="K51" s="2">
        <f>VLOOKUP(A51,[1]TDSheet!$A:$G,7,0)</f>
        <v>107.94</v>
      </c>
      <c r="L51" s="2">
        <f>VLOOKUP(A51,[2]TDSheet!$A:$O,15,0)</f>
        <v>100</v>
      </c>
      <c r="N51" s="2">
        <f t="shared" si="3"/>
        <v>23.866599999999998</v>
      </c>
      <c r="O51" s="16">
        <v>85</v>
      </c>
      <c r="P51" s="16"/>
      <c r="Q51" s="16"/>
      <c r="R51" s="16"/>
      <c r="S51" s="2">
        <f t="shared" si="4"/>
        <v>11.030561537881391</v>
      </c>
      <c r="T51" s="2">
        <f t="shared" si="5"/>
        <v>7.4690990756957429</v>
      </c>
      <c r="W51" s="2">
        <f>VLOOKUP(A51,[2]TDSheet!$A:$X,24,0)</f>
        <v>26.132999999999999</v>
      </c>
      <c r="X51" s="2">
        <f>VLOOKUP(A51,[2]TDSheet!$A:$Y,25,0)</f>
        <v>27.164800000000003</v>
      </c>
      <c r="Y51" s="2">
        <f>VLOOKUP(A51,[2]TDSheet!$A:$N,14,0)</f>
        <v>26.825599999999998</v>
      </c>
      <c r="AA51" s="2">
        <f t="shared" si="6"/>
        <v>85</v>
      </c>
    </row>
    <row r="52" spans="1:27" ht="21.95" customHeight="1" outlineLevel="3" x14ac:dyDescent="0.2">
      <c r="A52" s="8" t="s">
        <v>43</v>
      </c>
      <c r="B52" s="8" t="str">
        <f>VLOOKUP(A52,[2]TDSheet!$A:$B,2,0)</f>
        <v>кг</v>
      </c>
      <c r="C52" s="10">
        <v>20.213999999999999</v>
      </c>
      <c r="D52" s="10">
        <v>160.38300000000001</v>
      </c>
      <c r="E52" s="10">
        <v>155.869</v>
      </c>
      <c r="F52" s="10">
        <v>-0.73599999999999999</v>
      </c>
      <c r="G52" s="15">
        <f>VLOOKUP(A52,[2]TDSheet!$A:$G,7,0)</f>
        <v>1</v>
      </c>
      <c r="J52" s="2">
        <f t="shared" si="2"/>
        <v>87.989000000000004</v>
      </c>
      <c r="K52" s="2">
        <f>VLOOKUP(A52,[1]TDSheet!$A:$G,7,0)</f>
        <v>67.88</v>
      </c>
      <c r="L52" s="2">
        <f>VLOOKUP(A52,[2]TDSheet!$A:$O,15,0)</f>
        <v>140</v>
      </c>
      <c r="N52" s="2">
        <f t="shared" si="3"/>
        <v>17.597799999999999</v>
      </c>
      <c r="O52" s="16">
        <v>55</v>
      </c>
      <c r="P52" s="16"/>
      <c r="Q52" s="16"/>
      <c r="R52" s="16"/>
      <c r="S52" s="2">
        <f t="shared" si="4"/>
        <v>11.039107161122415</v>
      </c>
      <c r="T52" s="2">
        <f t="shared" si="5"/>
        <v>7.9137164872881849</v>
      </c>
      <c r="W52" s="2">
        <f>VLOOKUP(A52,[2]TDSheet!$A:$X,24,0)</f>
        <v>12.969400000000002</v>
      </c>
      <c r="X52" s="2">
        <f>VLOOKUP(A52,[2]TDSheet!$A:$Y,25,0)</f>
        <v>0</v>
      </c>
      <c r="Y52" s="2">
        <f>VLOOKUP(A52,[2]TDSheet!$A:$N,14,0)</f>
        <v>23.045999999999999</v>
      </c>
      <c r="AA52" s="2">
        <f t="shared" si="6"/>
        <v>55</v>
      </c>
    </row>
    <row r="53" spans="1:27" ht="21.95" customHeight="1" outlineLevel="3" x14ac:dyDescent="0.2">
      <c r="A53" s="8" t="s">
        <v>44</v>
      </c>
      <c r="B53" s="8" t="str">
        <f>VLOOKUP(A53,[2]TDSheet!$A:$B,2,0)</f>
        <v>кг</v>
      </c>
      <c r="C53" s="10">
        <v>4.069</v>
      </c>
      <c r="D53" s="10">
        <v>645.96500000000003</v>
      </c>
      <c r="E53" s="10">
        <v>473.73399999999998</v>
      </c>
      <c r="F53" s="10">
        <v>169.86799999999999</v>
      </c>
      <c r="G53" s="15">
        <f>VLOOKUP(A53,[2]TDSheet!$A:$G,7,0)</f>
        <v>1</v>
      </c>
      <c r="J53" s="2">
        <f t="shared" si="2"/>
        <v>246.97899999999998</v>
      </c>
      <c r="K53" s="2">
        <f>VLOOKUP(A53,[1]TDSheet!$A:$G,7,0)</f>
        <v>226.755</v>
      </c>
      <c r="L53" s="2">
        <f>VLOOKUP(A53,[2]TDSheet!$A:$O,15,0)</f>
        <v>0</v>
      </c>
      <c r="N53" s="2">
        <f t="shared" si="3"/>
        <v>49.395799999999994</v>
      </c>
      <c r="O53" s="16">
        <v>375</v>
      </c>
      <c r="P53" s="16"/>
      <c r="Q53" s="16"/>
      <c r="R53" s="16"/>
      <c r="S53" s="2">
        <f t="shared" si="4"/>
        <v>11.030654428109273</v>
      </c>
      <c r="T53" s="2">
        <f t="shared" si="5"/>
        <v>3.4389158592430937</v>
      </c>
      <c r="W53" s="2">
        <f>VLOOKUP(A53,[2]TDSheet!$A:$X,24,0)</f>
        <v>31.509599999999999</v>
      </c>
      <c r="X53" s="2">
        <f>VLOOKUP(A53,[2]TDSheet!$A:$Y,25,0)</f>
        <v>45.336400000000005</v>
      </c>
      <c r="Y53" s="2">
        <f>VLOOKUP(A53,[2]TDSheet!$A:$N,14,0)</f>
        <v>34.096400000000003</v>
      </c>
      <c r="AA53" s="2">
        <f t="shared" si="6"/>
        <v>375</v>
      </c>
    </row>
    <row r="54" spans="1:27" ht="11.1" customHeight="1" outlineLevel="3" x14ac:dyDescent="0.2">
      <c r="A54" s="8" t="s">
        <v>45</v>
      </c>
      <c r="B54" s="8" t="str">
        <f>VLOOKUP(A54,[2]TDSheet!$A:$B,2,0)</f>
        <v>кг</v>
      </c>
      <c r="C54" s="9"/>
      <c r="D54" s="10">
        <v>5420.7039999999997</v>
      </c>
      <c r="E54" s="10">
        <v>3685.25</v>
      </c>
      <c r="F54" s="10">
        <v>1735.454</v>
      </c>
      <c r="G54" s="15">
        <f>VLOOKUP(A54,[2]TDSheet!$A:$G,7,0)</f>
        <v>1</v>
      </c>
      <c r="J54" s="2">
        <f t="shared" si="2"/>
        <v>1257.502</v>
      </c>
      <c r="K54" s="2">
        <f>VLOOKUP(A54,[1]TDSheet!$A:$G,7,0)</f>
        <v>2427.748</v>
      </c>
      <c r="L54" s="2">
        <f>VLOOKUP(A54,[2]TDSheet!$A:$O,15,0)</f>
        <v>0</v>
      </c>
      <c r="N54" s="2">
        <f t="shared" si="3"/>
        <v>251.50039999999998</v>
      </c>
      <c r="O54" s="16">
        <v>1050</v>
      </c>
      <c r="P54" s="16"/>
      <c r="Q54" s="16"/>
      <c r="R54" s="16"/>
      <c r="S54" s="2">
        <f t="shared" si="4"/>
        <v>11.07534620223268</v>
      </c>
      <c r="T54" s="2">
        <f t="shared" si="5"/>
        <v>6.9004025440913814</v>
      </c>
      <c r="W54" s="2">
        <f>VLOOKUP(A54,[2]TDSheet!$A:$X,24,0)</f>
        <v>177.73779999999999</v>
      </c>
      <c r="X54" s="2">
        <f>VLOOKUP(A54,[2]TDSheet!$A:$Y,25,0)</f>
        <v>290.6472</v>
      </c>
      <c r="Y54" s="2">
        <f>VLOOKUP(A54,[2]TDSheet!$A:$N,14,0)</f>
        <v>140.2116</v>
      </c>
      <c r="AA54" s="2">
        <f t="shared" si="6"/>
        <v>1050</v>
      </c>
    </row>
    <row r="55" spans="1:27" ht="11.1" customHeight="1" outlineLevel="3" x14ac:dyDescent="0.2">
      <c r="A55" s="8" t="s">
        <v>60</v>
      </c>
      <c r="B55" s="8" t="str">
        <f>VLOOKUP(A55,[2]TDSheet!$A:$B,2,0)</f>
        <v>шт</v>
      </c>
      <c r="C55" s="10">
        <v>223</v>
      </c>
      <c r="D55" s="10">
        <v>162</v>
      </c>
      <c r="E55" s="10">
        <v>218</v>
      </c>
      <c r="F55" s="10"/>
      <c r="G55" s="15">
        <f>VLOOKUP(A55,[2]TDSheet!$A:$G,7,0)</f>
        <v>0.4</v>
      </c>
      <c r="J55" s="2">
        <f t="shared" si="2"/>
        <v>158</v>
      </c>
      <c r="K55" s="2">
        <f>VLOOKUP(A55,[1]TDSheet!$A:$G,7,0)</f>
        <v>60</v>
      </c>
      <c r="L55" s="2">
        <f>VLOOKUP(A55,[2]TDSheet!$A:$O,15,0)</f>
        <v>1000</v>
      </c>
      <c r="N55" s="2">
        <f t="shared" si="3"/>
        <v>31.6</v>
      </c>
      <c r="O55" s="16"/>
      <c r="P55" s="16"/>
      <c r="Q55" s="16"/>
      <c r="R55" s="16"/>
      <c r="S55" s="2">
        <f t="shared" si="4"/>
        <v>31.645569620253163</v>
      </c>
      <c r="T55" s="2">
        <f t="shared" si="5"/>
        <v>31.645569620253163</v>
      </c>
      <c r="W55" s="2">
        <f>VLOOKUP(A55,[2]TDSheet!$A:$X,24,0)</f>
        <v>60.8</v>
      </c>
      <c r="X55" s="2">
        <f>VLOOKUP(A55,[2]TDSheet!$A:$Y,25,0)</f>
        <v>0</v>
      </c>
      <c r="Y55" s="2">
        <f>VLOOKUP(A55,[2]TDSheet!$A:$N,14,0)</f>
        <v>93.8</v>
      </c>
      <c r="AA55" s="2">
        <f t="shared" si="6"/>
        <v>0</v>
      </c>
    </row>
    <row r="56" spans="1:27" ht="11.1" customHeight="1" outlineLevel="3" x14ac:dyDescent="0.2">
      <c r="A56" s="8" t="s">
        <v>46</v>
      </c>
      <c r="B56" s="8" t="str">
        <f>VLOOKUP(A56,[2]TDSheet!$A:$B,2,0)</f>
        <v>кг</v>
      </c>
      <c r="C56" s="9">
        <v>108.84</v>
      </c>
      <c r="D56" s="10">
        <v>114.268</v>
      </c>
      <c r="E56" s="10">
        <v>163.37700000000001</v>
      </c>
      <c r="F56" s="10"/>
      <c r="G56" s="15">
        <f>VLOOKUP(A56,[2]TDSheet!$A:$G,7,0)</f>
        <v>1</v>
      </c>
      <c r="J56" s="2">
        <f t="shared" si="2"/>
        <v>102.45000000000002</v>
      </c>
      <c r="K56" s="2">
        <f>VLOOKUP(A56,[1]TDSheet!$A:$G,7,0)</f>
        <v>60.927</v>
      </c>
      <c r="L56" s="2">
        <f>VLOOKUP(A56,[2]TDSheet!$A:$O,15,0)</f>
        <v>430</v>
      </c>
      <c r="N56" s="2">
        <f t="shared" si="3"/>
        <v>20.490000000000002</v>
      </c>
      <c r="O56" s="16"/>
      <c r="P56" s="16"/>
      <c r="Q56" s="16"/>
      <c r="R56" s="16"/>
      <c r="S56" s="2">
        <f t="shared" si="4"/>
        <v>20.985846754514395</v>
      </c>
      <c r="T56" s="2">
        <f t="shared" si="5"/>
        <v>20.985846754514395</v>
      </c>
      <c r="W56" s="2">
        <f>VLOOKUP(A56,[2]TDSheet!$A:$X,24,0)</f>
        <v>30.240199999999998</v>
      </c>
      <c r="X56" s="2">
        <f>VLOOKUP(A56,[2]TDSheet!$A:$Y,25,0)</f>
        <v>0.60699999999999932</v>
      </c>
      <c r="Y56" s="2">
        <f>VLOOKUP(A56,[2]TDSheet!$A:$N,14,0)</f>
        <v>42.888400000000004</v>
      </c>
      <c r="AA56" s="2">
        <f t="shared" si="6"/>
        <v>0</v>
      </c>
    </row>
    <row r="57" spans="1:27" ht="11.1" customHeight="1" outlineLevel="3" x14ac:dyDescent="0.2">
      <c r="A57" s="8" t="s">
        <v>47</v>
      </c>
      <c r="B57" s="8" t="str">
        <f>VLOOKUP(A57,[2]TDSheet!$A:$B,2,0)</f>
        <v>кг</v>
      </c>
      <c r="C57" s="10">
        <v>133.77799999999999</v>
      </c>
      <c r="D57" s="10">
        <v>243.208</v>
      </c>
      <c r="E57" s="10">
        <v>242.21600000000001</v>
      </c>
      <c r="F57" s="10"/>
      <c r="G57" s="15">
        <f>VLOOKUP(A57,[2]TDSheet!$A:$G,7,0)</f>
        <v>1</v>
      </c>
      <c r="J57" s="2">
        <f t="shared" si="2"/>
        <v>64.704000000000008</v>
      </c>
      <c r="K57" s="2">
        <f>VLOOKUP(A57,[1]TDSheet!$A:$G,7,0)</f>
        <v>177.512</v>
      </c>
      <c r="L57" s="2">
        <f>VLOOKUP(A57,[2]TDSheet!$A:$O,15,0)</f>
        <v>1000</v>
      </c>
      <c r="N57" s="2">
        <f t="shared" si="3"/>
        <v>12.940800000000001</v>
      </c>
      <c r="O57" s="16"/>
      <c r="P57" s="16"/>
      <c r="Q57" s="16"/>
      <c r="R57" s="16"/>
      <c r="S57" s="2">
        <f t="shared" si="4"/>
        <v>77.274975272007907</v>
      </c>
      <c r="T57" s="2">
        <f t="shared" si="5"/>
        <v>77.274975272007907</v>
      </c>
      <c r="W57" s="2">
        <f>VLOOKUP(A57,[2]TDSheet!$A:$X,24,0)</f>
        <v>47.2956</v>
      </c>
      <c r="X57" s="2">
        <f>VLOOKUP(A57,[2]TDSheet!$A:$Y,25,0)</f>
        <v>0</v>
      </c>
      <c r="Y57" s="2">
        <f>VLOOKUP(A57,[2]TDSheet!$A:$N,14,0)</f>
        <v>83.183999999999997</v>
      </c>
      <c r="AA57" s="2">
        <f t="shared" si="6"/>
        <v>0</v>
      </c>
    </row>
    <row r="58" spans="1:27" ht="21.95" customHeight="1" outlineLevel="3" x14ac:dyDescent="0.2">
      <c r="A58" s="8" t="s">
        <v>61</v>
      </c>
      <c r="B58" s="8" t="str">
        <f>VLOOKUP(A58,[2]TDSheet!$A:$B,2,0)</f>
        <v>шт</v>
      </c>
      <c r="C58" s="10">
        <v>223</v>
      </c>
      <c r="D58" s="10">
        <v>222</v>
      </c>
      <c r="E58" s="10">
        <v>353</v>
      </c>
      <c r="F58" s="10">
        <v>33</v>
      </c>
      <c r="G58" s="15">
        <f>VLOOKUP(A58,[2]TDSheet!$A:$G,7,0)</f>
        <v>0.35</v>
      </c>
      <c r="J58" s="2">
        <f t="shared" si="2"/>
        <v>215</v>
      </c>
      <c r="K58" s="2">
        <f>VLOOKUP(A58,[1]TDSheet!$A:$G,7,0)</f>
        <v>138</v>
      </c>
      <c r="L58" s="2">
        <f>VLOOKUP(A58,[2]TDSheet!$A:$O,15,0)</f>
        <v>300</v>
      </c>
      <c r="N58" s="2">
        <f t="shared" si="3"/>
        <v>43</v>
      </c>
      <c r="O58" s="16">
        <v>140</v>
      </c>
      <c r="P58" s="16"/>
      <c r="Q58" s="16"/>
      <c r="R58" s="16"/>
      <c r="S58" s="2">
        <f t="shared" si="4"/>
        <v>11</v>
      </c>
      <c r="T58" s="2">
        <f t="shared" si="5"/>
        <v>7.7441860465116283</v>
      </c>
      <c r="W58" s="2">
        <f>VLOOKUP(A58,[2]TDSheet!$A:$X,24,0)</f>
        <v>40.4</v>
      </c>
      <c r="X58" s="2">
        <f>VLOOKUP(A58,[2]TDSheet!$A:$Y,25,0)</f>
        <v>0</v>
      </c>
      <c r="Y58" s="2">
        <f>VLOOKUP(A58,[2]TDSheet!$A:$N,14,0)</f>
        <v>44.2</v>
      </c>
      <c r="AA58" s="2">
        <f t="shared" si="6"/>
        <v>49</v>
      </c>
    </row>
    <row r="59" spans="1:27" ht="21.95" customHeight="1" outlineLevel="3" x14ac:dyDescent="0.2">
      <c r="A59" s="8" t="s">
        <v>62</v>
      </c>
      <c r="B59" s="17" t="s">
        <v>82</v>
      </c>
      <c r="C59" s="10"/>
      <c r="D59" s="10">
        <v>96</v>
      </c>
      <c r="E59" s="10">
        <v>96</v>
      </c>
      <c r="F59" s="10"/>
      <c r="G59" s="15">
        <v>0</v>
      </c>
      <c r="J59" s="2">
        <f t="shared" si="2"/>
        <v>0</v>
      </c>
      <c r="K59" s="2">
        <f>VLOOKUP(A59,[1]TDSheet!$A:$G,7,0)</f>
        <v>96</v>
      </c>
      <c r="N59" s="2">
        <f t="shared" si="3"/>
        <v>0</v>
      </c>
      <c r="O59" s="16">
        <f t="shared" si="7"/>
        <v>0</v>
      </c>
      <c r="P59" s="16"/>
      <c r="Q59" s="16"/>
      <c r="R59" s="16"/>
      <c r="S59" s="2" t="e">
        <f t="shared" si="4"/>
        <v>#DIV/0!</v>
      </c>
      <c r="T59" s="2" t="e">
        <f t="shared" si="5"/>
        <v>#DIV/0!</v>
      </c>
      <c r="W59" s="2">
        <v>0</v>
      </c>
      <c r="X59" s="2">
        <v>0</v>
      </c>
      <c r="Y59" s="2">
        <v>0</v>
      </c>
      <c r="AA59" s="2">
        <f t="shared" si="6"/>
        <v>0</v>
      </c>
    </row>
    <row r="60" spans="1:27" ht="11.1" customHeight="1" outlineLevel="3" x14ac:dyDescent="0.2">
      <c r="A60" s="8" t="s">
        <v>13</v>
      </c>
      <c r="B60" s="8" t="str">
        <f>VLOOKUP(A60,[2]TDSheet!$A:$B,2,0)</f>
        <v>кг</v>
      </c>
      <c r="C60" s="9">
        <v>286.89999999999998</v>
      </c>
      <c r="D60" s="10">
        <v>223.625</v>
      </c>
      <c r="E60" s="10">
        <v>447.65699999999998</v>
      </c>
      <c r="F60" s="10">
        <v>62.868000000000002</v>
      </c>
      <c r="G60" s="15">
        <f>VLOOKUP(A60,[2]TDSheet!$A:$G,7,0)</f>
        <v>1</v>
      </c>
      <c r="J60" s="2">
        <f t="shared" si="2"/>
        <v>290.197</v>
      </c>
      <c r="K60" s="2">
        <f>VLOOKUP(A60,[1]TDSheet!$A:$G,7,0)</f>
        <v>157.46</v>
      </c>
      <c r="L60" s="2">
        <f>VLOOKUP(A60,[2]TDSheet!$A:$O,15,0)</f>
        <v>0</v>
      </c>
      <c r="N60" s="2">
        <f t="shared" si="3"/>
        <v>58.039400000000001</v>
      </c>
      <c r="O60" s="16">
        <v>580</v>
      </c>
      <c r="P60" s="16"/>
      <c r="Q60" s="16"/>
      <c r="R60" s="16"/>
      <c r="S60" s="2">
        <f t="shared" si="4"/>
        <v>11.076406716816509</v>
      </c>
      <c r="T60" s="2">
        <f t="shared" si="5"/>
        <v>1.0831952087719721</v>
      </c>
      <c r="W60" s="2">
        <f>VLOOKUP(A60,[2]TDSheet!$A:$X,24,0)</f>
        <v>0</v>
      </c>
      <c r="X60" s="2">
        <f>VLOOKUP(A60,[2]TDSheet!$A:$Y,25,0)</f>
        <v>0</v>
      </c>
      <c r="Y60" s="2">
        <f>VLOOKUP(A60,[2]TDSheet!$A:$N,14,0)</f>
        <v>0</v>
      </c>
      <c r="AA60" s="2">
        <f t="shared" si="6"/>
        <v>580</v>
      </c>
    </row>
    <row r="61" spans="1:27" ht="11.45" customHeight="1" x14ac:dyDescent="0.2">
      <c r="A61" s="1" t="s">
        <v>84</v>
      </c>
      <c r="Z61" s="18" t="s">
        <v>85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2023-09-07T11:05:11Z</dcterms:modified>
</cp:coreProperties>
</file>