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заказа'!$B$18:$W$468</definedName>
  </definedNames>
  <calcPr calcId="181029" fullCalcOnLoad="1" iterateDelta="0.000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4"/>
  <sheetViews>
    <sheetView showGridLines="0" tabSelected="1" zoomScaleNormal="100" zoomScaleSheetLayoutView="100" workbookViewId="0">
      <selection activeCell="A381" sqref="A381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04.09.2023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31.08.2023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45173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36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3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0" t="n"/>
      <c r="Y20" s="330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5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5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5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5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5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5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5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5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5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5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36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30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30" t="n"/>
      <c r="Y44" s="330" t="n"/>
    </row>
    <row r="45" ht="14.25" customHeight="1">
      <c r="A45" s="331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31" t="n"/>
      <c r="Y45" s="331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5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5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3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30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30" t="n"/>
      <c r="Y50" s="330" t="n"/>
    </row>
    <row r="51" ht="14.25" customHeight="1">
      <c r="A51" s="331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31" t="n"/>
      <c r="Y51" s="331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5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290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5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5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3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30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30" t="n"/>
      <c r="Y57" s="330" t="n"/>
    </row>
    <row r="58" ht="14.25" customHeight="1">
      <c r="A58" s="331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31" t="n"/>
      <c r="Y58" s="331" t="n"/>
    </row>
    <row r="59" ht="27" customHeight="1">
      <c r="A59" s="64" t="inlineStr">
        <is>
          <t>SU000124</t>
        </is>
      </c>
      <c r="B59" s="64" t="inlineStr">
        <is>
          <t>P002478</t>
        </is>
      </c>
      <c r="C59" s="37" t="n">
        <v>4301011191</v>
      </c>
      <c r="D59" s="315" t="n">
        <v>4607091382945</v>
      </c>
      <c r="E59" s="636" t="n"/>
      <c r="F59" s="668" t="n">
        <v>1.35</v>
      </c>
      <c r="G59" s="38" t="n">
        <v>8</v>
      </c>
      <c r="H59" s="668" t="n">
        <v>10.8</v>
      </c>
      <c r="I59" s="668" t="n">
        <v>11.28</v>
      </c>
      <c r="J59" s="38" t="n">
        <v>56</v>
      </c>
      <c r="K59" s="39" t="inlineStr">
        <is>
          <t>СК1</t>
        </is>
      </c>
      <c r="L59" s="38" t="n">
        <v>50</v>
      </c>
      <c r="M59" s="691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15" t="n">
        <v>4607091385670</v>
      </c>
      <c r="E60" s="636" t="n"/>
      <c r="F60" s="668" t="n">
        <v>1.35</v>
      </c>
      <c r="G60" s="38" t="n">
        <v>8</v>
      </c>
      <c r="H60" s="668" t="n">
        <v>10.8</v>
      </c>
      <c r="I60" s="668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15" t="n">
        <v>4680115881327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15" t="n">
        <v>4607091388312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4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15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15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15" t="n">
        <v>4607091385687</v>
      </c>
      <c r="E65" s="636" t="n"/>
      <c r="F65" s="668" t="n">
        <v>0.4</v>
      </c>
      <c r="G65" s="38" t="n">
        <v>10</v>
      </c>
      <c r="H65" s="668" t="n">
        <v>4</v>
      </c>
      <c r="I65" s="668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15" t="n">
        <v>4680115882539</v>
      </c>
      <c r="E66" s="636" t="n"/>
      <c r="F66" s="668" t="n">
        <v>0.37</v>
      </c>
      <c r="G66" s="38" t="n">
        <v>10</v>
      </c>
      <c r="H66" s="668" t="n">
        <v>3.7</v>
      </c>
      <c r="I66" s="668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15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15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15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15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15" t="n">
        <v>4607091388466</v>
      </c>
      <c r="E71" s="636" t="n"/>
      <c r="F71" s="668" t="n">
        <v>0.45</v>
      </c>
      <c r="G71" s="38" t="n">
        <v>6</v>
      </c>
      <c r="H71" s="668" t="n">
        <v>2.7</v>
      </c>
      <c r="I71" s="668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15" t="n">
        <v>4680115880269</v>
      </c>
      <c r="E72" s="636" t="n"/>
      <c r="F72" s="668" t="n">
        <v>0.375</v>
      </c>
      <c r="G72" s="38" t="n">
        <v>10</v>
      </c>
      <c r="H72" s="668" t="n">
        <v>3.75</v>
      </c>
      <c r="I72" s="668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15" t="n">
        <v>4680115880429</v>
      </c>
      <c r="E73" s="636" t="n"/>
      <c r="F73" s="668" t="n">
        <v>0.45</v>
      </c>
      <c r="G73" s="38" t="n">
        <v>10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15" t="n">
        <v>4680115881457</v>
      </c>
      <c r="E74" s="636" t="n"/>
      <c r="F74" s="668" t="n">
        <v>0.75</v>
      </c>
      <c r="G74" s="38" t="n">
        <v>6</v>
      </c>
      <c r="H74" s="668" t="n">
        <v>4.5</v>
      </c>
      <c r="I74" s="668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23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кор</t>
        </is>
      </c>
      <c r="U75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6" t="n"/>
      <c r="Y75" s="676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3" t="n"/>
      <c r="M76" s="674" t="inlineStr">
        <is>
          <t>Итого</t>
        </is>
      </c>
      <c r="N76" s="644" t="n"/>
      <c r="O76" s="644" t="n"/>
      <c r="P76" s="644" t="n"/>
      <c r="Q76" s="644" t="n"/>
      <c r="R76" s="644" t="n"/>
      <c r="S76" s="645" t="n"/>
      <c r="T76" s="43" t="inlineStr">
        <is>
          <t>кг</t>
        </is>
      </c>
      <c r="U76" s="675">
        <f>IFERROR(SUM(U59:U74),"0")</f>
        <v/>
      </c>
      <c r="V76" s="675">
        <f>IFERROR(SUM(V59:V74),"0")</f>
        <v/>
      </c>
      <c r="W76" s="43" t="n"/>
      <c r="X76" s="676" t="n"/>
      <c r="Y76" s="676" t="n"/>
    </row>
    <row r="77" ht="14.25" customHeight="1">
      <c r="A77" s="331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31" t="n"/>
      <c r="Y77" s="331" t="n"/>
    </row>
    <row r="78" ht="16.5" customHeight="1">
      <c r="A78" s="64" t="inlineStr">
        <is>
          <t>SU001944</t>
        </is>
      </c>
      <c r="B78" s="64" t="inlineStr">
        <is>
          <t>P001620</t>
        </is>
      </c>
      <c r="C78" s="37" t="n">
        <v>4301020204</v>
      </c>
      <c r="D78" s="315" t="n">
        <v>4607091388442</v>
      </c>
      <c r="E78" s="636" t="n"/>
      <c r="F78" s="668" t="n">
        <v>1.35</v>
      </c>
      <c r="G78" s="38" t="n">
        <v>8</v>
      </c>
      <c r="H78" s="668" t="n">
        <v>10.8</v>
      </c>
      <c r="I78" s="668" t="n">
        <v>11.28</v>
      </c>
      <c r="J78" s="38" t="n">
        <v>56</v>
      </c>
      <c r="K78" s="39" t="inlineStr">
        <is>
          <t>СК1</t>
        </is>
      </c>
      <c r="L78" s="38" t="n">
        <v>45</v>
      </c>
      <c r="M78" s="707">
        <f>HYPERLINK("https://abi.ru/products/Охлажденные/Вязанка/Вязанка/Ветчины/P001620/","Ветчины Вязанка с индейкой Вязанка Весовые Вектор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IFERROR(IF(V78=0,"",ROUNDUP(V78/H78,0)*0.02175),"")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SU002488</t>
        </is>
      </c>
      <c r="B79" s="64" t="inlineStr">
        <is>
          <t>P002800</t>
        </is>
      </c>
      <c r="C79" s="37" t="n">
        <v>4301020189</v>
      </c>
      <c r="D79" s="315" t="n">
        <v>4607091384789</v>
      </c>
      <c r="E79" s="636" t="n"/>
      <c r="F79" s="668" t="n">
        <v>1</v>
      </c>
      <c r="G79" s="38" t="n">
        <v>6</v>
      </c>
      <c r="H79" s="668" t="n">
        <v>6</v>
      </c>
      <c r="I79" s="668" t="n">
        <v>6.36</v>
      </c>
      <c r="J79" s="38" t="n">
        <v>104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Весовые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IFERROR(IF(V79=0,"",ROUNDUP(V79/H79,0)*0.01196),"")</f>
        <v/>
      </c>
      <c r="X79" s="69" t="inlineStr"/>
      <c r="Y79" s="70" t="inlineStr"/>
      <c r="AC79" s="71" t="n"/>
      <c r="AZ79" s="105" t="inlineStr">
        <is>
          <t>КИ</t>
        </is>
      </c>
    </row>
    <row r="80" ht="16.5" customHeight="1">
      <c r="A80" s="64" t="inlineStr">
        <is>
          <t>SU002833</t>
        </is>
      </c>
      <c r="B80" s="64" t="inlineStr">
        <is>
          <t>P003236</t>
        </is>
      </c>
      <c r="C80" s="37" t="n">
        <v>4301020235</v>
      </c>
      <c r="D80" s="315" t="n">
        <v>4680115881488</v>
      </c>
      <c r="E80" s="636" t="n"/>
      <c r="F80" s="668" t="n">
        <v>1.35</v>
      </c>
      <c r="G80" s="38" t="n">
        <v>8</v>
      </c>
      <c r="H80" s="668" t="n">
        <v>10.8</v>
      </c>
      <c r="I80" s="668" t="n">
        <v>11.28</v>
      </c>
      <c r="J80" s="38" t="n">
        <v>48</v>
      </c>
      <c r="K80" s="39" t="inlineStr">
        <is>
          <t>СК1</t>
        </is>
      </c>
      <c r="L80" s="38" t="n">
        <v>50</v>
      </c>
      <c r="M80" s="709">
        <f>HYPERLINK("https://abi.ru/products/Охлажденные/Вязанка/Вязанка/Ветчины/P003236/","Ветчины Сливушка с индейкой Вязанка вес П/а Вязанка")</f>
        <v/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IFERROR(IF(V80=0,"",ROUNDUP(V80/H80,0)*0.02175),"")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SU002313</t>
        </is>
      </c>
      <c r="B81" s="64" t="inlineStr">
        <is>
          <t>P002583</t>
        </is>
      </c>
      <c r="C81" s="37" t="n">
        <v>4301020183</v>
      </c>
      <c r="D81" s="315" t="n">
        <v>4607091384765</v>
      </c>
      <c r="E81" s="636" t="n"/>
      <c r="F81" s="668" t="n">
        <v>0.42</v>
      </c>
      <c r="G81" s="38" t="n">
        <v>6</v>
      </c>
      <c r="H81" s="668" t="n">
        <v>2.52</v>
      </c>
      <c r="I81" s="668" t="n">
        <v>2.72</v>
      </c>
      <c r="J81" s="38" t="n">
        <v>156</v>
      </c>
      <c r="K81" s="39" t="inlineStr">
        <is>
          <t>СК1</t>
        </is>
      </c>
      <c r="L81" s="38" t="n">
        <v>45</v>
      </c>
      <c r="M81" s="710" t="inlineStr">
        <is>
          <t>Ветчины Запекуша с сочным окороком Вязанка Фикс.вес 0,42 п/а Вязанка</t>
        </is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SU003037</t>
        </is>
      </c>
      <c r="B82" s="64" t="inlineStr">
        <is>
          <t>P003575</t>
        </is>
      </c>
      <c r="C82" s="37" t="n">
        <v>4301020258</v>
      </c>
      <c r="D82" s="315" t="n">
        <v>4680115882775</v>
      </c>
      <c r="E82" s="636" t="n"/>
      <c r="F82" s="668" t="n">
        <v>0.3</v>
      </c>
      <c r="G82" s="38" t="n">
        <v>8</v>
      </c>
      <c r="H82" s="668" t="n">
        <v>2.4</v>
      </c>
      <c r="I82" s="668" t="n">
        <v>2.5</v>
      </c>
      <c r="J82" s="38" t="n">
        <v>234</v>
      </c>
      <c r="K82" s="39" t="inlineStr">
        <is>
          <t>СК3</t>
        </is>
      </c>
      <c r="L82" s="38" t="n">
        <v>50</v>
      </c>
      <c r="M82" s="711" t="inlineStr">
        <is>
          <t>Ветчины «Сливушка с индейкой» Фикс.вес 0,3 П/а ТМ «Вязанка»</t>
        </is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IFERROR(IF(V82=0,"",ROUNDUP(V82/H82,0)*0.00502),"")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SU002735</t>
        </is>
      </c>
      <c r="B83" s="64" t="inlineStr">
        <is>
          <t>P003107</t>
        </is>
      </c>
      <c r="C83" s="37" t="n">
        <v>4301020217</v>
      </c>
      <c r="D83" s="315" t="n">
        <v>4680115880658</v>
      </c>
      <c r="E83" s="636" t="n"/>
      <c r="F83" s="668" t="n">
        <v>0.4</v>
      </c>
      <c r="G83" s="38" t="n">
        <v>6</v>
      </c>
      <c r="H83" s="668" t="n">
        <v>2.4</v>
      </c>
      <c r="I83" s="668" t="n">
        <v>2.6</v>
      </c>
      <c r="J83" s="38" t="n">
        <v>156</v>
      </c>
      <c r="K83" s="39" t="inlineStr">
        <is>
          <t>СК1</t>
        </is>
      </c>
      <c r="L83" s="38" t="n">
        <v>50</v>
      </c>
      <c r="M83" s="7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 ht="27" customHeight="1">
      <c r="A84" s="64" t="inlineStr">
        <is>
          <t>SU000082</t>
        </is>
      </c>
      <c r="B84" s="64" t="inlineStr">
        <is>
          <t>P003164</t>
        </is>
      </c>
      <c r="C84" s="37" t="n">
        <v>4301020223</v>
      </c>
      <c r="D84" s="315" t="n">
        <v>4607091381962</v>
      </c>
      <c r="E84" s="636" t="n"/>
      <c r="F84" s="668" t="n">
        <v>0.5</v>
      </c>
      <c r="G84" s="38" t="n">
        <v>6</v>
      </c>
      <c r="H84" s="668" t="n">
        <v>3</v>
      </c>
      <c r="I84" s="668" t="n">
        <v>3.2</v>
      </c>
      <c r="J84" s="38" t="n">
        <v>156</v>
      </c>
      <c r="K84" s="39" t="inlineStr">
        <is>
          <t>СК1</t>
        </is>
      </c>
      <c r="L84" s="38" t="n">
        <v>50</v>
      </c>
      <c r="M84" s="713">
        <f>HYPERLINK("https://abi.ru/products/Охлажденные/Вязанка/Вязанка/Ветчины/P003164/","Ветчины Столичная Вязанка Фикс.вес 0,5 Вектор Вязанка")</f>
        <v/>
      </c>
      <c r="N84" s="670" t="n"/>
      <c r="O84" s="670" t="n"/>
      <c r="P84" s="670" t="n"/>
      <c r="Q84" s="636" t="n"/>
      <c r="R84" s="40" t="inlineStr"/>
      <c r="S84" s="40" t="inlineStr"/>
      <c r="T84" s="41" t="inlineStr">
        <is>
          <t>кг</t>
        </is>
      </c>
      <c r="U84" s="671" t="n">
        <v>0</v>
      </c>
      <c r="V84" s="672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10" t="inlineStr">
        <is>
          <t>КИ</t>
        </is>
      </c>
    </row>
    <row r="85">
      <c r="A85" s="323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3" t="n"/>
      <c r="M85" s="674" t="inlineStr">
        <is>
          <t>Итого</t>
        </is>
      </c>
      <c r="N85" s="644" t="n"/>
      <c r="O85" s="644" t="n"/>
      <c r="P85" s="644" t="n"/>
      <c r="Q85" s="644" t="n"/>
      <c r="R85" s="644" t="n"/>
      <c r="S85" s="645" t="n"/>
      <c r="T85" s="43" t="inlineStr">
        <is>
          <t>кор</t>
        </is>
      </c>
      <c r="U85" s="675">
        <f>IFERROR(U78/H78,"0")+IFERROR(U79/H79,"0")+IFERROR(U80/H80,"0")+IFERROR(U81/H81,"0")+IFERROR(U82/H82,"0")+IFERROR(U83/H83,"0")+IFERROR(U84/H84,"0")</f>
        <v/>
      </c>
      <c r="V85" s="675">
        <f>IFERROR(V78/H78,"0")+IFERROR(V79/H79,"0")+IFERROR(V80/H80,"0")+IFERROR(V81/H81,"0")+IFERROR(V82/H82,"0")+IFERROR(V83/H83,"0")+IFERROR(V84/H84,"0")</f>
        <v/>
      </c>
      <c r="W85" s="675">
        <f>IFERROR(IF(W78="",0,W78),"0")+IFERROR(IF(W79="",0,W79),"0")+IFERROR(IF(W80="",0,W80),"0")+IFERROR(IF(W81="",0,W81),"0")+IFERROR(IF(W82="",0,W82),"0")+IFERROR(IF(W83="",0,W83),"0")+IFERROR(IF(W84="",0,W84),"0")</f>
        <v/>
      </c>
      <c r="X85" s="676" t="n"/>
      <c r="Y85" s="676" t="n"/>
    </row>
    <row r="86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673" t="n"/>
      <c r="M86" s="674" t="inlineStr">
        <is>
          <t>Итого</t>
        </is>
      </c>
      <c r="N86" s="644" t="n"/>
      <c r="O86" s="644" t="n"/>
      <c r="P86" s="644" t="n"/>
      <c r="Q86" s="644" t="n"/>
      <c r="R86" s="644" t="n"/>
      <c r="S86" s="645" t="n"/>
      <c r="T86" s="43" t="inlineStr">
        <is>
          <t>кг</t>
        </is>
      </c>
      <c r="U86" s="675">
        <f>IFERROR(SUM(U78:U84),"0")</f>
        <v/>
      </c>
      <c r="V86" s="675">
        <f>IFERROR(SUM(V78:V84),"0")</f>
        <v/>
      </c>
      <c r="W86" s="43" t="n"/>
      <c r="X86" s="676" t="n"/>
      <c r="Y86" s="676" t="n"/>
    </row>
    <row r="87" ht="14.25" customHeight="1">
      <c r="A87" s="331" t="inlineStr">
        <is>
          <t>Копченые колбасы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331" t="n"/>
      <c r="Y87" s="331" t="n"/>
    </row>
    <row r="88" ht="16.5" customHeight="1">
      <c r="A88" s="64" t="inlineStr">
        <is>
          <t>SU000064</t>
        </is>
      </c>
      <c r="B88" s="64" t="inlineStr">
        <is>
          <t>P001841</t>
        </is>
      </c>
      <c r="C88" s="37" t="n">
        <v>4301030895</v>
      </c>
      <c r="D88" s="315" t="n">
        <v>4607091387667</v>
      </c>
      <c r="E88" s="636" t="n"/>
      <c r="F88" s="668" t="n">
        <v>0.9</v>
      </c>
      <c r="G88" s="38" t="n">
        <v>10</v>
      </c>
      <c r="H88" s="668" t="n">
        <v>9</v>
      </c>
      <c r="I88" s="668" t="n">
        <v>9.630000000000001</v>
      </c>
      <c r="J88" s="38" t="n">
        <v>56</v>
      </c>
      <c r="K88" s="39" t="inlineStr">
        <is>
          <t>СК1</t>
        </is>
      </c>
      <c r="L88" s="38" t="n">
        <v>40</v>
      </c>
      <c r="M88" s="71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IFERROR(IF(V88=0,"",ROUNDUP(V88/H88,0)*0.02175),"")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SU000664</t>
        </is>
      </c>
      <c r="B89" s="64" t="inlineStr">
        <is>
          <t>P002177</t>
        </is>
      </c>
      <c r="C89" s="37" t="n">
        <v>4301030961</v>
      </c>
      <c r="D89" s="315" t="n">
        <v>4607091387636</v>
      </c>
      <c r="E89" s="636" t="n"/>
      <c r="F89" s="668" t="n">
        <v>0.7</v>
      </c>
      <c r="G89" s="38" t="n">
        <v>6</v>
      </c>
      <c r="H89" s="668" t="n">
        <v>4.2</v>
      </c>
      <c r="I89" s="668" t="n">
        <v>4.5</v>
      </c>
      <c r="J89" s="38" t="n">
        <v>120</v>
      </c>
      <c r="K89" s="39" t="inlineStr">
        <is>
          <t>СК2</t>
        </is>
      </c>
      <c r="L89" s="38" t="n">
        <v>40</v>
      </c>
      <c r="M89" s="71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IFERROR(IF(V89=0,"",ROUNDUP(V89/H89,0)*0.00937),"")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SU002308</t>
        </is>
      </c>
      <c r="B90" s="64" t="inlineStr">
        <is>
          <t>P002572</t>
        </is>
      </c>
      <c r="C90" s="37" t="n">
        <v>4301031078</v>
      </c>
      <c r="D90" s="315" t="n">
        <v>4607091384727</v>
      </c>
      <c r="E90" s="636" t="n"/>
      <c r="F90" s="668" t="n">
        <v>0.8</v>
      </c>
      <c r="G90" s="38" t="n">
        <v>6</v>
      </c>
      <c r="H90" s="668" t="n">
        <v>4.8</v>
      </c>
      <c r="I90" s="668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SU002310</t>
        </is>
      </c>
      <c r="B91" s="64" t="inlineStr">
        <is>
          <t>P002574</t>
        </is>
      </c>
      <c r="C91" s="37" t="n">
        <v>4301031080</v>
      </c>
      <c r="D91" s="315" t="n">
        <v>4607091386745</v>
      </c>
      <c r="E91" s="636" t="n"/>
      <c r="F91" s="668" t="n">
        <v>0.8</v>
      </c>
      <c r="G91" s="38" t="n">
        <v>6</v>
      </c>
      <c r="H91" s="668" t="n">
        <v>4.8</v>
      </c>
      <c r="I91" s="668" t="n">
        <v>5.16</v>
      </c>
      <c r="J91" s="38" t="n">
        <v>104</v>
      </c>
      <c r="K91" s="39" t="inlineStr">
        <is>
          <t>СК2</t>
        </is>
      </c>
      <c r="L91" s="38" t="n">
        <v>45</v>
      </c>
      <c r="M91" s="71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IFERROR(IF(V91=0,"",ROUNDUP(V91/H91,0)*0.01196),"")</f>
        <v/>
      </c>
      <c r="X91" s="69" t="inlineStr"/>
      <c r="Y91" s="70" t="inlineStr"/>
      <c r="AC91" s="71" t="n"/>
      <c r="AZ91" s="114" t="inlineStr">
        <is>
          <t>КИ</t>
        </is>
      </c>
    </row>
    <row r="92" ht="16.5" customHeight="1">
      <c r="A92" s="64" t="inlineStr">
        <is>
          <t>SU000097</t>
        </is>
      </c>
      <c r="B92" s="64" t="inlineStr">
        <is>
          <t>P002179</t>
        </is>
      </c>
      <c r="C92" s="37" t="n">
        <v>4301030963</v>
      </c>
      <c r="D92" s="315" t="n">
        <v>4607091382426</v>
      </c>
      <c r="E92" s="636" t="n"/>
      <c r="F92" s="668" t="n">
        <v>0.9</v>
      </c>
      <c r="G92" s="38" t="n">
        <v>10</v>
      </c>
      <c r="H92" s="668" t="n">
        <v>9</v>
      </c>
      <c r="I92" s="668" t="n">
        <v>9.630000000000001</v>
      </c>
      <c r="J92" s="38" t="n">
        <v>56</v>
      </c>
      <c r="K92" s="39" t="inlineStr">
        <is>
          <t>СК2</t>
        </is>
      </c>
      <c r="L92" s="38" t="n">
        <v>40</v>
      </c>
      <c r="M92" s="71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SU000665</t>
        </is>
      </c>
      <c r="B93" s="64" t="inlineStr">
        <is>
          <t>P002178</t>
        </is>
      </c>
      <c r="C93" s="37" t="n">
        <v>4301030962</v>
      </c>
      <c r="D93" s="315" t="n">
        <v>4607091386547</v>
      </c>
      <c r="E93" s="636" t="n"/>
      <c r="F93" s="668" t="n">
        <v>0.35</v>
      </c>
      <c r="G93" s="38" t="n">
        <v>8</v>
      </c>
      <c r="H93" s="668" t="n">
        <v>2.8</v>
      </c>
      <c r="I93" s="668" t="n">
        <v>2.94</v>
      </c>
      <c r="J93" s="38" t="n">
        <v>234</v>
      </c>
      <c r="K93" s="39" t="inlineStr">
        <is>
          <t>СК2</t>
        </is>
      </c>
      <c r="L93" s="38" t="n">
        <v>40</v>
      </c>
      <c r="M93" s="71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SU002307</t>
        </is>
      </c>
      <c r="B94" s="64" t="inlineStr">
        <is>
          <t>P002571</t>
        </is>
      </c>
      <c r="C94" s="37" t="n">
        <v>4301031077</v>
      </c>
      <c r="D94" s="315" t="n">
        <v>4607091384703</v>
      </c>
      <c r="E94" s="636" t="n"/>
      <c r="F94" s="668" t="n">
        <v>0.35</v>
      </c>
      <c r="G94" s="38" t="n">
        <v>6</v>
      </c>
      <c r="H94" s="668" t="n">
        <v>2.1</v>
      </c>
      <c r="I94" s="668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20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SU002309</t>
        </is>
      </c>
      <c r="B95" s="64" t="inlineStr">
        <is>
          <t>P002573</t>
        </is>
      </c>
      <c r="C95" s="37" t="n">
        <v>4301031079</v>
      </c>
      <c r="D95" s="315" t="n">
        <v>4607091384734</v>
      </c>
      <c r="E95" s="636" t="n"/>
      <c r="F95" s="668" t="n">
        <v>0.35</v>
      </c>
      <c r="G95" s="38" t="n">
        <v>6</v>
      </c>
      <c r="H95" s="668" t="n">
        <v>2.1</v>
      </c>
      <c r="I95" s="668" t="n">
        <v>2.2</v>
      </c>
      <c r="J95" s="38" t="n">
        <v>234</v>
      </c>
      <c r="K95" s="39" t="inlineStr">
        <is>
          <t>СК2</t>
        </is>
      </c>
      <c r="L95" s="38" t="n">
        <v>45</v>
      </c>
      <c r="M95" s="72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 ht="27" customHeight="1">
      <c r="A96" s="64" t="inlineStr">
        <is>
          <t>SU001605</t>
        </is>
      </c>
      <c r="B96" s="64" t="inlineStr">
        <is>
          <t>P002180</t>
        </is>
      </c>
      <c r="C96" s="37" t="n">
        <v>4301030964</v>
      </c>
      <c r="D96" s="315" t="n">
        <v>4607091382464</v>
      </c>
      <c r="E96" s="636" t="n"/>
      <c r="F96" s="668" t="n">
        <v>0.35</v>
      </c>
      <c r="G96" s="38" t="n">
        <v>8</v>
      </c>
      <c r="H96" s="668" t="n">
        <v>2.8</v>
      </c>
      <c r="I96" s="668" t="n">
        <v>2.964</v>
      </c>
      <c r="J96" s="38" t="n">
        <v>234</v>
      </c>
      <c r="K96" s="39" t="inlineStr">
        <is>
          <t>СК2</t>
        </is>
      </c>
      <c r="L96" s="38" t="n">
        <v>40</v>
      </c>
      <c r="M96" s="72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6" s="670" t="n"/>
      <c r="O96" s="670" t="n"/>
      <c r="P96" s="670" t="n"/>
      <c r="Q96" s="636" t="n"/>
      <c r="R96" s="40" t="inlineStr"/>
      <c r="S96" s="40" t="inlineStr"/>
      <c r="T96" s="41" t="inlineStr">
        <is>
          <t>кг</t>
        </is>
      </c>
      <c r="U96" s="671" t="n">
        <v>0</v>
      </c>
      <c r="V96" s="672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71" t="n"/>
      <c r="AZ96" s="119" t="inlineStr">
        <is>
          <t>КИ</t>
        </is>
      </c>
    </row>
    <row r="97">
      <c r="A97" s="323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3" t="n"/>
      <c r="M97" s="674" t="inlineStr">
        <is>
          <t>Итого</t>
        </is>
      </c>
      <c r="N97" s="644" t="n"/>
      <c r="O97" s="644" t="n"/>
      <c r="P97" s="644" t="n"/>
      <c r="Q97" s="644" t="n"/>
      <c r="R97" s="644" t="n"/>
      <c r="S97" s="645" t="n"/>
      <c r="T97" s="43" t="inlineStr">
        <is>
          <t>кор</t>
        </is>
      </c>
      <c r="U97" s="675">
        <f>IFERROR(U88/H88,"0")+IFERROR(U89/H89,"0")+IFERROR(U90/H90,"0")+IFERROR(U91/H91,"0")+IFERROR(U92/H92,"0")+IFERROR(U93/H93,"0")+IFERROR(U94/H94,"0")+IFERROR(U95/H95,"0")+IFERROR(U96/H96,"0")</f>
        <v/>
      </c>
      <c r="V97" s="675">
        <f>IFERROR(V88/H88,"0")+IFERROR(V89/H89,"0")+IFERROR(V90/H90,"0")+IFERROR(V91/H91,"0")+IFERROR(V92/H92,"0")+IFERROR(V93/H93,"0")+IFERROR(V94/H94,"0")+IFERROR(V95/H95,"0")+IFERROR(V96/H96,"0")</f>
        <v/>
      </c>
      <c r="W97" s="675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/>
      </c>
      <c r="X97" s="676" t="n"/>
      <c r="Y97" s="676" t="n"/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673" t="n"/>
      <c r="M98" s="674" t="inlineStr">
        <is>
          <t>Итого</t>
        </is>
      </c>
      <c r="N98" s="644" t="n"/>
      <c r="O98" s="644" t="n"/>
      <c r="P98" s="644" t="n"/>
      <c r="Q98" s="644" t="n"/>
      <c r="R98" s="644" t="n"/>
      <c r="S98" s="645" t="n"/>
      <c r="T98" s="43" t="inlineStr">
        <is>
          <t>кг</t>
        </is>
      </c>
      <c r="U98" s="675">
        <f>IFERROR(SUM(U88:U96),"0")</f>
        <v/>
      </c>
      <c r="V98" s="675">
        <f>IFERROR(SUM(V88:V96),"0")</f>
        <v/>
      </c>
      <c r="W98" s="43" t="n"/>
      <c r="X98" s="676" t="n"/>
      <c r="Y98" s="676" t="n"/>
    </row>
    <row r="99" ht="14.25" customHeight="1">
      <c r="A99" s="331" t="inlineStr">
        <is>
          <t>Сосиски</t>
        </is>
      </c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331" t="n"/>
      <c r="Y99" s="331" t="n"/>
    </row>
    <row r="100" ht="27" customHeight="1">
      <c r="A100" s="64" t="inlineStr">
        <is>
          <t>SU001523</t>
        </is>
      </c>
      <c r="B100" s="64" t="inlineStr">
        <is>
          <t>P003328</t>
        </is>
      </c>
      <c r="C100" s="37" t="n">
        <v>4301051437</v>
      </c>
      <c r="D100" s="315" t="n">
        <v>4607091386967</v>
      </c>
      <c r="E100" s="636" t="n"/>
      <c r="F100" s="668" t="n">
        <v>1.35</v>
      </c>
      <c r="G100" s="38" t="n">
        <v>6</v>
      </c>
      <c r="H100" s="668" t="n">
        <v>8.1</v>
      </c>
      <c r="I100" s="668" t="n">
        <v>8.664</v>
      </c>
      <c r="J100" s="38" t="n">
        <v>56</v>
      </c>
      <c r="K100" s="39" t="inlineStr">
        <is>
          <t>СК3</t>
        </is>
      </c>
      <c r="L100" s="38" t="n">
        <v>45</v>
      </c>
      <c r="M100" s="723" t="inlineStr">
        <is>
          <t>Сосиски Молокуши (Вязанка Молочные) Вязанка Весовые П/а мгс Вязанка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380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15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70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15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15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15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15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27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15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23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3" t="n"/>
      <c r="M107" s="674" t="inlineStr">
        <is>
          <t>Итого</t>
        </is>
      </c>
      <c r="N107" s="644" t="n"/>
      <c r="O107" s="644" t="n"/>
      <c r="P107" s="644" t="n"/>
      <c r="Q107" s="644" t="n"/>
      <c r="R107" s="644" t="n"/>
      <c r="S107" s="645" t="n"/>
      <c r="T107" s="43" t="inlineStr">
        <is>
          <t>кор</t>
        </is>
      </c>
      <c r="U107" s="675">
        <f>IFERROR(U100/H100,"0")+IFERROR(U101/H101,"0")+IFERROR(U102/H102,"0")+IFERROR(U103/H103,"0")+IFERROR(U104/H104,"0")+IFERROR(U105/H105,"0")+IFERROR(U106/H106,"0")</f>
        <v/>
      </c>
      <c r="V107" s="675">
        <f>IFERROR(V100/H100,"0")+IFERROR(V101/H101,"0")+IFERROR(V102/H102,"0")+IFERROR(V103/H103,"0")+IFERROR(V104/H104,"0")+IFERROR(V105/H105,"0")+IFERROR(V106/H106,"0")</f>
        <v/>
      </c>
      <c r="W107" s="675">
        <f>IFERROR(IF(W100="",0,W100),"0")+IFERROR(IF(W101="",0,W101),"0")+IFERROR(IF(W102="",0,W102),"0")+IFERROR(IF(W103="",0,W103),"0")+IFERROR(IF(W104="",0,W104),"0")+IFERROR(IF(W105="",0,W105),"0")+IFERROR(IF(W106="",0,W106),"0")</f>
        <v/>
      </c>
      <c r="X107" s="676" t="n"/>
      <c r="Y107" s="676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кг</t>
        </is>
      </c>
      <c r="U108" s="675">
        <f>IFERROR(SUM(U100:U106),"0")</f>
        <v/>
      </c>
      <c r="V108" s="675">
        <f>IFERROR(SUM(V100:V106),"0")</f>
        <v/>
      </c>
      <c r="W108" s="43" t="n"/>
      <c r="X108" s="676" t="n"/>
      <c r="Y108" s="676" t="n"/>
    </row>
    <row r="109" ht="14.25" customHeight="1">
      <c r="A109" s="331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31" t="n"/>
      <c r="Y109" s="331" t="n"/>
    </row>
    <row r="110" ht="27" customHeight="1">
      <c r="A110" s="64" t="inlineStr">
        <is>
          <t>SU002071</t>
        </is>
      </c>
      <c r="B110" s="64" t="inlineStr">
        <is>
          <t>P002233</t>
        </is>
      </c>
      <c r="C110" s="37" t="n">
        <v>4301060296</v>
      </c>
      <c r="D110" s="315" t="n">
        <v>4607091383065</v>
      </c>
      <c r="E110" s="636" t="n"/>
      <c r="F110" s="668" t="n">
        <v>0.83</v>
      </c>
      <c r="G110" s="38" t="n">
        <v>4</v>
      </c>
      <c r="H110" s="668" t="n">
        <v>3.32</v>
      </c>
      <c r="I110" s="668" t="n">
        <v>3.582</v>
      </c>
      <c r="J110" s="38" t="n">
        <v>120</v>
      </c>
      <c r="K110" s="39" t="inlineStr">
        <is>
          <t>СК2</t>
        </is>
      </c>
      <c r="L110" s="38" t="n">
        <v>30</v>
      </c>
      <c r="M110" s="73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0" s="670" t="n"/>
      <c r="O110" s="670" t="n"/>
      <c r="P110" s="670" t="n"/>
      <c r="Q110" s="636" t="n"/>
      <c r="R110" s="40" t="inlineStr"/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IFERROR(IF(V110=0,"",ROUNDUP(V110/H110,0)*0.00937),"")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SU002835</t>
        </is>
      </c>
      <c r="B111" s="64" t="inlineStr">
        <is>
          <t>P003237</t>
        </is>
      </c>
      <c r="C111" s="37" t="n">
        <v>4301060350</v>
      </c>
      <c r="D111" s="315" t="n">
        <v>4680115881532</v>
      </c>
      <c r="E111" s="636" t="n"/>
      <c r="F111" s="668" t="n">
        <v>1.35</v>
      </c>
      <c r="G111" s="38" t="n">
        <v>6</v>
      </c>
      <c r="H111" s="668" t="n">
        <v>8.1</v>
      </c>
      <c r="I111" s="668" t="n">
        <v>8.58</v>
      </c>
      <c r="J111" s="38" t="n">
        <v>56</v>
      </c>
      <c r="K111" s="39" t="inlineStr">
        <is>
          <t>СК3</t>
        </is>
      </c>
      <c r="L111" s="38" t="n">
        <v>30</v>
      </c>
      <c r="M111" s="731">
        <f>HYPERLINK("https://abi.ru/products/Охлажденные/Вязанка/Вязанка/Сардельки/P003237/","Сардельки «Филейские» Весовые NDX мгс ТМ «Вязанка»")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580</v>
      </c>
      <c r="V111" s="672">
        <f>IFERROR(IF(U111="",0,CEILING((U111/$H111),1)*$H111),"")</f>
        <v/>
      </c>
      <c r="W111" s="42">
        <f>IFERROR(IF(V111=0,"",ROUNDUP(V111/H111,0)*0.02175),"")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SU002367</t>
        </is>
      </c>
      <c r="B112" s="64" t="inlineStr">
        <is>
          <t>P002644</t>
        </is>
      </c>
      <c r="C112" s="37" t="n">
        <v>4301060309</v>
      </c>
      <c r="D112" s="315" t="n">
        <v>4680115880238</v>
      </c>
      <c r="E112" s="636" t="n"/>
      <c r="F112" s="668" t="n">
        <v>0.33</v>
      </c>
      <c r="G112" s="38" t="n">
        <v>6</v>
      </c>
      <c r="H112" s="668" t="n">
        <v>1.98</v>
      </c>
      <c r="I112" s="668" t="n">
        <v>2.258</v>
      </c>
      <c r="J112" s="38" t="n">
        <v>156</v>
      </c>
      <c r="K112" s="39" t="inlineStr">
        <is>
          <t>СК2</t>
        </is>
      </c>
      <c r="L112" s="38" t="n">
        <v>40</v>
      </c>
      <c r="M112" s="73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SU002834</t>
        </is>
      </c>
      <c r="B113" s="64" t="inlineStr">
        <is>
          <t>P003238</t>
        </is>
      </c>
      <c r="C113" s="37" t="n">
        <v>4301060351</v>
      </c>
      <c r="D113" s="315" t="n">
        <v>4680115881464</v>
      </c>
      <c r="E113" s="636" t="n"/>
      <c r="F113" s="668" t="n">
        <v>0.4</v>
      </c>
      <c r="G113" s="38" t="n">
        <v>6</v>
      </c>
      <c r="H113" s="668" t="n">
        <v>2.4</v>
      </c>
      <c r="I113" s="668" t="n">
        <v>2.6</v>
      </c>
      <c r="J113" s="38" t="n">
        <v>156</v>
      </c>
      <c r="K113" s="39" t="inlineStr">
        <is>
          <t>СК3</t>
        </is>
      </c>
      <c r="L113" s="38" t="n">
        <v>30</v>
      </c>
      <c r="M113" s="733" t="inlineStr">
        <is>
          <t>Сардельки «Филейские» Фикс.вес 0,4 NDX мгс ТМ «Вязанка»</t>
        </is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>
      <c r="A114" s="323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73" t="n"/>
      <c r="M114" s="674" t="inlineStr">
        <is>
          <t>Итого</t>
        </is>
      </c>
      <c r="N114" s="644" t="n"/>
      <c r="O114" s="644" t="n"/>
      <c r="P114" s="644" t="n"/>
      <c r="Q114" s="644" t="n"/>
      <c r="R114" s="644" t="n"/>
      <c r="S114" s="645" t="n"/>
      <c r="T114" s="43" t="inlineStr">
        <is>
          <t>кор</t>
        </is>
      </c>
      <c r="U114" s="675">
        <f>IFERROR(U110/H110,"0")+IFERROR(U111/H111,"0")+IFERROR(U112/H112,"0")+IFERROR(U113/H113,"0")</f>
        <v/>
      </c>
      <c r="V114" s="675">
        <f>IFERROR(V110/H110,"0")+IFERROR(V111/H111,"0")+IFERROR(V112/H112,"0")+IFERROR(V113/H113,"0")</f>
        <v/>
      </c>
      <c r="W114" s="675">
        <f>IFERROR(IF(W110="",0,W110),"0")+IFERROR(IF(W111="",0,W111),"0")+IFERROR(IF(W112="",0,W112),"0")+IFERROR(IF(W113="",0,W113),"0")</f>
        <v/>
      </c>
      <c r="X114" s="676" t="n"/>
      <c r="Y114" s="676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3" t="n"/>
      <c r="M115" s="674" t="inlineStr">
        <is>
          <t>Итого</t>
        </is>
      </c>
      <c r="N115" s="644" t="n"/>
      <c r="O115" s="644" t="n"/>
      <c r="P115" s="644" t="n"/>
      <c r="Q115" s="644" t="n"/>
      <c r="R115" s="644" t="n"/>
      <c r="S115" s="645" t="n"/>
      <c r="T115" s="43" t="inlineStr">
        <is>
          <t>кг</t>
        </is>
      </c>
      <c r="U115" s="675">
        <f>IFERROR(SUM(U110:U113),"0")</f>
        <v/>
      </c>
      <c r="V115" s="675">
        <f>IFERROR(SUM(V110:V113),"0")</f>
        <v/>
      </c>
      <c r="W115" s="43" t="n"/>
      <c r="X115" s="676" t="n"/>
      <c r="Y115" s="676" t="n"/>
    </row>
    <row r="116" ht="16.5" customHeight="1">
      <c r="A116" s="330" t="inlineStr">
        <is>
          <t>Сливушки</t>
        </is>
      </c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330" t="n"/>
      <c r="Y116" s="330" t="n"/>
    </row>
    <row r="117" ht="14.25" customHeight="1">
      <c r="A117" s="331" t="inlineStr">
        <is>
          <t>Сосиски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31" t="n"/>
      <c r="Y117" s="331" t="n"/>
    </row>
    <row r="118" ht="27" customHeight="1">
      <c r="A118" s="64" t="inlineStr">
        <is>
          <t>SU001721</t>
        </is>
      </c>
      <c r="B118" s="64" t="inlineStr">
        <is>
          <t>P003161</t>
        </is>
      </c>
      <c r="C118" s="37" t="n">
        <v>4301051360</v>
      </c>
      <c r="D118" s="315" t="n">
        <v>4607091385168</v>
      </c>
      <c r="E118" s="636" t="n"/>
      <c r="F118" s="668" t="n">
        <v>1.35</v>
      </c>
      <c r="G118" s="38" t="n">
        <v>6</v>
      </c>
      <c r="H118" s="668" t="n">
        <v>8.1</v>
      </c>
      <c r="I118" s="668" t="n">
        <v>8.657999999999999</v>
      </c>
      <c r="J118" s="38" t="n">
        <v>56</v>
      </c>
      <c r="K118" s="39" t="inlineStr">
        <is>
          <t>СК3</t>
        </is>
      </c>
      <c r="L118" s="38" t="n">
        <v>45</v>
      </c>
      <c r="M118" s="73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8" s="670" t="n"/>
      <c r="O118" s="670" t="n"/>
      <c r="P118" s="670" t="n"/>
      <c r="Q118" s="636" t="n"/>
      <c r="R118" s="40" t="inlineStr"/>
      <c r="S118" s="40" t="inlineStr"/>
      <c r="T118" s="41" t="inlineStr">
        <is>
          <t>кг</t>
        </is>
      </c>
      <c r="U118" s="671" t="n">
        <v>70</v>
      </c>
      <c r="V118" s="672">
        <f>IFERROR(IF(U118="",0,CEILING((U118/$H118),1)*$H118),"")</f>
        <v/>
      </c>
      <c r="W118" s="42">
        <f>IFERROR(IF(V118=0,"",ROUNDUP(V118/H118,0)*0.02175),"")</f>
        <v/>
      </c>
      <c r="X118" s="69" t="inlineStr"/>
      <c r="Y118" s="70" t="inlineStr"/>
      <c r="AC118" s="71" t="n"/>
      <c r="AZ118" s="131" t="inlineStr">
        <is>
          <t>КИ</t>
        </is>
      </c>
    </row>
    <row r="119" ht="16.5" customHeight="1">
      <c r="A119" s="64" t="inlineStr">
        <is>
          <t>SU002139</t>
        </is>
      </c>
      <c r="B119" s="64" t="inlineStr">
        <is>
          <t>P003162</t>
        </is>
      </c>
      <c r="C119" s="37" t="n">
        <v>4301051362</v>
      </c>
      <c r="D119" s="315" t="n">
        <v>4607091383256</v>
      </c>
      <c r="E119" s="636" t="n"/>
      <c r="F119" s="668" t="n">
        <v>0.33</v>
      </c>
      <c r="G119" s="38" t="n">
        <v>6</v>
      </c>
      <c r="H119" s="668" t="n">
        <v>1.98</v>
      </c>
      <c r="I119" s="668" t="n">
        <v>2.246</v>
      </c>
      <c r="J119" s="38" t="n">
        <v>156</v>
      </c>
      <c r="K119" s="39" t="inlineStr">
        <is>
          <t>СК3</t>
        </is>
      </c>
      <c r="L119" s="38" t="n">
        <v>45</v>
      </c>
      <c r="M119" s="735">
        <f>HYPERLINK("https://abi.ru/products/Охлажденные/Вязанка/Сливушки/Сосиски/P003162/","Сосиски Сливочные Сливушки Фикс.вес 0,33 П/а мгс Вязанка")</f>
        <v/>
      </c>
      <c r="N119" s="670" t="n"/>
      <c r="O119" s="670" t="n"/>
      <c r="P119" s="670" t="n"/>
      <c r="Q119" s="636" t="n"/>
      <c r="R119" s="40" t="inlineStr"/>
      <c r="S119" s="40" t="inlineStr"/>
      <c r="T119" s="41" t="inlineStr">
        <is>
          <t>кг</t>
        </is>
      </c>
      <c r="U119" s="671" t="n">
        <v>0</v>
      </c>
      <c r="V119" s="672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SU001720</t>
        </is>
      </c>
      <c r="B120" s="64" t="inlineStr">
        <is>
          <t>P003160</t>
        </is>
      </c>
      <c r="C120" s="37" t="n">
        <v>4301051358</v>
      </c>
      <c r="D120" s="315" t="n">
        <v>4607091385748</v>
      </c>
      <c r="E120" s="636" t="n"/>
      <c r="F120" s="668" t="n">
        <v>0.45</v>
      </c>
      <c r="G120" s="38" t="n">
        <v>6</v>
      </c>
      <c r="H120" s="668" t="n">
        <v>2.7</v>
      </c>
      <c r="I120" s="668" t="n">
        <v>2.972</v>
      </c>
      <c r="J120" s="38" t="n">
        <v>156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HYPERLINK("https://abi.ru/products/Охлажденные/Вязанка/Сливушки/Сосиски/P003160/","Сосиски Сливочные Сливушки Фикс.вес 0,45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146.25</v>
      </c>
      <c r="V120" s="672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SU002438</t>
        </is>
      </c>
      <c r="B121" s="64" t="inlineStr">
        <is>
          <t>P003163</t>
        </is>
      </c>
      <c r="C121" s="37" t="n">
        <v>4301051364</v>
      </c>
      <c r="D121" s="315" t="n">
        <v>4607091384581</v>
      </c>
      <c r="E121" s="636" t="n"/>
      <c r="F121" s="668" t="n">
        <v>0.67</v>
      </c>
      <c r="G121" s="38" t="n">
        <v>4</v>
      </c>
      <c r="H121" s="668" t="n">
        <v>2.68</v>
      </c>
      <c r="I121" s="668" t="n">
        <v>2.942</v>
      </c>
      <c r="J121" s="38" t="n">
        <v>120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HYPERLINK("https://abi.ru/products/Охлажденные/Вязанка/Сливушки/Сосиски/P003163/","Сосиски Сливочные Сливушки Фикс.вес 0,67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IFERROR(IF(V121=0,"",ROUNDUP(V121/H121,0)*0.00937),"")</f>
        <v/>
      </c>
      <c r="X121" s="69" t="inlineStr"/>
      <c r="Y121" s="70" t="inlineStr"/>
      <c r="AC121" s="71" t="n"/>
      <c r="AZ121" s="134" t="inlineStr">
        <is>
          <t>КИ</t>
        </is>
      </c>
    </row>
    <row r="122">
      <c r="A122" s="323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73" t="n"/>
      <c r="M122" s="674" t="inlineStr">
        <is>
          <t>Итого</t>
        </is>
      </c>
      <c r="N122" s="644" t="n"/>
      <c r="O122" s="644" t="n"/>
      <c r="P122" s="644" t="n"/>
      <c r="Q122" s="644" t="n"/>
      <c r="R122" s="644" t="n"/>
      <c r="S122" s="645" t="n"/>
      <c r="T122" s="43" t="inlineStr">
        <is>
          <t>кор</t>
        </is>
      </c>
      <c r="U122" s="675">
        <f>IFERROR(U118/H118,"0")+IFERROR(U119/H119,"0")+IFERROR(U120/H120,"0")+IFERROR(U121/H121,"0")</f>
        <v/>
      </c>
      <c r="V122" s="675">
        <f>IFERROR(V118/H118,"0")+IFERROR(V119/H119,"0")+IFERROR(V120/H120,"0")+IFERROR(V121/H121,"0")</f>
        <v/>
      </c>
      <c r="W122" s="675">
        <f>IFERROR(IF(W118="",0,W118),"0")+IFERROR(IF(W119="",0,W119),"0")+IFERROR(IF(W120="",0,W120),"0")+IFERROR(IF(W121="",0,W121),"0")</f>
        <v/>
      </c>
      <c r="X122" s="676" t="n"/>
      <c r="Y122" s="676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3" t="n"/>
      <c r="M123" s="674" t="inlineStr">
        <is>
          <t>Итого</t>
        </is>
      </c>
      <c r="N123" s="644" t="n"/>
      <c r="O123" s="644" t="n"/>
      <c r="P123" s="644" t="n"/>
      <c r="Q123" s="644" t="n"/>
      <c r="R123" s="644" t="n"/>
      <c r="S123" s="645" t="n"/>
      <c r="T123" s="43" t="inlineStr">
        <is>
          <t>кг</t>
        </is>
      </c>
      <c r="U123" s="675">
        <f>IFERROR(SUM(U118:U121),"0")</f>
        <v/>
      </c>
      <c r="V123" s="675">
        <f>IFERROR(SUM(V118:V121),"0")</f>
        <v/>
      </c>
      <c r="W123" s="43" t="n"/>
      <c r="X123" s="676" t="n"/>
      <c r="Y123" s="676" t="n"/>
    </row>
    <row r="124" ht="27.75" customHeight="1">
      <c r="A124" s="336" t="inlineStr">
        <is>
          <t>Стародворье</t>
        </is>
      </c>
      <c r="B124" s="667" t="n"/>
      <c r="C124" s="667" t="n"/>
      <c r="D124" s="667" t="n"/>
      <c r="E124" s="667" t="n"/>
      <c r="F124" s="667" t="n"/>
      <c r="G124" s="667" t="n"/>
      <c r="H124" s="667" t="n"/>
      <c r="I124" s="667" t="n"/>
      <c r="J124" s="667" t="n"/>
      <c r="K124" s="667" t="n"/>
      <c r="L124" s="667" t="n"/>
      <c r="M124" s="667" t="n"/>
      <c r="N124" s="667" t="n"/>
      <c r="O124" s="667" t="n"/>
      <c r="P124" s="667" t="n"/>
      <c r="Q124" s="667" t="n"/>
      <c r="R124" s="667" t="n"/>
      <c r="S124" s="667" t="n"/>
      <c r="T124" s="667" t="n"/>
      <c r="U124" s="667" t="n"/>
      <c r="V124" s="667" t="n"/>
      <c r="W124" s="667" t="n"/>
      <c r="X124" s="55" t="n"/>
      <c r="Y124" s="55" t="n"/>
    </row>
    <row r="125" ht="16.5" customHeight="1">
      <c r="A125" s="330" t="inlineStr">
        <is>
          <t>Золоченная в печи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30" t="n"/>
      <c r="Y125" s="330" t="n"/>
    </row>
    <row r="126" ht="14.25" customHeight="1">
      <c r="A126" s="331" t="inlineStr">
        <is>
          <t>Вареные колбасы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31" t="n"/>
      <c r="Y126" s="331" t="n"/>
    </row>
    <row r="127" ht="27" customHeight="1">
      <c r="A127" s="64" t="inlineStr">
        <is>
          <t>SU002201</t>
        </is>
      </c>
      <c r="B127" s="64" t="inlineStr">
        <is>
          <t>P002567</t>
        </is>
      </c>
      <c r="C127" s="37" t="n">
        <v>4301011223</v>
      </c>
      <c r="D127" s="315" t="n">
        <v>4607091383423</v>
      </c>
      <c r="E127" s="636" t="n"/>
      <c r="F127" s="668" t="n">
        <v>1.35</v>
      </c>
      <c r="G127" s="38" t="n">
        <v>8</v>
      </c>
      <c r="H127" s="668" t="n">
        <v>10.8</v>
      </c>
      <c r="I127" s="668" t="n">
        <v>11.376</v>
      </c>
      <c r="J127" s="38" t="n">
        <v>56</v>
      </c>
      <c r="K127" s="39" t="inlineStr">
        <is>
          <t>СК3</t>
        </is>
      </c>
      <c r="L127" s="38" t="n">
        <v>35</v>
      </c>
      <c r="M127" s="73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7" s="670" t="n"/>
      <c r="O127" s="670" t="n"/>
      <c r="P127" s="670" t="n"/>
      <c r="Q127" s="636" t="n"/>
      <c r="R127" s="40" t="inlineStr"/>
      <c r="S127" s="40" t="inlineStr"/>
      <c r="T127" s="41" t="inlineStr">
        <is>
          <t>кг</t>
        </is>
      </c>
      <c r="U127" s="671" t="n">
        <v>0</v>
      </c>
      <c r="V127" s="672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5" t="inlineStr">
        <is>
          <t>КИ</t>
        </is>
      </c>
    </row>
    <row r="128" ht="27" customHeight="1">
      <c r="A128" s="64" t="inlineStr">
        <is>
          <t>SU002203</t>
        </is>
      </c>
      <c r="B128" s="64" t="inlineStr">
        <is>
          <t>P002568</t>
        </is>
      </c>
      <c r="C128" s="37" t="n">
        <v>4301011338</v>
      </c>
      <c r="D128" s="315" t="n">
        <v>4607091381405</v>
      </c>
      <c r="E128" s="636" t="n"/>
      <c r="F128" s="668" t="n">
        <v>1.35</v>
      </c>
      <c r="G128" s="38" t="n">
        <v>8</v>
      </c>
      <c r="H128" s="668" t="n">
        <v>10.8</v>
      </c>
      <c r="I128" s="668" t="n">
        <v>11.376</v>
      </c>
      <c r="J128" s="38" t="n">
        <v>56</v>
      </c>
      <c r="K128" s="39" t="inlineStr">
        <is>
          <t>СК2</t>
        </is>
      </c>
      <c r="L128" s="38" t="n">
        <v>35</v>
      </c>
      <c r="M128" s="73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8" s="670" t="n"/>
      <c r="O128" s="670" t="n"/>
      <c r="P128" s="670" t="n"/>
      <c r="Q128" s="636" t="n"/>
      <c r="R128" s="40" t="inlineStr"/>
      <c r="S128" s="40" t="inlineStr"/>
      <c r="T128" s="41" t="inlineStr">
        <is>
          <t>кг</t>
        </is>
      </c>
      <c r="U128" s="671" t="n">
        <v>0</v>
      </c>
      <c r="V128" s="672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SU002216</t>
        </is>
      </c>
      <c r="B129" s="64" t="inlineStr">
        <is>
          <t>P002400</t>
        </is>
      </c>
      <c r="C129" s="37" t="n">
        <v>4301011333</v>
      </c>
      <c r="D129" s="315" t="n">
        <v>4607091386516</v>
      </c>
      <c r="E129" s="636" t="n"/>
      <c r="F129" s="668" t="n">
        <v>1.4</v>
      </c>
      <c r="G129" s="38" t="n">
        <v>8</v>
      </c>
      <c r="H129" s="668" t="n">
        <v>11.2</v>
      </c>
      <c r="I129" s="668" t="n">
        <v>11.776</v>
      </c>
      <c r="J129" s="38" t="n">
        <v>56</v>
      </c>
      <c r="K129" s="39" t="inlineStr">
        <is>
          <t>СК2</t>
        </is>
      </c>
      <c r="L129" s="38" t="n">
        <v>30</v>
      </c>
      <c r="M129" s="74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>
      <c r="A130" s="323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73" t="n"/>
      <c r="M130" s="674" t="inlineStr">
        <is>
          <t>Итого</t>
        </is>
      </c>
      <c r="N130" s="644" t="n"/>
      <c r="O130" s="644" t="n"/>
      <c r="P130" s="644" t="n"/>
      <c r="Q130" s="644" t="n"/>
      <c r="R130" s="644" t="n"/>
      <c r="S130" s="645" t="n"/>
      <c r="T130" s="43" t="inlineStr">
        <is>
          <t>кор</t>
        </is>
      </c>
      <c r="U130" s="675">
        <f>IFERROR(U127/H127,"0")+IFERROR(U128/H128,"0")+IFERROR(U129/H129,"0")</f>
        <v/>
      </c>
      <c r="V130" s="675">
        <f>IFERROR(V127/H127,"0")+IFERROR(V128/H128,"0")+IFERROR(V129/H129,"0")</f>
        <v/>
      </c>
      <c r="W130" s="675">
        <f>IFERROR(IF(W127="",0,W127),"0")+IFERROR(IF(W128="",0,W128),"0")+IFERROR(IF(W129="",0,W129),"0")</f>
        <v/>
      </c>
      <c r="X130" s="676" t="n"/>
      <c r="Y130" s="676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3" t="n"/>
      <c r="M131" s="674" t="inlineStr">
        <is>
          <t>Итого</t>
        </is>
      </c>
      <c r="N131" s="644" t="n"/>
      <c r="O131" s="644" t="n"/>
      <c r="P131" s="644" t="n"/>
      <c r="Q131" s="644" t="n"/>
      <c r="R131" s="644" t="n"/>
      <c r="S131" s="645" t="n"/>
      <c r="T131" s="43" t="inlineStr">
        <is>
          <t>кг</t>
        </is>
      </c>
      <c r="U131" s="675">
        <f>IFERROR(SUM(U127:U129),"0")</f>
        <v/>
      </c>
      <c r="V131" s="675">
        <f>IFERROR(SUM(V127:V129),"0")</f>
        <v/>
      </c>
      <c r="W131" s="43" t="n"/>
      <c r="X131" s="676" t="n"/>
      <c r="Y131" s="676" t="n"/>
    </row>
    <row r="132" ht="16.5" customHeight="1">
      <c r="A132" s="330" t="inlineStr">
        <is>
          <t>Мясорубская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30" t="n"/>
      <c r="Y132" s="330" t="n"/>
    </row>
    <row r="133" ht="14.25" customHeight="1">
      <c r="A133" s="331" t="inlineStr">
        <is>
          <t>Копченые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31" t="n"/>
      <c r="Y133" s="331" t="n"/>
    </row>
    <row r="134" ht="27" customHeight="1">
      <c r="A134" s="64" t="inlineStr">
        <is>
          <t>SU002756</t>
        </is>
      </c>
      <c r="B134" s="64" t="inlineStr">
        <is>
          <t>P003179</t>
        </is>
      </c>
      <c r="C134" s="37" t="n">
        <v>4301031191</v>
      </c>
      <c r="D134" s="315" t="n">
        <v>4680115880993</v>
      </c>
      <c r="E134" s="636" t="n"/>
      <c r="F134" s="668" t="n">
        <v>0.7</v>
      </c>
      <c r="G134" s="38" t="n">
        <v>6</v>
      </c>
      <c r="H134" s="668" t="n">
        <v>4.2</v>
      </c>
      <c r="I134" s="668" t="n">
        <v>4.46</v>
      </c>
      <c r="J134" s="38" t="n">
        <v>156</v>
      </c>
      <c r="K134" s="39" t="inlineStr">
        <is>
          <t>СК2</t>
        </is>
      </c>
      <c r="L134" s="38" t="n">
        <v>40</v>
      </c>
      <c r="M134" s="74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4" s="670" t="n"/>
      <c r="O134" s="670" t="n"/>
      <c r="P134" s="670" t="n"/>
      <c r="Q134" s="636" t="n"/>
      <c r="R134" s="40" t="inlineStr"/>
      <c r="S134" s="40" t="inlineStr"/>
      <c r="T134" s="41" t="inlineStr">
        <is>
          <t>кг</t>
        </is>
      </c>
      <c r="U134" s="671" t="n">
        <v>300</v>
      </c>
      <c r="V134" s="672">
        <f>IFERROR(IF(U134="",0,CEILING((U134/$H134),1)*$H134),"")</f>
        <v/>
      </c>
      <c r="W134" s="42">
        <f>IFERROR(IF(V134=0,"",ROUNDUP(V134/H134,0)*0.00753),"")</f>
        <v/>
      </c>
      <c r="X134" s="69" t="inlineStr"/>
      <c r="Y134" s="70" t="inlineStr"/>
      <c r="AC134" s="71" t="n"/>
      <c r="AZ134" s="138" t="inlineStr">
        <is>
          <t>КИ</t>
        </is>
      </c>
    </row>
    <row r="135" ht="27" customHeight="1">
      <c r="A135" s="64" t="inlineStr">
        <is>
          <t>SU002876</t>
        </is>
      </c>
      <c r="B135" s="64" t="inlineStr">
        <is>
          <t>P003276</t>
        </is>
      </c>
      <c r="C135" s="37" t="n">
        <v>4301031204</v>
      </c>
      <c r="D135" s="315" t="n">
        <v>4680115881761</v>
      </c>
      <c r="E135" s="636" t="n"/>
      <c r="F135" s="668" t="n">
        <v>0.7</v>
      </c>
      <c r="G135" s="38" t="n">
        <v>6</v>
      </c>
      <c r="H135" s="668" t="n">
        <v>4.2</v>
      </c>
      <c r="I135" s="668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5" s="670" t="n"/>
      <c r="O135" s="670" t="n"/>
      <c r="P135" s="670" t="n"/>
      <c r="Q135" s="636" t="n"/>
      <c r="R135" s="40" t="inlineStr"/>
      <c r="S135" s="40" t="inlineStr"/>
      <c r="T135" s="41" t="inlineStr">
        <is>
          <t>кг</t>
        </is>
      </c>
      <c r="U135" s="671" t="n">
        <v>0</v>
      </c>
      <c r="V135" s="672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SU002847</t>
        </is>
      </c>
      <c r="B136" s="64" t="inlineStr">
        <is>
          <t>P003259</t>
        </is>
      </c>
      <c r="C136" s="37" t="n">
        <v>4301031201</v>
      </c>
      <c r="D136" s="315" t="n">
        <v>4680115881563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SU002660</t>
        </is>
      </c>
      <c r="B137" s="64" t="inlineStr">
        <is>
          <t>P003256</t>
        </is>
      </c>
      <c r="C137" s="37" t="n">
        <v>4301031199</v>
      </c>
      <c r="D137" s="315" t="n">
        <v>4680115880986</v>
      </c>
      <c r="E137" s="636" t="n"/>
      <c r="F137" s="668" t="n">
        <v>0.35</v>
      </c>
      <c r="G137" s="38" t="n">
        <v>6</v>
      </c>
      <c r="H137" s="668" t="n">
        <v>2.1</v>
      </c>
      <c r="I137" s="668" t="n">
        <v>2.23</v>
      </c>
      <c r="J137" s="38" t="n">
        <v>234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IFERROR(IF(V137=0,"",ROUNDUP(V137/H137,0)*0.00502),"")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SU002826</t>
        </is>
      </c>
      <c r="B138" s="64" t="inlineStr">
        <is>
          <t>P003178</t>
        </is>
      </c>
      <c r="C138" s="37" t="n">
        <v>4301031190</v>
      </c>
      <c r="D138" s="315" t="n">
        <v>4680115880207</v>
      </c>
      <c r="E138" s="636" t="n"/>
      <c r="F138" s="668" t="n">
        <v>0.4</v>
      </c>
      <c r="G138" s="38" t="n">
        <v>6</v>
      </c>
      <c r="H138" s="668" t="n">
        <v>2.4</v>
      </c>
      <c r="I138" s="668" t="n">
        <v>2.63</v>
      </c>
      <c r="J138" s="38" t="n">
        <v>156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SU002877</t>
        </is>
      </c>
      <c r="B139" s="64" t="inlineStr">
        <is>
          <t>P003277</t>
        </is>
      </c>
      <c r="C139" s="37" t="n">
        <v>4301031205</v>
      </c>
      <c r="D139" s="315" t="n">
        <v>4680115881785</v>
      </c>
      <c r="E139" s="636" t="n"/>
      <c r="F139" s="668" t="n">
        <v>0.35</v>
      </c>
      <c r="G139" s="38" t="n">
        <v>6</v>
      </c>
      <c r="H139" s="668" t="n">
        <v>2.1</v>
      </c>
      <c r="I139" s="668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SU002848</t>
        </is>
      </c>
      <c r="B140" s="64" t="inlineStr">
        <is>
          <t>P003260</t>
        </is>
      </c>
      <c r="C140" s="37" t="n">
        <v>4301031202</v>
      </c>
      <c r="D140" s="315" t="n">
        <v>4680115881679</v>
      </c>
      <c r="E140" s="636" t="n"/>
      <c r="F140" s="668" t="n">
        <v>0.35</v>
      </c>
      <c r="G140" s="38" t="n">
        <v>6</v>
      </c>
      <c r="H140" s="668" t="n">
        <v>2.1</v>
      </c>
      <c r="I140" s="668" t="n">
        <v>2.2</v>
      </c>
      <c r="J140" s="38" t="n">
        <v>234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SU002659</t>
        </is>
      </c>
      <c r="B141" s="64" t="inlineStr">
        <is>
          <t>P003034</t>
        </is>
      </c>
      <c r="C141" s="37" t="n">
        <v>4301031158</v>
      </c>
      <c r="D141" s="315" t="n">
        <v>4680115880191</v>
      </c>
      <c r="E141" s="636" t="n"/>
      <c r="F141" s="668" t="n">
        <v>0.4</v>
      </c>
      <c r="G141" s="38" t="n">
        <v>6</v>
      </c>
      <c r="H141" s="668" t="n">
        <v>2.4</v>
      </c>
      <c r="I141" s="668" t="n">
        <v>2.6</v>
      </c>
      <c r="J141" s="38" t="n">
        <v>156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5" t="inlineStr">
        <is>
          <t>КИ</t>
        </is>
      </c>
    </row>
    <row r="142">
      <c r="A142" s="323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673" t="n"/>
      <c r="M142" s="674" t="inlineStr">
        <is>
          <t>Итого</t>
        </is>
      </c>
      <c r="N142" s="644" t="n"/>
      <c r="O142" s="644" t="n"/>
      <c r="P142" s="644" t="n"/>
      <c r="Q142" s="644" t="n"/>
      <c r="R142" s="644" t="n"/>
      <c r="S142" s="645" t="n"/>
      <c r="T142" s="43" t="inlineStr">
        <is>
          <t>кор</t>
        </is>
      </c>
      <c r="U142" s="675">
        <f>IFERROR(U134/H134,"0")+IFERROR(U135/H135,"0")+IFERROR(U136/H136,"0")+IFERROR(U137/H137,"0")+IFERROR(U138/H138,"0")+IFERROR(U139/H139,"0")+IFERROR(U140/H140,"0")+IFERROR(U141/H141,"0")</f>
        <v/>
      </c>
      <c r="V142" s="675">
        <f>IFERROR(V134/H134,"0")+IFERROR(V135/H135,"0")+IFERROR(V136/H136,"0")+IFERROR(V137/H137,"0")+IFERROR(V138/H138,"0")+IFERROR(V139/H139,"0")+IFERROR(V140/H140,"0")+IFERROR(V141/H141,"0")</f>
        <v/>
      </c>
      <c r="W142" s="67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/>
      </c>
      <c r="X142" s="676" t="n"/>
      <c r="Y142" s="676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3" t="n"/>
      <c r="M143" s="674" t="inlineStr">
        <is>
          <t>Итого</t>
        </is>
      </c>
      <c r="N143" s="644" t="n"/>
      <c r="O143" s="644" t="n"/>
      <c r="P143" s="644" t="n"/>
      <c r="Q143" s="644" t="n"/>
      <c r="R143" s="644" t="n"/>
      <c r="S143" s="645" t="n"/>
      <c r="T143" s="43" t="inlineStr">
        <is>
          <t>кг</t>
        </is>
      </c>
      <c r="U143" s="675">
        <f>IFERROR(SUM(U134:U141),"0")</f>
        <v/>
      </c>
      <c r="V143" s="675">
        <f>IFERROR(SUM(V134:V141),"0")</f>
        <v/>
      </c>
      <c r="W143" s="43" t="n"/>
      <c r="X143" s="676" t="n"/>
      <c r="Y143" s="676" t="n"/>
    </row>
    <row r="144" ht="16.5" customHeight="1">
      <c r="A144" s="330" t="inlineStr">
        <is>
          <t>Сочинка</t>
        </is>
      </c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330" t="n"/>
      <c r="Y144" s="330" t="n"/>
    </row>
    <row r="145" ht="14.25" customHeight="1">
      <c r="A145" s="331" t="inlineStr">
        <is>
          <t>Вареные колбасы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31" t="n"/>
      <c r="Y145" s="331" t="n"/>
    </row>
    <row r="146" ht="16.5" customHeight="1">
      <c r="A146" s="64" t="inlineStr">
        <is>
          <t>SU002824</t>
        </is>
      </c>
      <c r="B146" s="64" t="inlineStr">
        <is>
          <t>P003231</t>
        </is>
      </c>
      <c r="C146" s="37" t="n">
        <v>4301011450</v>
      </c>
      <c r="D146" s="315" t="n">
        <v>4680115881402</v>
      </c>
      <c r="E146" s="636" t="n"/>
      <c r="F146" s="668" t="n">
        <v>1.35</v>
      </c>
      <c r="G146" s="38" t="n">
        <v>8</v>
      </c>
      <c r="H146" s="668" t="n">
        <v>10.8</v>
      </c>
      <c r="I146" s="66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4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6" s="670" t="n"/>
      <c r="O146" s="670" t="n"/>
      <c r="P146" s="670" t="n"/>
      <c r="Q146" s="636" t="n"/>
      <c r="R146" s="40" t="inlineStr"/>
      <c r="S146" s="40" t="inlineStr"/>
      <c r="T146" s="41" t="inlineStr">
        <is>
          <t>кг</t>
        </is>
      </c>
      <c r="U146" s="671" t="n">
        <v>0</v>
      </c>
      <c r="V146" s="67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71" t="n"/>
      <c r="AZ146" s="146" t="inlineStr">
        <is>
          <t>КИ</t>
        </is>
      </c>
    </row>
    <row r="147" ht="27" customHeight="1">
      <c r="A147" s="64" t="inlineStr">
        <is>
          <t>SU002823</t>
        </is>
      </c>
      <c r="B147" s="64" t="inlineStr">
        <is>
          <t>P003230</t>
        </is>
      </c>
      <c r="C147" s="37" t="n">
        <v>4301011454</v>
      </c>
      <c r="D147" s="315" t="n">
        <v>4680115881396</v>
      </c>
      <c r="E147" s="636" t="n"/>
      <c r="F147" s="668" t="n">
        <v>0.45</v>
      </c>
      <c r="G147" s="38" t="n">
        <v>6</v>
      </c>
      <c r="H147" s="668" t="n">
        <v>2.7</v>
      </c>
      <c r="I147" s="668" t="n">
        <v>2.9</v>
      </c>
      <c r="J147" s="38" t="n">
        <v>156</v>
      </c>
      <c r="K147" s="39" t="inlineStr">
        <is>
          <t>СК2</t>
        </is>
      </c>
      <c r="L147" s="38" t="n">
        <v>55</v>
      </c>
      <c r="M147" s="75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7" t="inlineStr">
        <is>
          <t>КИ</t>
        </is>
      </c>
    </row>
    <row r="148">
      <c r="A148" s="323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673" t="n"/>
      <c r="M148" s="674" t="inlineStr">
        <is>
          <t>Итого</t>
        </is>
      </c>
      <c r="N148" s="644" t="n"/>
      <c r="O148" s="644" t="n"/>
      <c r="P148" s="644" t="n"/>
      <c r="Q148" s="644" t="n"/>
      <c r="R148" s="644" t="n"/>
      <c r="S148" s="645" t="n"/>
      <c r="T148" s="43" t="inlineStr">
        <is>
          <t>кор</t>
        </is>
      </c>
      <c r="U148" s="675">
        <f>IFERROR(U146/H146,"0")+IFERROR(U147/H147,"0")</f>
        <v/>
      </c>
      <c r="V148" s="675">
        <f>IFERROR(V146/H146,"0")+IFERROR(V147/H147,"0")</f>
        <v/>
      </c>
      <c r="W148" s="675">
        <f>IFERROR(IF(W146="",0,W146),"0")+IFERROR(IF(W147="",0,W147),"0")</f>
        <v/>
      </c>
      <c r="X148" s="676" t="n"/>
      <c r="Y148" s="676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3" t="n"/>
      <c r="M149" s="674" t="inlineStr">
        <is>
          <t>Итого</t>
        </is>
      </c>
      <c r="N149" s="644" t="n"/>
      <c r="O149" s="644" t="n"/>
      <c r="P149" s="644" t="n"/>
      <c r="Q149" s="644" t="n"/>
      <c r="R149" s="644" t="n"/>
      <c r="S149" s="645" t="n"/>
      <c r="T149" s="43" t="inlineStr">
        <is>
          <t>кг</t>
        </is>
      </c>
      <c r="U149" s="675">
        <f>IFERROR(SUM(U146:U147),"0")</f>
        <v/>
      </c>
      <c r="V149" s="675">
        <f>IFERROR(SUM(V146:V147),"0")</f>
        <v/>
      </c>
      <c r="W149" s="43" t="n"/>
      <c r="X149" s="676" t="n"/>
      <c r="Y149" s="676" t="n"/>
    </row>
    <row r="150" ht="14.25" customHeight="1">
      <c r="A150" s="331" t="inlineStr">
        <is>
          <t>Ветчины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331" t="n"/>
      <c r="Y150" s="331" t="n"/>
    </row>
    <row r="151" ht="16.5" customHeight="1">
      <c r="A151" s="64" t="inlineStr">
        <is>
          <t>SU003068</t>
        </is>
      </c>
      <c r="B151" s="64" t="inlineStr">
        <is>
          <t>P003611</t>
        </is>
      </c>
      <c r="C151" s="37" t="n">
        <v>4301020262</v>
      </c>
      <c r="D151" s="315" t="n">
        <v>4680115882935</v>
      </c>
      <c r="E151" s="636" t="n"/>
      <c r="F151" s="668" t="n">
        <v>1.35</v>
      </c>
      <c r="G151" s="38" t="n">
        <v>8</v>
      </c>
      <c r="H151" s="668" t="n">
        <v>10.8</v>
      </c>
      <c r="I151" s="668" t="n">
        <v>11.28</v>
      </c>
      <c r="J151" s="38" t="n">
        <v>56</v>
      </c>
      <c r="K151" s="39" t="inlineStr">
        <is>
          <t>СК3</t>
        </is>
      </c>
      <c r="L151" s="38" t="n">
        <v>50</v>
      </c>
      <c r="M151" s="751" t="inlineStr">
        <is>
          <t>Ветчина «Сочинка с сочным окороком» Весовой п/а ТМ «Стародворье»</t>
        </is>
      </c>
      <c r="N151" s="670" t="n"/>
      <c r="O151" s="670" t="n"/>
      <c r="P151" s="670" t="n"/>
      <c r="Q151" s="636" t="n"/>
      <c r="R151" s="40" t="inlineStr"/>
      <c r="S151" s="40" t="inlineStr"/>
      <c r="T151" s="41" t="inlineStr">
        <is>
          <t>кг</t>
        </is>
      </c>
      <c r="U151" s="671" t="n">
        <v>0</v>
      </c>
      <c r="V151" s="672">
        <f>IFERROR(IF(U151="",0,CEILING((U151/$H151),1)*$H151),"")</f>
        <v/>
      </c>
      <c r="W151" s="42">
        <f>IFERROR(IF(V151=0,"",ROUNDUP(V151/H151,0)*0.02175),"")</f>
        <v/>
      </c>
      <c r="X151" s="69" t="inlineStr"/>
      <c r="Y151" s="70" t="inlineStr"/>
      <c r="AC151" s="71" t="n"/>
      <c r="AZ151" s="148" t="inlineStr">
        <is>
          <t>КИ</t>
        </is>
      </c>
    </row>
    <row r="152" ht="16.5" customHeight="1">
      <c r="A152" s="64" t="inlineStr">
        <is>
          <t>SU002757</t>
        </is>
      </c>
      <c r="B152" s="64" t="inlineStr">
        <is>
          <t>P003128</t>
        </is>
      </c>
      <c r="C152" s="37" t="n">
        <v>4301020220</v>
      </c>
      <c r="D152" s="315" t="n">
        <v>4680115880764</v>
      </c>
      <c r="E152" s="636" t="n"/>
      <c r="F152" s="668" t="n">
        <v>0.35</v>
      </c>
      <c r="G152" s="38" t="n">
        <v>6</v>
      </c>
      <c r="H152" s="668" t="n">
        <v>2.1</v>
      </c>
      <c r="I152" s="668" t="n">
        <v>2.3</v>
      </c>
      <c r="J152" s="38" t="n">
        <v>156</v>
      </c>
      <c r="K152" s="39" t="inlineStr">
        <is>
          <t>СК1</t>
        </is>
      </c>
      <c r="L152" s="38" t="n">
        <v>50</v>
      </c>
      <c r="M152" s="75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71" t="n"/>
      <c r="AZ152" s="149" t="inlineStr">
        <is>
          <t>КИ</t>
        </is>
      </c>
    </row>
    <row r="153">
      <c r="A153" s="323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3" t="n"/>
      <c r="M153" s="674" t="inlineStr">
        <is>
          <t>Итого</t>
        </is>
      </c>
      <c r="N153" s="644" t="n"/>
      <c r="O153" s="644" t="n"/>
      <c r="P153" s="644" t="n"/>
      <c r="Q153" s="644" t="n"/>
      <c r="R153" s="644" t="n"/>
      <c r="S153" s="645" t="n"/>
      <c r="T153" s="43" t="inlineStr">
        <is>
          <t>кор</t>
        </is>
      </c>
      <c r="U153" s="675">
        <f>IFERROR(U151/H151,"0")+IFERROR(U152/H152,"0")</f>
        <v/>
      </c>
      <c r="V153" s="675">
        <f>IFERROR(V151/H151,"0")+IFERROR(V152/H152,"0")</f>
        <v/>
      </c>
      <c r="W153" s="675">
        <f>IFERROR(IF(W151="",0,W151),"0")+IFERROR(IF(W152="",0,W152),"0")</f>
        <v/>
      </c>
      <c r="X153" s="676" t="n"/>
      <c r="Y153" s="676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3" t="n"/>
      <c r="M154" s="674" t="inlineStr">
        <is>
          <t>Итого</t>
        </is>
      </c>
      <c r="N154" s="644" t="n"/>
      <c r="O154" s="644" t="n"/>
      <c r="P154" s="644" t="n"/>
      <c r="Q154" s="644" t="n"/>
      <c r="R154" s="644" t="n"/>
      <c r="S154" s="645" t="n"/>
      <c r="T154" s="43" t="inlineStr">
        <is>
          <t>кг</t>
        </is>
      </c>
      <c r="U154" s="675">
        <f>IFERROR(SUM(U151:U152),"0")</f>
        <v/>
      </c>
      <c r="V154" s="675">
        <f>IFERROR(SUM(V151:V152),"0")</f>
        <v/>
      </c>
      <c r="W154" s="43" t="n"/>
      <c r="X154" s="676" t="n"/>
      <c r="Y154" s="676" t="n"/>
    </row>
    <row r="155" ht="14.25" customHeight="1">
      <c r="A155" s="331" t="inlineStr">
        <is>
          <t>Копченые колбасы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31" t="n"/>
      <c r="Y155" s="331" t="n"/>
    </row>
    <row r="156" ht="27" customHeight="1">
      <c r="A156" s="64" t="inlineStr">
        <is>
          <t>SU002941</t>
        </is>
      </c>
      <c r="B156" s="64" t="inlineStr">
        <is>
          <t>P003387</t>
        </is>
      </c>
      <c r="C156" s="37" t="n">
        <v>4301031224</v>
      </c>
      <c r="D156" s="315" t="n">
        <v>4680115882683</v>
      </c>
      <c r="E156" s="636" t="n"/>
      <c r="F156" s="668" t="n">
        <v>0.9</v>
      </c>
      <c r="G156" s="38" t="n">
        <v>6</v>
      </c>
      <c r="H156" s="668" t="n">
        <v>5.4</v>
      </c>
      <c r="I156" s="668" t="n">
        <v>5.61</v>
      </c>
      <c r="J156" s="38" t="n">
        <v>120</v>
      </c>
      <c r="K156" s="39" t="inlineStr">
        <is>
          <t>СК2</t>
        </is>
      </c>
      <c r="L156" s="38" t="n">
        <v>40</v>
      </c>
      <c r="M156" s="75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6" s="670" t="n"/>
      <c r="O156" s="670" t="n"/>
      <c r="P156" s="670" t="n"/>
      <c r="Q156" s="636" t="n"/>
      <c r="R156" s="40" t="inlineStr"/>
      <c r="S156" s="40" t="inlineStr"/>
      <c r="T156" s="41" t="inlineStr">
        <is>
          <t>кг</t>
        </is>
      </c>
      <c r="U156" s="671" t="n">
        <v>0</v>
      </c>
      <c r="V156" s="672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71" t="n"/>
      <c r="AZ156" s="150" t="inlineStr">
        <is>
          <t>КИ</t>
        </is>
      </c>
    </row>
    <row r="157" ht="27" customHeight="1">
      <c r="A157" s="64" t="inlineStr">
        <is>
          <t>SU002943</t>
        </is>
      </c>
      <c r="B157" s="64" t="inlineStr">
        <is>
          <t>P003401</t>
        </is>
      </c>
      <c r="C157" s="37" t="n">
        <v>4301031230</v>
      </c>
      <c r="D157" s="315" t="n">
        <v>4680115882690</v>
      </c>
      <c r="E157" s="636" t="n"/>
      <c r="F157" s="668" t="n">
        <v>0.9</v>
      </c>
      <c r="G157" s="38" t="n">
        <v>6</v>
      </c>
      <c r="H157" s="668" t="n">
        <v>5.4</v>
      </c>
      <c r="I157" s="668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7" s="670" t="n"/>
      <c r="O157" s="670" t="n"/>
      <c r="P157" s="670" t="n"/>
      <c r="Q157" s="636" t="n"/>
      <c r="R157" s="40" t="inlineStr"/>
      <c r="S157" s="40" t="inlineStr"/>
      <c r="T157" s="41" t="inlineStr">
        <is>
          <t>кг</t>
        </is>
      </c>
      <c r="U157" s="671" t="n">
        <v>0</v>
      </c>
      <c r="V157" s="67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SU002945</t>
        </is>
      </c>
      <c r="B158" s="64" t="inlineStr">
        <is>
          <t>P003383</t>
        </is>
      </c>
      <c r="C158" s="37" t="n">
        <v>4301031220</v>
      </c>
      <c r="D158" s="315" t="n">
        <v>4680115882669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SU002947</t>
        </is>
      </c>
      <c r="B159" s="64" t="inlineStr">
        <is>
          <t>P003384</t>
        </is>
      </c>
      <c r="C159" s="37" t="n">
        <v>4301031221</v>
      </c>
      <c r="D159" s="315" t="n">
        <v>4680115882676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23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73" t="n"/>
      <c r="M160" s="674" t="inlineStr">
        <is>
          <t>Итого</t>
        </is>
      </c>
      <c r="N160" s="644" t="n"/>
      <c r="O160" s="644" t="n"/>
      <c r="P160" s="644" t="n"/>
      <c r="Q160" s="644" t="n"/>
      <c r="R160" s="644" t="n"/>
      <c r="S160" s="645" t="n"/>
      <c r="T160" s="43" t="inlineStr">
        <is>
          <t>кор</t>
        </is>
      </c>
      <c r="U160" s="675">
        <f>IFERROR(U156/H156,"0")+IFERROR(U157/H157,"0")+IFERROR(U158/H158,"0")+IFERROR(U159/H159,"0")</f>
        <v/>
      </c>
      <c r="V160" s="675">
        <f>IFERROR(V156/H156,"0")+IFERROR(V157/H157,"0")+IFERROR(V158/H158,"0")+IFERROR(V159/H159,"0")</f>
        <v/>
      </c>
      <c r="W160" s="675">
        <f>IFERROR(IF(W156="",0,W156),"0")+IFERROR(IF(W157="",0,W157),"0")+IFERROR(IF(W158="",0,W158),"0")+IFERROR(IF(W159="",0,W159),"0")</f>
        <v/>
      </c>
      <c r="X160" s="676" t="n"/>
      <c r="Y160" s="676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кг</t>
        </is>
      </c>
      <c r="U161" s="675">
        <f>IFERROR(SUM(U156:U159),"0")</f>
        <v/>
      </c>
      <c r="V161" s="675">
        <f>IFERROR(SUM(V156:V159),"0")</f>
        <v/>
      </c>
      <c r="W161" s="43" t="n"/>
      <c r="X161" s="676" t="n"/>
      <c r="Y161" s="676" t="n"/>
    </row>
    <row r="162" ht="14.25" customHeight="1">
      <c r="A162" s="331" t="inlineStr">
        <is>
          <t>Сосиски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31" t="n"/>
      <c r="Y162" s="331" t="n"/>
    </row>
    <row r="163" ht="27" customHeight="1">
      <c r="A163" s="64" t="inlineStr">
        <is>
          <t>SU002857</t>
        </is>
      </c>
      <c r="B163" s="64" t="inlineStr">
        <is>
          <t>P003264</t>
        </is>
      </c>
      <c r="C163" s="37" t="n">
        <v>4301051409</v>
      </c>
      <c r="D163" s="315" t="n">
        <v>4680115881556</v>
      </c>
      <c r="E163" s="636" t="n"/>
      <c r="F163" s="668" t="n">
        <v>1</v>
      </c>
      <c r="G163" s="38" t="n">
        <v>4</v>
      </c>
      <c r="H163" s="668" t="n">
        <v>4</v>
      </c>
      <c r="I163" s="668" t="n">
        <v>4.408</v>
      </c>
      <c r="J163" s="38" t="n">
        <v>104</v>
      </c>
      <c r="K163" s="39" t="inlineStr">
        <is>
          <t>СК3</t>
        </is>
      </c>
      <c r="L163" s="38" t="n">
        <v>45</v>
      </c>
      <c r="M163" s="75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3" s="670" t="n"/>
      <c r="O163" s="670" t="n"/>
      <c r="P163" s="670" t="n"/>
      <c r="Q163" s="636" t="n"/>
      <c r="R163" s="40" t="inlineStr"/>
      <c r="S163" s="40" t="inlineStr"/>
      <c r="T163" s="41" t="inlineStr">
        <is>
          <t>кг</t>
        </is>
      </c>
      <c r="U163" s="671" t="n">
        <v>0</v>
      </c>
      <c r="V163" s="672">
        <f>IFERROR(IF(U163="",0,CEILING((U163/$H163),1)*$H163),"")</f>
        <v/>
      </c>
      <c r="W163" s="42">
        <f>IFERROR(IF(V163=0,"",ROUNDUP(V163/H163,0)*0.01196),"")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16.5" customHeight="1">
      <c r="A164" s="64" t="inlineStr">
        <is>
          <t>SU002725</t>
        </is>
      </c>
      <c r="B164" s="64" t="inlineStr">
        <is>
          <t>P003404</t>
        </is>
      </c>
      <c r="C164" s="37" t="n">
        <v>4301051470</v>
      </c>
      <c r="D164" s="315" t="n">
        <v>4680115880573</v>
      </c>
      <c r="E164" s="636" t="n"/>
      <c r="F164" s="668" t="n">
        <v>1.3</v>
      </c>
      <c r="G164" s="38" t="n">
        <v>6</v>
      </c>
      <c r="H164" s="668" t="n">
        <v>7.8</v>
      </c>
      <c r="I164" s="668" t="n">
        <v>8.364000000000001</v>
      </c>
      <c r="J164" s="38" t="n">
        <v>56</v>
      </c>
      <c r="K164" s="39" t="inlineStr">
        <is>
          <t>СК3</t>
        </is>
      </c>
      <c r="L164" s="38" t="n">
        <v>45</v>
      </c>
      <c r="M164" s="758">
        <f>HYPERLINK("https://abi.ru/products/Охлажденные/Стародворье/Сочинка/Сосиски/P003404/","Сосиски «Сочинки» Весовой п/а ТМ «Стародворье»")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0</v>
      </c>
      <c r="V164" s="672">
        <f>IFERROR(IF(U164="",0,CEILING((U164/$H164),1)*$H164),"")</f>
        <v/>
      </c>
      <c r="W164" s="42">
        <f>IFERROR(IF(V164=0,"",ROUNDUP(V164/H164,0)*0.02175),"")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SU002843</t>
        </is>
      </c>
      <c r="B165" s="64" t="inlineStr">
        <is>
          <t>P003263</t>
        </is>
      </c>
      <c r="C165" s="37" t="n">
        <v>4301051408</v>
      </c>
      <c r="D165" s="315" t="n">
        <v>4680115881594</v>
      </c>
      <c r="E165" s="636" t="n"/>
      <c r="F165" s="668" t="n">
        <v>1.35</v>
      </c>
      <c r="G165" s="38" t="n">
        <v>6</v>
      </c>
      <c r="H165" s="668" t="n">
        <v>8.1</v>
      </c>
      <c r="I165" s="668" t="n">
        <v>8.664</v>
      </c>
      <c r="J165" s="38" t="n">
        <v>56</v>
      </c>
      <c r="K165" s="39" t="inlineStr">
        <is>
          <t>СК3</t>
        </is>
      </c>
      <c r="L165" s="38" t="n">
        <v>40</v>
      </c>
      <c r="M165" s="75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SU002858</t>
        </is>
      </c>
      <c r="B166" s="64" t="inlineStr">
        <is>
          <t>P003322</t>
        </is>
      </c>
      <c r="C166" s="37" t="n">
        <v>4301051433</v>
      </c>
      <c r="D166" s="315" t="n">
        <v>4680115881587</v>
      </c>
      <c r="E166" s="636" t="n"/>
      <c r="F166" s="668" t="n">
        <v>1</v>
      </c>
      <c r="G166" s="38" t="n">
        <v>4</v>
      </c>
      <c r="H166" s="668" t="n">
        <v>4</v>
      </c>
      <c r="I166" s="668" t="n">
        <v>4.408</v>
      </c>
      <c r="J166" s="38" t="n">
        <v>104</v>
      </c>
      <c r="K166" s="39" t="inlineStr">
        <is>
          <t>СК2</t>
        </is>
      </c>
      <c r="L166" s="38" t="n">
        <v>35</v>
      </c>
      <c r="M166" s="760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IFERROR(IF(V166=0,"",ROUNDUP(V166/H166,0)*0.01196),"")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16.5" customHeight="1">
      <c r="A167" s="64" t="inlineStr">
        <is>
          <t>SU002795</t>
        </is>
      </c>
      <c r="B167" s="64" t="inlineStr">
        <is>
          <t>P003203</t>
        </is>
      </c>
      <c r="C167" s="37" t="n">
        <v>4301051380</v>
      </c>
      <c r="D167" s="315" t="n">
        <v>4680115880962</v>
      </c>
      <c r="E167" s="636" t="n"/>
      <c r="F167" s="668" t="n">
        <v>1.3</v>
      </c>
      <c r="G167" s="38" t="n">
        <v>6</v>
      </c>
      <c r="H167" s="668" t="n">
        <v>7.8</v>
      </c>
      <c r="I167" s="668" t="n">
        <v>8.364000000000001</v>
      </c>
      <c r="J167" s="38" t="n">
        <v>56</v>
      </c>
      <c r="K167" s="39" t="inlineStr">
        <is>
          <t>СК2</t>
        </is>
      </c>
      <c r="L167" s="38" t="n">
        <v>40</v>
      </c>
      <c r="M167" s="761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SU002845</t>
        </is>
      </c>
      <c r="B168" s="64" t="inlineStr">
        <is>
          <t>P003266</t>
        </is>
      </c>
      <c r="C168" s="37" t="n">
        <v>4301051411</v>
      </c>
      <c r="D168" s="315" t="n">
        <v>4680115881617</v>
      </c>
      <c r="E168" s="636" t="n"/>
      <c r="F168" s="668" t="n">
        <v>1.35</v>
      </c>
      <c r="G168" s="38" t="n">
        <v>6</v>
      </c>
      <c r="H168" s="668" t="n">
        <v>8.1</v>
      </c>
      <c r="I168" s="668" t="n">
        <v>8.646000000000001</v>
      </c>
      <c r="J168" s="38" t="n">
        <v>56</v>
      </c>
      <c r="K168" s="39" t="inlineStr">
        <is>
          <t>СК3</t>
        </is>
      </c>
      <c r="L168" s="38" t="n">
        <v>40</v>
      </c>
      <c r="M168" s="76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SU002801</t>
        </is>
      </c>
      <c r="B169" s="64" t="inlineStr">
        <is>
          <t>P003200</t>
        </is>
      </c>
      <c r="C169" s="37" t="n">
        <v>4301051377</v>
      </c>
      <c r="D169" s="315" t="n">
        <v>4680115881228</v>
      </c>
      <c r="E169" s="636" t="n"/>
      <c r="F169" s="668" t="n">
        <v>0.4</v>
      </c>
      <c r="G169" s="38" t="n">
        <v>6</v>
      </c>
      <c r="H169" s="668" t="n">
        <v>2.4</v>
      </c>
      <c r="I169" s="668" t="n">
        <v>2.6</v>
      </c>
      <c r="J169" s="38" t="n">
        <v>156</v>
      </c>
      <c r="K169" s="39" t="inlineStr">
        <is>
          <t>СК2</t>
        </is>
      </c>
      <c r="L169" s="38" t="n">
        <v>35</v>
      </c>
      <c r="M169" s="763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274</v>
      </c>
      <c r="V169" s="672">
        <f>IFERROR(IF(U169="",0,CEILING((U169/$H169),1)*$H169),"")</f>
        <v/>
      </c>
      <c r="W169" s="42">
        <f>IFERROR(IF(V169=0,"",ROUNDUP(V169/H169,0)*0.00753),"")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SU002802</t>
        </is>
      </c>
      <c r="B170" s="64" t="inlineStr">
        <is>
          <t>P003321</t>
        </is>
      </c>
      <c r="C170" s="37" t="n">
        <v>4301051432</v>
      </c>
      <c r="D170" s="315" t="n">
        <v>4680115881037</v>
      </c>
      <c r="E170" s="636" t="n"/>
      <c r="F170" s="668" t="n">
        <v>0.84</v>
      </c>
      <c r="G170" s="38" t="n">
        <v>4</v>
      </c>
      <c r="H170" s="668" t="n">
        <v>3.36</v>
      </c>
      <c r="I170" s="668" t="n">
        <v>3.618</v>
      </c>
      <c r="J170" s="38" t="n">
        <v>120</v>
      </c>
      <c r="K170" s="39" t="inlineStr">
        <is>
          <t>СК2</t>
        </is>
      </c>
      <c r="L170" s="38" t="n">
        <v>35</v>
      </c>
      <c r="M170" s="764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SU002799</t>
        </is>
      </c>
      <c r="B171" s="64" t="inlineStr">
        <is>
          <t>P003217</t>
        </is>
      </c>
      <c r="C171" s="37" t="n">
        <v>4301051384</v>
      </c>
      <c r="D171" s="315" t="n">
        <v>4680115881211</v>
      </c>
      <c r="E171" s="636" t="n"/>
      <c r="F171" s="668" t="n">
        <v>0.4</v>
      </c>
      <c r="G171" s="38" t="n">
        <v>6</v>
      </c>
      <c r="H171" s="668" t="n">
        <v>2.4</v>
      </c>
      <c r="I171" s="668" t="n">
        <v>2.6</v>
      </c>
      <c r="J171" s="38" t="n">
        <v>156</v>
      </c>
      <c r="K171" s="39" t="inlineStr">
        <is>
          <t>СК2</t>
        </is>
      </c>
      <c r="L171" s="38" t="n">
        <v>45</v>
      </c>
      <c r="M171" s="76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480</v>
      </c>
      <c r="V171" s="672">
        <f>IFERROR(IF(U171="",0,CEILING((U171/$H171),1)*$H171),"")</f>
        <v/>
      </c>
      <c r="W171" s="42">
        <f>IFERROR(IF(V171=0,"",ROUNDUP(V171/H171,0)*0.00753),"")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SU002800</t>
        </is>
      </c>
      <c r="B172" s="64" t="inlineStr">
        <is>
          <t>P003201</t>
        </is>
      </c>
      <c r="C172" s="37" t="n">
        <v>4301051378</v>
      </c>
      <c r="D172" s="315" t="n">
        <v>4680115881020</v>
      </c>
      <c r="E172" s="636" t="n"/>
      <c r="F172" s="668" t="n">
        <v>0.84</v>
      </c>
      <c r="G172" s="38" t="n">
        <v>4</v>
      </c>
      <c r="H172" s="668" t="n">
        <v>3.36</v>
      </c>
      <c r="I172" s="668" t="n">
        <v>3.57</v>
      </c>
      <c r="J172" s="38" t="n">
        <v>120</v>
      </c>
      <c r="K172" s="39" t="inlineStr">
        <is>
          <t>СК2</t>
        </is>
      </c>
      <c r="L172" s="38" t="n">
        <v>45</v>
      </c>
      <c r="M172" s="76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SU002842</t>
        </is>
      </c>
      <c r="B173" s="64" t="inlineStr">
        <is>
          <t>P003262</t>
        </is>
      </c>
      <c r="C173" s="37" t="n">
        <v>4301051407</v>
      </c>
      <c r="D173" s="315" t="n">
        <v>4680115882195</v>
      </c>
      <c r="E173" s="636" t="n"/>
      <c r="F173" s="668" t="n">
        <v>0.4</v>
      </c>
      <c r="G173" s="38" t="n">
        <v>6</v>
      </c>
      <c r="H173" s="668" t="n">
        <v>2.4</v>
      </c>
      <c r="I173" s="668" t="n">
        <v>2.69</v>
      </c>
      <c r="J173" s="38" t="n">
        <v>156</v>
      </c>
      <c r="K173" s="39" t="inlineStr">
        <is>
          <t>СК3</t>
        </is>
      </c>
      <c r="L173" s="38" t="n">
        <v>40</v>
      </c>
      <c r="M173" s="76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SU002992</t>
        </is>
      </c>
      <c r="B174" s="64" t="inlineStr">
        <is>
          <t>P003443</t>
        </is>
      </c>
      <c r="C174" s="37" t="n">
        <v>4301051479</v>
      </c>
      <c r="D174" s="315" t="n">
        <v>4680115882607</v>
      </c>
      <c r="E174" s="636" t="n"/>
      <c r="F174" s="668" t="n">
        <v>0.3</v>
      </c>
      <c r="G174" s="38" t="n">
        <v>6</v>
      </c>
      <c r="H174" s="668" t="n">
        <v>1.8</v>
      </c>
      <c r="I174" s="668" t="n">
        <v>2.072</v>
      </c>
      <c r="J174" s="38" t="n">
        <v>156</v>
      </c>
      <c r="K174" s="39" t="inlineStr">
        <is>
          <t>СК3</t>
        </is>
      </c>
      <c r="L174" s="38" t="n">
        <v>45</v>
      </c>
      <c r="M174" s="768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SU002618</t>
        </is>
      </c>
      <c r="B175" s="64" t="inlineStr">
        <is>
          <t>P003398</t>
        </is>
      </c>
      <c r="C175" s="37" t="n">
        <v>4301051468</v>
      </c>
      <c r="D175" s="315" t="n">
        <v>4680115880092</v>
      </c>
      <c r="E175" s="636" t="n"/>
      <c r="F175" s="668" t="n">
        <v>0.4</v>
      </c>
      <c r="G175" s="38" t="n">
        <v>6</v>
      </c>
      <c r="H175" s="668" t="n">
        <v>2.4</v>
      </c>
      <c r="I175" s="668" t="n">
        <v>2.672</v>
      </c>
      <c r="J175" s="38" t="n">
        <v>156</v>
      </c>
      <c r="K175" s="39" t="inlineStr">
        <is>
          <t>СК3</t>
        </is>
      </c>
      <c r="L175" s="38" t="n">
        <v>45</v>
      </c>
      <c r="M175" s="76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20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SU002621</t>
        </is>
      </c>
      <c r="B176" s="64" t="inlineStr">
        <is>
          <t>P003399</t>
        </is>
      </c>
      <c r="C176" s="37" t="n">
        <v>4301051469</v>
      </c>
      <c r="D176" s="315" t="n">
        <v>4680115880221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7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16.5" customHeight="1">
      <c r="A177" s="64" t="inlineStr">
        <is>
          <t>SU003073</t>
        </is>
      </c>
      <c r="B177" s="64" t="inlineStr">
        <is>
          <t>P003613</t>
        </is>
      </c>
      <c r="C177" s="37" t="n">
        <v>4301051523</v>
      </c>
      <c r="D177" s="315" t="n">
        <v>4680115882942</v>
      </c>
      <c r="E177" s="636" t="n"/>
      <c r="F177" s="668" t="n">
        <v>0.3</v>
      </c>
      <c r="G177" s="38" t="n">
        <v>6</v>
      </c>
      <c r="H177" s="668" t="n">
        <v>1.8</v>
      </c>
      <c r="I177" s="668" t="n">
        <v>2.072</v>
      </c>
      <c r="J177" s="38" t="n">
        <v>156</v>
      </c>
      <c r="K177" s="39" t="inlineStr">
        <is>
          <t>СК2</t>
        </is>
      </c>
      <c r="L177" s="38" t="n">
        <v>40</v>
      </c>
      <c r="M177" s="77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SU002686</t>
        </is>
      </c>
      <c r="B178" s="64" t="inlineStr">
        <is>
          <t>P003071</t>
        </is>
      </c>
      <c r="C178" s="37" t="n">
        <v>4301051326</v>
      </c>
      <c r="D178" s="315" t="n">
        <v>4680115880504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2.672</v>
      </c>
      <c r="J178" s="38" t="n">
        <v>156</v>
      </c>
      <c r="K178" s="39" t="inlineStr">
        <is>
          <t>СК2</t>
        </is>
      </c>
      <c r="L178" s="38" t="n">
        <v>40</v>
      </c>
      <c r="M178" s="772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27" customHeight="1">
      <c r="A179" s="64" t="inlineStr">
        <is>
          <t>SU002844</t>
        </is>
      </c>
      <c r="B179" s="64" t="inlineStr">
        <is>
          <t>P003265</t>
        </is>
      </c>
      <c r="C179" s="37" t="n">
        <v>4301051410</v>
      </c>
      <c r="D179" s="315" t="n">
        <v>4680115882164</v>
      </c>
      <c r="E179" s="636" t="n"/>
      <c r="F179" s="668" t="n">
        <v>0.4</v>
      </c>
      <c r="G179" s="38" t="n">
        <v>6</v>
      </c>
      <c r="H179" s="668" t="n">
        <v>2.4</v>
      </c>
      <c r="I179" s="668" t="n">
        <v>2.678</v>
      </c>
      <c r="J179" s="38" t="n">
        <v>156</v>
      </c>
      <c r="K179" s="39" t="inlineStr">
        <is>
          <t>СК3</t>
        </is>
      </c>
      <c r="L179" s="38" t="n">
        <v>40</v>
      </c>
      <c r="M179" s="77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>
      <c r="A180" s="323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3" t="n"/>
      <c r="M180" s="674" t="inlineStr">
        <is>
          <t>Итого</t>
        </is>
      </c>
      <c r="N180" s="644" t="n"/>
      <c r="O180" s="644" t="n"/>
      <c r="P180" s="644" t="n"/>
      <c r="Q180" s="644" t="n"/>
      <c r="R180" s="644" t="n"/>
      <c r="S180" s="645" t="n"/>
      <c r="T180" s="43" t="inlineStr">
        <is>
          <t>кор</t>
        </is>
      </c>
      <c r="U180" s="67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6" t="n"/>
      <c r="Y180" s="676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кг</t>
        </is>
      </c>
      <c r="U181" s="675">
        <f>IFERROR(SUM(U163:U179),"0")</f>
        <v/>
      </c>
      <c r="V181" s="675">
        <f>IFERROR(SUM(V163:V179),"0")</f>
        <v/>
      </c>
      <c r="W181" s="43" t="n"/>
      <c r="X181" s="676" t="n"/>
      <c r="Y181" s="676" t="n"/>
    </row>
    <row r="182" ht="14.25" customHeight="1">
      <c r="A182" s="331" t="inlineStr">
        <is>
          <t>Сардельки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31" t="n"/>
      <c r="Y182" s="331" t="n"/>
    </row>
    <row r="183" ht="16.5" customHeight="1">
      <c r="A183" s="64" t="inlineStr">
        <is>
          <t>SU002758</t>
        </is>
      </c>
      <c r="B183" s="64" t="inlineStr">
        <is>
          <t>P003129</t>
        </is>
      </c>
      <c r="C183" s="37" t="n">
        <v>4301060338</v>
      </c>
      <c r="D183" s="315" t="n">
        <v>4680115880801</v>
      </c>
      <c r="E183" s="636" t="n"/>
      <c r="F183" s="668" t="n">
        <v>0.4</v>
      </c>
      <c r="G183" s="38" t="n">
        <v>6</v>
      </c>
      <c r="H183" s="668" t="n">
        <v>2.4</v>
      </c>
      <c r="I183" s="668" t="n">
        <v>2.672</v>
      </c>
      <c r="J183" s="38" t="n">
        <v>156</v>
      </c>
      <c r="K183" s="39" t="inlineStr">
        <is>
          <t>СК2</t>
        </is>
      </c>
      <c r="L183" s="38" t="n">
        <v>40</v>
      </c>
      <c r="M183" s="77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3" s="670" t="n"/>
      <c r="O183" s="670" t="n"/>
      <c r="P183" s="670" t="n"/>
      <c r="Q183" s="636" t="n"/>
      <c r="R183" s="40" t="inlineStr"/>
      <c r="S183" s="40" t="inlineStr"/>
      <c r="T183" s="41" t="inlineStr">
        <is>
          <t>кг</t>
        </is>
      </c>
      <c r="U183" s="671" t="n">
        <v>0</v>
      </c>
      <c r="V183" s="672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SU002759</t>
        </is>
      </c>
      <c r="B184" s="64" t="inlineStr">
        <is>
          <t>P003130</t>
        </is>
      </c>
      <c r="C184" s="37" t="n">
        <v>4301060339</v>
      </c>
      <c r="D184" s="315" t="n">
        <v>4680115880818</v>
      </c>
      <c r="E184" s="636" t="n"/>
      <c r="F184" s="668" t="n">
        <v>0.4</v>
      </c>
      <c r="G184" s="38" t="n">
        <v>6</v>
      </c>
      <c r="H184" s="668" t="n">
        <v>2.4</v>
      </c>
      <c r="I184" s="668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>
      <c r="A185" s="323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3" t="n"/>
      <c r="M185" s="674" t="inlineStr">
        <is>
          <t>Итого</t>
        </is>
      </c>
      <c r="N185" s="644" t="n"/>
      <c r="O185" s="644" t="n"/>
      <c r="P185" s="644" t="n"/>
      <c r="Q185" s="644" t="n"/>
      <c r="R185" s="644" t="n"/>
      <c r="S185" s="645" t="n"/>
      <c r="T185" s="43" t="inlineStr">
        <is>
          <t>кор</t>
        </is>
      </c>
      <c r="U185" s="675">
        <f>IFERROR(U183/H183,"0")+IFERROR(U184/H184,"0")</f>
        <v/>
      </c>
      <c r="V185" s="675">
        <f>IFERROR(V183/H183,"0")+IFERROR(V184/H184,"0")</f>
        <v/>
      </c>
      <c r="W185" s="675">
        <f>IFERROR(IF(W183="",0,W183),"0")+IFERROR(IF(W184="",0,W184),"0")</f>
        <v/>
      </c>
      <c r="X185" s="676" t="n"/>
      <c r="Y185" s="676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3" t="n"/>
      <c r="M186" s="674" t="inlineStr">
        <is>
          <t>Итого</t>
        </is>
      </c>
      <c r="N186" s="644" t="n"/>
      <c r="O186" s="644" t="n"/>
      <c r="P186" s="644" t="n"/>
      <c r="Q186" s="644" t="n"/>
      <c r="R186" s="644" t="n"/>
      <c r="S186" s="645" t="n"/>
      <c r="T186" s="43" t="inlineStr">
        <is>
          <t>кг</t>
        </is>
      </c>
      <c r="U186" s="675">
        <f>IFERROR(SUM(U183:U184),"0")</f>
        <v/>
      </c>
      <c r="V186" s="675">
        <f>IFERROR(SUM(V183:V184),"0")</f>
        <v/>
      </c>
      <c r="W186" s="43" t="n"/>
      <c r="X186" s="676" t="n"/>
      <c r="Y186" s="676" t="n"/>
    </row>
    <row r="187" ht="16.5" customHeight="1">
      <c r="A187" s="330" t="inlineStr">
        <is>
          <t>Бордо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330" t="n"/>
      <c r="Y187" s="330" t="n"/>
    </row>
    <row r="188" ht="14.25" customHeight="1">
      <c r="A188" s="331" t="inlineStr">
        <is>
          <t>Вареные колбасы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31" t="n"/>
      <c r="Y188" s="331" t="n"/>
    </row>
    <row r="189" ht="27" customHeight="1">
      <c r="A189" s="64" t="inlineStr">
        <is>
          <t>SU000057</t>
        </is>
      </c>
      <c r="B189" s="64" t="inlineStr">
        <is>
          <t>P002047</t>
        </is>
      </c>
      <c r="C189" s="37" t="n">
        <v>4301011346</v>
      </c>
      <c r="D189" s="315" t="n">
        <v>4607091387445</v>
      </c>
      <c r="E189" s="636" t="n"/>
      <c r="F189" s="668" t="n">
        <v>0.9</v>
      </c>
      <c r="G189" s="38" t="n">
        <v>10</v>
      </c>
      <c r="H189" s="668" t="n">
        <v>9</v>
      </c>
      <c r="I189" s="668" t="n">
        <v>9.630000000000001</v>
      </c>
      <c r="J189" s="38" t="n">
        <v>56</v>
      </c>
      <c r="K189" s="39" t="inlineStr">
        <is>
          <t>СК1</t>
        </is>
      </c>
      <c r="L189" s="38" t="n">
        <v>31</v>
      </c>
      <c r="M189" s="77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89" s="670" t="n"/>
      <c r="O189" s="670" t="n"/>
      <c r="P189" s="670" t="n"/>
      <c r="Q189" s="636" t="n"/>
      <c r="R189" s="40" t="inlineStr"/>
      <c r="S189" s="40" t="inlineStr"/>
      <c r="T189" s="41" t="inlineStr">
        <is>
          <t>кг</t>
        </is>
      </c>
      <c r="U189" s="671" t="n">
        <v>0</v>
      </c>
      <c r="V189" s="672">
        <f>IFERROR(IF(U189="",0,CEILING((U189/$H189),1)*$H189),"")</f>
        <v/>
      </c>
      <c r="W189" s="42">
        <f>IFERROR(IF(V189=0,"",ROUNDUP(V189/H189,0)*0.02175),"")</f>
        <v/>
      </c>
      <c r="X189" s="69" t="inlineStr"/>
      <c r="Y189" s="70" t="inlineStr"/>
      <c r="AC189" s="71" t="n"/>
      <c r="AZ189" s="173" t="inlineStr">
        <is>
          <t>КИ</t>
        </is>
      </c>
    </row>
    <row r="190" ht="27" customHeight="1">
      <c r="A190" s="64" t="inlineStr">
        <is>
          <t>SU001777</t>
        </is>
      </c>
      <c r="B190" s="64" t="inlineStr">
        <is>
          <t>P002226</t>
        </is>
      </c>
      <c r="C190" s="37" t="n">
        <v>4301011362</v>
      </c>
      <c r="D190" s="315" t="n">
        <v>4607091386004</v>
      </c>
      <c r="E190" s="636" t="n"/>
      <c r="F190" s="668" t="n">
        <v>1.35</v>
      </c>
      <c r="G190" s="38" t="n">
        <v>8</v>
      </c>
      <c r="H190" s="668" t="n">
        <v>10.8</v>
      </c>
      <c r="I190" s="668" t="n">
        <v>11.28</v>
      </c>
      <c r="J190" s="38" t="n">
        <v>48</v>
      </c>
      <c r="K190" s="39" t="inlineStr">
        <is>
          <t>ВЗ</t>
        </is>
      </c>
      <c r="L190" s="38" t="n">
        <v>55</v>
      </c>
      <c r="M190" s="77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IFERROR(IF(V190=0,"",ROUNDUP(V190/H190,0)*0.02039),"")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P001777</t>
        </is>
      </c>
      <c r="C191" s="37" t="n">
        <v>4301011308</v>
      </c>
      <c r="D191" s="315" t="n">
        <v>4607091386004</v>
      </c>
      <c r="E191" s="636" t="n"/>
      <c r="F191" s="668" t="n">
        <v>1.35</v>
      </c>
      <c r="G191" s="38" t="n">
        <v>8</v>
      </c>
      <c r="H191" s="668" t="n">
        <v>10.8</v>
      </c>
      <c r="I191" s="668" t="n">
        <v>11.28</v>
      </c>
      <c r="J191" s="38" t="n">
        <v>56</v>
      </c>
      <c r="K191" s="39" t="inlineStr">
        <is>
          <t>СК1</t>
        </is>
      </c>
      <c r="L191" s="38" t="n">
        <v>55</v>
      </c>
      <c r="M191" s="77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SU000058</t>
        </is>
      </c>
      <c r="B192" s="64" t="inlineStr">
        <is>
          <t>P002048</t>
        </is>
      </c>
      <c r="C192" s="37" t="n">
        <v>4301011347</v>
      </c>
      <c r="D192" s="315" t="n">
        <v>4607091386073</v>
      </c>
      <c r="E192" s="636" t="n"/>
      <c r="F192" s="668" t="n">
        <v>0.9</v>
      </c>
      <c r="G192" s="38" t="n">
        <v>10</v>
      </c>
      <c r="H192" s="668" t="n">
        <v>9</v>
      </c>
      <c r="I192" s="668" t="n">
        <v>9.630000000000001</v>
      </c>
      <c r="J192" s="38" t="n">
        <v>56</v>
      </c>
      <c r="K192" s="39" t="inlineStr">
        <is>
          <t>СК1</t>
        </is>
      </c>
      <c r="L192" s="38" t="n">
        <v>31</v>
      </c>
      <c r="M192" s="77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SU001780</t>
        </is>
      </c>
      <c r="B193" s="64" t="inlineStr">
        <is>
          <t>P003075</t>
        </is>
      </c>
      <c r="C193" s="37" t="n">
        <v>4301011395</v>
      </c>
      <c r="D193" s="315" t="n">
        <v>4607091387322</v>
      </c>
      <c r="E193" s="636" t="n"/>
      <c r="F193" s="668" t="n">
        <v>1.35</v>
      </c>
      <c r="G193" s="38" t="n">
        <v>8</v>
      </c>
      <c r="H193" s="668" t="n">
        <v>10.8</v>
      </c>
      <c r="I193" s="668" t="n">
        <v>11.28</v>
      </c>
      <c r="J193" s="38" t="n">
        <v>48</v>
      </c>
      <c r="K193" s="39" t="inlineStr">
        <is>
          <t>ВЗ</t>
        </is>
      </c>
      <c r="L193" s="38" t="n">
        <v>55</v>
      </c>
      <c r="M193" s="78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IFERROR(IF(V193=0,"",ROUNDUP(V193/H193,0)*0.02039),"")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P001780</t>
        </is>
      </c>
      <c r="C194" s="37" t="n">
        <v>4301010928</v>
      </c>
      <c r="D194" s="315" t="n">
        <v>4607091387322</v>
      </c>
      <c r="E194" s="636" t="n"/>
      <c r="F194" s="668" t="n">
        <v>1.35</v>
      </c>
      <c r="G194" s="38" t="n">
        <v>8</v>
      </c>
      <c r="H194" s="668" t="n">
        <v>10.8</v>
      </c>
      <c r="I194" s="668" t="n">
        <v>11.28</v>
      </c>
      <c r="J194" s="38" t="n">
        <v>56</v>
      </c>
      <c r="K194" s="39" t="inlineStr">
        <is>
          <t>СК1</t>
        </is>
      </c>
      <c r="L194" s="38" t="n">
        <v>55</v>
      </c>
      <c r="M194" s="78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SU001778</t>
        </is>
      </c>
      <c r="B195" s="64" t="inlineStr">
        <is>
          <t>P001778</t>
        </is>
      </c>
      <c r="C195" s="37" t="n">
        <v>4301011311</v>
      </c>
      <c r="D195" s="315" t="n">
        <v>4607091387377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SU000043</t>
        </is>
      </c>
      <c r="B196" s="64" t="inlineStr">
        <is>
          <t>P001807</t>
        </is>
      </c>
      <c r="C196" s="37" t="n">
        <v>4301010945</v>
      </c>
      <c r="D196" s="315" t="n">
        <v>4607091387353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SU001800</t>
        </is>
      </c>
      <c r="B197" s="64" t="inlineStr">
        <is>
          <t>P001800</t>
        </is>
      </c>
      <c r="C197" s="37" t="n">
        <v>4301011328</v>
      </c>
      <c r="D197" s="315" t="n">
        <v>4607091386011</v>
      </c>
      <c r="E197" s="636" t="n"/>
      <c r="F197" s="668" t="n">
        <v>0.5</v>
      </c>
      <c r="G197" s="38" t="n">
        <v>10</v>
      </c>
      <c r="H197" s="668" t="n">
        <v>5</v>
      </c>
      <c r="I197" s="668" t="n">
        <v>5.21</v>
      </c>
      <c r="J197" s="38" t="n">
        <v>120</v>
      </c>
      <c r="K197" s="39" t="inlineStr">
        <is>
          <t>СК2</t>
        </is>
      </c>
      <c r="L197" s="38" t="n">
        <v>55</v>
      </c>
      <c r="M197" s="78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IFERROR(IF(V197=0,"",ROUNDUP(V197/H197,0)*0.00937),"")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SU001805</t>
        </is>
      </c>
      <c r="B198" s="64" t="inlineStr">
        <is>
          <t>P001805</t>
        </is>
      </c>
      <c r="C198" s="37" t="n">
        <v>4301011329</v>
      </c>
      <c r="D198" s="315" t="n">
        <v>4607091387308</v>
      </c>
      <c r="E198" s="636" t="n"/>
      <c r="F198" s="668" t="n">
        <v>0.5</v>
      </c>
      <c r="G198" s="38" t="n">
        <v>10</v>
      </c>
      <c r="H198" s="668" t="n">
        <v>5</v>
      </c>
      <c r="I198" s="668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SU001829</t>
        </is>
      </c>
      <c r="B199" s="64" t="inlineStr">
        <is>
          <t>P001829</t>
        </is>
      </c>
      <c r="C199" s="37" t="n">
        <v>4301011049</v>
      </c>
      <c r="D199" s="315" t="n">
        <v>4607091387339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5.24</v>
      </c>
      <c r="J199" s="38" t="n">
        <v>120</v>
      </c>
      <c r="K199" s="39" t="inlineStr">
        <is>
          <t>СК1</t>
        </is>
      </c>
      <c r="L199" s="38" t="n">
        <v>55</v>
      </c>
      <c r="M199" s="78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SU002787</t>
        </is>
      </c>
      <c r="B200" s="64" t="inlineStr">
        <is>
          <t>P003189</t>
        </is>
      </c>
      <c r="C200" s="37" t="n">
        <v>4301011433</v>
      </c>
      <c r="D200" s="315" t="n">
        <v>4680115882638</v>
      </c>
      <c r="E200" s="636" t="n"/>
      <c r="F200" s="668" t="n">
        <v>0.4</v>
      </c>
      <c r="G200" s="38" t="n">
        <v>10</v>
      </c>
      <c r="H200" s="668" t="n">
        <v>4</v>
      </c>
      <c r="I200" s="668" t="n">
        <v>4.24</v>
      </c>
      <c r="J200" s="38" t="n">
        <v>120</v>
      </c>
      <c r="K200" s="39" t="inlineStr">
        <is>
          <t>СК1</t>
        </is>
      </c>
      <c r="L200" s="38" t="n">
        <v>90</v>
      </c>
      <c r="M200" s="78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SU002894</t>
        </is>
      </c>
      <c r="B201" s="64" t="inlineStr">
        <is>
          <t>P003314</t>
        </is>
      </c>
      <c r="C201" s="37" t="n">
        <v>4301011573</v>
      </c>
      <c r="D201" s="315" t="n">
        <v>4680115881938</v>
      </c>
      <c r="E201" s="636" t="n"/>
      <c r="F201" s="668" t="n">
        <v>0.4</v>
      </c>
      <c r="G201" s="38" t="n">
        <v>10</v>
      </c>
      <c r="H201" s="668" t="n">
        <v>4</v>
      </c>
      <c r="I201" s="668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SU000078</t>
        </is>
      </c>
      <c r="B202" s="64" t="inlineStr">
        <is>
          <t>P001806</t>
        </is>
      </c>
      <c r="C202" s="37" t="n">
        <v>4301010944</v>
      </c>
      <c r="D202" s="315" t="n">
        <v>4607091387346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55</v>
      </c>
      <c r="M202" s="78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SU002616</t>
        </is>
      </c>
      <c r="B203" s="64" t="inlineStr">
        <is>
          <t>P002950</t>
        </is>
      </c>
      <c r="C203" s="37" t="n">
        <v>4301011353</v>
      </c>
      <c r="D203" s="315" t="n">
        <v>4607091389807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9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>
      <c r="A204" s="323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73" t="n"/>
      <c r="M204" s="674" t="inlineStr">
        <is>
          <t>Итого</t>
        </is>
      </c>
      <c r="N204" s="644" t="n"/>
      <c r="O204" s="644" t="n"/>
      <c r="P204" s="644" t="n"/>
      <c r="Q204" s="644" t="n"/>
      <c r="R204" s="644" t="n"/>
      <c r="S204" s="645" t="n"/>
      <c r="T204" s="43" t="inlineStr">
        <is>
          <t>кор</t>
        </is>
      </c>
      <c r="U204" s="67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7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7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76" t="n"/>
      <c r="Y204" s="676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3" t="n"/>
      <c r="M205" s="674" t="inlineStr">
        <is>
          <t>Итого</t>
        </is>
      </c>
      <c r="N205" s="644" t="n"/>
      <c r="O205" s="644" t="n"/>
      <c r="P205" s="644" t="n"/>
      <c r="Q205" s="644" t="n"/>
      <c r="R205" s="644" t="n"/>
      <c r="S205" s="645" t="n"/>
      <c r="T205" s="43" t="inlineStr">
        <is>
          <t>кг</t>
        </is>
      </c>
      <c r="U205" s="675">
        <f>IFERROR(SUM(U189:U203),"0")</f>
        <v/>
      </c>
      <c r="V205" s="675">
        <f>IFERROR(SUM(V189:V203),"0")</f>
        <v/>
      </c>
      <c r="W205" s="43" t="n"/>
      <c r="X205" s="676" t="n"/>
      <c r="Y205" s="676" t="n"/>
    </row>
    <row r="206" ht="14.25" customHeight="1">
      <c r="A206" s="331" t="inlineStr">
        <is>
          <t>Ветчины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31" t="n"/>
      <c r="Y206" s="331" t="n"/>
    </row>
    <row r="207" ht="27" customHeight="1">
      <c r="A207" s="64" t="inlineStr">
        <is>
          <t>SU002788</t>
        </is>
      </c>
      <c r="B207" s="64" t="inlineStr">
        <is>
          <t>P003190</t>
        </is>
      </c>
      <c r="C207" s="37" t="n">
        <v>4301020254</v>
      </c>
      <c r="D207" s="315" t="n">
        <v>4680115881914</v>
      </c>
      <c r="E207" s="636" t="n"/>
      <c r="F207" s="668" t="n">
        <v>0.4</v>
      </c>
      <c r="G207" s="38" t="n">
        <v>10</v>
      </c>
      <c r="H207" s="668" t="n">
        <v>4</v>
      </c>
      <c r="I207" s="668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9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7" s="670" t="n"/>
      <c r="O207" s="670" t="n"/>
      <c r="P207" s="670" t="n"/>
      <c r="Q207" s="636" t="n"/>
      <c r="R207" s="40" t="inlineStr"/>
      <c r="S207" s="40" t="inlineStr"/>
      <c r="T207" s="41" t="inlineStr">
        <is>
          <t>кг</t>
        </is>
      </c>
      <c r="U207" s="671" t="n">
        <v>0</v>
      </c>
      <c r="V207" s="672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23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3" t="n"/>
      <c r="M208" s="674" t="inlineStr">
        <is>
          <t>Итого</t>
        </is>
      </c>
      <c r="N208" s="644" t="n"/>
      <c r="O208" s="644" t="n"/>
      <c r="P208" s="644" t="n"/>
      <c r="Q208" s="644" t="n"/>
      <c r="R208" s="644" t="n"/>
      <c r="S208" s="645" t="n"/>
      <c r="T208" s="43" t="inlineStr">
        <is>
          <t>кор</t>
        </is>
      </c>
      <c r="U208" s="675">
        <f>IFERROR(U207/H207,"0")</f>
        <v/>
      </c>
      <c r="V208" s="675">
        <f>IFERROR(V207/H207,"0")</f>
        <v/>
      </c>
      <c r="W208" s="675">
        <f>IFERROR(IF(W207="",0,W207),"0")</f>
        <v/>
      </c>
      <c r="X208" s="676" t="n"/>
      <c r="Y208" s="676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3" t="n"/>
      <c r="M209" s="674" t="inlineStr">
        <is>
          <t>Итого</t>
        </is>
      </c>
      <c r="N209" s="644" t="n"/>
      <c r="O209" s="644" t="n"/>
      <c r="P209" s="644" t="n"/>
      <c r="Q209" s="644" t="n"/>
      <c r="R209" s="644" t="n"/>
      <c r="S209" s="645" t="n"/>
      <c r="T209" s="43" t="inlineStr">
        <is>
          <t>кг</t>
        </is>
      </c>
      <c r="U209" s="675">
        <f>IFERROR(SUM(U207:U207),"0")</f>
        <v/>
      </c>
      <c r="V209" s="675">
        <f>IFERROR(SUM(V207:V207),"0")</f>
        <v/>
      </c>
      <c r="W209" s="43" t="n"/>
      <c r="X209" s="676" t="n"/>
      <c r="Y209" s="676" t="n"/>
    </row>
    <row r="210" ht="14.25" customHeight="1">
      <c r="A210" s="331" t="inlineStr">
        <is>
          <t>Копченые колбасы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31" t="n"/>
      <c r="Y210" s="331" t="n"/>
    </row>
    <row r="211" ht="27" customHeight="1">
      <c r="A211" s="64" t="inlineStr">
        <is>
          <t>SU001820</t>
        </is>
      </c>
      <c r="B211" s="64" t="inlineStr">
        <is>
          <t>P001820</t>
        </is>
      </c>
      <c r="C211" s="37" t="n">
        <v>4301030878</v>
      </c>
      <c r="D211" s="315" t="n">
        <v>4607091387193</v>
      </c>
      <c r="E211" s="636" t="n"/>
      <c r="F211" s="668" t="n">
        <v>0.7</v>
      </c>
      <c r="G211" s="38" t="n">
        <v>6</v>
      </c>
      <c r="H211" s="668" t="n">
        <v>4.2</v>
      </c>
      <c r="I211" s="668" t="n">
        <v>4.46</v>
      </c>
      <c r="J211" s="38" t="n">
        <v>156</v>
      </c>
      <c r="K211" s="39" t="inlineStr">
        <is>
          <t>СК2</t>
        </is>
      </c>
      <c r="L211" s="38" t="n">
        <v>35</v>
      </c>
      <c r="M211" s="79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1" s="670" t="n"/>
      <c r="O211" s="670" t="n"/>
      <c r="P211" s="670" t="n"/>
      <c r="Q211" s="636" t="n"/>
      <c r="R211" s="40" t="inlineStr"/>
      <c r="S211" s="40" t="inlineStr"/>
      <c r="T211" s="41" t="inlineStr">
        <is>
          <t>кг</t>
        </is>
      </c>
      <c r="U211" s="671" t="n">
        <v>0</v>
      </c>
      <c r="V211" s="672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71" t="n"/>
      <c r="AZ211" s="189" t="inlineStr">
        <is>
          <t>КИ</t>
        </is>
      </c>
    </row>
    <row r="212" ht="27" customHeight="1">
      <c r="A212" s="64" t="inlineStr">
        <is>
          <t>SU001822</t>
        </is>
      </c>
      <c r="B212" s="64" t="inlineStr">
        <is>
          <t>P003013</t>
        </is>
      </c>
      <c r="C212" s="37" t="n">
        <v>4301031153</v>
      </c>
      <c r="D212" s="315" t="n">
        <v>4607091387230</v>
      </c>
      <c r="E212" s="636" t="n"/>
      <c r="F212" s="668" t="n">
        <v>0.7</v>
      </c>
      <c r="G212" s="38" t="n">
        <v>6</v>
      </c>
      <c r="H212" s="668" t="n">
        <v>4.2</v>
      </c>
      <c r="I212" s="668" t="n">
        <v>4.46</v>
      </c>
      <c r="J212" s="38" t="n">
        <v>156</v>
      </c>
      <c r="K212" s="39" t="inlineStr">
        <is>
          <t>СК2</t>
        </is>
      </c>
      <c r="L212" s="38" t="n">
        <v>40</v>
      </c>
      <c r="M212" s="79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135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SU002579</t>
        </is>
      </c>
      <c r="B213" s="64" t="inlineStr">
        <is>
          <t>P003012</t>
        </is>
      </c>
      <c r="C213" s="37" t="n">
        <v>4301031152</v>
      </c>
      <c r="D213" s="315" t="n">
        <v>4607091387285</v>
      </c>
      <c r="E213" s="636" t="n"/>
      <c r="F213" s="668" t="n">
        <v>0.35</v>
      </c>
      <c r="G213" s="38" t="n">
        <v>6</v>
      </c>
      <c r="H213" s="668" t="n">
        <v>2.1</v>
      </c>
      <c r="I213" s="668" t="n">
        <v>2.23</v>
      </c>
      <c r="J213" s="38" t="n">
        <v>234</v>
      </c>
      <c r="K213" s="39" t="inlineStr">
        <is>
          <t>СК2</t>
        </is>
      </c>
      <c r="L213" s="38" t="n">
        <v>40</v>
      </c>
      <c r="M213" s="79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IFERROR(IF(V213=0,"",ROUNDUP(V213/H213,0)*0.00502),"")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SU002617</t>
        </is>
      </c>
      <c r="B214" s="64" t="inlineStr">
        <is>
          <t>P002951</t>
        </is>
      </c>
      <c r="C214" s="37" t="n">
        <v>4301031151</v>
      </c>
      <c r="D214" s="315" t="n">
        <v>4607091389845</v>
      </c>
      <c r="E214" s="636" t="n"/>
      <c r="F214" s="668" t="n">
        <v>0.35</v>
      </c>
      <c r="G214" s="38" t="n">
        <v>6</v>
      </c>
      <c r="H214" s="668" t="n">
        <v>2.1</v>
      </c>
      <c r="I214" s="668" t="n">
        <v>2.2</v>
      </c>
      <c r="J214" s="38" t="n">
        <v>234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>
      <c r="A215" s="323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3" t="n"/>
      <c r="M215" s="674" t="inlineStr">
        <is>
          <t>Итого</t>
        </is>
      </c>
      <c r="N215" s="644" t="n"/>
      <c r="O215" s="644" t="n"/>
      <c r="P215" s="644" t="n"/>
      <c r="Q215" s="644" t="n"/>
      <c r="R215" s="644" t="n"/>
      <c r="S215" s="645" t="n"/>
      <c r="T215" s="43" t="inlineStr">
        <is>
          <t>кор</t>
        </is>
      </c>
      <c r="U215" s="675">
        <f>IFERROR(U211/H211,"0")+IFERROR(U212/H212,"0")+IFERROR(U213/H213,"0")+IFERROR(U214/H214,"0")</f>
        <v/>
      </c>
      <c r="V215" s="675">
        <f>IFERROR(V211/H211,"0")+IFERROR(V212/H212,"0")+IFERROR(V213/H213,"0")+IFERROR(V214/H214,"0")</f>
        <v/>
      </c>
      <c r="W215" s="675">
        <f>IFERROR(IF(W211="",0,W211),"0")+IFERROR(IF(W212="",0,W212),"0")+IFERROR(IF(W213="",0,W213),"0")+IFERROR(IF(W214="",0,W214),"0")</f>
        <v/>
      </c>
      <c r="X215" s="676" t="n"/>
      <c r="Y215" s="676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кг</t>
        </is>
      </c>
      <c r="U216" s="675">
        <f>IFERROR(SUM(U211:U214),"0")</f>
        <v/>
      </c>
      <c r="V216" s="675">
        <f>IFERROR(SUM(V211:V214),"0")</f>
        <v/>
      </c>
      <c r="W216" s="43" t="n"/>
      <c r="X216" s="676" t="n"/>
      <c r="Y216" s="676" t="n"/>
    </row>
    <row r="217" ht="14.25" customHeight="1">
      <c r="A217" s="331" t="inlineStr">
        <is>
          <t>Сосиски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31" t="n"/>
      <c r="Y217" s="331" t="n"/>
    </row>
    <row r="218" ht="16.5" customHeight="1">
      <c r="A218" s="64" t="inlineStr">
        <is>
          <t>SU001340</t>
        </is>
      </c>
      <c r="B218" s="64" t="inlineStr">
        <is>
          <t>P002209</t>
        </is>
      </c>
      <c r="C218" s="37" t="n">
        <v>4301051101</v>
      </c>
      <c r="D218" s="315" t="n">
        <v>4607091387766</v>
      </c>
      <c r="E218" s="636" t="n"/>
      <c r="F218" s="668" t="n">
        <v>1.35</v>
      </c>
      <c r="G218" s="38" t="n">
        <v>6</v>
      </c>
      <c r="H218" s="668" t="n">
        <v>8.1</v>
      </c>
      <c r="I218" s="668" t="n">
        <v>8.657999999999999</v>
      </c>
      <c r="J218" s="38" t="n">
        <v>56</v>
      </c>
      <c r="K218" s="39" t="inlineStr">
        <is>
          <t>СК2</t>
        </is>
      </c>
      <c r="L218" s="38" t="n">
        <v>40</v>
      </c>
      <c r="M218" s="796">
        <f>HYPERLINK("https://abi.ru/products/Охлажденные/Стародворье/Бордо/Сосиски/P002209/","Сосиски Ганноверские Бордо Весовые П/а мгс Баварушка")</f>
        <v/>
      </c>
      <c r="N218" s="670" t="n"/>
      <c r="O218" s="670" t="n"/>
      <c r="P218" s="670" t="n"/>
      <c r="Q218" s="636" t="n"/>
      <c r="R218" s="40" t="inlineStr"/>
      <c r="S218" s="40" t="inlineStr"/>
      <c r="T218" s="41" t="inlineStr">
        <is>
          <t>кг</t>
        </is>
      </c>
      <c r="U218" s="671" t="n">
        <v>0</v>
      </c>
      <c r="V218" s="672">
        <f>IFERROR(IF(U218="",0,CEILING((U218/$H218),1)*$H218),"")</f>
        <v/>
      </c>
      <c r="W218" s="42">
        <f>IFERROR(IF(V218=0,"",ROUNDUP(V218/H218,0)*0.02175),"")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SU001727</t>
        </is>
      </c>
      <c r="B219" s="64" t="inlineStr">
        <is>
          <t>P002205</t>
        </is>
      </c>
      <c r="C219" s="37" t="n">
        <v>4301051116</v>
      </c>
      <c r="D219" s="315" t="n">
        <v>4607091387957</v>
      </c>
      <c r="E219" s="636" t="n"/>
      <c r="F219" s="668" t="n">
        <v>1.3</v>
      </c>
      <c r="G219" s="38" t="n">
        <v>6</v>
      </c>
      <c r="H219" s="668" t="n">
        <v>7.8</v>
      </c>
      <c r="I219" s="668" t="n">
        <v>8.364000000000001</v>
      </c>
      <c r="J219" s="38" t="n">
        <v>56</v>
      </c>
      <c r="K219" s="39" t="inlineStr">
        <is>
          <t>СК2</t>
        </is>
      </c>
      <c r="L219" s="38" t="n">
        <v>40</v>
      </c>
      <c r="M219" s="79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SU001728</t>
        </is>
      </c>
      <c r="B220" s="64" t="inlineStr">
        <is>
          <t>P002207</t>
        </is>
      </c>
      <c r="C220" s="37" t="n">
        <v>4301051115</v>
      </c>
      <c r="D220" s="315" t="n">
        <v>4607091387964</v>
      </c>
      <c r="E220" s="636" t="n"/>
      <c r="F220" s="668" t="n">
        <v>1.35</v>
      </c>
      <c r="G220" s="38" t="n">
        <v>6</v>
      </c>
      <c r="H220" s="668" t="n">
        <v>8.1</v>
      </c>
      <c r="I220" s="668" t="n">
        <v>8.646000000000001</v>
      </c>
      <c r="J220" s="38" t="n">
        <v>56</v>
      </c>
      <c r="K220" s="39" t="inlineStr">
        <is>
          <t>СК2</t>
        </is>
      </c>
      <c r="L220" s="38" t="n">
        <v>40</v>
      </c>
      <c r="M220" s="79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16.5" customHeight="1">
      <c r="A221" s="64" t="inlineStr">
        <is>
          <t>SU001341</t>
        </is>
      </c>
      <c r="B221" s="64" t="inlineStr">
        <is>
          <t>P002204</t>
        </is>
      </c>
      <c r="C221" s="37" t="n">
        <v>4301051134</v>
      </c>
      <c r="D221" s="315" t="n">
        <v>4607091381672</v>
      </c>
      <c r="E221" s="636" t="n"/>
      <c r="F221" s="668" t="n">
        <v>0.6</v>
      </c>
      <c r="G221" s="38" t="n">
        <v>6</v>
      </c>
      <c r="H221" s="668" t="n">
        <v>3.6</v>
      </c>
      <c r="I221" s="668" t="n">
        <v>3.876</v>
      </c>
      <c r="J221" s="38" t="n">
        <v>120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IFERROR(IF(V221=0,"",ROUNDUP(V221/H221,0)*0.00937),"")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SU001763</t>
        </is>
      </c>
      <c r="B222" s="64" t="inlineStr">
        <is>
          <t>P002206</t>
        </is>
      </c>
      <c r="C222" s="37" t="n">
        <v>4301051130</v>
      </c>
      <c r="D222" s="315" t="n">
        <v>4607091387537</v>
      </c>
      <c r="E222" s="636" t="n"/>
      <c r="F222" s="668" t="n">
        <v>0.45</v>
      </c>
      <c r="G222" s="38" t="n">
        <v>6</v>
      </c>
      <c r="H222" s="668" t="n">
        <v>2.7</v>
      </c>
      <c r="I222" s="668" t="n">
        <v>2.99</v>
      </c>
      <c r="J222" s="38" t="n">
        <v>156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SU001762</t>
        </is>
      </c>
      <c r="B223" s="64" t="inlineStr">
        <is>
          <t>P002208</t>
        </is>
      </c>
      <c r="C223" s="37" t="n">
        <v>4301051132</v>
      </c>
      <c r="D223" s="315" t="n">
        <v>4607091387513</v>
      </c>
      <c r="E223" s="636" t="n"/>
      <c r="F223" s="668" t="n">
        <v>0.45</v>
      </c>
      <c r="G223" s="38" t="n">
        <v>6</v>
      </c>
      <c r="H223" s="668" t="n">
        <v>2.7</v>
      </c>
      <c r="I223" s="668" t="n">
        <v>2.978</v>
      </c>
      <c r="J223" s="38" t="n">
        <v>156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>
      <c r="A224" s="323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73" t="n"/>
      <c r="M224" s="674" t="inlineStr">
        <is>
          <t>Итого</t>
        </is>
      </c>
      <c r="N224" s="644" t="n"/>
      <c r="O224" s="644" t="n"/>
      <c r="P224" s="644" t="n"/>
      <c r="Q224" s="644" t="n"/>
      <c r="R224" s="644" t="n"/>
      <c r="S224" s="645" t="n"/>
      <c r="T224" s="43" t="inlineStr">
        <is>
          <t>кор</t>
        </is>
      </c>
      <c r="U224" s="675">
        <f>IFERROR(U218/H218,"0")+IFERROR(U219/H219,"0")+IFERROR(U220/H220,"0")+IFERROR(U221/H221,"0")+IFERROR(U222/H222,"0")+IFERROR(U223/H223,"0")</f>
        <v/>
      </c>
      <c r="V224" s="675">
        <f>IFERROR(V218/H218,"0")+IFERROR(V219/H219,"0")+IFERROR(V220/H220,"0")+IFERROR(V221/H221,"0")+IFERROR(V222/H222,"0")+IFERROR(V223/H223,"0")</f>
        <v/>
      </c>
      <c r="W224" s="675">
        <f>IFERROR(IF(W218="",0,W218),"0")+IFERROR(IF(W219="",0,W219),"0")+IFERROR(IF(W220="",0,W220),"0")+IFERROR(IF(W221="",0,W221),"0")+IFERROR(IF(W222="",0,W222),"0")+IFERROR(IF(W223="",0,W223),"0")</f>
        <v/>
      </c>
      <c r="X224" s="676" t="n"/>
      <c r="Y224" s="676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3" t="n"/>
      <c r="M225" s="674" t="inlineStr">
        <is>
          <t>Итого</t>
        </is>
      </c>
      <c r="N225" s="644" t="n"/>
      <c r="O225" s="644" t="n"/>
      <c r="P225" s="644" t="n"/>
      <c r="Q225" s="644" t="n"/>
      <c r="R225" s="644" t="n"/>
      <c r="S225" s="645" t="n"/>
      <c r="T225" s="43" t="inlineStr">
        <is>
          <t>кг</t>
        </is>
      </c>
      <c r="U225" s="675">
        <f>IFERROR(SUM(U218:U223),"0")</f>
        <v/>
      </c>
      <c r="V225" s="675">
        <f>IFERROR(SUM(V218:V223),"0")</f>
        <v/>
      </c>
      <c r="W225" s="43" t="n"/>
      <c r="X225" s="676" t="n"/>
      <c r="Y225" s="676" t="n"/>
    </row>
    <row r="226" ht="14.25" customHeight="1">
      <c r="A226" s="331" t="inlineStr">
        <is>
          <t>Сардельки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31" t="n"/>
      <c r="Y226" s="331" t="n"/>
    </row>
    <row r="227" ht="16.5" customHeight="1">
      <c r="A227" s="64" t="inlineStr">
        <is>
          <t>SU001051</t>
        </is>
      </c>
      <c r="B227" s="64" t="inlineStr">
        <is>
          <t>P002061</t>
        </is>
      </c>
      <c r="C227" s="37" t="n">
        <v>4301060326</v>
      </c>
      <c r="D227" s="315" t="n">
        <v>4607091380880</v>
      </c>
      <c r="E227" s="636" t="n"/>
      <c r="F227" s="668" t="n">
        <v>1.4</v>
      </c>
      <c r="G227" s="38" t="n">
        <v>6</v>
      </c>
      <c r="H227" s="668" t="n">
        <v>8.4</v>
      </c>
      <c r="I227" s="668" t="n">
        <v>8.964</v>
      </c>
      <c r="J227" s="38" t="n">
        <v>56</v>
      </c>
      <c r="K227" s="39" t="inlineStr">
        <is>
          <t>СК2</t>
        </is>
      </c>
      <c r="L227" s="38" t="n">
        <v>30</v>
      </c>
      <c r="M227" s="802">
        <f>HYPERLINK("https://abi.ru/products/Охлажденные/Стародворье/Бордо/Сардельки/P002061/","Сардельки Нежные Бордо Весовые н/о мгс Стародворье")</f>
        <v/>
      </c>
      <c r="N227" s="670" t="n"/>
      <c r="O227" s="670" t="n"/>
      <c r="P227" s="670" t="n"/>
      <c r="Q227" s="636" t="n"/>
      <c r="R227" s="40" t="inlineStr"/>
      <c r="S227" s="40" t="inlineStr"/>
      <c r="T227" s="41" t="inlineStr">
        <is>
          <t>кг</t>
        </is>
      </c>
      <c r="U227" s="671" t="n">
        <v>0</v>
      </c>
      <c r="V227" s="672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SU000227</t>
        </is>
      </c>
      <c r="B228" s="64" t="inlineStr">
        <is>
          <t>P002536</t>
        </is>
      </c>
      <c r="C228" s="37" t="n">
        <v>4301060308</v>
      </c>
      <c r="D228" s="315" t="n">
        <v>4607091384482</v>
      </c>
      <c r="E228" s="636" t="n"/>
      <c r="F228" s="668" t="n">
        <v>1.3</v>
      </c>
      <c r="G228" s="38" t="n">
        <v>6</v>
      </c>
      <c r="H228" s="668" t="n">
        <v>7.8</v>
      </c>
      <c r="I228" s="668" t="n">
        <v>8.364000000000001</v>
      </c>
      <c r="J228" s="38" t="n">
        <v>56</v>
      </c>
      <c r="K228" s="39" t="inlineStr">
        <is>
          <t>СК2</t>
        </is>
      </c>
      <c r="L228" s="38" t="n">
        <v>30</v>
      </c>
      <c r="M228" s="80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8" s="670" t="n"/>
      <c r="O228" s="670" t="n"/>
      <c r="P228" s="670" t="n"/>
      <c r="Q228" s="636" t="n"/>
      <c r="R228" s="40" t="inlineStr"/>
      <c r="S228" s="40" t="inlineStr"/>
      <c r="T228" s="41" t="inlineStr">
        <is>
          <t>кг</t>
        </is>
      </c>
      <c r="U228" s="671" t="n">
        <v>760</v>
      </c>
      <c r="V228" s="672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16.5" customHeight="1">
      <c r="A229" s="64" t="inlineStr">
        <is>
          <t>SU001430</t>
        </is>
      </c>
      <c r="B229" s="64" t="inlineStr">
        <is>
          <t>P002036</t>
        </is>
      </c>
      <c r="C229" s="37" t="n">
        <v>4301060325</v>
      </c>
      <c r="D229" s="315" t="n">
        <v>4607091380897</v>
      </c>
      <c r="E229" s="636" t="n"/>
      <c r="F229" s="668" t="n">
        <v>1.4</v>
      </c>
      <c r="G229" s="38" t="n">
        <v>6</v>
      </c>
      <c r="H229" s="668" t="n">
        <v>8.4</v>
      </c>
      <c r="I229" s="668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HYPERLINK("https://abi.ru/products/Охлажденные/Стародворье/Бордо/Сардельки/P002036/","Сардельки Шпикачки Бордо Весовые NDX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SU002691</t>
        </is>
      </c>
      <c r="B230" s="64" t="inlineStr">
        <is>
          <t>P003055</t>
        </is>
      </c>
      <c r="C230" s="37" t="n">
        <v>4301060337</v>
      </c>
      <c r="D230" s="315" t="n">
        <v>4680115880368</v>
      </c>
      <c r="E230" s="636" t="n"/>
      <c r="F230" s="668" t="n">
        <v>1</v>
      </c>
      <c r="G230" s="38" t="n">
        <v>4</v>
      </c>
      <c r="H230" s="668" t="n">
        <v>4</v>
      </c>
      <c r="I230" s="668" t="n">
        <v>4.36</v>
      </c>
      <c r="J230" s="38" t="n">
        <v>104</v>
      </c>
      <c r="K230" s="39" t="inlineStr">
        <is>
          <t>СК3</t>
        </is>
      </c>
      <c r="L230" s="38" t="n">
        <v>40</v>
      </c>
      <c r="M230" s="805">
        <f>HYPERLINK("https://abi.ru/products/Охлажденные/Стародворье/Бордо/Сардельки/P003055/","Сардельки Царедворские Бордо ф/в 1 кг п/а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IFERROR(IF(V230=0,"",ROUNDUP(V230/H230,0)*0.01196),"")</f>
        <v/>
      </c>
      <c r="X230" s="69" t="inlineStr"/>
      <c r="Y230" s="70" t="inlineStr"/>
      <c r="AC230" s="71" t="n"/>
      <c r="AZ230" s="202" t="inlineStr">
        <is>
          <t>КИ</t>
        </is>
      </c>
    </row>
    <row r="231">
      <c r="A231" s="323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73" t="n"/>
      <c r="M231" s="674" t="inlineStr">
        <is>
          <t>Итого</t>
        </is>
      </c>
      <c r="N231" s="644" t="n"/>
      <c r="O231" s="644" t="n"/>
      <c r="P231" s="644" t="n"/>
      <c r="Q231" s="644" t="n"/>
      <c r="R231" s="644" t="n"/>
      <c r="S231" s="645" t="n"/>
      <c r="T231" s="43" t="inlineStr">
        <is>
          <t>кор</t>
        </is>
      </c>
      <c r="U231" s="675">
        <f>IFERROR(U227/H227,"0")+IFERROR(U228/H228,"0")+IFERROR(U229/H229,"0")+IFERROR(U230/H230,"0")</f>
        <v/>
      </c>
      <c r="V231" s="675">
        <f>IFERROR(V227/H227,"0")+IFERROR(V228/H228,"0")+IFERROR(V229/H229,"0")+IFERROR(V230/H230,"0")</f>
        <v/>
      </c>
      <c r="W231" s="675">
        <f>IFERROR(IF(W227="",0,W227),"0")+IFERROR(IF(W228="",0,W228),"0")+IFERROR(IF(W229="",0,W229),"0")+IFERROR(IF(W230="",0,W230),"0")</f>
        <v/>
      </c>
      <c r="X231" s="676" t="n"/>
      <c r="Y231" s="676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3" t="n"/>
      <c r="M232" s="674" t="inlineStr">
        <is>
          <t>Итого</t>
        </is>
      </c>
      <c r="N232" s="644" t="n"/>
      <c r="O232" s="644" t="n"/>
      <c r="P232" s="644" t="n"/>
      <c r="Q232" s="644" t="n"/>
      <c r="R232" s="644" t="n"/>
      <c r="S232" s="645" t="n"/>
      <c r="T232" s="43" t="inlineStr">
        <is>
          <t>кг</t>
        </is>
      </c>
      <c r="U232" s="675">
        <f>IFERROR(SUM(U227:U230),"0")</f>
        <v/>
      </c>
      <c r="V232" s="675">
        <f>IFERROR(SUM(V227:V230),"0")</f>
        <v/>
      </c>
      <c r="W232" s="43" t="n"/>
      <c r="X232" s="676" t="n"/>
      <c r="Y232" s="676" t="n"/>
    </row>
    <row r="233" ht="14.25" customHeight="1">
      <c r="A233" s="331" t="inlineStr">
        <is>
          <t>Сырокопченые колбасы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331" t="n"/>
      <c r="Y233" s="331" t="n"/>
    </row>
    <row r="234" ht="16.5" customHeight="1">
      <c r="A234" s="64" t="inlineStr">
        <is>
          <t>SU001920</t>
        </is>
      </c>
      <c r="B234" s="64" t="inlineStr">
        <is>
          <t>P001900</t>
        </is>
      </c>
      <c r="C234" s="37" t="n">
        <v>4301030232</v>
      </c>
      <c r="D234" s="315" t="n">
        <v>4607091388374</v>
      </c>
      <c r="E234" s="636" t="n"/>
      <c r="F234" s="668" t="n">
        <v>0.38</v>
      </c>
      <c r="G234" s="38" t="n">
        <v>8</v>
      </c>
      <c r="H234" s="668" t="n">
        <v>3.04</v>
      </c>
      <c r="I234" s="668" t="n">
        <v>3.28</v>
      </c>
      <c r="J234" s="38" t="n">
        <v>156</v>
      </c>
      <c r="K234" s="39" t="inlineStr">
        <is>
          <t>АК</t>
        </is>
      </c>
      <c r="L234" s="38" t="n">
        <v>180</v>
      </c>
      <c r="M234" s="806" t="inlineStr">
        <is>
          <t>С/к колбасы Княжеская Бордо Весовые б/о терм/п Стародворье</t>
        </is>
      </c>
      <c r="N234" s="670" t="n"/>
      <c r="O234" s="670" t="n"/>
      <c r="P234" s="670" t="n"/>
      <c r="Q234" s="636" t="n"/>
      <c r="R234" s="40" t="inlineStr"/>
      <c r="S234" s="40" t="inlineStr"/>
      <c r="T234" s="41" t="inlineStr">
        <is>
          <t>кг</t>
        </is>
      </c>
      <c r="U234" s="671" t="n">
        <v>0</v>
      </c>
      <c r="V234" s="672">
        <f>IFERROR(IF(U234="",0,CEILING((U234/$H234),1)*$H234),"")</f>
        <v/>
      </c>
      <c r="W234" s="42">
        <f>IFERROR(IF(V234=0,"",ROUNDUP(V234/H234,0)*0.00753),"")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27" customHeight="1">
      <c r="A235" s="64" t="inlineStr">
        <is>
          <t>SU001921</t>
        </is>
      </c>
      <c r="B235" s="64" t="inlineStr">
        <is>
          <t>P001916</t>
        </is>
      </c>
      <c r="C235" s="37" t="n">
        <v>4301030235</v>
      </c>
      <c r="D235" s="315" t="n">
        <v>4607091388381</v>
      </c>
      <c r="E235" s="636" t="n"/>
      <c r="F235" s="668" t="n">
        <v>0.38</v>
      </c>
      <c r="G235" s="38" t="n">
        <v>8</v>
      </c>
      <c r="H235" s="668" t="n">
        <v>3.04</v>
      </c>
      <c r="I235" s="668" t="n">
        <v>3.32</v>
      </c>
      <c r="J235" s="38" t="n">
        <v>156</v>
      </c>
      <c r="K235" s="39" t="inlineStr">
        <is>
          <t>АК</t>
        </is>
      </c>
      <c r="L235" s="38" t="n">
        <v>180</v>
      </c>
      <c r="M235" s="807" t="inlineStr">
        <is>
          <t>С/к колбасы Салями Охотничья Бордо Весовые б/о терм/п 180 Стародворье</t>
        </is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SU001869</t>
        </is>
      </c>
      <c r="B236" s="64" t="inlineStr">
        <is>
          <t>P001909</t>
        </is>
      </c>
      <c r="C236" s="37" t="n">
        <v>4301030233</v>
      </c>
      <c r="D236" s="315" t="n">
        <v>4607091388404</v>
      </c>
      <c r="E236" s="636" t="n"/>
      <c r="F236" s="668" t="n">
        <v>0.17</v>
      </c>
      <c r="G236" s="38" t="n">
        <v>15</v>
      </c>
      <c r="H236" s="668" t="n">
        <v>2.55</v>
      </c>
      <c r="I236" s="668" t="n">
        <v>2.9</v>
      </c>
      <c r="J236" s="38" t="n">
        <v>156</v>
      </c>
      <c r="K236" s="39" t="inlineStr">
        <is>
          <t>АК</t>
        </is>
      </c>
      <c r="L236" s="38" t="n">
        <v>180</v>
      </c>
      <c r="M236" s="80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23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73" t="n"/>
      <c r="M237" s="674" t="inlineStr">
        <is>
          <t>Итого</t>
        </is>
      </c>
      <c r="N237" s="644" t="n"/>
      <c r="O237" s="644" t="n"/>
      <c r="P237" s="644" t="n"/>
      <c r="Q237" s="644" t="n"/>
      <c r="R237" s="644" t="n"/>
      <c r="S237" s="645" t="n"/>
      <c r="T237" s="43" t="inlineStr">
        <is>
          <t>кор</t>
        </is>
      </c>
      <c r="U237" s="675">
        <f>IFERROR(U234/H234,"0")+IFERROR(U235/H235,"0")+IFERROR(U236/H236,"0")</f>
        <v/>
      </c>
      <c r="V237" s="675">
        <f>IFERROR(V234/H234,"0")+IFERROR(V235/H235,"0")+IFERROR(V236/H236,"0")</f>
        <v/>
      </c>
      <c r="W237" s="675">
        <f>IFERROR(IF(W234="",0,W234),"0")+IFERROR(IF(W235="",0,W235),"0")+IFERROR(IF(W236="",0,W236),"0")</f>
        <v/>
      </c>
      <c r="X237" s="676" t="n"/>
      <c r="Y237" s="676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3" t="n"/>
      <c r="M238" s="674" t="inlineStr">
        <is>
          <t>Итого</t>
        </is>
      </c>
      <c r="N238" s="644" t="n"/>
      <c r="O238" s="644" t="n"/>
      <c r="P238" s="644" t="n"/>
      <c r="Q238" s="644" t="n"/>
      <c r="R238" s="644" t="n"/>
      <c r="S238" s="645" t="n"/>
      <c r="T238" s="43" t="inlineStr">
        <is>
          <t>кг</t>
        </is>
      </c>
      <c r="U238" s="675">
        <f>IFERROR(SUM(U234:U236),"0")</f>
        <v/>
      </c>
      <c r="V238" s="675">
        <f>IFERROR(SUM(V234:V236),"0")</f>
        <v/>
      </c>
      <c r="W238" s="43" t="n"/>
      <c r="X238" s="676" t="n"/>
      <c r="Y238" s="676" t="n"/>
    </row>
    <row r="239" ht="14.25" customHeight="1">
      <c r="A239" s="331" t="inlineStr">
        <is>
          <t>Паштеты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31" t="n"/>
      <c r="Y239" s="331" t="n"/>
    </row>
    <row r="240" ht="16.5" customHeight="1">
      <c r="A240" s="64" t="inlineStr">
        <is>
          <t>SU002841</t>
        </is>
      </c>
      <c r="B240" s="64" t="inlineStr">
        <is>
          <t>P003253</t>
        </is>
      </c>
      <c r="C240" s="37" t="n">
        <v>4301180007</v>
      </c>
      <c r="D240" s="315" t="n">
        <v>4680115881808</v>
      </c>
      <c r="E240" s="636" t="n"/>
      <c r="F240" s="668" t="n">
        <v>0.1</v>
      </c>
      <c r="G240" s="38" t="n">
        <v>20</v>
      </c>
      <c r="H240" s="668" t="n">
        <v>2</v>
      </c>
      <c r="I240" s="668" t="n">
        <v>2.24</v>
      </c>
      <c r="J240" s="38" t="n">
        <v>238</v>
      </c>
      <c r="K240" s="39" t="inlineStr">
        <is>
          <t>РК</t>
        </is>
      </c>
      <c r="L240" s="38" t="n">
        <v>730</v>
      </c>
      <c r="M240" s="80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0" s="670" t="n"/>
      <c r="O240" s="670" t="n"/>
      <c r="P240" s="670" t="n"/>
      <c r="Q240" s="636" t="n"/>
      <c r="R240" s="40" t="inlineStr"/>
      <c r="S240" s="40" t="inlineStr"/>
      <c r="T240" s="41" t="inlineStr">
        <is>
          <t>кг</t>
        </is>
      </c>
      <c r="U240" s="671" t="n">
        <v>0</v>
      </c>
      <c r="V240" s="672">
        <f>IFERROR(IF(U240="",0,CEILING((U240/$H240),1)*$H240),"")</f>
        <v/>
      </c>
      <c r="W240" s="42">
        <f>IFERROR(IF(V240=0,"",ROUNDUP(V240/H240,0)*0.00474),"")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SU002840</t>
        </is>
      </c>
      <c r="B241" s="64" t="inlineStr">
        <is>
          <t>P003252</t>
        </is>
      </c>
      <c r="C241" s="37" t="n">
        <v>4301180006</v>
      </c>
      <c r="D241" s="315" t="n">
        <v>4680115881822</v>
      </c>
      <c r="E241" s="636" t="n"/>
      <c r="F241" s="668" t="n">
        <v>0.1</v>
      </c>
      <c r="G241" s="38" t="n">
        <v>20</v>
      </c>
      <c r="H241" s="668" t="n">
        <v>2</v>
      </c>
      <c r="I241" s="668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1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1" s="670" t="n"/>
      <c r="O241" s="670" t="n"/>
      <c r="P241" s="670" t="n"/>
      <c r="Q241" s="636" t="n"/>
      <c r="R241" s="40" t="inlineStr"/>
      <c r="S241" s="40" t="inlineStr"/>
      <c r="T241" s="41" t="inlineStr">
        <is>
          <t>кг</t>
        </is>
      </c>
      <c r="U241" s="671" t="n">
        <v>0</v>
      </c>
      <c r="V241" s="672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SU002368</t>
        </is>
      </c>
      <c r="B242" s="64" t="inlineStr">
        <is>
          <t>P002648</t>
        </is>
      </c>
      <c r="C242" s="37" t="n">
        <v>4301180001</v>
      </c>
      <c r="D242" s="315" t="n">
        <v>4680115880016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23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3" t="n"/>
      <c r="M243" s="674" t="inlineStr">
        <is>
          <t>Итого</t>
        </is>
      </c>
      <c r="N243" s="644" t="n"/>
      <c r="O243" s="644" t="n"/>
      <c r="P243" s="644" t="n"/>
      <c r="Q243" s="644" t="n"/>
      <c r="R243" s="644" t="n"/>
      <c r="S243" s="645" t="n"/>
      <c r="T243" s="43" t="inlineStr">
        <is>
          <t>кор</t>
        </is>
      </c>
      <c r="U243" s="675">
        <f>IFERROR(U240/H240,"0")+IFERROR(U241/H241,"0")+IFERROR(U242/H242,"0")</f>
        <v/>
      </c>
      <c r="V243" s="675">
        <f>IFERROR(V240/H240,"0")+IFERROR(V241/H241,"0")+IFERROR(V242/H242,"0")</f>
        <v/>
      </c>
      <c r="W243" s="675">
        <f>IFERROR(IF(W240="",0,W240),"0")+IFERROR(IF(W241="",0,W241),"0")+IFERROR(IF(W242="",0,W242),"0")</f>
        <v/>
      </c>
      <c r="X243" s="676" t="n"/>
      <c r="Y243" s="676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кг</t>
        </is>
      </c>
      <c r="U244" s="675">
        <f>IFERROR(SUM(U240:U242),"0")</f>
        <v/>
      </c>
      <c r="V244" s="675">
        <f>IFERROR(SUM(V240:V242),"0")</f>
        <v/>
      </c>
      <c r="W244" s="43" t="n"/>
      <c r="X244" s="676" t="n"/>
      <c r="Y244" s="676" t="n"/>
    </row>
    <row r="245" ht="16.5" customHeight="1">
      <c r="A245" s="330" t="inlineStr">
        <is>
          <t>Фирменная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30" t="n"/>
      <c r="Y245" s="330" t="n"/>
    </row>
    <row r="246" ht="14.25" customHeight="1">
      <c r="A246" s="331" t="inlineStr">
        <is>
          <t>Вареные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31" t="n"/>
      <c r="Y246" s="331" t="n"/>
    </row>
    <row r="247" ht="27" customHeight="1">
      <c r="A247" s="64" t="inlineStr">
        <is>
          <t>SU001793</t>
        </is>
      </c>
      <c r="B247" s="64" t="inlineStr">
        <is>
          <t>P001793</t>
        </is>
      </c>
      <c r="C247" s="37" t="n">
        <v>4301011315</v>
      </c>
      <c r="D247" s="315" t="n">
        <v>4607091387421</v>
      </c>
      <c r="E247" s="636" t="n"/>
      <c r="F247" s="668" t="n">
        <v>1.35</v>
      </c>
      <c r="G247" s="38" t="n">
        <v>8</v>
      </c>
      <c r="H247" s="668" t="n">
        <v>10.8</v>
      </c>
      <c r="I247" s="668" t="n">
        <v>11.28</v>
      </c>
      <c r="J247" s="38" t="n">
        <v>56</v>
      </c>
      <c r="K247" s="39" t="inlineStr">
        <is>
          <t>СК1</t>
        </is>
      </c>
      <c r="L247" s="38" t="n">
        <v>55</v>
      </c>
      <c r="M247" s="81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7" s="670" t="n"/>
      <c r="O247" s="670" t="n"/>
      <c r="P247" s="670" t="n"/>
      <c r="Q247" s="636" t="n"/>
      <c r="R247" s="40" t="inlineStr"/>
      <c r="S247" s="40" t="inlineStr"/>
      <c r="T247" s="41" t="inlineStr">
        <is>
          <t>кг</t>
        </is>
      </c>
      <c r="U247" s="671" t="n">
        <v>0</v>
      </c>
      <c r="V247" s="672">
        <f>IFERROR(IF(U247="",0,CEILING((U247/$H247),1)*$H247),"")</f>
        <v/>
      </c>
      <c r="W247" s="42">
        <f>IFERROR(IF(V247=0,"",ROUNDUP(V247/H247,0)*0.02175),"")</f>
        <v/>
      </c>
      <c r="X247" s="69" t="inlineStr"/>
      <c r="Y247" s="70" t="inlineStr"/>
      <c r="AC247" s="71" t="n"/>
      <c r="AZ247" s="209" t="inlineStr">
        <is>
          <t>КИ</t>
        </is>
      </c>
    </row>
    <row r="248" ht="27" customHeight="1">
      <c r="A248" s="64" t="inlineStr">
        <is>
          <t>SU001793</t>
        </is>
      </c>
      <c r="B248" s="64" t="inlineStr">
        <is>
          <t>P002227</t>
        </is>
      </c>
      <c r="C248" s="37" t="n">
        <v>4301011121</v>
      </c>
      <c r="D248" s="315" t="n">
        <v>4607091387421</v>
      </c>
      <c r="E248" s="636" t="n"/>
      <c r="F248" s="668" t="n">
        <v>1.35</v>
      </c>
      <c r="G248" s="38" t="n">
        <v>8</v>
      </c>
      <c r="H248" s="668" t="n">
        <v>10.8</v>
      </c>
      <c r="I248" s="668" t="n">
        <v>11.28</v>
      </c>
      <c r="J248" s="38" t="n">
        <v>48</v>
      </c>
      <c r="K248" s="39" t="inlineStr">
        <is>
          <t>ВЗ</t>
        </is>
      </c>
      <c r="L248" s="38" t="n">
        <v>55</v>
      </c>
      <c r="M248" s="81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IFERROR(IF(V248=0,"",ROUNDUP(V248/H248,0)*0.02039),"")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SU001799</t>
        </is>
      </c>
      <c r="B249" s="64" t="inlineStr">
        <is>
          <t>P003076</t>
        </is>
      </c>
      <c r="C249" s="37" t="n">
        <v>4301011396</v>
      </c>
      <c r="D249" s="315" t="n">
        <v>4607091387452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P001799</t>
        </is>
      </c>
      <c r="C250" s="37" t="n">
        <v>4301011322</v>
      </c>
      <c r="D250" s="315" t="n">
        <v>4607091387452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56</v>
      </c>
      <c r="K250" s="39" t="inlineStr">
        <is>
          <t>СК3</t>
        </is>
      </c>
      <c r="L250" s="38" t="n">
        <v>55</v>
      </c>
      <c r="M250" s="81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IFERROR(IF(V250=0,"",ROUNDUP(V250/H250,0)*0.02175),"")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SU001792</t>
        </is>
      </c>
      <c r="B251" s="64" t="inlineStr">
        <is>
          <t>P001792</t>
        </is>
      </c>
      <c r="C251" s="37" t="n">
        <v>4301011313</v>
      </c>
      <c r="D251" s="315" t="n">
        <v>4607091385984</v>
      </c>
      <c r="E251" s="636" t="n"/>
      <c r="F251" s="668" t="n">
        <v>1.35</v>
      </c>
      <c r="G251" s="38" t="n">
        <v>8</v>
      </c>
      <c r="H251" s="668" t="n">
        <v>10.8</v>
      </c>
      <c r="I251" s="668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SU001794</t>
        </is>
      </c>
      <c r="B252" s="64" t="inlineStr">
        <is>
          <t>P001794</t>
        </is>
      </c>
      <c r="C252" s="37" t="n">
        <v>4301011316</v>
      </c>
      <c r="D252" s="315" t="n">
        <v>4607091387438</v>
      </c>
      <c r="E252" s="636" t="n"/>
      <c r="F252" s="668" t="n">
        <v>0.5</v>
      </c>
      <c r="G252" s="38" t="n">
        <v>10</v>
      </c>
      <c r="H252" s="668" t="n">
        <v>5</v>
      </c>
      <c r="I252" s="668" t="n">
        <v>5.24</v>
      </c>
      <c r="J252" s="38" t="n">
        <v>120</v>
      </c>
      <c r="K252" s="39" t="inlineStr">
        <is>
          <t>СК1</t>
        </is>
      </c>
      <c r="L252" s="38" t="n">
        <v>55</v>
      </c>
      <c r="M252" s="81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IFERROR(IF(V252=0,"",ROUNDUP(V252/H252,0)*0.00937),"")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SU001795</t>
        </is>
      </c>
      <c r="B253" s="64" t="inlineStr">
        <is>
          <t>P001795</t>
        </is>
      </c>
      <c r="C253" s="37" t="n">
        <v>4301011318</v>
      </c>
      <c r="D253" s="315" t="n">
        <v>4607091387469</v>
      </c>
      <c r="E253" s="636" t="n"/>
      <c r="F253" s="668" t="n">
        <v>0.5</v>
      </c>
      <c r="G253" s="38" t="n">
        <v>10</v>
      </c>
      <c r="H253" s="668" t="n">
        <v>5</v>
      </c>
      <c r="I253" s="668" t="n">
        <v>5.21</v>
      </c>
      <c r="J253" s="38" t="n">
        <v>120</v>
      </c>
      <c r="K253" s="39" t="inlineStr">
        <is>
          <t>СК2</t>
        </is>
      </c>
      <c r="L253" s="38" t="n">
        <v>55</v>
      </c>
      <c r="M253" s="81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>
      <c r="A254" s="323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73" t="n"/>
      <c r="M254" s="674" t="inlineStr">
        <is>
          <t>Итого</t>
        </is>
      </c>
      <c r="N254" s="644" t="n"/>
      <c r="O254" s="644" t="n"/>
      <c r="P254" s="644" t="n"/>
      <c r="Q254" s="644" t="n"/>
      <c r="R254" s="644" t="n"/>
      <c r="S254" s="645" t="n"/>
      <c r="T254" s="43" t="inlineStr">
        <is>
          <t>кор</t>
        </is>
      </c>
      <c r="U254" s="675">
        <f>IFERROR(U247/H247,"0")+IFERROR(U248/H248,"0")+IFERROR(U249/H249,"0")+IFERROR(U250/H250,"0")+IFERROR(U251/H251,"0")+IFERROR(U252/H252,"0")+IFERROR(U253/H253,"0")</f>
        <v/>
      </c>
      <c r="V254" s="675">
        <f>IFERROR(V247/H247,"0")+IFERROR(V248/H248,"0")+IFERROR(V249/H249,"0")+IFERROR(V250/H250,"0")+IFERROR(V251/H251,"0")+IFERROR(V252/H252,"0")+IFERROR(V253/H253,"0")</f>
        <v/>
      </c>
      <c r="W254" s="675">
        <f>IFERROR(IF(W247="",0,W247),"0")+IFERROR(IF(W248="",0,W248),"0")+IFERROR(IF(W249="",0,W249),"0")+IFERROR(IF(W250="",0,W250),"0")+IFERROR(IF(W251="",0,W251),"0")+IFERROR(IF(W252="",0,W252),"0")+IFERROR(IF(W253="",0,W253),"0")</f>
        <v/>
      </c>
      <c r="X254" s="676" t="n"/>
      <c r="Y254" s="676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3" t="n"/>
      <c r="M255" s="674" t="inlineStr">
        <is>
          <t>Итого</t>
        </is>
      </c>
      <c r="N255" s="644" t="n"/>
      <c r="O255" s="644" t="n"/>
      <c r="P255" s="644" t="n"/>
      <c r="Q255" s="644" t="n"/>
      <c r="R255" s="644" t="n"/>
      <c r="S255" s="645" t="n"/>
      <c r="T255" s="43" t="inlineStr">
        <is>
          <t>кг</t>
        </is>
      </c>
      <c r="U255" s="675">
        <f>IFERROR(SUM(U247:U253),"0")</f>
        <v/>
      </c>
      <c r="V255" s="675">
        <f>IFERROR(SUM(V247:V253),"0")</f>
        <v/>
      </c>
      <c r="W255" s="43" t="n"/>
      <c r="X255" s="676" t="n"/>
      <c r="Y255" s="676" t="n"/>
    </row>
    <row r="256" ht="14.25" customHeight="1">
      <c r="A256" s="331" t="inlineStr">
        <is>
          <t>Копченые колбасы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31" t="n"/>
      <c r="Y256" s="331" t="n"/>
    </row>
    <row r="257" ht="27" customHeight="1">
      <c r="A257" s="64" t="inlineStr">
        <is>
          <t>SU001801</t>
        </is>
      </c>
      <c r="B257" s="64" t="inlineStr">
        <is>
          <t>P003014</t>
        </is>
      </c>
      <c r="C257" s="37" t="n">
        <v>4301031154</v>
      </c>
      <c r="D257" s="315" t="n">
        <v>4607091387292</v>
      </c>
      <c r="E257" s="636" t="n"/>
      <c r="F257" s="668" t="n">
        <v>0.73</v>
      </c>
      <c r="G257" s="38" t="n">
        <v>6</v>
      </c>
      <c r="H257" s="668" t="n">
        <v>4.38</v>
      </c>
      <c r="I257" s="668" t="n">
        <v>4.64</v>
      </c>
      <c r="J257" s="38" t="n">
        <v>156</v>
      </c>
      <c r="K257" s="39" t="inlineStr">
        <is>
          <t>СК2</t>
        </is>
      </c>
      <c r="L257" s="38" t="n">
        <v>45</v>
      </c>
      <c r="M257" s="81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7" s="670" t="n"/>
      <c r="O257" s="670" t="n"/>
      <c r="P257" s="670" t="n"/>
      <c r="Q257" s="636" t="n"/>
      <c r="R257" s="40" t="inlineStr"/>
      <c r="S257" s="40" t="inlineStr"/>
      <c r="T257" s="41" t="inlineStr">
        <is>
          <t>кг</t>
        </is>
      </c>
      <c r="U257" s="671" t="n">
        <v>0</v>
      </c>
      <c r="V257" s="672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SU000231</t>
        </is>
      </c>
      <c r="B258" s="64" t="inlineStr">
        <is>
          <t>P003015</t>
        </is>
      </c>
      <c r="C258" s="37" t="n">
        <v>4301031155</v>
      </c>
      <c r="D258" s="315" t="n">
        <v>4607091387315</v>
      </c>
      <c r="E258" s="636" t="n"/>
      <c r="F258" s="668" t="n">
        <v>0.7</v>
      </c>
      <c r="G258" s="38" t="n">
        <v>4</v>
      </c>
      <c r="H258" s="668" t="n">
        <v>2.8</v>
      </c>
      <c r="I258" s="668" t="n">
        <v>3.048</v>
      </c>
      <c r="J258" s="38" t="n">
        <v>156</v>
      </c>
      <c r="K258" s="39" t="inlineStr">
        <is>
          <t>СК2</t>
        </is>
      </c>
      <c r="L258" s="38" t="n">
        <v>45</v>
      </c>
      <c r="M258" s="82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8" s="670" t="n"/>
      <c r="O258" s="670" t="n"/>
      <c r="P258" s="670" t="n"/>
      <c r="Q258" s="636" t="n"/>
      <c r="R258" s="40" t="inlineStr"/>
      <c r="S258" s="40" t="inlineStr"/>
      <c r="T258" s="41" t="inlineStr">
        <is>
          <t>кг</t>
        </is>
      </c>
      <c r="U258" s="671" t="n">
        <v>0</v>
      </c>
      <c r="V258" s="672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>
      <c r="A259" s="323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3" t="n"/>
      <c r="M259" s="674" t="inlineStr">
        <is>
          <t>Итого</t>
        </is>
      </c>
      <c r="N259" s="644" t="n"/>
      <c r="O259" s="644" t="n"/>
      <c r="P259" s="644" t="n"/>
      <c r="Q259" s="644" t="n"/>
      <c r="R259" s="644" t="n"/>
      <c r="S259" s="645" t="n"/>
      <c r="T259" s="43" t="inlineStr">
        <is>
          <t>кор</t>
        </is>
      </c>
      <c r="U259" s="675">
        <f>IFERROR(U257/H257,"0")+IFERROR(U258/H258,"0")</f>
        <v/>
      </c>
      <c r="V259" s="675">
        <f>IFERROR(V257/H257,"0")+IFERROR(V258/H258,"0")</f>
        <v/>
      </c>
      <c r="W259" s="675">
        <f>IFERROR(IF(W257="",0,W257),"0")+IFERROR(IF(W258="",0,W258),"0")</f>
        <v/>
      </c>
      <c r="X259" s="676" t="n"/>
      <c r="Y259" s="676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кг</t>
        </is>
      </c>
      <c r="U260" s="675">
        <f>IFERROR(SUM(U257:U258),"0")</f>
        <v/>
      </c>
      <c r="V260" s="675">
        <f>IFERROR(SUM(V257:V258),"0")</f>
        <v/>
      </c>
      <c r="W260" s="43" t="n"/>
      <c r="X260" s="676" t="n"/>
      <c r="Y260" s="676" t="n"/>
    </row>
    <row r="261" ht="16.5" customHeight="1">
      <c r="A261" s="330" t="inlineStr">
        <is>
          <t>Бавария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30" t="n"/>
      <c r="Y261" s="330" t="n"/>
    </row>
    <row r="262" ht="14.25" customHeight="1">
      <c r="A262" s="331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31" t="n"/>
      <c r="Y262" s="331" t="n"/>
    </row>
    <row r="263" ht="37.5" customHeight="1">
      <c r="A263" s="64" t="inlineStr">
        <is>
          <t>SU002061</t>
        </is>
      </c>
      <c r="B263" s="64" t="inlineStr">
        <is>
          <t>P002232</t>
        </is>
      </c>
      <c r="C263" s="37" t="n">
        <v>4301030368</v>
      </c>
      <c r="D263" s="315" t="n">
        <v>4607091383232</v>
      </c>
      <c r="E263" s="636" t="n"/>
      <c r="F263" s="668" t="n">
        <v>0.28</v>
      </c>
      <c r="G263" s="38" t="n">
        <v>6</v>
      </c>
      <c r="H263" s="668" t="n">
        <v>1.68</v>
      </c>
      <c r="I263" s="668" t="n">
        <v>2.6</v>
      </c>
      <c r="J263" s="38" t="n">
        <v>156</v>
      </c>
      <c r="K263" s="39" t="inlineStr">
        <is>
          <t>СК2</t>
        </is>
      </c>
      <c r="L263" s="38" t="n">
        <v>35</v>
      </c>
      <c r="M263" s="82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3" s="670" t="n"/>
      <c r="O263" s="670" t="n"/>
      <c r="P263" s="670" t="n"/>
      <c r="Q263" s="636" t="n"/>
      <c r="R263" s="40" t="inlineStr"/>
      <c r="S263" s="40" t="inlineStr"/>
      <c r="T263" s="41" t="inlineStr">
        <is>
          <t>кг</t>
        </is>
      </c>
      <c r="U263" s="671" t="n">
        <v>0</v>
      </c>
      <c r="V263" s="672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8" t="inlineStr">
        <is>
          <t>КИ</t>
        </is>
      </c>
    </row>
    <row r="264" ht="27" customHeight="1">
      <c r="A264" s="64" t="inlineStr">
        <is>
          <t>SU002252</t>
        </is>
      </c>
      <c r="B264" s="64" t="inlineStr">
        <is>
          <t>P002461</t>
        </is>
      </c>
      <c r="C264" s="37" t="n">
        <v>4301031066</v>
      </c>
      <c r="D264" s="315" t="n">
        <v>4607091383836</v>
      </c>
      <c r="E264" s="636" t="n"/>
      <c r="F264" s="668" t="n">
        <v>0.3</v>
      </c>
      <c r="G264" s="38" t="n">
        <v>6</v>
      </c>
      <c r="H264" s="668" t="n">
        <v>1.8</v>
      </c>
      <c r="I264" s="668" t="n">
        <v>2.048</v>
      </c>
      <c r="J264" s="38" t="n">
        <v>156</v>
      </c>
      <c r="K264" s="39" t="inlineStr">
        <is>
          <t>СК2</t>
        </is>
      </c>
      <c r="L264" s="38" t="n">
        <v>40</v>
      </c>
      <c r="M264" s="82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4" s="670" t="n"/>
      <c r="O264" s="670" t="n"/>
      <c r="P264" s="670" t="n"/>
      <c r="Q264" s="636" t="n"/>
      <c r="R264" s="40" t="inlineStr"/>
      <c r="S264" s="40" t="inlineStr"/>
      <c r="T264" s="41" t="inlineStr">
        <is>
          <t>кг</t>
        </is>
      </c>
      <c r="U264" s="671" t="n">
        <v>0</v>
      </c>
      <c r="V264" s="672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>
      <c r="A265" s="323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3" t="n"/>
      <c r="M265" s="674" t="inlineStr">
        <is>
          <t>Итого</t>
        </is>
      </c>
      <c r="N265" s="644" t="n"/>
      <c r="O265" s="644" t="n"/>
      <c r="P265" s="644" t="n"/>
      <c r="Q265" s="644" t="n"/>
      <c r="R265" s="644" t="n"/>
      <c r="S265" s="645" t="n"/>
      <c r="T265" s="43" t="inlineStr">
        <is>
          <t>кор</t>
        </is>
      </c>
      <c r="U265" s="675">
        <f>IFERROR(U263/H263,"0")+IFERROR(U264/H264,"0")</f>
        <v/>
      </c>
      <c r="V265" s="675">
        <f>IFERROR(V263/H263,"0")+IFERROR(V264/H264,"0")</f>
        <v/>
      </c>
      <c r="W265" s="675">
        <f>IFERROR(IF(W263="",0,W263),"0")+IFERROR(IF(W264="",0,W264),"0")</f>
        <v/>
      </c>
      <c r="X265" s="676" t="n"/>
      <c r="Y265" s="676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кг</t>
        </is>
      </c>
      <c r="U266" s="675">
        <f>IFERROR(SUM(U263:U264),"0")</f>
        <v/>
      </c>
      <c r="V266" s="675">
        <f>IFERROR(SUM(V263:V264),"0")</f>
        <v/>
      </c>
      <c r="W266" s="43" t="n"/>
      <c r="X266" s="676" t="n"/>
      <c r="Y266" s="676" t="n"/>
    </row>
    <row r="267" ht="14.25" customHeight="1">
      <c r="A267" s="331" t="inlineStr">
        <is>
          <t>Сосиски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31" t="n"/>
      <c r="Y267" s="331" t="n"/>
    </row>
    <row r="268" ht="27" customHeight="1">
      <c r="A268" s="64" t="inlineStr">
        <is>
          <t>SU001835</t>
        </is>
      </c>
      <c r="B268" s="64" t="inlineStr">
        <is>
          <t>P002202</t>
        </is>
      </c>
      <c r="C268" s="37" t="n">
        <v>4301051142</v>
      </c>
      <c r="D268" s="315" t="n">
        <v>4607091387919</v>
      </c>
      <c r="E268" s="636" t="n"/>
      <c r="F268" s="668" t="n">
        <v>1.35</v>
      </c>
      <c r="G268" s="38" t="n">
        <v>6</v>
      </c>
      <c r="H268" s="668" t="n">
        <v>8.1</v>
      </c>
      <c r="I268" s="668" t="n">
        <v>8.664</v>
      </c>
      <c r="J268" s="38" t="n">
        <v>56</v>
      </c>
      <c r="K268" s="39" t="inlineStr">
        <is>
          <t>СК2</t>
        </is>
      </c>
      <c r="L268" s="38" t="n">
        <v>45</v>
      </c>
      <c r="M268" s="82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8" s="670" t="n"/>
      <c r="O268" s="670" t="n"/>
      <c r="P268" s="670" t="n"/>
      <c r="Q268" s="636" t="n"/>
      <c r="R268" s="40" t="inlineStr"/>
      <c r="S268" s="40" t="inlineStr"/>
      <c r="T268" s="41" t="inlineStr">
        <is>
          <t>кг</t>
        </is>
      </c>
      <c r="U268" s="671" t="n">
        <v>0</v>
      </c>
      <c r="V268" s="672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SU001836</t>
        </is>
      </c>
      <c r="B269" s="64" t="inlineStr">
        <is>
          <t>P002201</t>
        </is>
      </c>
      <c r="C269" s="37" t="n">
        <v>4301051109</v>
      </c>
      <c r="D269" s="315" t="n">
        <v>4607091383942</v>
      </c>
      <c r="E269" s="636" t="n"/>
      <c r="F269" s="668" t="n">
        <v>0.42</v>
      </c>
      <c r="G269" s="38" t="n">
        <v>6</v>
      </c>
      <c r="H269" s="668" t="n">
        <v>2.52</v>
      </c>
      <c r="I269" s="668" t="n">
        <v>2.792</v>
      </c>
      <c r="J269" s="38" t="n">
        <v>156</v>
      </c>
      <c r="K269" s="39" t="inlineStr">
        <is>
          <t>СК3</t>
        </is>
      </c>
      <c r="L269" s="38" t="n">
        <v>45</v>
      </c>
      <c r="M269" s="82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10.5</v>
      </c>
      <c r="V269" s="672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SU001970</t>
        </is>
      </c>
      <c r="B270" s="64" t="inlineStr">
        <is>
          <t>P001837</t>
        </is>
      </c>
      <c r="C270" s="37" t="n">
        <v>4301051300</v>
      </c>
      <c r="D270" s="315" t="n">
        <v>4607091383959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2.78</v>
      </c>
      <c r="J270" s="38" t="n">
        <v>156</v>
      </c>
      <c r="K270" s="39" t="inlineStr">
        <is>
          <t>СК2</t>
        </is>
      </c>
      <c r="L270" s="38" t="n">
        <v>35</v>
      </c>
      <c r="M270" s="82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23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3" t="n"/>
      <c r="M271" s="674" t="inlineStr">
        <is>
          <t>Итого</t>
        </is>
      </c>
      <c r="N271" s="644" t="n"/>
      <c r="O271" s="644" t="n"/>
      <c r="P271" s="644" t="n"/>
      <c r="Q271" s="644" t="n"/>
      <c r="R271" s="644" t="n"/>
      <c r="S271" s="645" t="n"/>
      <c r="T271" s="43" t="inlineStr">
        <is>
          <t>кор</t>
        </is>
      </c>
      <c r="U271" s="675">
        <f>IFERROR(U268/H268,"0")+IFERROR(U269/H269,"0")+IFERROR(U270/H270,"0")</f>
        <v/>
      </c>
      <c r="V271" s="675">
        <f>IFERROR(V268/H268,"0")+IFERROR(V269/H269,"0")+IFERROR(V270/H270,"0")</f>
        <v/>
      </c>
      <c r="W271" s="675">
        <f>IFERROR(IF(W268="",0,W268),"0")+IFERROR(IF(W269="",0,W269),"0")+IFERROR(IF(W270="",0,W270),"0")</f>
        <v/>
      </c>
      <c r="X271" s="676" t="n"/>
      <c r="Y271" s="676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кг</t>
        </is>
      </c>
      <c r="U272" s="675">
        <f>IFERROR(SUM(U268:U270),"0")</f>
        <v/>
      </c>
      <c r="V272" s="675">
        <f>IFERROR(SUM(V268:V270),"0")</f>
        <v/>
      </c>
      <c r="W272" s="43" t="n"/>
      <c r="X272" s="676" t="n"/>
      <c r="Y272" s="676" t="n"/>
    </row>
    <row r="273" ht="14.25" customHeight="1">
      <c r="A273" s="331" t="inlineStr">
        <is>
          <t>Сардельки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31" t="n"/>
      <c r="Y273" s="331" t="n"/>
    </row>
    <row r="274" ht="27" customHeight="1">
      <c r="A274" s="64" t="inlineStr">
        <is>
          <t>SU002173</t>
        </is>
      </c>
      <c r="B274" s="64" t="inlineStr">
        <is>
          <t>P002361</t>
        </is>
      </c>
      <c r="C274" s="37" t="n">
        <v>4301060324</v>
      </c>
      <c r="D274" s="315" t="n">
        <v>4607091388831</v>
      </c>
      <c r="E274" s="636" t="n"/>
      <c r="F274" s="668" t="n">
        <v>0.38</v>
      </c>
      <c r="G274" s="38" t="n">
        <v>6</v>
      </c>
      <c r="H274" s="668" t="n">
        <v>2.28</v>
      </c>
      <c r="I274" s="668" t="n">
        <v>2.552</v>
      </c>
      <c r="J274" s="38" t="n">
        <v>156</v>
      </c>
      <c r="K274" s="39" t="inlineStr">
        <is>
          <t>СК2</t>
        </is>
      </c>
      <c r="L274" s="38" t="n">
        <v>40</v>
      </c>
      <c r="M274" s="8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4" s="670" t="n"/>
      <c r="O274" s="670" t="n"/>
      <c r="P274" s="670" t="n"/>
      <c r="Q274" s="636" t="n"/>
      <c r="R274" s="40" t="inlineStr"/>
      <c r="S274" s="40" t="inlineStr"/>
      <c r="T274" s="41" t="inlineStr">
        <is>
          <t>кг</t>
        </is>
      </c>
      <c r="U274" s="671" t="n">
        <v>0</v>
      </c>
      <c r="V274" s="672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23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3" t="n"/>
      <c r="M275" s="674" t="inlineStr">
        <is>
          <t>Итого</t>
        </is>
      </c>
      <c r="N275" s="644" t="n"/>
      <c r="O275" s="644" t="n"/>
      <c r="P275" s="644" t="n"/>
      <c r="Q275" s="644" t="n"/>
      <c r="R275" s="644" t="n"/>
      <c r="S275" s="645" t="n"/>
      <c r="T275" s="43" t="inlineStr">
        <is>
          <t>кор</t>
        </is>
      </c>
      <c r="U275" s="675">
        <f>IFERROR(U274/H274,"0")</f>
        <v/>
      </c>
      <c r="V275" s="675">
        <f>IFERROR(V274/H274,"0")</f>
        <v/>
      </c>
      <c r="W275" s="675">
        <f>IFERROR(IF(W274="",0,W274),"0")</f>
        <v/>
      </c>
      <c r="X275" s="676" t="n"/>
      <c r="Y275" s="676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кг</t>
        </is>
      </c>
      <c r="U276" s="675">
        <f>IFERROR(SUM(U274:U274),"0")</f>
        <v/>
      </c>
      <c r="V276" s="675">
        <f>IFERROR(SUM(V274:V274),"0")</f>
        <v/>
      </c>
      <c r="W276" s="43" t="n"/>
      <c r="X276" s="676" t="n"/>
      <c r="Y276" s="676" t="n"/>
    </row>
    <row r="277" ht="14.25" customHeight="1">
      <c r="A277" s="331" t="inlineStr">
        <is>
          <t>Сырокопченые колбасы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1" t="n"/>
      <c r="Y277" s="331" t="n"/>
    </row>
    <row r="278" ht="27" customHeight="1">
      <c r="A278" s="64" t="inlineStr">
        <is>
          <t>SU002092</t>
        </is>
      </c>
      <c r="B278" s="64" t="inlineStr">
        <is>
          <t>P002290</t>
        </is>
      </c>
      <c r="C278" s="37" t="n">
        <v>4301032015</v>
      </c>
      <c r="D278" s="315" t="n">
        <v>4607091383102</v>
      </c>
      <c r="E278" s="636" t="n"/>
      <c r="F278" s="668" t="n">
        <v>0.17</v>
      </c>
      <c r="G278" s="38" t="n">
        <v>15</v>
      </c>
      <c r="H278" s="668" t="n">
        <v>2.55</v>
      </c>
      <c r="I278" s="668" t="n">
        <v>2.975</v>
      </c>
      <c r="J278" s="38" t="n">
        <v>156</v>
      </c>
      <c r="K278" s="39" t="inlineStr">
        <is>
          <t>АК</t>
        </is>
      </c>
      <c r="L278" s="38" t="n">
        <v>180</v>
      </c>
      <c r="M278" s="8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8" s="670" t="n"/>
      <c r="O278" s="670" t="n"/>
      <c r="P278" s="670" t="n"/>
      <c r="Q278" s="636" t="n"/>
      <c r="R278" s="40" t="inlineStr"/>
      <c r="S278" s="40" t="inlineStr"/>
      <c r="T278" s="41" t="inlineStr">
        <is>
          <t>кг</t>
        </is>
      </c>
      <c r="U278" s="671" t="n">
        <v>0</v>
      </c>
      <c r="V278" s="672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23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3" t="n"/>
      <c r="M279" s="674" t="inlineStr">
        <is>
          <t>Итого</t>
        </is>
      </c>
      <c r="N279" s="644" t="n"/>
      <c r="O279" s="644" t="n"/>
      <c r="P279" s="644" t="n"/>
      <c r="Q279" s="644" t="n"/>
      <c r="R279" s="644" t="n"/>
      <c r="S279" s="645" t="n"/>
      <c r="T279" s="43" t="inlineStr">
        <is>
          <t>кор</t>
        </is>
      </c>
      <c r="U279" s="675">
        <f>IFERROR(U278/H278,"0")</f>
        <v/>
      </c>
      <c r="V279" s="675">
        <f>IFERROR(V278/H278,"0")</f>
        <v/>
      </c>
      <c r="W279" s="675">
        <f>IFERROR(IF(W278="",0,W278),"0")</f>
        <v/>
      </c>
      <c r="X279" s="676" t="n"/>
      <c r="Y279" s="676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кг</t>
        </is>
      </c>
      <c r="U280" s="675">
        <f>IFERROR(SUM(U278:U278),"0")</f>
        <v/>
      </c>
      <c r="V280" s="675">
        <f>IFERROR(SUM(V278:V278),"0")</f>
        <v/>
      </c>
      <c r="W280" s="43" t="n"/>
      <c r="X280" s="676" t="n"/>
      <c r="Y280" s="676" t="n"/>
    </row>
    <row r="281" ht="27.75" customHeight="1">
      <c r="A281" s="336" t="inlineStr">
        <is>
          <t>Особый рецепт</t>
        </is>
      </c>
      <c r="B281" s="667" t="n"/>
      <c r="C281" s="667" t="n"/>
      <c r="D281" s="667" t="n"/>
      <c r="E281" s="667" t="n"/>
      <c r="F281" s="667" t="n"/>
      <c r="G281" s="667" t="n"/>
      <c r="H281" s="667" t="n"/>
      <c r="I281" s="667" t="n"/>
      <c r="J281" s="667" t="n"/>
      <c r="K281" s="667" t="n"/>
      <c r="L281" s="667" t="n"/>
      <c r="M281" s="667" t="n"/>
      <c r="N281" s="667" t="n"/>
      <c r="O281" s="667" t="n"/>
      <c r="P281" s="667" t="n"/>
      <c r="Q281" s="667" t="n"/>
      <c r="R281" s="667" t="n"/>
      <c r="S281" s="667" t="n"/>
      <c r="T281" s="667" t="n"/>
      <c r="U281" s="667" t="n"/>
      <c r="V281" s="667" t="n"/>
      <c r="W281" s="667" t="n"/>
      <c r="X281" s="55" t="n"/>
      <c r="Y281" s="55" t="n"/>
    </row>
    <row r="282" ht="16.5" customHeight="1">
      <c r="A282" s="330" t="inlineStr">
        <is>
          <t>Особая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30" t="n"/>
      <c r="Y282" s="330" t="n"/>
    </row>
    <row r="283" ht="14.25" customHeight="1">
      <c r="A283" s="331" t="inlineStr">
        <is>
          <t>Вареные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31" t="n"/>
      <c r="Y283" s="331" t="n"/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15" t="n">
        <v>4607091383997</v>
      </c>
      <c r="E284" s="636" t="n"/>
      <c r="F284" s="668" t="n">
        <v>2.5</v>
      </c>
      <c r="G284" s="38" t="n">
        <v>6</v>
      </c>
      <c r="H284" s="668" t="n">
        <v>15</v>
      </c>
      <c r="I284" s="668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70" t="n"/>
      <c r="O284" s="670" t="n"/>
      <c r="P284" s="670" t="n"/>
      <c r="Q284" s="636" t="n"/>
      <c r="R284" s="40" t="inlineStr"/>
      <c r="S284" s="40" t="inlineStr"/>
      <c r="T284" s="41" t="inlineStr">
        <is>
          <t>кг</t>
        </is>
      </c>
      <c r="U284" s="671" t="n">
        <v>0</v>
      </c>
      <c r="V284" s="672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15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2150</v>
      </c>
      <c r="V285" s="672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P002562</t>
        </is>
      </c>
      <c r="C286" s="37" t="n">
        <v>4301011326</v>
      </c>
      <c r="D286" s="315" t="n">
        <v>4607091384130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3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0</v>
      </c>
      <c r="V286" s="672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P002582</t>
        </is>
      </c>
      <c r="C287" s="37" t="n">
        <v>4301011240</v>
      </c>
      <c r="D287" s="315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ВЗ</t>
        </is>
      </c>
      <c r="L287" s="38" t="n">
        <v>60</v>
      </c>
      <c r="M287" s="8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0</v>
      </c>
      <c r="V287" s="672">
        <f>IFERROR(IF(U287="",0,CEILING((U287/$H287),1)*$H287),"")</f>
        <v/>
      </c>
      <c r="W287" s="42">
        <f>IFERROR(IF(V287=0,"",ROUNDUP(V287/H287,0)*0.02039),"")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P002564</t>
        </is>
      </c>
      <c r="C288" s="37" t="n">
        <v>4301011330</v>
      </c>
      <c r="D288" s="315" t="n">
        <v>4607091384147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P002580</t>
        </is>
      </c>
      <c r="C289" s="37" t="n">
        <v>4301011238</v>
      </c>
      <c r="D289" s="315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3" t="inlineStr">
        <is>
          <t>Вареные колбасы Особая Особая Весовые П/а Особый рецепт</t>
        </is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SU001989</t>
        </is>
      </c>
      <c r="B290" s="64" t="inlineStr">
        <is>
          <t>P002560</t>
        </is>
      </c>
      <c r="C290" s="37" t="n">
        <v>4301011327</v>
      </c>
      <c r="D290" s="315" t="n">
        <v>4607091384154</v>
      </c>
      <c r="E290" s="636" t="n"/>
      <c r="F290" s="668" t="n">
        <v>0.5</v>
      </c>
      <c r="G290" s="38" t="n">
        <v>10</v>
      </c>
      <c r="H290" s="668" t="n">
        <v>5</v>
      </c>
      <c r="I290" s="668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70</v>
      </c>
      <c r="V290" s="672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SU000256</t>
        </is>
      </c>
      <c r="B291" s="64" t="inlineStr">
        <is>
          <t>P002565</t>
        </is>
      </c>
      <c r="C291" s="37" t="n">
        <v>4301011332</v>
      </c>
      <c r="D291" s="315" t="n">
        <v>4607091384161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>
      <c r="A292" s="323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73" t="n"/>
      <c r="M292" s="674" t="inlineStr">
        <is>
          <t>Итого</t>
        </is>
      </c>
      <c r="N292" s="644" t="n"/>
      <c r="O292" s="644" t="n"/>
      <c r="P292" s="644" t="n"/>
      <c r="Q292" s="644" t="n"/>
      <c r="R292" s="644" t="n"/>
      <c r="S292" s="645" t="n"/>
      <c r="T292" s="43" t="inlineStr">
        <is>
          <t>кор</t>
        </is>
      </c>
      <c r="U292" s="675">
        <f>IFERROR(U284/H284,"0")+IFERROR(U285/H285,"0")+IFERROR(U286/H286,"0")+IFERROR(U287/H287,"0")+IFERROR(U288/H288,"0")+IFERROR(U289/H289,"0")+IFERROR(U290/H290,"0")+IFERROR(U291/H291,"0")</f>
        <v/>
      </c>
      <c r="V292" s="675">
        <f>IFERROR(V284/H284,"0")+IFERROR(V285/H285,"0")+IFERROR(V286/H286,"0")+IFERROR(V287/H287,"0")+IFERROR(V288/H288,"0")+IFERROR(V289/H289,"0")+IFERROR(V290/H290,"0")+IFERROR(V291/H291,"0")</f>
        <v/>
      </c>
      <c r="W292" s="675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/>
      </c>
      <c r="X292" s="676" t="n"/>
      <c r="Y292" s="676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кг</t>
        </is>
      </c>
      <c r="U293" s="675">
        <f>IFERROR(SUM(U284:U291),"0")</f>
        <v/>
      </c>
      <c r="V293" s="675">
        <f>IFERROR(SUM(V284:V291),"0")</f>
        <v/>
      </c>
      <c r="W293" s="43" t="n"/>
      <c r="X293" s="676" t="n"/>
      <c r="Y293" s="676" t="n"/>
    </row>
    <row r="294" ht="14.25" customHeight="1">
      <c r="A294" s="331" t="inlineStr">
        <is>
          <t>Ветчины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31" t="n"/>
      <c r="Y294" s="331" t="n"/>
    </row>
    <row r="295" ht="27" customHeight="1">
      <c r="A295" s="64" t="inlineStr">
        <is>
          <t>SU000126</t>
        </is>
      </c>
      <c r="B295" s="64" t="inlineStr">
        <is>
          <t>P002555</t>
        </is>
      </c>
      <c r="C295" s="37" t="n">
        <v>4301020178</v>
      </c>
      <c r="D295" s="315" t="n">
        <v>4607091383980</v>
      </c>
      <c r="E295" s="636" t="n"/>
      <c r="F295" s="668" t="n">
        <v>2.5</v>
      </c>
      <c r="G295" s="38" t="n">
        <v>6</v>
      </c>
      <c r="H295" s="668" t="n">
        <v>15</v>
      </c>
      <c r="I295" s="668" t="n">
        <v>15.48</v>
      </c>
      <c r="J295" s="38" t="n">
        <v>48</v>
      </c>
      <c r="K295" s="39" t="inlineStr">
        <is>
          <t>СК1</t>
        </is>
      </c>
      <c r="L295" s="38" t="n">
        <v>50</v>
      </c>
      <c r="M295" s="83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5" s="670" t="n"/>
      <c r="O295" s="670" t="n"/>
      <c r="P295" s="670" t="n"/>
      <c r="Q295" s="636" t="n"/>
      <c r="R295" s="40" t="inlineStr"/>
      <c r="S295" s="40" t="inlineStr"/>
      <c r="T295" s="41" t="inlineStr">
        <is>
          <t>кг</t>
        </is>
      </c>
      <c r="U295" s="671" t="n">
        <v>2350</v>
      </c>
      <c r="V295" s="672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SU002027</t>
        </is>
      </c>
      <c r="B296" s="64" t="inlineStr">
        <is>
          <t>P002556</t>
        </is>
      </c>
      <c r="C296" s="37" t="n">
        <v>4301020179</v>
      </c>
      <c r="D296" s="315" t="n">
        <v>4607091384178</v>
      </c>
      <c r="E296" s="636" t="n"/>
      <c r="F296" s="668" t="n">
        <v>0.4</v>
      </c>
      <c r="G296" s="38" t="n">
        <v>10</v>
      </c>
      <c r="H296" s="668" t="n">
        <v>4</v>
      </c>
      <c r="I296" s="668" t="n">
        <v>4.24</v>
      </c>
      <c r="J296" s="38" t="n">
        <v>120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0</v>
      </c>
      <c r="V296" s="672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23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3" t="n"/>
      <c r="M297" s="674" t="inlineStr">
        <is>
          <t>Итого</t>
        </is>
      </c>
      <c r="N297" s="644" t="n"/>
      <c r="O297" s="644" t="n"/>
      <c r="P297" s="644" t="n"/>
      <c r="Q297" s="644" t="n"/>
      <c r="R297" s="644" t="n"/>
      <c r="S297" s="645" t="n"/>
      <c r="T297" s="43" t="inlineStr">
        <is>
          <t>кор</t>
        </is>
      </c>
      <c r="U297" s="675">
        <f>IFERROR(U295/H295,"0")+IFERROR(U296/H296,"0")</f>
        <v/>
      </c>
      <c r="V297" s="675">
        <f>IFERROR(V295/H295,"0")+IFERROR(V296/H296,"0")</f>
        <v/>
      </c>
      <c r="W297" s="675">
        <f>IFERROR(IF(W295="",0,W295),"0")+IFERROR(IF(W296="",0,W296),"0")</f>
        <v/>
      </c>
      <c r="X297" s="676" t="n"/>
      <c r="Y297" s="676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кг</t>
        </is>
      </c>
      <c r="U298" s="675">
        <f>IFERROR(SUM(U295:U296),"0")</f>
        <v/>
      </c>
      <c r="V298" s="675">
        <f>IFERROR(SUM(V295:V296),"0")</f>
        <v/>
      </c>
      <c r="W298" s="43" t="n"/>
      <c r="X298" s="676" t="n"/>
      <c r="Y298" s="676" t="n"/>
    </row>
    <row r="299" ht="14.25" customHeight="1">
      <c r="A299" s="331" t="inlineStr">
        <is>
          <t>Копченые колбасы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31" t="n"/>
      <c r="Y299" s="331" t="n"/>
    </row>
    <row r="300" ht="27" customHeight="1">
      <c r="A300" s="64" t="inlineStr">
        <is>
          <t>SU002364</t>
        </is>
      </c>
      <c r="B300" s="64" t="inlineStr">
        <is>
          <t>P002633</t>
        </is>
      </c>
      <c r="C300" s="37" t="n">
        <v>4301031137</v>
      </c>
      <c r="D300" s="315" t="n">
        <v>4607091384857</v>
      </c>
      <c r="E300" s="636" t="n"/>
      <c r="F300" s="668" t="n">
        <v>0.73</v>
      </c>
      <c r="G300" s="38" t="n">
        <v>6</v>
      </c>
      <c r="H300" s="668" t="n">
        <v>4.38</v>
      </c>
      <c r="I300" s="668" t="n">
        <v>4.58</v>
      </c>
      <c r="J300" s="38" t="n">
        <v>156</v>
      </c>
      <c r="K300" s="39" t="inlineStr">
        <is>
          <t>СК2</t>
        </is>
      </c>
      <c r="L300" s="38" t="n">
        <v>35</v>
      </c>
      <c r="M300" s="838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0" s="670" t="n"/>
      <c r="O300" s="670" t="n"/>
      <c r="P300" s="670" t="n"/>
      <c r="Q300" s="636" t="n"/>
      <c r="R300" s="40" t="inlineStr"/>
      <c r="S300" s="40" t="inlineStr"/>
      <c r="T300" s="41" t="inlineStr">
        <is>
          <t>кг</t>
        </is>
      </c>
      <c r="U300" s="671" t="n">
        <v>0</v>
      </c>
      <c r="V300" s="672">
        <f>IFERROR(IF(U300="",0,CEILING((U300/$H300),1)*$H300),"")</f>
        <v/>
      </c>
      <c r="W300" s="42">
        <f>IFERROR(IF(V300=0,"",ROUNDUP(V300/H300,0)*0.00753),"")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23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3" t="n"/>
      <c r="M301" s="674" t="inlineStr">
        <is>
          <t>Итого</t>
        </is>
      </c>
      <c r="N301" s="644" t="n"/>
      <c r="O301" s="644" t="n"/>
      <c r="P301" s="644" t="n"/>
      <c r="Q301" s="644" t="n"/>
      <c r="R301" s="644" t="n"/>
      <c r="S301" s="645" t="n"/>
      <c r="T301" s="43" t="inlineStr">
        <is>
          <t>кор</t>
        </is>
      </c>
      <c r="U301" s="675">
        <f>IFERROR(U300/H300,"0")</f>
        <v/>
      </c>
      <c r="V301" s="675">
        <f>IFERROR(V300/H300,"0")</f>
        <v/>
      </c>
      <c r="W301" s="675">
        <f>IFERROR(IF(W300="",0,W300),"0")</f>
        <v/>
      </c>
      <c r="X301" s="676" t="n"/>
      <c r="Y301" s="676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кг</t>
        </is>
      </c>
      <c r="U302" s="675">
        <f>IFERROR(SUM(U300:U300),"0")</f>
        <v/>
      </c>
      <c r="V302" s="675">
        <f>IFERROR(SUM(V300:V300),"0")</f>
        <v/>
      </c>
      <c r="W302" s="43" t="n"/>
      <c r="X302" s="676" t="n"/>
      <c r="Y302" s="676" t="n"/>
    </row>
    <row r="303" ht="14.25" customHeight="1">
      <c r="A303" s="331" t="inlineStr">
        <is>
          <t>Сосиски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1" t="n"/>
      <c r="Y303" s="331" t="n"/>
    </row>
    <row r="304" ht="27" customHeight="1">
      <c r="A304" s="64" t="inlineStr">
        <is>
          <t>SU000246</t>
        </is>
      </c>
      <c r="B304" s="64" t="inlineStr">
        <is>
          <t>P002690</t>
        </is>
      </c>
      <c r="C304" s="37" t="n">
        <v>4301051298</v>
      </c>
      <c r="D304" s="315" t="n">
        <v>4607091384260</v>
      </c>
      <c r="E304" s="636" t="n"/>
      <c r="F304" s="668" t="n">
        <v>1.3</v>
      </c>
      <c r="G304" s="38" t="n">
        <v>6</v>
      </c>
      <c r="H304" s="668" t="n">
        <v>7.8</v>
      </c>
      <c r="I304" s="668" t="n">
        <v>8.364000000000001</v>
      </c>
      <c r="J304" s="38" t="n">
        <v>56</v>
      </c>
      <c r="K304" s="39" t="inlineStr">
        <is>
          <t>СК2</t>
        </is>
      </c>
      <c r="L304" s="38" t="n">
        <v>35</v>
      </c>
      <c r="M304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4" s="670" t="n"/>
      <c r="O304" s="670" t="n"/>
      <c r="P304" s="670" t="n"/>
      <c r="Q304" s="636" t="n"/>
      <c r="R304" s="40" t="inlineStr"/>
      <c r="S304" s="40" t="inlineStr"/>
      <c r="T304" s="41" t="inlineStr">
        <is>
          <t>кг</t>
        </is>
      </c>
      <c r="U304" s="671" t="n">
        <v>175</v>
      </c>
      <c r="V304" s="672">
        <f>IFERROR(IF(U304="",0,CEILING((U304/$H304),1)*$H304),"")</f>
        <v/>
      </c>
      <c r="W304" s="42">
        <f>IFERROR(IF(V304=0,"",ROUNDUP(V304/H304,0)*0.02175),"")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23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3" t="n"/>
      <c r="M305" s="674" t="inlineStr">
        <is>
          <t>Итого</t>
        </is>
      </c>
      <c r="N305" s="644" t="n"/>
      <c r="O305" s="644" t="n"/>
      <c r="P305" s="644" t="n"/>
      <c r="Q305" s="644" t="n"/>
      <c r="R305" s="644" t="n"/>
      <c r="S305" s="645" t="n"/>
      <c r="T305" s="43" t="inlineStr">
        <is>
          <t>кор</t>
        </is>
      </c>
      <c r="U305" s="675">
        <f>IFERROR(U304/H304,"0")</f>
        <v/>
      </c>
      <c r="V305" s="675">
        <f>IFERROR(V304/H304,"0")</f>
        <v/>
      </c>
      <c r="W305" s="675">
        <f>IFERROR(IF(W304="",0,W304),"0")</f>
        <v/>
      </c>
      <c r="X305" s="676" t="n"/>
      <c r="Y305" s="676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кг</t>
        </is>
      </c>
      <c r="U306" s="675">
        <f>IFERROR(SUM(U304:U304),"0")</f>
        <v/>
      </c>
      <c r="V306" s="675">
        <f>IFERROR(SUM(V304:V304),"0")</f>
        <v/>
      </c>
      <c r="W306" s="43" t="n"/>
      <c r="X306" s="676" t="n"/>
      <c r="Y306" s="676" t="n"/>
    </row>
    <row r="307" ht="14.25" customHeight="1">
      <c r="A307" s="331" t="inlineStr">
        <is>
          <t>Сардельки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1" t="n"/>
      <c r="Y307" s="331" t="n"/>
    </row>
    <row r="308" ht="16.5" customHeight="1">
      <c r="A308" s="64" t="inlineStr">
        <is>
          <t>SU002287</t>
        </is>
      </c>
      <c r="B308" s="64" t="inlineStr">
        <is>
          <t>P002490</t>
        </is>
      </c>
      <c r="C308" s="37" t="n">
        <v>4301060314</v>
      </c>
      <c r="D308" s="315" t="n">
        <v>4607091384673</v>
      </c>
      <c r="E308" s="636" t="n"/>
      <c r="F308" s="668" t="n">
        <v>1.3</v>
      </c>
      <c r="G308" s="38" t="n">
        <v>6</v>
      </c>
      <c r="H308" s="668" t="n">
        <v>7.8</v>
      </c>
      <c r="I308" s="668" t="n">
        <v>8.364000000000001</v>
      </c>
      <c r="J308" s="38" t="n">
        <v>56</v>
      </c>
      <c r="K308" s="39" t="inlineStr">
        <is>
          <t>СК2</t>
        </is>
      </c>
      <c r="L308" s="38" t="n">
        <v>30</v>
      </c>
      <c r="M308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8" s="670" t="n"/>
      <c r="O308" s="670" t="n"/>
      <c r="P308" s="670" t="n"/>
      <c r="Q308" s="636" t="n"/>
      <c r="R308" s="40" t="inlineStr"/>
      <c r="S308" s="40" t="inlineStr"/>
      <c r="T308" s="41" t="inlineStr">
        <is>
          <t>кг</t>
        </is>
      </c>
      <c r="U308" s="671" t="n">
        <v>300</v>
      </c>
      <c r="V308" s="672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7" t="inlineStr">
        <is>
          <t>КИ</t>
        </is>
      </c>
    </row>
    <row r="309">
      <c r="A309" s="323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3" t="n"/>
      <c r="M309" s="674" t="inlineStr">
        <is>
          <t>Итого</t>
        </is>
      </c>
      <c r="N309" s="644" t="n"/>
      <c r="O309" s="644" t="n"/>
      <c r="P309" s="644" t="n"/>
      <c r="Q309" s="644" t="n"/>
      <c r="R309" s="644" t="n"/>
      <c r="S309" s="645" t="n"/>
      <c r="T309" s="43" t="inlineStr">
        <is>
          <t>кор</t>
        </is>
      </c>
      <c r="U309" s="675">
        <f>IFERROR(U308/H308,"0")</f>
        <v/>
      </c>
      <c r="V309" s="675">
        <f>IFERROR(V308/H308,"0")</f>
        <v/>
      </c>
      <c r="W309" s="675">
        <f>IFERROR(IF(W308="",0,W308),"0")</f>
        <v/>
      </c>
      <c r="X309" s="676" t="n"/>
      <c r="Y309" s="676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3" t="n"/>
      <c r="M310" s="674" t="inlineStr">
        <is>
          <t>Итого</t>
        </is>
      </c>
      <c r="N310" s="644" t="n"/>
      <c r="O310" s="644" t="n"/>
      <c r="P310" s="644" t="n"/>
      <c r="Q310" s="644" t="n"/>
      <c r="R310" s="644" t="n"/>
      <c r="S310" s="645" t="n"/>
      <c r="T310" s="43" t="inlineStr">
        <is>
          <t>кг</t>
        </is>
      </c>
      <c r="U310" s="675">
        <f>IFERROR(SUM(U308:U308),"0")</f>
        <v/>
      </c>
      <c r="V310" s="675">
        <f>IFERROR(SUM(V308:V308),"0")</f>
        <v/>
      </c>
      <c r="W310" s="43" t="n"/>
      <c r="X310" s="676" t="n"/>
      <c r="Y310" s="676" t="n"/>
    </row>
    <row r="311" ht="16.5" customHeight="1">
      <c r="A311" s="330" t="inlineStr">
        <is>
          <t>Особая Без свинины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0" t="n"/>
      <c r="Y311" s="330" t="n"/>
    </row>
    <row r="312" ht="14.25" customHeight="1">
      <c r="A312" s="331" t="inlineStr">
        <is>
          <t>Вареные колбасы</t>
        </is>
      </c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331" t="n"/>
      <c r="Y312" s="331" t="n"/>
    </row>
    <row r="313" ht="27" customHeight="1">
      <c r="A313" s="64" t="inlineStr">
        <is>
          <t>SU002073</t>
        </is>
      </c>
      <c r="B313" s="64" t="inlineStr">
        <is>
          <t>P002563</t>
        </is>
      </c>
      <c r="C313" s="37" t="n">
        <v>4301011324</v>
      </c>
      <c r="D313" s="315" t="n">
        <v>4607091384185</v>
      </c>
      <c r="E313" s="636" t="n"/>
      <c r="F313" s="668" t="n">
        <v>0.8</v>
      </c>
      <c r="G313" s="38" t="n">
        <v>15</v>
      </c>
      <c r="H313" s="668" t="n">
        <v>12</v>
      </c>
      <c r="I313" s="668" t="n">
        <v>12.48</v>
      </c>
      <c r="J313" s="38" t="n">
        <v>56</v>
      </c>
      <c r="K313" s="39" t="inlineStr">
        <is>
          <t>СК2</t>
        </is>
      </c>
      <c r="L313" s="38" t="n">
        <v>60</v>
      </c>
      <c r="M313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IFERROR(IF(V313=0,"",ROUNDUP(V313/H313,0)*0.02175),"")</f>
        <v/>
      </c>
      <c r="X313" s="69" t="inlineStr"/>
      <c r="Y313" s="70" t="inlineStr"/>
      <c r="AC313" s="71" t="n"/>
      <c r="AZ313" s="238" t="inlineStr">
        <is>
          <t>КИ</t>
        </is>
      </c>
    </row>
    <row r="314" ht="27" customHeight="1">
      <c r="A314" s="64" t="inlineStr">
        <is>
          <t>SU002187</t>
        </is>
      </c>
      <c r="B314" s="64" t="inlineStr">
        <is>
          <t>P002559</t>
        </is>
      </c>
      <c r="C314" s="37" t="n">
        <v>4301011312</v>
      </c>
      <c r="D314" s="315" t="n">
        <v>4607091384192</v>
      </c>
      <c r="E314" s="636" t="n"/>
      <c r="F314" s="668" t="n">
        <v>1.8</v>
      </c>
      <c r="G314" s="38" t="n">
        <v>6</v>
      </c>
      <c r="H314" s="668" t="n">
        <v>10.8</v>
      </c>
      <c r="I314" s="668" t="n">
        <v>11.28</v>
      </c>
      <c r="J314" s="38" t="n">
        <v>56</v>
      </c>
      <c r="K314" s="39" t="inlineStr">
        <is>
          <t>СК1</t>
        </is>
      </c>
      <c r="L314" s="38" t="n">
        <v>60</v>
      </c>
      <c r="M314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4" s="670" t="n"/>
      <c r="O314" s="670" t="n"/>
      <c r="P314" s="670" t="n"/>
      <c r="Q314" s="636" t="n"/>
      <c r="R314" s="40" t="inlineStr"/>
      <c r="S314" s="40" t="inlineStr"/>
      <c r="T314" s="41" t="inlineStr">
        <is>
          <t>кг</t>
        </is>
      </c>
      <c r="U314" s="671" t="n">
        <v>0</v>
      </c>
      <c r="V314" s="672">
        <f>IFERROR(IF(U314="",0,CEILING((U314/$H314),1)*$H314),"")</f>
        <v/>
      </c>
      <c r="W314" s="42">
        <f>IFERROR(IF(V314=0,"",ROUNDUP(V314/H314,0)*0.02175),"")</f>
        <v/>
      </c>
      <c r="X314" s="69" t="inlineStr"/>
      <c r="Y314" s="70" t="inlineStr"/>
      <c r="AC314" s="71" t="n"/>
      <c r="AZ314" s="239" t="inlineStr">
        <is>
          <t>КИ</t>
        </is>
      </c>
    </row>
    <row r="315" ht="27" customHeight="1">
      <c r="A315" s="64" t="inlineStr">
        <is>
          <t>SU002899</t>
        </is>
      </c>
      <c r="B315" s="64" t="inlineStr">
        <is>
          <t>P003323</t>
        </is>
      </c>
      <c r="C315" s="37" t="n">
        <v>4301011483</v>
      </c>
      <c r="D315" s="315" t="n">
        <v>4680115881907</v>
      </c>
      <c r="E315" s="636" t="n"/>
      <c r="F315" s="668" t="n">
        <v>1.8</v>
      </c>
      <c r="G315" s="38" t="n">
        <v>6</v>
      </c>
      <c r="H315" s="668" t="n">
        <v>10.8</v>
      </c>
      <c r="I315" s="668" t="n">
        <v>11.28</v>
      </c>
      <c r="J315" s="38" t="n">
        <v>56</v>
      </c>
      <c r="K315" s="39" t="inlineStr">
        <is>
          <t>СК2</t>
        </is>
      </c>
      <c r="L315" s="38" t="n">
        <v>60</v>
      </c>
      <c r="M315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5" s="670" t="n"/>
      <c r="O315" s="670" t="n"/>
      <c r="P315" s="670" t="n"/>
      <c r="Q315" s="636" t="n"/>
      <c r="R315" s="40" t="inlineStr"/>
      <c r="S315" s="40" t="inlineStr"/>
      <c r="T315" s="41" t="inlineStr">
        <is>
          <t>кг</t>
        </is>
      </c>
      <c r="U315" s="671" t="n">
        <v>0</v>
      </c>
      <c r="V315" s="672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SU002462</t>
        </is>
      </c>
      <c r="B316" s="64" t="inlineStr">
        <is>
          <t>P002768</t>
        </is>
      </c>
      <c r="C316" s="37" t="n">
        <v>4301011303</v>
      </c>
      <c r="D316" s="315" t="n">
        <v>4607091384680</v>
      </c>
      <c r="E316" s="636" t="n"/>
      <c r="F316" s="668" t="n">
        <v>0.4</v>
      </c>
      <c r="G316" s="38" t="n">
        <v>10</v>
      </c>
      <c r="H316" s="668" t="n">
        <v>4</v>
      </c>
      <c r="I316" s="668" t="n">
        <v>4.21</v>
      </c>
      <c r="J316" s="38" t="n">
        <v>120</v>
      </c>
      <c r="K316" s="39" t="inlineStr">
        <is>
          <t>СК2</t>
        </is>
      </c>
      <c r="L316" s="38" t="n">
        <v>60</v>
      </c>
      <c r="M316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6" s="670" t="n"/>
      <c r="O316" s="670" t="n"/>
      <c r="P316" s="670" t="n"/>
      <c r="Q316" s="636" t="n"/>
      <c r="R316" s="40" t="inlineStr"/>
      <c r="S316" s="40" t="inlineStr"/>
      <c r="T316" s="41" t="inlineStr">
        <is>
          <t>кг</t>
        </is>
      </c>
      <c r="U316" s="671" t="n">
        <v>0</v>
      </c>
      <c r="V316" s="672">
        <f>IFERROR(IF(U316="",0,CEILING((U316/$H316),1)*$H316),"")</f>
        <v/>
      </c>
      <c r="W316" s="42">
        <f>IFERROR(IF(V316=0,"",ROUNDUP(V316/H316,0)*0.00937),"")</f>
        <v/>
      </c>
      <c r="X316" s="69" t="inlineStr"/>
      <c r="Y316" s="70" t="inlineStr"/>
      <c r="AC316" s="71" t="n"/>
      <c r="AZ316" s="241" t="inlineStr">
        <is>
          <t>КИ</t>
        </is>
      </c>
    </row>
    <row r="317">
      <c r="A317" s="323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3" t="n"/>
      <c r="M317" s="674" t="inlineStr">
        <is>
          <t>Итого</t>
        </is>
      </c>
      <c r="N317" s="644" t="n"/>
      <c r="O317" s="644" t="n"/>
      <c r="P317" s="644" t="n"/>
      <c r="Q317" s="644" t="n"/>
      <c r="R317" s="644" t="n"/>
      <c r="S317" s="645" t="n"/>
      <c r="T317" s="43" t="inlineStr">
        <is>
          <t>кор</t>
        </is>
      </c>
      <c r="U317" s="675">
        <f>IFERROR(U313/H313,"0")+IFERROR(U314/H314,"0")+IFERROR(U315/H315,"0")+IFERROR(U316/H316,"0")</f>
        <v/>
      </c>
      <c r="V317" s="675">
        <f>IFERROR(V313/H313,"0")+IFERROR(V314/H314,"0")+IFERROR(V315/H315,"0")+IFERROR(V316/H316,"0")</f>
        <v/>
      </c>
      <c r="W317" s="675">
        <f>IFERROR(IF(W313="",0,W313),"0")+IFERROR(IF(W314="",0,W314),"0")+IFERROR(IF(W315="",0,W315),"0")+IFERROR(IF(W316="",0,W316),"0")</f>
        <v/>
      </c>
      <c r="X317" s="676" t="n"/>
      <c r="Y317" s="676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3" t="n"/>
      <c r="M318" s="674" t="inlineStr">
        <is>
          <t>Итого</t>
        </is>
      </c>
      <c r="N318" s="644" t="n"/>
      <c r="O318" s="644" t="n"/>
      <c r="P318" s="644" t="n"/>
      <c r="Q318" s="644" t="n"/>
      <c r="R318" s="644" t="n"/>
      <c r="S318" s="645" t="n"/>
      <c r="T318" s="43" t="inlineStr">
        <is>
          <t>кг</t>
        </is>
      </c>
      <c r="U318" s="675">
        <f>IFERROR(SUM(U313:U316),"0")</f>
        <v/>
      </c>
      <c r="V318" s="675">
        <f>IFERROR(SUM(V313:V316),"0")</f>
        <v/>
      </c>
      <c r="W318" s="43" t="n"/>
      <c r="X318" s="676" t="n"/>
      <c r="Y318" s="676" t="n"/>
    </row>
    <row r="319" ht="14.25" customHeight="1">
      <c r="A319" s="331" t="inlineStr">
        <is>
          <t>Копченые колбасы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31" t="n"/>
      <c r="Y319" s="331" t="n"/>
    </row>
    <row r="320" ht="27" customHeight="1">
      <c r="A320" s="64" t="inlineStr">
        <is>
          <t>SU002360</t>
        </is>
      </c>
      <c r="B320" s="64" t="inlineStr">
        <is>
          <t>P002629</t>
        </is>
      </c>
      <c r="C320" s="37" t="n">
        <v>4301031139</v>
      </c>
      <c r="D320" s="315" t="n">
        <v>4607091384802</v>
      </c>
      <c r="E320" s="636" t="n"/>
      <c r="F320" s="668" t="n">
        <v>0.73</v>
      </c>
      <c r="G320" s="38" t="n">
        <v>6</v>
      </c>
      <c r="H320" s="668" t="n">
        <v>4.38</v>
      </c>
      <c r="I320" s="668" t="n">
        <v>4.58</v>
      </c>
      <c r="J320" s="38" t="n">
        <v>156</v>
      </c>
      <c r="K320" s="39" t="inlineStr">
        <is>
          <t>СК2</t>
        </is>
      </c>
      <c r="L320" s="38" t="n">
        <v>35</v>
      </c>
      <c r="M320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0" s="670" t="n"/>
      <c r="O320" s="670" t="n"/>
      <c r="P320" s="670" t="n"/>
      <c r="Q320" s="636" t="n"/>
      <c r="R320" s="40" t="inlineStr"/>
      <c r="S320" s="40" t="inlineStr"/>
      <c r="T320" s="41" t="inlineStr">
        <is>
          <t>кг</t>
        </is>
      </c>
      <c r="U320" s="671" t="n">
        <v>0</v>
      </c>
      <c r="V320" s="672">
        <f>IFERROR(IF(U320="",0,CEILING((U320/$H320),1)*$H320),"")</f>
        <v/>
      </c>
      <c r="W320" s="42">
        <f>IFERROR(IF(V320=0,"",ROUNDUP(V320/H320,0)*0.00753),"")</f>
        <v/>
      </c>
      <c r="X320" s="69" t="inlineStr"/>
      <c r="Y320" s="70" t="inlineStr"/>
      <c r="AC320" s="71" t="n"/>
      <c r="AZ320" s="242" t="inlineStr">
        <is>
          <t>КИ</t>
        </is>
      </c>
    </row>
    <row r="321" ht="27" customHeight="1">
      <c r="A321" s="64" t="inlineStr">
        <is>
          <t>SU002361</t>
        </is>
      </c>
      <c r="B321" s="64" t="inlineStr">
        <is>
          <t>P002630</t>
        </is>
      </c>
      <c r="C321" s="37" t="n">
        <v>4301031140</v>
      </c>
      <c r="D321" s="315" t="n">
        <v>4607091384826</v>
      </c>
      <c r="E321" s="636" t="n"/>
      <c r="F321" s="668" t="n">
        <v>0.35</v>
      </c>
      <c r="G321" s="38" t="n">
        <v>8</v>
      </c>
      <c r="H321" s="668" t="n">
        <v>2.8</v>
      </c>
      <c r="I321" s="668" t="n">
        <v>2.9</v>
      </c>
      <c r="J321" s="38" t="n">
        <v>234</v>
      </c>
      <c r="K321" s="39" t="inlineStr">
        <is>
          <t>СК2</t>
        </is>
      </c>
      <c r="L321" s="38" t="n">
        <v>35</v>
      </c>
      <c r="M321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1" s="670" t="n"/>
      <c r="O321" s="670" t="n"/>
      <c r="P321" s="670" t="n"/>
      <c r="Q321" s="636" t="n"/>
      <c r="R321" s="40" t="inlineStr"/>
      <c r="S321" s="40" t="inlineStr"/>
      <c r="T321" s="41" t="inlineStr">
        <is>
          <t>кг</t>
        </is>
      </c>
      <c r="U321" s="671" t="n">
        <v>0</v>
      </c>
      <c r="V321" s="672">
        <f>IFERROR(IF(U321="",0,CEILING((U321/$H321),1)*$H321),"")</f>
        <v/>
      </c>
      <c r="W321" s="42">
        <f>IFERROR(IF(V321=0,"",ROUNDUP(V321/H321,0)*0.00502),"")</f>
        <v/>
      </c>
      <c r="X321" s="69" t="inlineStr"/>
      <c r="Y321" s="70" t="inlineStr"/>
      <c r="AC321" s="71" t="n"/>
      <c r="AZ321" s="243" t="inlineStr">
        <is>
          <t>КИ</t>
        </is>
      </c>
    </row>
    <row r="322">
      <c r="A322" s="323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3" t="n"/>
      <c r="M322" s="674" t="inlineStr">
        <is>
          <t>Итого</t>
        </is>
      </c>
      <c r="N322" s="644" t="n"/>
      <c r="O322" s="644" t="n"/>
      <c r="P322" s="644" t="n"/>
      <c r="Q322" s="644" t="n"/>
      <c r="R322" s="644" t="n"/>
      <c r="S322" s="645" t="n"/>
      <c r="T322" s="43" t="inlineStr">
        <is>
          <t>кор</t>
        </is>
      </c>
      <c r="U322" s="675">
        <f>IFERROR(U320/H320,"0")+IFERROR(U321/H321,"0")</f>
        <v/>
      </c>
      <c r="V322" s="675">
        <f>IFERROR(V320/H320,"0")+IFERROR(V321/H321,"0")</f>
        <v/>
      </c>
      <c r="W322" s="675">
        <f>IFERROR(IF(W320="",0,W320),"0")+IFERROR(IF(W321="",0,W321),"0")</f>
        <v/>
      </c>
      <c r="X322" s="676" t="n"/>
      <c r="Y322" s="676" t="n"/>
    </row>
    <row r="32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73" t="n"/>
      <c r="M323" s="674" t="inlineStr">
        <is>
          <t>Итого</t>
        </is>
      </c>
      <c r="N323" s="644" t="n"/>
      <c r="O323" s="644" t="n"/>
      <c r="P323" s="644" t="n"/>
      <c r="Q323" s="644" t="n"/>
      <c r="R323" s="644" t="n"/>
      <c r="S323" s="645" t="n"/>
      <c r="T323" s="43" t="inlineStr">
        <is>
          <t>кг</t>
        </is>
      </c>
      <c r="U323" s="675">
        <f>IFERROR(SUM(U320:U321),"0")</f>
        <v/>
      </c>
      <c r="V323" s="675">
        <f>IFERROR(SUM(V320:V321),"0")</f>
        <v/>
      </c>
      <c r="W323" s="43" t="n"/>
      <c r="X323" s="676" t="n"/>
      <c r="Y323" s="676" t="n"/>
    </row>
    <row r="324" ht="14.25" customHeight="1">
      <c r="A324" s="331" t="inlineStr">
        <is>
          <t>Сосиски</t>
        </is>
      </c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331" t="n"/>
      <c r="Y324" s="331" t="n"/>
    </row>
    <row r="325" ht="27" customHeight="1">
      <c r="A325" s="64" t="inlineStr">
        <is>
          <t>SU002074</t>
        </is>
      </c>
      <c r="B325" s="64" t="inlineStr">
        <is>
          <t>P002693</t>
        </is>
      </c>
      <c r="C325" s="37" t="n">
        <v>4301051303</v>
      </c>
      <c r="D325" s="315" t="n">
        <v>4607091384246</v>
      </c>
      <c r="E325" s="636" t="n"/>
      <c r="F325" s="668" t="n">
        <v>1.3</v>
      </c>
      <c r="G325" s="38" t="n">
        <v>6</v>
      </c>
      <c r="H325" s="668" t="n">
        <v>7.8</v>
      </c>
      <c r="I325" s="668" t="n">
        <v>8.364000000000001</v>
      </c>
      <c r="J325" s="38" t="n">
        <v>56</v>
      </c>
      <c r="K325" s="39" t="inlineStr">
        <is>
          <t>СК2</t>
        </is>
      </c>
      <c r="L325" s="38" t="n">
        <v>40</v>
      </c>
      <c r="M325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15</v>
      </c>
      <c r="V325" s="672">
        <f>IFERROR(IF(U325="",0,CEILING((U325/$H325),1)*$H325),"")</f>
        <v/>
      </c>
      <c r="W325" s="42">
        <f>IFERROR(IF(V325=0,"",ROUNDUP(V325/H325,0)*0.02175),"")</f>
        <v/>
      </c>
      <c r="X325" s="69" t="inlineStr"/>
      <c r="Y325" s="70" t="inlineStr"/>
      <c r="AC325" s="71" t="n"/>
      <c r="AZ325" s="244" t="inlineStr">
        <is>
          <t>КИ</t>
        </is>
      </c>
    </row>
    <row r="326" ht="27" customHeight="1">
      <c r="A326" s="64" t="inlineStr">
        <is>
          <t>SU002896</t>
        </is>
      </c>
      <c r="B326" s="64" t="inlineStr">
        <is>
          <t>P003330</t>
        </is>
      </c>
      <c r="C326" s="37" t="n">
        <v>4301051445</v>
      </c>
      <c r="D326" s="315" t="n">
        <v>4680115881976</v>
      </c>
      <c r="E326" s="636" t="n"/>
      <c r="F326" s="668" t="n">
        <v>1.3</v>
      </c>
      <c r="G326" s="38" t="n">
        <v>6</v>
      </c>
      <c r="H326" s="668" t="n">
        <v>7.8</v>
      </c>
      <c r="I326" s="668" t="n">
        <v>8.279999999999999</v>
      </c>
      <c r="J326" s="38" t="n">
        <v>56</v>
      </c>
      <c r="K326" s="39" t="inlineStr">
        <is>
          <t>СК2</t>
        </is>
      </c>
      <c r="L326" s="38" t="n">
        <v>40</v>
      </c>
      <c r="M326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6" s="670" t="n"/>
      <c r="O326" s="670" t="n"/>
      <c r="P326" s="670" t="n"/>
      <c r="Q326" s="636" t="n"/>
      <c r="R326" s="40" t="inlineStr"/>
      <c r="S326" s="40" t="inlineStr"/>
      <c r="T326" s="41" t="inlineStr">
        <is>
          <t>кг</t>
        </is>
      </c>
      <c r="U326" s="671" t="n">
        <v>0</v>
      </c>
      <c r="V326" s="672">
        <f>IFERROR(IF(U326="",0,CEILING((U326/$H326),1)*$H326),"")</f>
        <v/>
      </c>
      <c r="W326" s="42">
        <f>IFERROR(IF(V326=0,"",ROUNDUP(V326/H326,0)*0.02175),"")</f>
        <v/>
      </c>
      <c r="X326" s="69" t="inlineStr"/>
      <c r="Y326" s="70" t="inlineStr"/>
      <c r="AC326" s="71" t="n"/>
      <c r="AZ326" s="245" t="inlineStr">
        <is>
          <t>КИ</t>
        </is>
      </c>
    </row>
    <row r="327" ht="27" customHeight="1">
      <c r="A327" s="64" t="inlineStr">
        <is>
          <t>SU002205</t>
        </is>
      </c>
      <c r="B327" s="64" t="inlineStr">
        <is>
          <t>P002694</t>
        </is>
      </c>
      <c r="C327" s="37" t="n">
        <v>4301051297</v>
      </c>
      <c r="D327" s="315" t="n">
        <v>4607091384253</v>
      </c>
      <c r="E327" s="636" t="n"/>
      <c r="F327" s="668" t="n">
        <v>0.4</v>
      </c>
      <c r="G327" s="38" t="n">
        <v>6</v>
      </c>
      <c r="H327" s="668" t="n">
        <v>2.4</v>
      </c>
      <c r="I327" s="668" t="n">
        <v>2.684</v>
      </c>
      <c r="J327" s="38" t="n">
        <v>156</v>
      </c>
      <c r="K327" s="39" t="inlineStr">
        <is>
          <t>СК2</t>
        </is>
      </c>
      <c r="L327" s="38" t="n">
        <v>40</v>
      </c>
      <c r="M327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7" s="670" t="n"/>
      <c r="O327" s="670" t="n"/>
      <c r="P327" s="670" t="n"/>
      <c r="Q327" s="636" t="n"/>
      <c r="R327" s="40" t="inlineStr"/>
      <c r="S327" s="40" t="inlineStr"/>
      <c r="T327" s="41" t="inlineStr">
        <is>
          <t>кг</t>
        </is>
      </c>
      <c r="U327" s="671" t="n">
        <v>0</v>
      </c>
      <c r="V327" s="672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SU002895</t>
        </is>
      </c>
      <c r="B328" s="64" t="inlineStr">
        <is>
          <t>P003329</t>
        </is>
      </c>
      <c r="C328" s="37" t="n">
        <v>4301051444</v>
      </c>
      <c r="D328" s="315" t="n">
        <v>4680115881969</v>
      </c>
      <c r="E328" s="636" t="n"/>
      <c r="F328" s="668" t="n">
        <v>0.4</v>
      </c>
      <c r="G328" s="38" t="n">
        <v>6</v>
      </c>
      <c r="H328" s="668" t="n">
        <v>2.4</v>
      </c>
      <c r="I328" s="668" t="n">
        <v>2.6</v>
      </c>
      <c r="J328" s="38" t="n">
        <v>156</v>
      </c>
      <c r="K328" s="39" t="inlineStr">
        <is>
          <t>СК2</t>
        </is>
      </c>
      <c r="L328" s="38" t="n">
        <v>40</v>
      </c>
      <c r="M328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8" s="670" t="n"/>
      <c r="O328" s="670" t="n"/>
      <c r="P328" s="670" t="n"/>
      <c r="Q328" s="636" t="n"/>
      <c r="R328" s="40" t="inlineStr"/>
      <c r="S328" s="40" t="inlineStr"/>
      <c r="T328" s="41" t="inlineStr">
        <is>
          <t>кг</t>
        </is>
      </c>
      <c r="U328" s="671" t="n">
        <v>0</v>
      </c>
      <c r="V328" s="672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71" t="n"/>
      <c r="AZ328" s="247" t="inlineStr">
        <is>
          <t>КИ</t>
        </is>
      </c>
    </row>
    <row r="329">
      <c r="A329" s="323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73" t="n"/>
      <c r="M329" s="674" t="inlineStr">
        <is>
          <t>Итого</t>
        </is>
      </c>
      <c r="N329" s="644" t="n"/>
      <c r="O329" s="644" t="n"/>
      <c r="P329" s="644" t="n"/>
      <c r="Q329" s="644" t="n"/>
      <c r="R329" s="644" t="n"/>
      <c r="S329" s="645" t="n"/>
      <c r="T329" s="43" t="inlineStr">
        <is>
          <t>кор</t>
        </is>
      </c>
      <c r="U329" s="675">
        <f>IFERROR(U325/H325,"0")+IFERROR(U326/H326,"0")+IFERROR(U327/H327,"0")+IFERROR(U328/H328,"0")</f>
        <v/>
      </c>
      <c r="V329" s="675">
        <f>IFERROR(V325/H325,"0")+IFERROR(V326/H326,"0")+IFERROR(V327/H327,"0")+IFERROR(V328/H328,"0")</f>
        <v/>
      </c>
      <c r="W329" s="675">
        <f>IFERROR(IF(W325="",0,W325),"0")+IFERROR(IF(W326="",0,W326),"0")+IFERROR(IF(W327="",0,W327),"0")+IFERROR(IF(W328="",0,W328),"0")</f>
        <v/>
      </c>
      <c r="X329" s="676" t="n"/>
      <c r="Y329" s="676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кг</t>
        </is>
      </c>
      <c r="U330" s="675">
        <f>IFERROR(SUM(U325:U328),"0")</f>
        <v/>
      </c>
      <c r="V330" s="675">
        <f>IFERROR(SUM(V325:V328),"0")</f>
        <v/>
      </c>
      <c r="W330" s="43" t="n"/>
      <c r="X330" s="676" t="n"/>
      <c r="Y330" s="676" t="n"/>
    </row>
    <row r="331" ht="14.25" customHeight="1">
      <c r="A331" s="331" t="inlineStr">
        <is>
          <t>Сардельки</t>
        </is>
      </c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331" t="n"/>
      <c r="Y331" s="331" t="n"/>
    </row>
    <row r="332" ht="27" customHeight="1">
      <c r="A332" s="64" t="inlineStr">
        <is>
          <t>SU002472</t>
        </is>
      </c>
      <c r="B332" s="64" t="inlineStr">
        <is>
          <t>P002973</t>
        </is>
      </c>
      <c r="C332" s="37" t="n">
        <v>4301060322</v>
      </c>
      <c r="D332" s="315" t="n">
        <v>4607091389357</v>
      </c>
      <c r="E332" s="636" t="n"/>
      <c r="F332" s="668" t="n">
        <v>1.3</v>
      </c>
      <c r="G332" s="38" t="n">
        <v>6</v>
      </c>
      <c r="H332" s="668" t="n">
        <v>7.8</v>
      </c>
      <c r="I332" s="668" t="n">
        <v>8.279999999999999</v>
      </c>
      <c r="J332" s="38" t="n">
        <v>56</v>
      </c>
      <c r="K332" s="39" t="inlineStr">
        <is>
          <t>СК2</t>
        </is>
      </c>
      <c r="L332" s="38" t="n">
        <v>40</v>
      </c>
      <c r="M332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2" s="670" t="n"/>
      <c r="O332" s="670" t="n"/>
      <c r="P332" s="670" t="n"/>
      <c r="Q332" s="636" t="n"/>
      <c r="R332" s="40" t="inlineStr"/>
      <c r="S332" s="40" t="inlineStr"/>
      <c r="T332" s="41" t="inlineStr">
        <is>
          <t>кг</t>
        </is>
      </c>
      <c r="U332" s="671" t="n">
        <v>0</v>
      </c>
      <c r="V332" s="672">
        <f>IFERROR(IF(U332="",0,CEILING((U332/$H332),1)*$H332),"")</f>
        <v/>
      </c>
      <c r="W332" s="42">
        <f>IFERROR(IF(V332=0,"",ROUNDUP(V332/H332,0)*0.02175),"")</f>
        <v/>
      </c>
      <c r="X332" s="69" t="inlineStr"/>
      <c r="Y332" s="70" t="inlineStr"/>
      <c r="AC332" s="71" t="n"/>
      <c r="AZ332" s="248" t="inlineStr">
        <is>
          <t>КИ</t>
        </is>
      </c>
    </row>
    <row r="333">
      <c r="A333" s="323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3" t="n"/>
      <c r="M333" s="674" t="inlineStr">
        <is>
          <t>Итого</t>
        </is>
      </c>
      <c r="N333" s="644" t="n"/>
      <c r="O333" s="644" t="n"/>
      <c r="P333" s="644" t="n"/>
      <c r="Q333" s="644" t="n"/>
      <c r="R333" s="644" t="n"/>
      <c r="S333" s="645" t="n"/>
      <c r="T333" s="43" t="inlineStr">
        <is>
          <t>кор</t>
        </is>
      </c>
      <c r="U333" s="675">
        <f>IFERROR(U332/H332,"0")</f>
        <v/>
      </c>
      <c r="V333" s="675">
        <f>IFERROR(V332/H332,"0")</f>
        <v/>
      </c>
      <c r="W333" s="675">
        <f>IFERROR(IF(W332="",0,W332),"0")</f>
        <v/>
      </c>
      <c r="X333" s="676" t="n"/>
      <c r="Y333" s="676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3" t="n"/>
      <c r="M334" s="674" t="inlineStr">
        <is>
          <t>Итого</t>
        </is>
      </c>
      <c r="N334" s="644" t="n"/>
      <c r="O334" s="644" t="n"/>
      <c r="P334" s="644" t="n"/>
      <c r="Q334" s="644" t="n"/>
      <c r="R334" s="644" t="n"/>
      <c r="S334" s="645" t="n"/>
      <c r="T334" s="43" t="inlineStr">
        <is>
          <t>кг</t>
        </is>
      </c>
      <c r="U334" s="675">
        <f>IFERROR(SUM(U332:U332),"0")</f>
        <v/>
      </c>
      <c r="V334" s="675">
        <f>IFERROR(SUM(V332:V332),"0")</f>
        <v/>
      </c>
      <c r="W334" s="43" t="n"/>
      <c r="X334" s="676" t="n"/>
      <c r="Y334" s="676" t="n"/>
    </row>
    <row r="335" ht="27.75" customHeight="1">
      <c r="A335" s="336" t="inlineStr">
        <is>
          <t>Баварушка</t>
        </is>
      </c>
      <c r="B335" s="667" t="n"/>
      <c r="C335" s="667" t="n"/>
      <c r="D335" s="667" t="n"/>
      <c r="E335" s="667" t="n"/>
      <c r="F335" s="667" t="n"/>
      <c r="G335" s="667" t="n"/>
      <c r="H335" s="667" t="n"/>
      <c r="I335" s="667" t="n"/>
      <c r="J335" s="667" t="n"/>
      <c r="K335" s="667" t="n"/>
      <c r="L335" s="667" t="n"/>
      <c r="M335" s="667" t="n"/>
      <c r="N335" s="667" t="n"/>
      <c r="O335" s="667" t="n"/>
      <c r="P335" s="667" t="n"/>
      <c r="Q335" s="667" t="n"/>
      <c r="R335" s="667" t="n"/>
      <c r="S335" s="667" t="n"/>
      <c r="T335" s="667" t="n"/>
      <c r="U335" s="667" t="n"/>
      <c r="V335" s="667" t="n"/>
      <c r="W335" s="667" t="n"/>
      <c r="X335" s="55" t="n"/>
      <c r="Y335" s="55" t="n"/>
    </row>
    <row r="336" ht="16.5" customHeight="1">
      <c r="A336" s="330" t="inlineStr">
        <is>
          <t>Филейбургская</t>
        </is>
      </c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330" t="n"/>
      <c r="Y336" s="330" t="n"/>
    </row>
    <row r="337" ht="14.25" customHeight="1">
      <c r="A337" s="331" t="inlineStr">
        <is>
          <t>Вареные колбасы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31" t="n"/>
      <c r="Y337" s="331" t="n"/>
    </row>
    <row r="338" ht="27" customHeight="1">
      <c r="A338" s="64" t="inlineStr">
        <is>
          <t>SU002477</t>
        </is>
      </c>
      <c r="B338" s="64" t="inlineStr">
        <is>
          <t>P003148</t>
        </is>
      </c>
      <c r="C338" s="37" t="n">
        <v>4301011428</v>
      </c>
      <c r="D338" s="315" t="n">
        <v>4607091389708</v>
      </c>
      <c r="E338" s="636" t="n"/>
      <c r="F338" s="668" t="n">
        <v>0.45</v>
      </c>
      <c r="G338" s="38" t="n">
        <v>6</v>
      </c>
      <c r="H338" s="668" t="n">
        <v>2.7</v>
      </c>
      <c r="I338" s="668" t="n">
        <v>2.9</v>
      </c>
      <c r="J338" s="38" t="n">
        <v>156</v>
      </c>
      <c r="K338" s="39" t="inlineStr">
        <is>
          <t>СК1</t>
        </is>
      </c>
      <c r="L338" s="38" t="n">
        <v>50</v>
      </c>
      <c r="M338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8" s="670" t="n"/>
      <c r="O338" s="670" t="n"/>
      <c r="P338" s="670" t="n"/>
      <c r="Q338" s="636" t="n"/>
      <c r="R338" s="40" t="inlineStr"/>
      <c r="S338" s="40" t="inlineStr"/>
      <c r="T338" s="41" t="inlineStr">
        <is>
          <t>кг</t>
        </is>
      </c>
      <c r="U338" s="671" t="n">
        <v>0</v>
      </c>
      <c r="V338" s="672">
        <f>IFERROR(IF(U338="",0,CEILING((U338/$H338),1)*$H338),"")</f>
        <v/>
      </c>
      <c r="W338" s="42">
        <f>IFERROR(IF(V338=0,"",ROUNDUP(V338/H338,0)*0.00753),"")</f>
        <v/>
      </c>
      <c r="X338" s="69" t="inlineStr"/>
      <c r="Y338" s="70" t="inlineStr"/>
      <c r="AC338" s="71" t="n"/>
      <c r="AZ338" s="249" t="inlineStr">
        <is>
          <t>КИ</t>
        </is>
      </c>
    </row>
    <row r="339" ht="27" customHeight="1">
      <c r="A339" s="64" t="inlineStr">
        <is>
          <t>SU002476</t>
        </is>
      </c>
      <c r="B339" s="64" t="inlineStr">
        <is>
          <t>P003147</t>
        </is>
      </c>
      <c r="C339" s="37" t="n">
        <v>4301011427</v>
      </c>
      <c r="D339" s="315" t="n">
        <v>4607091389692</v>
      </c>
      <c r="E339" s="636" t="n"/>
      <c r="F339" s="668" t="n">
        <v>0.45</v>
      </c>
      <c r="G339" s="38" t="n">
        <v>6</v>
      </c>
      <c r="H339" s="668" t="n">
        <v>2.7</v>
      </c>
      <c r="I339" s="668" t="n">
        <v>2.9</v>
      </c>
      <c r="J339" s="38" t="n">
        <v>156</v>
      </c>
      <c r="K339" s="39" t="inlineStr">
        <is>
          <t>СК1</t>
        </is>
      </c>
      <c r="L339" s="38" t="n">
        <v>50</v>
      </c>
      <c r="M339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9" s="670" t="n"/>
      <c r="O339" s="670" t="n"/>
      <c r="P339" s="670" t="n"/>
      <c r="Q339" s="636" t="n"/>
      <c r="R339" s="40" t="inlineStr"/>
      <c r="S339" s="40" t="inlineStr"/>
      <c r="T339" s="41" t="inlineStr">
        <is>
          <t>кг</t>
        </is>
      </c>
      <c r="U339" s="671" t="n">
        <v>0</v>
      </c>
      <c r="V339" s="672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>
      <c r="A340" s="323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3" t="n"/>
      <c r="M340" s="674" t="inlineStr">
        <is>
          <t>Итого</t>
        </is>
      </c>
      <c r="N340" s="644" t="n"/>
      <c r="O340" s="644" t="n"/>
      <c r="P340" s="644" t="n"/>
      <c r="Q340" s="644" t="n"/>
      <c r="R340" s="644" t="n"/>
      <c r="S340" s="645" t="n"/>
      <c r="T340" s="43" t="inlineStr">
        <is>
          <t>кор</t>
        </is>
      </c>
      <c r="U340" s="675">
        <f>IFERROR(U338/H338,"0")+IFERROR(U339/H339,"0")</f>
        <v/>
      </c>
      <c r="V340" s="675">
        <f>IFERROR(V338/H338,"0")+IFERROR(V339/H339,"0")</f>
        <v/>
      </c>
      <c r="W340" s="675">
        <f>IFERROR(IF(W338="",0,W338),"0")+IFERROR(IF(W339="",0,W339),"0")</f>
        <v/>
      </c>
      <c r="X340" s="676" t="n"/>
      <c r="Y340" s="676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3" t="n"/>
      <c r="M341" s="674" t="inlineStr">
        <is>
          <t>Итого</t>
        </is>
      </c>
      <c r="N341" s="644" t="n"/>
      <c r="O341" s="644" t="n"/>
      <c r="P341" s="644" t="n"/>
      <c r="Q341" s="644" t="n"/>
      <c r="R341" s="644" t="n"/>
      <c r="S341" s="645" t="n"/>
      <c r="T341" s="43" t="inlineStr">
        <is>
          <t>кг</t>
        </is>
      </c>
      <c r="U341" s="675">
        <f>IFERROR(SUM(U338:U339),"0")</f>
        <v/>
      </c>
      <c r="V341" s="675">
        <f>IFERROR(SUM(V338:V339),"0")</f>
        <v/>
      </c>
      <c r="W341" s="43" t="n"/>
      <c r="X341" s="676" t="n"/>
      <c r="Y341" s="676" t="n"/>
    </row>
    <row r="342" ht="14.25" customHeight="1">
      <c r="A342" s="331" t="inlineStr">
        <is>
          <t>Копченые колбасы</t>
        </is>
      </c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331" t="n"/>
      <c r="Y342" s="331" t="n"/>
    </row>
    <row r="343" ht="27" customHeight="1">
      <c r="A343" s="64" t="inlineStr">
        <is>
          <t>SU002614</t>
        </is>
      </c>
      <c r="B343" s="64" t="inlineStr">
        <is>
          <t>P003138</t>
        </is>
      </c>
      <c r="C343" s="37" t="n">
        <v>4301031177</v>
      </c>
      <c r="D343" s="315" t="n">
        <v>4607091389753</v>
      </c>
      <c r="E343" s="636" t="n"/>
      <c r="F343" s="668" t="n">
        <v>0.7</v>
      </c>
      <c r="G343" s="38" t="n">
        <v>6</v>
      </c>
      <c r="H343" s="668" t="n">
        <v>4.2</v>
      </c>
      <c r="I343" s="668" t="n">
        <v>4.43</v>
      </c>
      <c r="J343" s="38" t="n">
        <v>156</v>
      </c>
      <c r="K343" s="39" t="inlineStr">
        <is>
          <t>СК2</t>
        </is>
      </c>
      <c r="L343" s="38" t="n">
        <v>45</v>
      </c>
      <c r="M343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1" t="inlineStr">
        <is>
          <t>КИ</t>
        </is>
      </c>
    </row>
    <row r="344" ht="27" customHeight="1">
      <c r="A344" s="64" t="inlineStr">
        <is>
          <t>SU002615</t>
        </is>
      </c>
      <c r="B344" s="64" t="inlineStr">
        <is>
          <t>P003136</t>
        </is>
      </c>
      <c r="C344" s="37" t="n">
        <v>4301031174</v>
      </c>
      <c r="D344" s="315" t="n">
        <v>4607091389760</v>
      </c>
      <c r="E344" s="636" t="n"/>
      <c r="F344" s="668" t="n">
        <v>0.7</v>
      </c>
      <c r="G344" s="38" t="n">
        <v>6</v>
      </c>
      <c r="H344" s="668" t="n">
        <v>4.2</v>
      </c>
      <c r="I344" s="668" t="n">
        <v>4.43</v>
      </c>
      <c r="J344" s="38" t="n">
        <v>156</v>
      </c>
      <c r="K344" s="39" t="inlineStr">
        <is>
          <t>СК2</t>
        </is>
      </c>
      <c r="L344" s="38" t="n">
        <v>45</v>
      </c>
      <c r="M344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71" t="n"/>
      <c r="AZ344" s="252" t="inlineStr">
        <is>
          <t>КИ</t>
        </is>
      </c>
    </row>
    <row r="345" ht="27" customHeight="1">
      <c r="A345" s="64" t="inlineStr">
        <is>
          <t>SU002613</t>
        </is>
      </c>
      <c r="B345" s="64" t="inlineStr">
        <is>
          <t>P003133</t>
        </is>
      </c>
      <c r="C345" s="37" t="n">
        <v>4301031175</v>
      </c>
      <c r="D345" s="315" t="n">
        <v>4607091389746</v>
      </c>
      <c r="E345" s="636" t="n"/>
      <c r="F345" s="668" t="n">
        <v>0.7</v>
      </c>
      <c r="G345" s="38" t="n">
        <v>6</v>
      </c>
      <c r="H345" s="668" t="n">
        <v>4.2</v>
      </c>
      <c r="I345" s="668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770</v>
      </c>
      <c r="V345" s="672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37.5" customHeight="1">
      <c r="A346" s="64" t="inlineStr">
        <is>
          <t>SU003035</t>
        </is>
      </c>
      <c r="B346" s="64" t="inlineStr">
        <is>
          <t>P003496</t>
        </is>
      </c>
      <c r="C346" s="37" t="n">
        <v>4301031236</v>
      </c>
      <c r="D346" s="315" t="n">
        <v>4680115882928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2.6</v>
      </c>
      <c r="J346" s="38" t="n">
        <v>156</v>
      </c>
      <c r="K346" s="39" t="inlineStr">
        <is>
          <t>СК2</t>
        </is>
      </c>
      <c r="L346" s="38" t="n">
        <v>35</v>
      </c>
      <c r="M346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27" customHeight="1">
      <c r="A347" s="64" t="inlineStr">
        <is>
          <t>SU003083</t>
        </is>
      </c>
      <c r="B347" s="64" t="inlineStr">
        <is>
          <t>P003646</t>
        </is>
      </c>
      <c r="C347" s="37" t="n">
        <v>4301031257</v>
      </c>
      <c r="D347" s="315" t="n">
        <v>4680115883147</v>
      </c>
      <c r="E347" s="636" t="n"/>
      <c r="F347" s="668" t="n">
        <v>0.28</v>
      </c>
      <c r="G347" s="38" t="n">
        <v>6</v>
      </c>
      <c r="H347" s="668" t="n">
        <v>1.68</v>
      </c>
      <c r="I347" s="668" t="n">
        <v>1.81</v>
      </c>
      <c r="J347" s="38" t="n">
        <v>234</v>
      </c>
      <c r="K347" s="39" t="inlineStr">
        <is>
          <t>СК2</t>
        </is>
      </c>
      <c r="L347" s="38" t="n">
        <v>45</v>
      </c>
      <c r="M347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SU002538</t>
        </is>
      </c>
      <c r="B348" s="64" t="inlineStr">
        <is>
          <t>P003139</t>
        </is>
      </c>
      <c r="C348" s="37" t="n">
        <v>4301031178</v>
      </c>
      <c r="D348" s="315" t="n">
        <v>4607091384338</v>
      </c>
      <c r="E348" s="636" t="n"/>
      <c r="F348" s="668" t="n">
        <v>0.35</v>
      </c>
      <c r="G348" s="38" t="n">
        <v>6</v>
      </c>
      <c r="H348" s="668" t="n">
        <v>2.1</v>
      </c>
      <c r="I348" s="668" t="n">
        <v>2.23</v>
      </c>
      <c r="J348" s="38" t="n">
        <v>234</v>
      </c>
      <c r="K348" s="39" t="inlineStr">
        <is>
          <t>СК2</t>
        </is>
      </c>
      <c r="L348" s="38" t="n">
        <v>45</v>
      </c>
      <c r="M348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37.5" customHeight="1">
      <c r="A349" s="64" t="inlineStr">
        <is>
          <t>SU003079</t>
        </is>
      </c>
      <c r="B349" s="64" t="inlineStr">
        <is>
          <t>P003643</t>
        </is>
      </c>
      <c r="C349" s="37" t="n">
        <v>4301031254</v>
      </c>
      <c r="D349" s="315" t="n">
        <v>4680115883154</v>
      </c>
      <c r="E349" s="636" t="n"/>
      <c r="F349" s="668" t="n">
        <v>0.28</v>
      </c>
      <c r="G349" s="38" t="n">
        <v>6</v>
      </c>
      <c r="H349" s="668" t="n">
        <v>1.68</v>
      </c>
      <c r="I349" s="668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SU002602</t>
        </is>
      </c>
      <c r="B350" s="64" t="inlineStr">
        <is>
          <t>P003132</t>
        </is>
      </c>
      <c r="C350" s="37" t="n">
        <v>4301031171</v>
      </c>
      <c r="D350" s="315" t="n">
        <v>4607091389524</v>
      </c>
      <c r="E350" s="636" t="n"/>
      <c r="F350" s="668" t="n">
        <v>0.35</v>
      </c>
      <c r="G350" s="38" t="n">
        <v>6</v>
      </c>
      <c r="H350" s="668" t="n">
        <v>2.1</v>
      </c>
      <c r="I350" s="668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36.75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SU003080</t>
        </is>
      </c>
      <c r="B351" s="64" t="inlineStr">
        <is>
          <t>P003647</t>
        </is>
      </c>
      <c r="C351" s="37" t="n">
        <v>4301031258</v>
      </c>
      <c r="D351" s="315" t="n">
        <v>4680115883161</v>
      </c>
      <c r="E351" s="636" t="n"/>
      <c r="F351" s="668" t="n">
        <v>0.28</v>
      </c>
      <c r="G351" s="38" t="n">
        <v>6</v>
      </c>
      <c r="H351" s="668" t="n">
        <v>1.68</v>
      </c>
      <c r="I351" s="668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SU002603</t>
        </is>
      </c>
      <c r="B352" s="64" t="inlineStr">
        <is>
          <t>P003131</t>
        </is>
      </c>
      <c r="C352" s="37" t="n">
        <v>4301031170</v>
      </c>
      <c r="D352" s="315" t="n">
        <v>4607091384345</v>
      </c>
      <c r="E352" s="636" t="n"/>
      <c r="F352" s="668" t="n">
        <v>0.35</v>
      </c>
      <c r="G352" s="38" t="n">
        <v>6</v>
      </c>
      <c r="H352" s="668" t="n">
        <v>2.1</v>
      </c>
      <c r="I352" s="668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SU003081</t>
        </is>
      </c>
      <c r="B353" s="64" t="inlineStr">
        <is>
          <t>P003645</t>
        </is>
      </c>
      <c r="C353" s="37" t="n">
        <v>4301031256</v>
      </c>
      <c r="D353" s="315" t="n">
        <v>4680115883178</v>
      </c>
      <c r="E353" s="636" t="n"/>
      <c r="F353" s="668" t="n">
        <v>0.28</v>
      </c>
      <c r="G353" s="38" t="n">
        <v>6</v>
      </c>
      <c r="H353" s="668" t="n">
        <v>1.68</v>
      </c>
      <c r="I353" s="668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3" s="670" t="n"/>
      <c r="O353" s="670" t="n"/>
      <c r="P353" s="670" t="n"/>
      <c r="Q353" s="636" t="n"/>
      <c r="R353" s="40" t="inlineStr"/>
      <c r="S353" s="40" t="inlineStr"/>
      <c r="T353" s="41" t="inlineStr">
        <is>
          <t>кг</t>
        </is>
      </c>
      <c r="U353" s="671" t="n">
        <v>0</v>
      </c>
      <c r="V353" s="672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SU002606</t>
        </is>
      </c>
      <c r="B354" s="64" t="inlineStr">
        <is>
          <t>P003134</t>
        </is>
      </c>
      <c r="C354" s="37" t="n">
        <v>4301031172</v>
      </c>
      <c r="D354" s="315" t="n">
        <v>4607091389531</v>
      </c>
      <c r="E354" s="636" t="n"/>
      <c r="F354" s="668" t="n">
        <v>0.35</v>
      </c>
      <c r="G354" s="38" t="n">
        <v>6</v>
      </c>
      <c r="H354" s="668" t="n">
        <v>2.1</v>
      </c>
      <c r="I354" s="668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4" s="670" t="n"/>
      <c r="O354" s="670" t="n"/>
      <c r="P354" s="670" t="n"/>
      <c r="Q354" s="636" t="n"/>
      <c r="R354" s="40" t="inlineStr"/>
      <c r="S354" s="40" t="inlineStr"/>
      <c r="T354" s="41" t="inlineStr">
        <is>
          <t>кг</t>
        </is>
      </c>
      <c r="U354" s="671" t="n">
        <v>7</v>
      </c>
      <c r="V354" s="672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SU003082</t>
        </is>
      </c>
      <c r="B355" s="64" t="inlineStr">
        <is>
          <t>P003644</t>
        </is>
      </c>
      <c r="C355" s="37" t="n">
        <v>4301031255</v>
      </c>
      <c r="D355" s="315" t="n">
        <v>4680115883185</v>
      </c>
      <c r="E355" s="636" t="n"/>
      <c r="F355" s="668" t="n">
        <v>0.28</v>
      </c>
      <c r="G355" s="38" t="n">
        <v>6</v>
      </c>
      <c r="H355" s="668" t="n">
        <v>1.68</v>
      </c>
      <c r="I355" s="668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66" t="inlineStr">
        <is>
          <t>В/к колбасы «Филейбургская с душистым чесноком» срез Фикс.вес 0,28 фиброуз в/у Баварушка</t>
        </is>
      </c>
      <c r="N355" s="670" t="n"/>
      <c r="O355" s="670" t="n"/>
      <c r="P355" s="670" t="n"/>
      <c r="Q355" s="636" t="n"/>
      <c r="R355" s="40" t="inlineStr"/>
      <c r="S355" s="40" t="inlineStr"/>
      <c r="T355" s="41" t="inlineStr">
        <is>
          <t>кг</t>
        </is>
      </c>
      <c r="U355" s="671" t="n">
        <v>0</v>
      </c>
      <c r="V355" s="672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>
      <c r="A356" s="323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673" t="n"/>
      <c r="M356" s="674" t="inlineStr">
        <is>
          <t>Итого</t>
        </is>
      </c>
      <c r="N356" s="644" t="n"/>
      <c r="O356" s="644" t="n"/>
      <c r="P356" s="644" t="n"/>
      <c r="Q356" s="644" t="n"/>
      <c r="R356" s="644" t="n"/>
      <c r="S356" s="645" t="n"/>
      <c r="T356" s="43" t="inlineStr">
        <is>
          <t>кор</t>
        </is>
      </c>
      <c r="U356" s="675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/>
      </c>
      <c r="V356" s="675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/>
      </c>
      <c r="W356" s="675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/>
      </c>
      <c r="X356" s="676" t="n"/>
      <c r="Y356" s="676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3" t="n"/>
      <c r="M357" s="674" t="inlineStr">
        <is>
          <t>Итого</t>
        </is>
      </c>
      <c r="N357" s="644" t="n"/>
      <c r="O357" s="644" t="n"/>
      <c r="P357" s="644" t="n"/>
      <c r="Q357" s="644" t="n"/>
      <c r="R357" s="644" t="n"/>
      <c r="S357" s="645" t="n"/>
      <c r="T357" s="43" t="inlineStr">
        <is>
          <t>кг</t>
        </is>
      </c>
      <c r="U357" s="675">
        <f>IFERROR(SUM(U343:U355),"0")</f>
        <v/>
      </c>
      <c r="V357" s="675">
        <f>IFERROR(SUM(V343:V355),"0")</f>
        <v/>
      </c>
      <c r="W357" s="43" t="n"/>
      <c r="X357" s="676" t="n"/>
      <c r="Y357" s="676" t="n"/>
    </row>
    <row r="358" ht="14.25" customHeight="1">
      <c r="A358" s="331" t="inlineStr">
        <is>
          <t>Сосиски</t>
        </is>
      </c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331" t="n"/>
      <c r="Y358" s="331" t="n"/>
    </row>
    <row r="359" ht="27" customHeight="1">
      <c r="A359" s="64" t="inlineStr">
        <is>
          <t>SU002448</t>
        </is>
      </c>
      <c r="B359" s="64" t="inlineStr">
        <is>
          <t>P002914</t>
        </is>
      </c>
      <c r="C359" s="37" t="n">
        <v>4301051258</v>
      </c>
      <c r="D359" s="315" t="n">
        <v>4607091389685</v>
      </c>
      <c r="E359" s="636" t="n"/>
      <c r="F359" s="668" t="n">
        <v>1.3</v>
      </c>
      <c r="G359" s="38" t="n">
        <v>6</v>
      </c>
      <c r="H359" s="668" t="n">
        <v>7.8</v>
      </c>
      <c r="I359" s="668" t="n">
        <v>8.346</v>
      </c>
      <c r="J359" s="38" t="n">
        <v>56</v>
      </c>
      <c r="K359" s="39" t="inlineStr">
        <is>
          <t>СК3</t>
        </is>
      </c>
      <c r="L359" s="38" t="n">
        <v>45</v>
      </c>
      <c r="M359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IFERROR(IF(V359=0,"",ROUNDUP(V359/H359,0)*0.02175),"")</f>
        <v/>
      </c>
      <c r="X359" s="69" t="inlineStr"/>
      <c r="Y359" s="70" t="inlineStr"/>
      <c r="AC359" s="71" t="n"/>
      <c r="AZ359" s="264" t="inlineStr">
        <is>
          <t>КИ</t>
        </is>
      </c>
    </row>
    <row r="360" ht="27" customHeight="1">
      <c r="A360" s="64" t="inlineStr">
        <is>
          <t>SU002557</t>
        </is>
      </c>
      <c r="B360" s="64" t="inlineStr">
        <is>
          <t>P003318</t>
        </is>
      </c>
      <c r="C360" s="37" t="n">
        <v>4301051431</v>
      </c>
      <c r="D360" s="315" t="n">
        <v>4607091389654</v>
      </c>
      <c r="E360" s="636" t="n"/>
      <c r="F360" s="668" t="n">
        <v>0.33</v>
      </c>
      <c r="G360" s="38" t="n">
        <v>6</v>
      </c>
      <c r="H360" s="668" t="n">
        <v>1.98</v>
      </c>
      <c r="I360" s="668" t="n">
        <v>2.258</v>
      </c>
      <c r="J360" s="38" t="n">
        <v>156</v>
      </c>
      <c r="K360" s="39" t="inlineStr">
        <is>
          <t>СК3</t>
        </is>
      </c>
      <c r="L360" s="38" t="n">
        <v>45</v>
      </c>
      <c r="M360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0" s="670" t="n"/>
      <c r="O360" s="670" t="n"/>
      <c r="P360" s="670" t="n"/>
      <c r="Q360" s="636" t="n"/>
      <c r="R360" s="40" t="inlineStr"/>
      <c r="S360" s="40" t="inlineStr"/>
      <c r="T360" s="41" t="inlineStr">
        <is>
          <t>кг</t>
        </is>
      </c>
      <c r="U360" s="671" t="n">
        <v>0</v>
      </c>
      <c r="V360" s="672">
        <f>IFERROR(IF(U360="",0,CEILING((U360/$H360),1)*$H360),"")</f>
        <v/>
      </c>
      <c r="W360" s="42">
        <f>IFERROR(IF(V360=0,"",ROUNDUP(V360/H360,0)*0.00753),"")</f>
        <v/>
      </c>
      <c r="X360" s="69" t="inlineStr"/>
      <c r="Y360" s="70" t="inlineStr"/>
      <c r="AC360" s="71" t="n"/>
      <c r="AZ360" s="265" t="inlineStr">
        <is>
          <t>КИ</t>
        </is>
      </c>
    </row>
    <row r="361" ht="27" customHeight="1">
      <c r="A361" s="64" t="inlineStr">
        <is>
          <t>SU002285</t>
        </is>
      </c>
      <c r="B361" s="64" t="inlineStr">
        <is>
          <t>P002969</t>
        </is>
      </c>
      <c r="C361" s="37" t="n">
        <v>4301051284</v>
      </c>
      <c r="D361" s="315" t="n">
        <v>4607091384352</v>
      </c>
      <c r="E361" s="636" t="n"/>
      <c r="F361" s="668" t="n">
        <v>0.6</v>
      </c>
      <c r="G361" s="38" t="n">
        <v>4</v>
      </c>
      <c r="H361" s="668" t="n">
        <v>2.4</v>
      </c>
      <c r="I361" s="668" t="n">
        <v>2.646</v>
      </c>
      <c r="J361" s="38" t="n">
        <v>120</v>
      </c>
      <c r="K361" s="39" t="inlineStr">
        <is>
          <t>СК3</t>
        </is>
      </c>
      <c r="L361" s="38" t="n">
        <v>45</v>
      </c>
      <c r="M361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1" s="670" t="n"/>
      <c r="O361" s="670" t="n"/>
      <c r="P361" s="670" t="n"/>
      <c r="Q361" s="636" t="n"/>
      <c r="R361" s="40" t="inlineStr"/>
      <c r="S361" s="40" t="inlineStr"/>
      <c r="T361" s="41" t="inlineStr">
        <is>
          <t>кг</t>
        </is>
      </c>
      <c r="U361" s="671" t="n">
        <v>0</v>
      </c>
      <c r="V361" s="672">
        <f>IFERROR(IF(U361="",0,CEILING((U361/$H361),1)*$H361),"")</f>
        <v/>
      </c>
      <c r="W361" s="42">
        <f>IFERROR(IF(V361=0,"",ROUNDUP(V361/H361,0)*0.00937),"")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SU002419</t>
        </is>
      </c>
      <c r="B362" s="64" t="inlineStr">
        <is>
          <t>P002913</t>
        </is>
      </c>
      <c r="C362" s="37" t="n">
        <v>4301051257</v>
      </c>
      <c r="D362" s="315" t="n">
        <v>4607091389661</v>
      </c>
      <c r="E362" s="636" t="n"/>
      <c r="F362" s="668" t="n">
        <v>0.55</v>
      </c>
      <c r="G362" s="38" t="n">
        <v>4</v>
      </c>
      <c r="H362" s="668" t="n">
        <v>2.2</v>
      </c>
      <c r="I362" s="668" t="n">
        <v>2.492</v>
      </c>
      <c r="J362" s="38" t="n">
        <v>120</v>
      </c>
      <c r="K362" s="39" t="inlineStr">
        <is>
          <t>СК3</t>
        </is>
      </c>
      <c r="L362" s="38" t="n">
        <v>45</v>
      </c>
      <c r="M362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2" s="670" t="n"/>
      <c r="O362" s="670" t="n"/>
      <c r="P362" s="670" t="n"/>
      <c r="Q362" s="636" t="n"/>
      <c r="R362" s="40" t="inlineStr"/>
      <c r="S362" s="40" t="inlineStr"/>
      <c r="T362" s="41" t="inlineStr">
        <is>
          <t>кг</t>
        </is>
      </c>
      <c r="U362" s="671" t="n">
        <v>0</v>
      </c>
      <c r="V362" s="672">
        <f>IFERROR(IF(U362="",0,CEILING((U362/$H362),1)*$H362),"")</f>
        <v/>
      </c>
      <c r="W362" s="42">
        <f>IFERROR(IF(V362=0,"",ROUNDUP(V362/H362,0)*0.00937),"")</f>
        <v/>
      </c>
      <c r="X362" s="69" t="inlineStr"/>
      <c r="Y362" s="70" t="inlineStr"/>
      <c r="AC362" s="71" t="n"/>
      <c r="AZ362" s="267" t="inlineStr">
        <is>
          <t>КИ</t>
        </is>
      </c>
    </row>
    <row r="363">
      <c r="A363" s="323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3" t="n"/>
      <c r="M363" s="674" t="inlineStr">
        <is>
          <t>Итого</t>
        </is>
      </c>
      <c r="N363" s="644" t="n"/>
      <c r="O363" s="644" t="n"/>
      <c r="P363" s="644" t="n"/>
      <c r="Q363" s="644" t="n"/>
      <c r="R363" s="644" t="n"/>
      <c r="S363" s="645" t="n"/>
      <c r="T363" s="43" t="inlineStr">
        <is>
          <t>кор</t>
        </is>
      </c>
      <c r="U363" s="675">
        <f>IFERROR(U359/H359,"0")+IFERROR(U360/H360,"0")+IFERROR(U361/H361,"0")+IFERROR(U362/H362,"0")</f>
        <v/>
      </c>
      <c r="V363" s="675">
        <f>IFERROR(V359/H359,"0")+IFERROR(V360/H360,"0")+IFERROR(V361/H361,"0")+IFERROR(V362/H362,"0")</f>
        <v/>
      </c>
      <c r="W363" s="675">
        <f>IFERROR(IF(W359="",0,W359),"0")+IFERROR(IF(W360="",0,W360),"0")+IFERROR(IF(W361="",0,W361),"0")+IFERROR(IF(W362="",0,W362),"0")</f>
        <v/>
      </c>
      <c r="X363" s="676" t="n"/>
      <c r="Y363" s="676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кг</t>
        </is>
      </c>
      <c r="U364" s="675">
        <f>IFERROR(SUM(U359:U362),"0")</f>
        <v/>
      </c>
      <c r="V364" s="675">
        <f>IFERROR(SUM(V359:V362),"0")</f>
        <v/>
      </c>
      <c r="W364" s="43" t="n"/>
      <c r="X364" s="676" t="n"/>
      <c r="Y364" s="676" t="n"/>
    </row>
    <row r="365" ht="14.25" customHeight="1">
      <c r="A365" s="331" t="inlineStr">
        <is>
          <t>Сардельки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31" t="n"/>
      <c r="Y365" s="331" t="n"/>
    </row>
    <row r="366" ht="27" customHeight="1">
      <c r="A366" s="64" t="inlineStr">
        <is>
          <t>SU002846</t>
        </is>
      </c>
      <c r="B366" s="64" t="inlineStr">
        <is>
          <t>P003254</t>
        </is>
      </c>
      <c r="C366" s="37" t="n">
        <v>4301060352</v>
      </c>
      <c r="D366" s="315" t="n">
        <v>4680115881648</v>
      </c>
      <c r="E366" s="636" t="n"/>
      <c r="F366" s="668" t="n">
        <v>1</v>
      </c>
      <c r="G366" s="38" t="n">
        <v>4</v>
      </c>
      <c r="H366" s="668" t="n">
        <v>4</v>
      </c>
      <c r="I366" s="668" t="n">
        <v>4.404</v>
      </c>
      <c r="J366" s="38" t="n">
        <v>104</v>
      </c>
      <c r="K366" s="39" t="inlineStr">
        <is>
          <t>СК2</t>
        </is>
      </c>
      <c r="L366" s="38" t="n">
        <v>35</v>
      </c>
      <c r="M366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6" s="670" t="n"/>
      <c r="O366" s="670" t="n"/>
      <c r="P366" s="670" t="n"/>
      <c r="Q366" s="636" t="n"/>
      <c r="R366" s="40" t="inlineStr"/>
      <c r="S366" s="40" t="inlineStr"/>
      <c r="T366" s="41" t="inlineStr">
        <is>
          <t>кг</t>
        </is>
      </c>
      <c r="U366" s="671" t="n">
        <v>0</v>
      </c>
      <c r="V366" s="672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71" t="n"/>
      <c r="AZ366" s="268" t="inlineStr">
        <is>
          <t>КИ</t>
        </is>
      </c>
    </row>
    <row r="367">
      <c r="A367" s="323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3" t="n"/>
      <c r="M367" s="674" t="inlineStr">
        <is>
          <t>Итого</t>
        </is>
      </c>
      <c r="N367" s="644" t="n"/>
      <c r="O367" s="644" t="n"/>
      <c r="P367" s="644" t="n"/>
      <c r="Q367" s="644" t="n"/>
      <c r="R367" s="644" t="n"/>
      <c r="S367" s="645" t="n"/>
      <c r="T367" s="43" t="inlineStr">
        <is>
          <t>кор</t>
        </is>
      </c>
      <c r="U367" s="675">
        <f>IFERROR(U366/H366,"0")</f>
        <v/>
      </c>
      <c r="V367" s="675">
        <f>IFERROR(V366/H366,"0")</f>
        <v/>
      </c>
      <c r="W367" s="675">
        <f>IFERROR(IF(W366="",0,W366),"0")</f>
        <v/>
      </c>
      <c r="X367" s="676" t="n"/>
      <c r="Y367" s="676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3" t="n"/>
      <c r="M368" s="674" t="inlineStr">
        <is>
          <t>Итого</t>
        </is>
      </c>
      <c r="N368" s="644" t="n"/>
      <c r="O368" s="644" t="n"/>
      <c r="P368" s="644" t="n"/>
      <c r="Q368" s="644" t="n"/>
      <c r="R368" s="644" t="n"/>
      <c r="S368" s="645" t="n"/>
      <c r="T368" s="43" t="inlineStr">
        <is>
          <t>кг</t>
        </is>
      </c>
      <c r="U368" s="675">
        <f>IFERROR(SUM(U366:U366),"0")</f>
        <v/>
      </c>
      <c r="V368" s="675">
        <f>IFERROR(SUM(V366:V366),"0")</f>
        <v/>
      </c>
      <c r="W368" s="43" t="n"/>
      <c r="X368" s="676" t="n"/>
      <c r="Y368" s="676" t="n"/>
    </row>
    <row r="369" ht="14.25" customHeight="1">
      <c r="A369" s="331" t="inlineStr">
        <is>
          <t>Сырокопченые колбасы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1" t="n"/>
      <c r="Y369" s="331" t="n"/>
    </row>
    <row r="370" ht="27" customHeight="1">
      <c r="A370" s="64" t="inlineStr">
        <is>
          <t>SU003058</t>
        </is>
      </c>
      <c r="B370" s="64" t="inlineStr">
        <is>
          <t>P003620</t>
        </is>
      </c>
      <c r="C370" s="37" t="n">
        <v>4301032042</v>
      </c>
      <c r="D370" s="315" t="n">
        <v>4680115883017</v>
      </c>
      <c r="E370" s="636" t="n"/>
      <c r="F370" s="668" t="n">
        <v>0.03</v>
      </c>
      <c r="G370" s="38" t="n">
        <v>20</v>
      </c>
      <c r="H370" s="668" t="n">
        <v>0.6</v>
      </c>
      <c r="I370" s="668" t="n">
        <v>0.63</v>
      </c>
      <c r="J370" s="38" t="n">
        <v>350</v>
      </c>
      <c r="K370" s="39" t="inlineStr">
        <is>
          <t>ДК</t>
        </is>
      </c>
      <c r="L370" s="38" t="n">
        <v>60</v>
      </c>
      <c r="M370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0" s="670" t="n"/>
      <c r="O370" s="670" t="n"/>
      <c r="P370" s="670" t="n"/>
      <c r="Q370" s="636" t="n"/>
      <c r="R370" s="40" t="inlineStr"/>
      <c r="S370" s="40" t="inlineStr"/>
      <c r="T370" s="41" t="inlineStr">
        <is>
          <t>кг</t>
        </is>
      </c>
      <c r="U370" s="671" t="n">
        <v>0</v>
      </c>
      <c r="V370" s="672">
        <f>IFERROR(IF(U370="",0,CEILING((U370/$H370),1)*$H370),"")</f>
        <v/>
      </c>
      <c r="W370" s="42">
        <f>IFERROR(IF(V370=0,"",ROUNDUP(V370/H370,0)*0.00349),"")</f>
        <v/>
      </c>
      <c r="X370" s="69" t="inlineStr"/>
      <c r="Y370" s="70" t="inlineStr"/>
      <c r="AC370" s="71" t="n"/>
      <c r="AZ370" s="269" t="inlineStr">
        <is>
          <t>КИ</t>
        </is>
      </c>
    </row>
    <row r="371" ht="27" customHeight="1">
      <c r="A371" s="64" t="inlineStr">
        <is>
          <t>SU003061</t>
        </is>
      </c>
      <c r="B371" s="64" t="inlineStr">
        <is>
          <t>P003621</t>
        </is>
      </c>
      <c r="C371" s="37" t="n">
        <v>4301032043</v>
      </c>
      <c r="D371" s="315" t="n">
        <v>4680115883031</v>
      </c>
      <c r="E371" s="636" t="n"/>
      <c r="F371" s="668" t="n">
        <v>0.03</v>
      </c>
      <c r="G371" s="38" t="n">
        <v>20</v>
      </c>
      <c r="H371" s="668" t="n">
        <v>0.6</v>
      </c>
      <c r="I371" s="668" t="n">
        <v>0.63</v>
      </c>
      <c r="J371" s="38" t="n">
        <v>350</v>
      </c>
      <c r="K371" s="39" t="inlineStr">
        <is>
          <t>ДК</t>
        </is>
      </c>
      <c r="L371" s="38" t="n">
        <v>60</v>
      </c>
      <c r="M371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1" s="670" t="n"/>
      <c r="O371" s="670" t="n"/>
      <c r="P371" s="670" t="n"/>
      <c r="Q371" s="636" t="n"/>
      <c r="R371" s="40" t="inlineStr"/>
      <c r="S371" s="40" t="inlineStr"/>
      <c r="T371" s="41" t="inlineStr">
        <is>
          <t>кг</t>
        </is>
      </c>
      <c r="U371" s="671" t="n">
        <v>0</v>
      </c>
      <c r="V371" s="672">
        <f>IFERROR(IF(U371="",0,CEILING((U371/$H371),1)*$H371),"")</f>
        <v/>
      </c>
      <c r="W371" s="42">
        <f>IFERROR(IF(V371=0,"",ROUNDUP(V371/H371,0)*0.00349),"")</f>
        <v/>
      </c>
      <c r="X371" s="69" t="inlineStr"/>
      <c r="Y371" s="70" t="inlineStr"/>
      <c r="AC371" s="71" t="n"/>
      <c r="AZ371" s="270" t="inlineStr">
        <is>
          <t>КИ</t>
        </is>
      </c>
    </row>
    <row r="372" ht="27" customHeight="1">
      <c r="A372" s="64" t="inlineStr">
        <is>
          <t>SU003057</t>
        </is>
      </c>
      <c r="B372" s="64" t="inlineStr">
        <is>
          <t>P003619</t>
        </is>
      </c>
      <c r="C372" s="37" t="n">
        <v>4301032041</v>
      </c>
      <c r="D372" s="315" t="n">
        <v>4680115883024</v>
      </c>
      <c r="E372" s="636" t="n"/>
      <c r="F372" s="668" t="n">
        <v>0.03</v>
      </c>
      <c r="G372" s="38" t="n">
        <v>20</v>
      </c>
      <c r="H372" s="668" t="n">
        <v>0.6</v>
      </c>
      <c r="I372" s="668" t="n">
        <v>0.63</v>
      </c>
      <c r="J372" s="38" t="n">
        <v>350</v>
      </c>
      <c r="K372" s="39" t="inlineStr">
        <is>
          <t>ДК</t>
        </is>
      </c>
      <c r="L372" s="38" t="n">
        <v>60</v>
      </c>
      <c r="M372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2" s="670" t="n"/>
      <c r="O372" s="670" t="n"/>
      <c r="P372" s="670" t="n"/>
      <c r="Q372" s="636" t="n"/>
      <c r="R372" s="40" t="inlineStr"/>
      <c r="S372" s="40" t="inlineStr"/>
      <c r="T372" s="41" t="inlineStr">
        <is>
          <t>кг</t>
        </is>
      </c>
      <c r="U372" s="671" t="n">
        <v>0</v>
      </c>
      <c r="V372" s="672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>
      <c r="A373" s="323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3" t="n"/>
      <c r="M373" s="674" t="inlineStr">
        <is>
          <t>Итого</t>
        </is>
      </c>
      <c r="N373" s="644" t="n"/>
      <c r="O373" s="644" t="n"/>
      <c r="P373" s="644" t="n"/>
      <c r="Q373" s="644" t="n"/>
      <c r="R373" s="644" t="n"/>
      <c r="S373" s="645" t="n"/>
      <c r="T373" s="43" t="inlineStr">
        <is>
          <t>кор</t>
        </is>
      </c>
      <c r="U373" s="675">
        <f>IFERROR(U370/H370,"0")+IFERROR(U371/H371,"0")+IFERROR(U372/H372,"0")</f>
        <v/>
      </c>
      <c r="V373" s="675">
        <f>IFERROR(V370/H370,"0")+IFERROR(V371/H371,"0")+IFERROR(V372/H372,"0")</f>
        <v/>
      </c>
      <c r="W373" s="675">
        <f>IFERROR(IF(W370="",0,W370),"0")+IFERROR(IF(W371="",0,W371),"0")+IFERROR(IF(W372="",0,W372),"0")</f>
        <v/>
      </c>
      <c r="X373" s="676" t="n"/>
      <c r="Y373" s="676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кг</t>
        </is>
      </c>
      <c r="U374" s="675">
        <f>IFERROR(SUM(U370:U372),"0")</f>
        <v/>
      </c>
      <c r="V374" s="675">
        <f>IFERROR(SUM(V370:V372),"0")</f>
        <v/>
      </c>
      <c r="W374" s="43" t="n"/>
      <c r="X374" s="676" t="n"/>
      <c r="Y374" s="676" t="n"/>
    </row>
    <row r="375" ht="14.25" customHeight="1">
      <c r="A375" s="331" t="inlineStr">
        <is>
          <t>Сыровяленые колбасы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31" t="n"/>
      <c r="Y375" s="331" t="n"/>
    </row>
    <row r="376" ht="27" customHeight="1">
      <c r="A376" s="64" t="inlineStr">
        <is>
          <t>SU003060</t>
        </is>
      </c>
      <c r="B376" s="64" t="inlineStr">
        <is>
          <t>P003624</t>
        </is>
      </c>
      <c r="C376" s="37" t="n">
        <v>4301170009</v>
      </c>
      <c r="D376" s="315" t="n">
        <v>4680115882997</v>
      </c>
      <c r="E376" s="636" t="n"/>
      <c r="F376" s="668" t="n">
        <v>0.13</v>
      </c>
      <c r="G376" s="38" t="n">
        <v>10</v>
      </c>
      <c r="H376" s="668" t="n">
        <v>1.3</v>
      </c>
      <c r="I376" s="668" t="n">
        <v>1.46</v>
      </c>
      <c r="J376" s="38" t="n">
        <v>200</v>
      </c>
      <c r="K376" s="39" t="inlineStr">
        <is>
          <t>ДК</t>
        </is>
      </c>
      <c r="L376" s="38" t="n">
        <v>150</v>
      </c>
      <c r="M376" s="875" t="inlineStr">
        <is>
          <t>с/в колбасы «Филейбургская с филе сочного окорока» ф/в 0,13 н/о ТМ «Баварушка»</t>
        </is>
      </c>
      <c r="N376" s="670" t="n"/>
      <c r="O376" s="670" t="n"/>
      <c r="P376" s="670" t="n"/>
      <c r="Q376" s="636" t="n"/>
      <c r="R376" s="40" t="inlineStr"/>
      <c r="S376" s="40" t="inlineStr"/>
      <c r="T376" s="41" t="inlineStr">
        <is>
          <t>кг</t>
        </is>
      </c>
      <c r="U376" s="671" t="n">
        <v>0</v>
      </c>
      <c r="V376" s="672">
        <f>IFERROR(IF(U376="",0,CEILING((U376/$H376),1)*$H376),"")</f>
        <v/>
      </c>
      <c r="W376" s="42">
        <f>IFERROR(IF(V376=0,"",ROUNDUP(V376/H376,0)*0.00673),"")</f>
        <v/>
      </c>
      <c r="X376" s="69" t="inlineStr"/>
      <c r="Y376" s="70" t="inlineStr"/>
      <c r="AC376" s="71" t="n"/>
      <c r="AZ376" s="272" t="inlineStr">
        <is>
          <t>КИ</t>
        </is>
      </c>
    </row>
    <row r="377">
      <c r="A377" s="323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3" t="n"/>
      <c r="M377" s="674" t="inlineStr">
        <is>
          <t>Итого</t>
        </is>
      </c>
      <c r="N377" s="644" t="n"/>
      <c r="O377" s="644" t="n"/>
      <c r="P377" s="644" t="n"/>
      <c r="Q377" s="644" t="n"/>
      <c r="R377" s="644" t="n"/>
      <c r="S377" s="645" t="n"/>
      <c r="T377" s="43" t="inlineStr">
        <is>
          <t>кор</t>
        </is>
      </c>
      <c r="U377" s="675">
        <f>IFERROR(U376/H376,"0")</f>
        <v/>
      </c>
      <c r="V377" s="675">
        <f>IFERROR(V376/H376,"0")</f>
        <v/>
      </c>
      <c r="W377" s="675">
        <f>IFERROR(IF(W376="",0,W376),"0")</f>
        <v/>
      </c>
      <c r="X377" s="676" t="n"/>
      <c r="Y377" s="676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3" t="n"/>
      <c r="M378" s="674" t="inlineStr">
        <is>
          <t>Итого</t>
        </is>
      </c>
      <c r="N378" s="644" t="n"/>
      <c r="O378" s="644" t="n"/>
      <c r="P378" s="644" t="n"/>
      <c r="Q378" s="644" t="n"/>
      <c r="R378" s="644" t="n"/>
      <c r="S378" s="645" t="n"/>
      <c r="T378" s="43" t="inlineStr">
        <is>
          <t>кг</t>
        </is>
      </c>
      <c r="U378" s="675">
        <f>IFERROR(SUM(U376:U376),"0")</f>
        <v/>
      </c>
      <c r="V378" s="675">
        <f>IFERROR(SUM(V376:V376),"0")</f>
        <v/>
      </c>
      <c r="W378" s="43" t="n"/>
      <c r="X378" s="676" t="n"/>
      <c r="Y378" s="676" t="n"/>
    </row>
    <row r="379" ht="16.5" customHeight="1">
      <c r="A379" s="330" t="inlineStr">
        <is>
          <t>Балыкбургская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0" t="n"/>
      <c r="Y379" s="330" t="n"/>
    </row>
    <row r="380" ht="14.25" customHeight="1">
      <c r="A380" s="331" t="inlineStr">
        <is>
          <t>Ветчины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31" t="n"/>
      <c r="Y380" s="331" t="n"/>
    </row>
    <row r="381" ht="27" customHeight="1">
      <c r="A381" s="64" t="inlineStr">
        <is>
          <t>SU002542</t>
        </is>
      </c>
      <c r="B381" s="64" t="inlineStr">
        <is>
          <t>P002847</t>
        </is>
      </c>
      <c r="C381" s="37" t="n">
        <v>4301020196</v>
      </c>
      <c r="D381" s="315" t="n">
        <v>4607091389388</v>
      </c>
      <c r="E381" s="636" t="n"/>
      <c r="F381" s="668" t="n">
        <v>1.3</v>
      </c>
      <c r="G381" s="38" t="n">
        <v>4</v>
      </c>
      <c r="H381" s="668" t="n">
        <v>5.2</v>
      </c>
      <c r="I381" s="668" t="n">
        <v>5.608</v>
      </c>
      <c r="J381" s="38" t="n">
        <v>104</v>
      </c>
      <c r="K381" s="39" t="inlineStr">
        <is>
          <t>СК3</t>
        </is>
      </c>
      <c r="L381" s="38" t="n">
        <v>35</v>
      </c>
      <c r="M381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1" s="670" t="n"/>
      <c r="O381" s="670" t="n"/>
      <c r="P381" s="670" t="n"/>
      <c r="Q381" s="636" t="n"/>
      <c r="R381" s="40" t="inlineStr"/>
      <c r="S381" s="40" t="inlineStr"/>
      <c r="T381" s="41" t="inlineStr">
        <is>
          <t>кг</t>
        </is>
      </c>
      <c r="U381" s="671" t="n">
        <v>0</v>
      </c>
      <c r="V381" s="672">
        <f>IFERROR(IF(U381="",0,CEILING((U381/$H381),1)*$H381),"")</f>
        <v/>
      </c>
      <c r="W381" s="42">
        <f>IFERROR(IF(V381=0,"",ROUNDUP(V381/H381,0)*0.01196),"")</f>
        <v/>
      </c>
      <c r="X381" s="69" t="inlineStr"/>
      <c r="Y381" s="70" t="inlineStr"/>
      <c r="AC381" s="71" t="n"/>
      <c r="AZ381" s="273" t="inlineStr">
        <is>
          <t>КИ</t>
        </is>
      </c>
    </row>
    <row r="382" ht="27" customHeight="1">
      <c r="A382" s="64" t="inlineStr">
        <is>
          <t>SU002319</t>
        </is>
      </c>
      <c r="B382" s="64" t="inlineStr">
        <is>
          <t>P002597</t>
        </is>
      </c>
      <c r="C382" s="37" t="n">
        <v>4301020185</v>
      </c>
      <c r="D382" s="315" t="n">
        <v>4607091389364</v>
      </c>
      <c r="E382" s="636" t="n"/>
      <c r="F382" s="668" t="n">
        <v>0.42</v>
      </c>
      <c r="G382" s="38" t="n">
        <v>6</v>
      </c>
      <c r="H382" s="668" t="n">
        <v>2.52</v>
      </c>
      <c r="I382" s="668" t="n">
        <v>2.75</v>
      </c>
      <c r="J382" s="38" t="n">
        <v>156</v>
      </c>
      <c r="K382" s="39" t="inlineStr">
        <is>
          <t>СК3</t>
        </is>
      </c>
      <c r="L382" s="38" t="n">
        <v>35</v>
      </c>
      <c r="M382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2" s="670" t="n"/>
      <c r="O382" s="670" t="n"/>
      <c r="P382" s="670" t="n"/>
      <c r="Q382" s="636" t="n"/>
      <c r="R382" s="40" t="inlineStr"/>
      <c r="S382" s="40" t="inlineStr"/>
      <c r="T382" s="41" t="inlineStr">
        <is>
          <t>кг</t>
        </is>
      </c>
      <c r="U382" s="671" t="n">
        <v>0</v>
      </c>
      <c r="V382" s="672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71" t="n"/>
      <c r="AZ382" s="274" t="inlineStr">
        <is>
          <t>КИ</t>
        </is>
      </c>
    </row>
    <row r="383">
      <c r="A383" s="323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73" t="n"/>
      <c r="M383" s="674" t="inlineStr">
        <is>
          <t>Итого</t>
        </is>
      </c>
      <c r="N383" s="644" t="n"/>
      <c r="O383" s="644" t="n"/>
      <c r="P383" s="644" t="n"/>
      <c r="Q383" s="644" t="n"/>
      <c r="R383" s="644" t="n"/>
      <c r="S383" s="645" t="n"/>
      <c r="T383" s="43" t="inlineStr">
        <is>
          <t>кор</t>
        </is>
      </c>
      <c r="U383" s="675">
        <f>IFERROR(U381/H381,"0")+IFERROR(U382/H382,"0")</f>
        <v/>
      </c>
      <c r="V383" s="675">
        <f>IFERROR(V381/H381,"0")+IFERROR(V382/H382,"0")</f>
        <v/>
      </c>
      <c r="W383" s="675">
        <f>IFERROR(IF(W381="",0,W381),"0")+IFERROR(IF(W382="",0,W382),"0")</f>
        <v/>
      </c>
      <c r="X383" s="676" t="n"/>
      <c r="Y383" s="676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3" t="n"/>
      <c r="M384" s="674" t="inlineStr">
        <is>
          <t>Итого</t>
        </is>
      </c>
      <c r="N384" s="644" t="n"/>
      <c r="O384" s="644" t="n"/>
      <c r="P384" s="644" t="n"/>
      <c r="Q384" s="644" t="n"/>
      <c r="R384" s="644" t="n"/>
      <c r="S384" s="645" t="n"/>
      <c r="T384" s="43" t="inlineStr">
        <is>
          <t>кг</t>
        </is>
      </c>
      <c r="U384" s="675">
        <f>IFERROR(SUM(U381:U382),"0")</f>
        <v/>
      </c>
      <c r="V384" s="675">
        <f>IFERROR(SUM(V381:V382),"0")</f>
        <v/>
      </c>
      <c r="W384" s="43" t="n"/>
      <c r="X384" s="676" t="n"/>
      <c r="Y384" s="676" t="n"/>
    </row>
    <row r="385" ht="14.25" customHeight="1">
      <c r="A385" s="331" t="inlineStr">
        <is>
          <t>Копченые колбасы</t>
        </is>
      </c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331" t="n"/>
      <c r="Y385" s="331" t="n"/>
    </row>
    <row r="386" ht="27" customHeight="1">
      <c r="A386" s="64" t="inlineStr">
        <is>
          <t>SU002612</t>
        </is>
      </c>
      <c r="B386" s="64" t="inlineStr">
        <is>
          <t>P003140</t>
        </is>
      </c>
      <c r="C386" s="37" t="n">
        <v>4301031212</v>
      </c>
      <c r="D386" s="315" t="n">
        <v>4607091389739</v>
      </c>
      <c r="E386" s="636" t="n"/>
      <c r="F386" s="668" t="n">
        <v>0.7</v>
      </c>
      <c r="G386" s="38" t="n">
        <v>6</v>
      </c>
      <c r="H386" s="668" t="n">
        <v>4.2</v>
      </c>
      <c r="I386" s="668" t="n">
        <v>4.43</v>
      </c>
      <c r="J386" s="38" t="n">
        <v>156</v>
      </c>
      <c r="K386" s="39" t="inlineStr">
        <is>
          <t>СК1</t>
        </is>
      </c>
      <c r="L386" s="38" t="n">
        <v>45</v>
      </c>
      <c r="M386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5" t="inlineStr">
        <is>
          <t>КИ</t>
        </is>
      </c>
    </row>
    <row r="387" ht="27" customHeight="1">
      <c r="A387" s="64" t="inlineStr">
        <is>
          <t>SU003071</t>
        </is>
      </c>
      <c r="B387" s="64" t="inlineStr">
        <is>
          <t>P003612</t>
        </is>
      </c>
      <c r="C387" s="37" t="n">
        <v>4301031247</v>
      </c>
      <c r="D387" s="315" t="n">
        <v>4680115883048</v>
      </c>
      <c r="E387" s="636" t="n"/>
      <c r="F387" s="668" t="n">
        <v>1</v>
      </c>
      <c r="G387" s="38" t="n">
        <v>4</v>
      </c>
      <c r="H387" s="668" t="n">
        <v>4</v>
      </c>
      <c r="I387" s="668" t="n">
        <v>4.21</v>
      </c>
      <c r="J387" s="38" t="n">
        <v>120</v>
      </c>
      <c r="K387" s="39" t="inlineStr">
        <is>
          <t>СК2</t>
        </is>
      </c>
      <c r="L387" s="38" t="n">
        <v>40</v>
      </c>
      <c r="M387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IFERROR(IF(V387=0,"",ROUNDUP(V387/H387,0)*0.00937),"")</f>
        <v/>
      </c>
      <c r="X387" s="69" t="inlineStr"/>
      <c r="Y387" s="70" t="inlineStr"/>
      <c r="AC387" s="71" t="n"/>
      <c r="AZ387" s="276" t="inlineStr">
        <is>
          <t>КИ</t>
        </is>
      </c>
    </row>
    <row r="388" ht="27" customHeight="1">
      <c r="A388" s="64" t="inlineStr">
        <is>
          <t>SU002545</t>
        </is>
      </c>
      <c r="B388" s="64" t="inlineStr">
        <is>
          <t>P003137</t>
        </is>
      </c>
      <c r="C388" s="37" t="n">
        <v>4301031176</v>
      </c>
      <c r="D388" s="315" t="n">
        <v>4607091389425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49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SU002917</t>
        </is>
      </c>
      <c r="B389" s="64" t="inlineStr">
        <is>
          <t>P003343</t>
        </is>
      </c>
      <c r="C389" s="37" t="n">
        <v>4301031215</v>
      </c>
      <c r="D389" s="315" t="n">
        <v>4680115882911</v>
      </c>
      <c r="E389" s="636" t="n"/>
      <c r="F389" s="668" t="n">
        <v>0.4</v>
      </c>
      <c r="G389" s="38" t="n">
        <v>6</v>
      </c>
      <c r="H389" s="668" t="n">
        <v>2.4</v>
      </c>
      <c r="I389" s="668" t="n">
        <v>2.53</v>
      </c>
      <c r="J389" s="38" t="n">
        <v>234</v>
      </c>
      <c r="K389" s="39" t="inlineStr">
        <is>
          <t>СК2</t>
        </is>
      </c>
      <c r="L389" s="38" t="n">
        <v>40</v>
      </c>
      <c r="M389" s="881" t="inlineStr">
        <is>
          <t>П/к колбасы «Балыкбургская по-баварски» Фикс.вес 0,4 н/о мгс ТМ «Баварушка»</t>
        </is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SU002726</t>
        </is>
      </c>
      <c r="B390" s="64" t="inlineStr">
        <is>
          <t>P003095</t>
        </is>
      </c>
      <c r="C390" s="37" t="n">
        <v>4301031167</v>
      </c>
      <c r="D390" s="315" t="n">
        <v>4680115880771</v>
      </c>
      <c r="E390" s="636" t="n"/>
      <c r="F390" s="668" t="n">
        <v>0.28</v>
      </c>
      <c r="G390" s="38" t="n">
        <v>6</v>
      </c>
      <c r="H390" s="668" t="n">
        <v>1.68</v>
      </c>
      <c r="I390" s="668" t="n">
        <v>1.81</v>
      </c>
      <c r="J390" s="38" t="n">
        <v>234</v>
      </c>
      <c r="K390" s="39" t="inlineStr">
        <is>
          <t>СК2</t>
        </is>
      </c>
      <c r="L390" s="38" t="n">
        <v>45</v>
      </c>
      <c r="M390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0" s="670" t="n"/>
      <c r="O390" s="670" t="n"/>
      <c r="P390" s="670" t="n"/>
      <c r="Q390" s="636" t="n"/>
      <c r="R390" s="40" t="inlineStr"/>
      <c r="S390" s="40" t="inlineStr"/>
      <c r="T390" s="41" t="inlineStr">
        <is>
          <t>кг</t>
        </is>
      </c>
      <c r="U390" s="671" t="n">
        <v>0</v>
      </c>
      <c r="V390" s="672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SU002604</t>
        </is>
      </c>
      <c r="B391" s="64" t="inlineStr">
        <is>
          <t>P003135</t>
        </is>
      </c>
      <c r="C391" s="37" t="n">
        <v>4301031173</v>
      </c>
      <c r="D391" s="315" t="n">
        <v>4607091389500</v>
      </c>
      <c r="E391" s="636" t="n"/>
      <c r="F391" s="668" t="n">
        <v>0.35</v>
      </c>
      <c r="G391" s="38" t="n">
        <v>6</v>
      </c>
      <c r="H391" s="668" t="n">
        <v>2.1</v>
      </c>
      <c r="I391" s="668" t="n">
        <v>2.23</v>
      </c>
      <c r="J391" s="38" t="n">
        <v>234</v>
      </c>
      <c r="K391" s="39" t="inlineStr">
        <is>
          <t>СК2</t>
        </is>
      </c>
      <c r="L391" s="38" t="n">
        <v>45</v>
      </c>
      <c r="M391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1" s="670" t="n"/>
      <c r="O391" s="670" t="n"/>
      <c r="P391" s="670" t="n"/>
      <c r="Q391" s="636" t="n"/>
      <c r="R391" s="40" t="inlineStr"/>
      <c r="S391" s="40" t="inlineStr"/>
      <c r="T391" s="41" t="inlineStr">
        <is>
          <t>кг</t>
        </is>
      </c>
      <c r="U391" s="671" t="n">
        <v>0</v>
      </c>
      <c r="V391" s="672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SU002358</t>
        </is>
      </c>
      <c r="B392" s="64" t="inlineStr">
        <is>
          <t>P002642</t>
        </is>
      </c>
      <c r="C392" s="37" t="n">
        <v>4301031103</v>
      </c>
      <c r="D392" s="315" t="n">
        <v>4680115881983</v>
      </c>
      <c r="E392" s="636" t="n"/>
      <c r="F392" s="668" t="n">
        <v>0.28</v>
      </c>
      <c r="G392" s="38" t="n">
        <v>4</v>
      </c>
      <c r="H392" s="668" t="n">
        <v>1.12</v>
      </c>
      <c r="I392" s="668" t="n">
        <v>1.252</v>
      </c>
      <c r="J392" s="38" t="n">
        <v>234</v>
      </c>
      <c r="K392" s="39" t="inlineStr">
        <is>
          <t>СК2</t>
        </is>
      </c>
      <c r="L392" s="38" t="n">
        <v>40</v>
      </c>
      <c r="M392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2" s="670" t="n"/>
      <c r="O392" s="670" t="n"/>
      <c r="P392" s="670" t="n"/>
      <c r="Q392" s="636" t="n"/>
      <c r="R392" s="40" t="inlineStr"/>
      <c r="S392" s="40" t="inlineStr"/>
      <c r="T392" s="41" t="inlineStr">
        <is>
          <t>кг</t>
        </is>
      </c>
      <c r="U392" s="671" t="n">
        <v>0</v>
      </c>
      <c r="V392" s="672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>
      <c r="A393" s="323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3" t="n"/>
      <c r="M393" s="674" t="inlineStr">
        <is>
          <t>Итого</t>
        </is>
      </c>
      <c r="N393" s="644" t="n"/>
      <c r="O393" s="644" t="n"/>
      <c r="P393" s="644" t="n"/>
      <c r="Q393" s="644" t="n"/>
      <c r="R393" s="644" t="n"/>
      <c r="S393" s="645" t="n"/>
      <c r="T393" s="43" t="inlineStr">
        <is>
          <t>кор</t>
        </is>
      </c>
      <c r="U393" s="675">
        <f>IFERROR(U386/H386,"0")+IFERROR(U387/H387,"0")+IFERROR(U388/H388,"0")+IFERROR(U389/H389,"0")+IFERROR(U390/H390,"0")+IFERROR(U391/H391,"0")+IFERROR(U392/H392,"0")</f>
        <v/>
      </c>
      <c r="V393" s="675">
        <f>IFERROR(V386/H386,"0")+IFERROR(V387/H387,"0")+IFERROR(V388/H388,"0")+IFERROR(V389/H389,"0")+IFERROR(V390/H390,"0")+IFERROR(V391/H391,"0")+IFERROR(V392/H392,"0")</f>
        <v/>
      </c>
      <c r="W393" s="675">
        <f>IFERROR(IF(W386="",0,W386),"0")+IFERROR(IF(W387="",0,W387),"0")+IFERROR(IF(W388="",0,W388),"0")+IFERROR(IF(W389="",0,W389),"0")+IFERROR(IF(W390="",0,W390),"0")+IFERROR(IF(W391="",0,W391),"0")+IFERROR(IF(W392="",0,W392),"0")</f>
        <v/>
      </c>
      <c r="X393" s="676" t="n"/>
      <c r="Y393" s="676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кг</t>
        </is>
      </c>
      <c r="U394" s="675">
        <f>IFERROR(SUM(U386:U392),"0")</f>
        <v/>
      </c>
      <c r="V394" s="675">
        <f>IFERROR(SUM(V386:V392),"0")</f>
        <v/>
      </c>
      <c r="W394" s="43" t="n"/>
      <c r="X394" s="676" t="n"/>
      <c r="Y394" s="676" t="n"/>
    </row>
    <row r="395" ht="14.25" customHeight="1">
      <c r="A395" s="331" t="inlineStr">
        <is>
          <t>Сырокопченые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31" t="n"/>
      <c r="Y395" s="331" t="n"/>
    </row>
    <row r="396" ht="27" customHeight="1">
      <c r="A396" s="64" t="inlineStr">
        <is>
          <t>SU003059</t>
        </is>
      </c>
      <c r="B396" s="64" t="inlineStr">
        <is>
          <t>P003623</t>
        </is>
      </c>
      <c r="C396" s="37" t="n">
        <v>4301032044</v>
      </c>
      <c r="D396" s="315" t="n">
        <v>4680115883000</v>
      </c>
      <c r="E396" s="636" t="n"/>
      <c r="F396" s="668" t="n">
        <v>0.03</v>
      </c>
      <c r="G396" s="38" t="n">
        <v>20</v>
      </c>
      <c r="H396" s="668" t="n">
        <v>0.6</v>
      </c>
      <c r="I396" s="668" t="n">
        <v>0.63</v>
      </c>
      <c r="J396" s="38" t="n">
        <v>350</v>
      </c>
      <c r="K396" s="39" t="inlineStr">
        <is>
          <t>ДК</t>
        </is>
      </c>
      <c r="L396" s="38" t="n">
        <v>60</v>
      </c>
      <c r="M396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6" s="670" t="n"/>
      <c r="O396" s="670" t="n"/>
      <c r="P396" s="670" t="n"/>
      <c r="Q396" s="636" t="n"/>
      <c r="R396" s="40" t="inlineStr"/>
      <c r="S396" s="40" t="inlineStr"/>
      <c r="T396" s="41" t="inlineStr">
        <is>
          <t>кг</t>
        </is>
      </c>
      <c r="U396" s="671" t="n">
        <v>0</v>
      </c>
      <c r="V396" s="672">
        <f>IFERROR(IF(U396="",0,CEILING((U396/$H396),1)*$H396),"")</f>
        <v/>
      </c>
      <c r="W396" s="42">
        <f>IFERROR(IF(V396=0,"",ROUNDUP(V396/H396,0)*0.00349),"")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23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3" t="n"/>
      <c r="M397" s="674" t="inlineStr">
        <is>
          <t>Итого</t>
        </is>
      </c>
      <c r="N397" s="644" t="n"/>
      <c r="O397" s="644" t="n"/>
      <c r="P397" s="644" t="n"/>
      <c r="Q397" s="644" t="n"/>
      <c r="R397" s="644" t="n"/>
      <c r="S397" s="645" t="n"/>
      <c r="T397" s="43" t="inlineStr">
        <is>
          <t>кор</t>
        </is>
      </c>
      <c r="U397" s="675">
        <f>IFERROR(U396/H396,"0")</f>
        <v/>
      </c>
      <c r="V397" s="675">
        <f>IFERROR(V396/H396,"0")</f>
        <v/>
      </c>
      <c r="W397" s="675">
        <f>IFERROR(IF(W396="",0,W396),"0")</f>
        <v/>
      </c>
      <c r="X397" s="676" t="n"/>
      <c r="Y397" s="676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кг</t>
        </is>
      </c>
      <c r="U398" s="675">
        <f>IFERROR(SUM(U396:U396),"0")</f>
        <v/>
      </c>
      <c r="V398" s="675">
        <f>IFERROR(SUM(V396:V396),"0")</f>
        <v/>
      </c>
      <c r="W398" s="43" t="n"/>
      <c r="X398" s="676" t="n"/>
      <c r="Y398" s="676" t="n"/>
    </row>
    <row r="399" ht="14.25" customHeight="1">
      <c r="A399" s="331" t="inlineStr">
        <is>
          <t>Сыровяленые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1" t="n"/>
      <c r="Y399" s="331" t="n"/>
    </row>
    <row r="400" ht="27" customHeight="1">
      <c r="A400" s="64" t="inlineStr">
        <is>
          <t>SU003056</t>
        </is>
      </c>
      <c r="B400" s="64" t="inlineStr">
        <is>
          <t>P003622</t>
        </is>
      </c>
      <c r="C400" s="37" t="n">
        <v>4301170008</v>
      </c>
      <c r="D400" s="315" t="n">
        <v>4680115882980</v>
      </c>
      <c r="E400" s="636" t="n"/>
      <c r="F400" s="668" t="n">
        <v>0.13</v>
      </c>
      <c r="G400" s="38" t="n">
        <v>10</v>
      </c>
      <c r="H400" s="668" t="n">
        <v>1.3</v>
      </c>
      <c r="I400" s="668" t="n">
        <v>1.46</v>
      </c>
      <c r="J400" s="38" t="n">
        <v>200</v>
      </c>
      <c r="K400" s="39" t="inlineStr">
        <is>
          <t>ДК</t>
        </is>
      </c>
      <c r="L400" s="38" t="n">
        <v>150</v>
      </c>
      <c r="M400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0" s="670" t="n"/>
      <c r="O400" s="670" t="n"/>
      <c r="P400" s="670" t="n"/>
      <c r="Q400" s="636" t="n"/>
      <c r="R400" s="40" t="inlineStr"/>
      <c r="S400" s="40" t="inlineStr"/>
      <c r="T400" s="41" t="inlineStr">
        <is>
          <t>кг</t>
        </is>
      </c>
      <c r="U400" s="671" t="n">
        <v>0</v>
      </c>
      <c r="V400" s="672">
        <f>IFERROR(IF(U400="",0,CEILING((U400/$H400),1)*$H400),"")</f>
        <v/>
      </c>
      <c r="W400" s="42">
        <f>IFERROR(IF(V400=0,"",ROUNDUP(V400/H400,0)*0.00673),"")</f>
        <v/>
      </c>
      <c r="X400" s="69" t="inlineStr"/>
      <c r="Y400" s="70" t="inlineStr"/>
      <c r="AC400" s="71" t="n"/>
      <c r="AZ400" s="283" t="inlineStr">
        <is>
          <t>КИ</t>
        </is>
      </c>
    </row>
    <row r="401">
      <c r="A401" s="323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3" t="n"/>
      <c r="M401" s="674" t="inlineStr">
        <is>
          <t>Итого</t>
        </is>
      </c>
      <c r="N401" s="644" t="n"/>
      <c r="O401" s="644" t="n"/>
      <c r="P401" s="644" t="n"/>
      <c r="Q401" s="644" t="n"/>
      <c r="R401" s="644" t="n"/>
      <c r="S401" s="645" t="n"/>
      <c r="T401" s="43" t="inlineStr">
        <is>
          <t>кор</t>
        </is>
      </c>
      <c r="U401" s="675">
        <f>IFERROR(U400/H400,"0")</f>
        <v/>
      </c>
      <c r="V401" s="675">
        <f>IFERROR(V400/H400,"0")</f>
        <v/>
      </c>
      <c r="W401" s="675">
        <f>IFERROR(IF(W400="",0,W400),"0")</f>
        <v/>
      </c>
      <c r="X401" s="676" t="n"/>
      <c r="Y401" s="676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3" t="n"/>
      <c r="M402" s="674" t="inlineStr">
        <is>
          <t>Итого</t>
        </is>
      </c>
      <c r="N402" s="644" t="n"/>
      <c r="O402" s="644" t="n"/>
      <c r="P402" s="644" t="n"/>
      <c r="Q402" s="644" t="n"/>
      <c r="R402" s="644" t="n"/>
      <c r="S402" s="645" t="n"/>
      <c r="T402" s="43" t="inlineStr">
        <is>
          <t>кг</t>
        </is>
      </c>
      <c r="U402" s="675">
        <f>IFERROR(SUM(U400:U400),"0")</f>
        <v/>
      </c>
      <c r="V402" s="675">
        <f>IFERROR(SUM(V400:V400),"0")</f>
        <v/>
      </c>
      <c r="W402" s="43" t="n"/>
      <c r="X402" s="676" t="n"/>
      <c r="Y402" s="676" t="n"/>
    </row>
    <row r="403" ht="27.75" customHeight="1">
      <c r="A403" s="336" t="inlineStr">
        <is>
          <t>Дугушка</t>
        </is>
      </c>
      <c r="B403" s="667" t="n"/>
      <c r="C403" s="667" t="n"/>
      <c r="D403" s="667" t="n"/>
      <c r="E403" s="667" t="n"/>
      <c r="F403" s="667" t="n"/>
      <c r="G403" s="667" t="n"/>
      <c r="H403" s="667" t="n"/>
      <c r="I403" s="667" t="n"/>
      <c r="J403" s="667" t="n"/>
      <c r="K403" s="667" t="n"/>
      <c r="L403" s="667" t="n"/>
      <c r="M403" s="667" t="n"/>
      <c r="N403" s="667" t="n"/>
      <c r="O403" s="667" t="n"/>
      <c r="P403" s="667" t="n"/>
      <c r="Q403" s="667" t="n"/>
      <c r="R403" s="667" t="n"/>
      <c r="S403" s="667" t="n"/>
      <c r="T403" s="667" t="n"/>
      <c r="U403" s="667" t="n"/>
      <c r="V403" s="667" t="n"/>
      <c r="W403" s="667" t="n"/>
      <c r="X403" s="55" t="n"/>
      <c r="Y403" s="55" t="n"/>
    </row>
    <row r="404" ht="16.5" customHeight="1">
      <c r="A404" s="330" t="inlineStr">
        <is>
          <t>Дугушка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30" t="n"/>
      <c r="Y404" s="330" t="n"/>
    </row>
    <row r="405" ht="14.25" customHeight="1">
      <c r="A405" s="331" t="inlineStr">
        <is>
          <t>Вареные колбасы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31" t="n"/>
      <c r="Y405" s="331" t="n"/>
    </row>
    <row r="406" ht="27" customHeight="1">
      <c r="A406" s="64" t="inlineStr">
        <is>
          <t>SU002011</t>
        </is>
      </c>
      <c r="B406" s="64" t="inlineStr">
        <is>
          <t>P002991</t>
        </is>
      </c>
      <c r="C406" s="37" t="n">
        <v>4301011371</v>
      </c>
      <c r="D406" s="315" t="n">
        <v>4607091389067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СК3</t>
        </is>
      </c>
      <c r="L406" s="38" t="n">
        <v>55</v>
      </c>
      <c r="M406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4" t="inlineStr">
        <is>
          <t>КИ</t>
        </is>
      </c>
    </row>
    <row r="407" ht="27" customHeight="1">
      <c r="A407" s="64" t="inlineStr">
        <is>
          <t>SU002094</t>
        </is>
      </c>
      <c r="B407" s="64" t="inlineStr">
        <is>
          <t>P002975</t>
        </is>
      </c>
      <c r="C407" s="37" t="n">
        <v>4301011363</v>
      </c>
      <c r="D407" s="315" t="n">
        <v>4607091383522</v>
      </c>
      <c r="E407" s="636" t="n"/>
      <c r="F407" s="668" t="n">
        <v>0.88</v>
      </c>
      <c r="G407" s="38" t="n">
        <v>6</v>
      </c>
      <c r="H407" s="668" t="n">
        <v>5.28</v>
      </c>
      <c r="I407" s="668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600</v>
      </c>
      <c r="V407" s="672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71" t="n"/>
      <c r="AZ407" s="285" t="inlineStr">
        <is>
          <t>КИ</t>
        </is>
      </c>
    </row>
    <row r="408" ht="27" customHeight="1">
      <c r="A408" s="64" t="inlineStr">
        <is>
          <t>SU002182</t>
        </is>
      </c>
      <c r="B408" s="64" t="inlineStr">
        <is>
          <t>P002990</t>
        </is>
      </c>
      <c r="C408" s="37" t="n">
        <v>4301011431</v>
      </c>
      <c r="D408" s="315" t="n">
        <v>4607091384437</v>
      </c>
      <c r="E408" s="636" t="n"/>
      <c r="F408" s="668" t="n">
        <v>0.88</v>
      </c>
      <c r="G408" s="38" t="n">
        <v>6</v>
      </c>
      <c r="H408" s="668" t="n">
        <v>5.28</v>
      </c>
      <c r="I408" s="668" t="n">
        <v>5.64</v>
      </c>
      <c r="J408" s="38" t="n">
        <v>104</v>
      </c>
      <c r="K408" s="39" t="inlineStr">
        <is>
          <t>СК1</t>
        </is>
      </c>
      <c r="L408" s="38" t="n">
        <v>50</v>
      </c>
      <c r="M408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SU002010</t>
        </is>
      </c>
      <c r="B409" s="64" t="inlineStr">
        <is>
          <t>P002979</t>
        </is>
      </c>
      <c r="C409" s="37" t="n">
        <v>4301011365</v>
      </c>
      <c r="D409" s="315" t="n">
        <v>4607091389104</v>
      </c>
      <c r="E409" s="636" t="n"/>
      <c r="F409" s="668" t="n">
        <v>0.88</v>
      </c>
      <c r="G409" s="38" t="n">
        <v>6</v>
      </c>
      <c r="H409" s="668" t="n">
        <v>5.28</v>
      </c>
      <c r="I409" s="668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520</v>
      </c>
      <c r="V409" s="672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SU002632</t>
        </is>
      </c>
      <c r="B410" s="64" t="inlineStr">
        <is>
          <t>P002982</t>
        </is>
      </c>
      <c r="C410" s="37" t="n">
        <v>4301011367</v>
      </c>
      <c r="D410" s="315" t="n">
        <v>4680115880603</v>
      </c>
      <c r="E410" s="636" t="n"/>
      <c r="F410" s="668" t="n">
        <v>0.6</v>
      </c>
      <c r="G410" s="38" t="n">
        <v>6</v>
      </c>
      <c r="H410" s="668" t="n">
        <v>3.6</v>
      </c>
      <c r="I410" s="668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SU002220</t>
        </is>
      </c>
      <c r="B411" s="64" t="inlineStr">
        <is>
          <t>P002404</t>
        </is>
      </c>
      <c r="C411" s="37" t="n">
        <v>4301011168</v>
      </c>
      <c r="D411" s="315" t="n">
        <v>4607091389999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SU002635</t>
        </is>
      </c>
      <c r="B412" s="64" t="inlineStr">
        <is>
          <t>P002992</t>
        </is>
      </c>
      <c r="C412" s="37" t="n">
        <v>4301011372</v>
      </c>
      <c r="D412" s="315" t="n">
        <v>4680115882782</v>
      </c>
      <c r="E412" s="636" t="n"/>
      <c r="F412" s="668" t="n">
        <v>0.6</v>
      </c>
      <c r="G412" s="38" t="n">
        <v>6</v>
      </c>
      <c r="H412" s="668" t="n">
        <v>3.6</v>
      </c>
      <c r="I412" s="668" t="n">
        <v>3.84</v>
      </c>
      <c r="J412" s="38" t="n">
        <v>120</v>
      </c>
      <c r="K412" s="39" t="inlineStr">
        <is>
          <t>СК1</t>
        </is>
      </c>
      <c r="L412" s="38" t="n">
        <v>50</v>
      </c>
      <c r="M412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2" s="670" t="n"/>
      <c r="O412" s="670" t="n"/>
      <c r="P412" s="670" t="n"/>
      <c r="Q412" s="636" t="n"/>
      <c r="R412" s="40" t="inlineStr"/>
      <c r="S412" s="40" t="inlineStr"/>
      <c r="T412" s="41" t="inlineStr">
        <is>
          <t>кг</t>
        </is>
      </c>
      <c r="U412" s="671" t="n">
        <v>0</v>
      </c>
      <c r="V412" s="672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SU002020</t>
        </is>
      </c>
      <c r="B413" s="64" t="inlineStr">
        <is>
          <t>P002308</t>
        </is>
      </c>
      <c r="C413" s="37" t="n">
        <v>4301011190</v>
      </c>
      <c r="D413" s="315" t="n">
        <v>4607091389098</v>
      </c>
      <c r="E413" s="636" t="n"/>
      <c r="F413" s="668" t="n">
        <v>0.4</v>
      </c>
      <c r="G413" s="38" t="n">
        <v>6</v>
      </c>
      <c r="H413" s="668" t="n">
        <v>2.4</v>
      </c>
      <c r="I413" s="668" t="n">
        <v>2.6</v>
      </c>
      <c r="J413" s="38" t="n">
        <v>156</v>
      </c>
      <c r="K413" s="39" t="inlineStr">
        <is>
          <t>СК3</t>
        </is>
      </c>
      <c r="L413" s="38" t="n">
        <v>50</v>
      </c>
      <c r="M413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3" s="670" t="n"/>
      <c r="O413" s="670" t="n"/>
      <c r="P413" s="670" t="n"/>
      <c r="Q413" s="636" t="n"/>
      <c r="R413" s="40" t="inlineStr"/>
      <c r="S413" s="40" t="inlineStr"/>
      <c r="T413" s="41" t="inlineStr">
        <is>
          <t>кг</t>
        </is>
      </c>
      <c r="U413" s="671" t="n">
        <v>0</v>
      </c>
      <c r="V413" s="672">
        <f>IFERROR(IF(U413="",0,CEILING((U413/$H413),1)*$H413),"")</f>
        <v/>
      </c>
      <c r="W413" s="42">
        <f>IFERROR(IF(V413=0,"",ROUNDUP(V413/H413,0)*0.00753),"")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SU002631</t>
        </is>
      </c>
      <c r="B414" s="64" t="inlineStr">
        <is>
          <t>P002981</t>
        </is>
      </c>
      <c r="C414" s="37" t="n">
        <v>4301011366</v>
      </c>
      <c r="D414" s="315" t="n">
        <v>4607091389982</v>
      </c>
      <c r="E414" s="636" t="n"/>
      <c r="F414" s="668" t="n">
        <v>0.6</v>
      </c>
      <c r="G414" s="38" t="n">
        <v>6</v>
      </c>
      <c r="H414" s="668" t="n">
        <v>3.6</v>
      </c>
      <c r="I414" s="668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4" s="670" t="n"/>
      <c r="O414" s="670" t="n"/>
      <c r="P414" s="670" t="n"/>
      <c r="Q414" s="636" t="n"/>
      <c r="R414" s="40" t="inlineStr"/>
      <c r="S414" s="40" t="inlineStr"/>
      <c r="T414" s="41" t="inlineStr">
        <is>
          <t>кг</t>
        </is>
      </c>
      <c r="U414" s="671" t="n">
        <v>0</v>
      </c>
      <c r="V414" s="672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>
      <c r="A415" s="323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673" t="n"/>
      <c r="M415" s="674" t="inlineStr">
        <is>
          <t>Итого</t>
        </is>
      </c>
      <c r="N415" s="644" t="n"/>
      <c r="O415" s="644" t="n"/>
      <c r="P415" s="644" t="n"/>
      <c r="Q415" s="644" t="n"/>
      <c r="R415" s="644" t="n"/>
      <c r="S415" s="645" t="n"/>
      <c r="T415" s="43" t="inlineStr">
        <is>
          <t>кор</t>
        </is>
      </c>
      <c r="U415" s="675">
        <f>IFERROR(U406/H406,"0")+IFERROR(U407/H407,"0")+IFERROR(U408/H408,"0")+IFERROR(U409/H409,"0")+IFERROR(U410/H410,"0")+IFERROR(U411/H411,"0")+IFERROR(U412/H412,"0")+IFERROR(U413/H413,"0")+IFERROR(U414/H414,"0")</f>
        <v/>
      </c>
      <c r="V415" s="675">
        <f>IFERROR(V406/H406,"0")+IFERROR(V407/H407,"0")+IFERROR(V408/H408,"0")+IFERROR(V409/H409,"0")+IFERROR(V410/H410,"0")+IFERROR(V411/H411,"0")+IFERROR(V412/H412,"0")+IFERROR(V413/H413,"0")+IFERROR(V414/H414,"0")</f>
        <v/>
      </c>
      <c r="W415" s="675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/>
      </c>
      <c r="X415" s="676" t="n"/>
      <c r="Y415" s="676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3" t="n"/>
      <c r="M416" s="674" t="inlineStr">
        <is>
          <t>Итого</t>
        </is>
      </c>
      <c r="N416" s="644" t="n"/>
      <c r="O416" s="644" t="n"/>
      <c r="P416" s="644" t="n"/>
      <c r="Q416" s="644" t="n"/>
      <c r="R416" s="644" t="n"/>
      <c r="S416" s="645" t="n"/>
      <c r="T416" s="43" t="inlineStr">
        <is>
          <t>кг</t>
        </is>
      </c>
      <c r="U416" s="675">
        <f>IFERROR(SUM(U406:U414),"0")</f>
        <v/>
      </c>
      <c r="V416" s="675">
        <f>IFERROR(SUM(V406:V414),"0")</f>
        <v/>
      </c>
      <c r="W416" s="43" t="n"/>
      <c r="X416" s="676" t="n"/>
      <c r="Y416" s="676" t="n"/>
    </row>
    <row r="417" ht="14.25" customHeight="1">
      <c r="A417" s="331" t="inlineStr">
        <is>
          <t>Ветчины</t>
        </is>
      </c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331" t="n"/>
      <c r="Y417" s="331" t="n"/>
    </row>
    <row r="418" ht="16.5" customHeight="1">
      <c r="A418" s="64" t="inlineStr">
        <is>
          <t>SU002035</t>
        </is>
      </c>
      <c r="B418" s="64" t="inlineStr">
        <is>
          <t>P003146</t>
        </is>
      </c>
      <c r="C418" s="37" t="n">
        <v>4301020222</v>
      </c>
      <c r="D418" s="315" t="n">
        <v>4607091388930</v>
      </c>
      <c r="E418" s="636" t="n"/>
      <c r="F418" s="668" t="n">
        <v>0.88</v>
      </c>
      <c r="G418" s="38" t="n">
        <v>6</v>
      </c>
      <c r="H418" s="668" t="n">
        <v>5.28</v>
      </c>
      <c r="I418" s="668" t="n">
        <v>5.64</v>
      </c>
      <c r="J418" s="38" t="n">
        <v>104</v>
      </c>
      <c r="K418" s="39" t="inlineStr">
        <is>
          <t>СК1</t>
        </is>
      </c>
      <c r="L418" s="38" t="n">
        <v>55</v>
      </c>
      <c r="M418" s="896">
        <f>HYPERLINK("https://abi.ru/products/Охлажденные/Дугушка/Дугушка/Ветчины/P003146/","Ветчины Дугушка Дугушка Вес б/о Дугушка")</f>
        <v/>
      </c>
      <c r="N418" s="670" t="n"/>
      <c r="O418" s="670" t="n"/>
      <c r="P418" s="670" t="n"/>
      <c r="Q418" s="636" t="n"/>
      <c r="R418" s="40" t="inlineStr"/>
      <c r="S418" s="40" t="inlineStr"/>
      <c r="T418" s="41" t="inlineStr">
        <is>
          <t>кг</t>
        </is>
      </c>
      <c r="U418" s="671" t="n">
        <v>300</v>
      </c>
      <c r="V418" s="672">
        <f>IFERROR(IF(U418="",0,CEILING((U418/$H418),1)*$H418),"")</f>
        <v/>
      </c>
      <c r="W418" s="42">
        <f>IFERROR(IF(V418=0,"",ROUNDUP(V418/H418,0)*0.01196),"")</f>
        <v/>
      </c>
      <c r="X418" s="69" t="inlineStr"/>
      <c r="Y418" s="70" t="inlineStr"/>
      <c r="AC418" s="71" t="n"/>
      <c r="AZ418" s="293" t="inlineStr">
        <is>
          <t>КИ</t>
        </is>
      </c>
    </row>
    <row r="419" ht="16.5" customHeight="1">
      <c r="A419" s="64" t="inlineStr">
        <is>
          <t>SU002643</t>
        </is>
      </c>
      <c r="B419" s="64" t="inlineStr">
        <is>
          <t>P002993</t>
        </is>
      </c>
      <c r="C419" s="37" t="n">
        <v>4301020206</v>
      </c>
      <c r="D419" s="315" t="n">
        <v>4680115880054</v>
      </c>
      <c r="E419" s="636" t="n"/>
      <c r="F419" s="668" t="n">
        <v>0.6</v>
      </c>
      <c r="G419" s="38" t="n">
        <v>6</v>
      </c>
      <c r="H419" s="668" t="n">
        <v>3.6</v>
      </c>
      <c r="I419" s="668" t="n">
        <v>3.84</v>
      </c>
      <c r="J419" s="38" t="n">
        <v>120</v>
      </c>
      <c r="K419" s="39" t="inlineStr">
        <is>
          <t>СК1</t>
        </is>
      </c>
      <c r="L419" s="38" t="n">
        <v>55</v>
      </c>
      <c r="M419" s="897">
        <f>HYPERLINK("https://abi.ru/products/Охлажденные/Дугушка/Дугушка/Ветчины/P002993/","Ветчины «Дугушка» Фикс.вес 0,6 П/а ТМ «Дугушка»")</f>
        <v/>
      </c>
      <c r="N419" s="670" t="n"/>
      <c r="O419" s="670" t="n"/>
      <c r="P419" s="670" t="n"/>
      <c r="Q419" s="636" t="n"/>
      <c r="R419" s="40" t="inlineStr"/>
      <c r="S419" s="40" t="inlineStr"/>
      <c r="T419" s="41" t="inlineStr">
        <is>
          <t>кг</t>
        </is>
      </c>
      <c r="U419" s="671" t="n">
        <v>0</v>
      </c>
      <c r="V419" s="672">
        <f>IFERROR(IF(U419="",0,CEILING((U419/$H419),1)*$H419),"")</f>
        <v/>
      </c>
      <c r="W419" s="42">
        <f>IFERROR(IF(V419=0,"",ROUNDUP(V419/H419,0)*0.00937),"")</f>
        <v/>
      </c>
      <c r="X419" s="69" t="inlineStr"/>
      <c r="Y419" s="70" t="inlineStr"/>
      <c r="AC419" s="71" t="n"/>
      <c r="AZ419" s="294" t="inlineStr">
        <is>
          <t>КИ</t>
        </is>
      </c>
    </row>
    <row r="420">
      <c r="A420" s="323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73" t="n"/>
      <c r="M420" s="674" t="inlineStr">
        <is>
          <t>Итого</t>
        </is>
      </c>
      <c r="N420" s="644" t="n"/>
      <c r="O420" s="644" t="n"/>
      <c r="P420" s="644" t="n"/>
      <c r="Q420" s="644" t="n"/>
      <c r="R420" s="644" t="n"/>
      <c r="S420" s="645" t="n"/>
      <c r="T420" s="43" t="inlineStr">
        <is>
          <t>кор</t>
        </is>
      </c>
      <c r="U420" s="675">
        <f>IFERROR(U418/H418,"0")+IFERROR(U419/H419,"0")</f>
        <v/>
      </c>
      <c r="V420" s="675">
        <f>IFERROR(V418/H418,"0")+IFERROR(V419/H419,"0")</f>
        <v/>
      </c>
      <c r="W420" s="675">
        <f>IFERROR(IF(W418="",0,W418),"0")+IFERROR(IF(W419="",0,W419),"0")</f>
        <v/>
      </c>
      <c r="X420" s="676" t="n"/>
      <c r="Y420" s="676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3" t="n"/>
      <c r="M421" s="674" t="inlineStr">
        <is>
          <t>Итого</t>
        </is>
      </c>
      <c r="N421" s="644" t="n"/>
      <c r="O421" s="644" t="n"/>
      <c r="P421" s="644" t="n"/>
      <c r="Q421" s="644" t="n"/>
      <c r="R421" s="644" t="n"/>
      <c r="S421" s="645" t="n"/>
      <c r="T421" s="43" t="inlineStr">
        <is>
          <t>кг</t>
        </is>
      </c>
      <c r="U421" s="675">
        <f>IFERROR(SUM(U418:U419),"0")</f>
        <v/>
      </c>
      <c r="V421" s="675">
        <f>IFERROR(SUM(V418:V419),"0")</f>
        <v/>
      </c>
      <c r="W421" s="43" t="n"/>
      <c r="X421" s="676" t="n"/>
      <c r="Y421" s="676" t="n"/>
    </row>
    <row r="422" ht="14.25" customHeight="1">
      <c r="A422" s="331" t="inlineStr">
        <is>
          <t>Копченые колбасы</t>
        </is>
      </c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331" t="n"/>
      <c r="Y422" s="331" t="n"/>
    </row>
    <row r="423" ht="27" customHeight="1">
      <c r="A423" s="64" t="inlineStr">
        <is>
          <t>SU002150</t>
        </is>
      </c>
      <c r="B423" s="64" t="inlineStr">
        <is>
          <t>P003636</t>
        </is>
      </c>
      <c r="C423" s="37" t="n">
        <v>4301031252</v>
      </c>
      <c r="D423" s="315" t="n">
        <v>4680115883116</v>
      </c>
      <c r="E423" s="636" t="n"/>
      <c r="F423" s="668" t="n">
        <v>0.88</v>
      </c>
      <c r="G423" s="38" t="n">
        <v>6</v>
      </c>
      <c r="H423" s="668" t="n">
        <v>5.28</v>
      </c>
      <c r="I423" s="668" t="n">
        <v>5.64</v>
      </c>
      <c r="J423" s="38" t="n">
        <v>104</v>
      </c>
      <c r="K423" s="39" t="inlineStr">
        <is>
          <t>СК1</t>
        </is>
      </c>
      <c r="L423" s="38" t="n">
        <v>60</v>
      </c>
      <c r="M423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360</v>
      </c>
      <c r="V423" s="672">
        <f>IFERROR(IF(U423="",0,CEILING((U423/$H423),1)*$H423),"")</f>
        <v/>
      </c>
      <c r="W423" s="42">
        <f>IFERROR(IF(V423=0,"",ROUNDUP(V423/H423,0)*0.01196),"")</f>
        <v/>
      </c>
      <c r="X423" s="69" t="inlineStr"/>
      <c r="Y423" s="70" t="inlineStr"/>
      <c r="AC423" s="71" t="n"/>
      <c r="AZ423" s="295" t="inlineStr">
        <is>
          <t>КИ</t>
        </is>
      </c>
    </row>
    <row r="424" ht="27" customHeight="1">
      <c r="A424" s="64" t="inlineStr">
        <is>
          <t>SU002158</t>
        </is>
      </c>
      <c r="B424" s="64" t="inlineStr">
        <is>
          <t>P003632</t>
        </is>
      </c>
      <c r="C424" s="37" t="n">
        <v>4301031248</v>
      </c>
      <c r="D424" s="315" t="n">
        <v>4680115883093</v>
      </c>
      <c r="E424" s="636" t="n"/>
      <c r="F424" s="668" t="n">
        <v>0.88</v>
      </c>
      <c r="G424" s="38" t="n">
        <v>6</v>
      </c>
      <c r="H424" s="668" t="n">
        <v>5.28</v>
      </c>
      <c r="I424" s="668" t="n">
        <v>5.64</v>
      </c>
      <c r="J424" s="38" t="n">
        <v>104</v>
      </c>
      <c r="K424" s="39" t="inlineStr">
        <is>
          <t>СК2</t>
        </is>
      </c>
      <c r="L424" s="38" t="n">
        <v>60</v>
      </c>
      <c r="M424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71" t="n"/>
      <c r="AZ424" s="296" t="inlineStr">
        <is>
          <t>КИ</t>
        </is>
      </c>
    </row>
    <row r="425" ht="27" customHeight="1">
      <c r="A425" s="64" t="inlineStr">
        <is>
          <t>SU002151</t>
        </is>
      </c>
      <c r="B425" s="64" t="inlineStr">
        <is>
          <t>P003634</t>
        </is>
      </c>
      <c r="C425" s="37" t="n">
        <v>4301031250</v>
      </c>
      <c r="D425" s="315" t="n">
        <v>4680115883109</v>
      </c>
      <c r="E425" s="636" t="n"/>
      <c r="F425" s="668" t="n">
        <v>0.88</v>
      </c>
      <c r="G425" s="38" t="n">
        <v>6</v>
      </c>
      <c r="H425" s="668" t="n">
        <v>5.28</v>
      </c>
      <c r="I425" s="668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185</v>
      </c>
      <c r="V425" s="672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SU002916</t>
        </is>
      </c>
      <c r="B426" s="64" t="inlineStr">
        <is>
          <t>P003633</t>
        </is>
      </c>
      <c r="C426" s="37" t="n">
        <v>4301031249</v>
      </c>
      <c r="D426" s="315" t="n">
        <v>4680115882072</v>
      </c>
      <c r="E426" s="636" t="n"/>
      <c r="F426" s="668" t="n">
        <v>0.6</v>
      </c>
      <c r="G426" s="38" t="n">
        <v>6</v>
      </c>
      <c r="H426" s="668" t="n">
        <v>3.6</v>
      </c>
      <c r="I426" s="668" t="n">
        <v>3.84</v>
      </c>
      <c r="J426" s="38" t="n">
        <v>120</v>
      </c>
      <c r="K426" s="39" t="inlineStr">
        <is>
          <t>СК1</t>
        </is>
      </c>
      <c r="L426" s="38" t="n">
        <v>60</v>
      </c>
      <c r="M426" s="901" t="inlineStr">
        <is>
          <t>В/к колбасы «Рубленая Запеченная» Фикс.вес 0,6 Вектор ТМ «Дугушка»</t>
        </is>
      </c>
      <c r="N426" s="670" t="n"/>
      <c r="O426" s="670" t="n"/>
      <c r="P426" s="670" t="n"/>
      <c r="Q426" s="636" t="n"/>
      <c r="R426" s="40" t="inlineStr"/>
      <c r="S426" s="40" t="inlineStr"/>
      <c r="T426" s="41" t="inlineStr">
        <is>
          <t>кг</t>
        </is>
      </c>
      <c r="U426" s="671" t="n">
        <v>0</v>
      </c>
      <c r="V426" s="672">
        <f>IFERROR(IF(U426="",0,CEILING((U426/$H426),1)*$H426),"")</f>
        <v/>
      </c>
      <c r="W426" s="42">
        <f>IFERROR(IF(V426=0,"",ROUNDUP(V426/H426,0)*0.00937),"")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SU002919</t>
        </is>
      </c>
      <c r="B427" s="64" t="inlineStr">
        <is>
          <t>P003635</t>
        </is>
      </c>
      <c r="C427" s="37" t="n">
        <v>4301031251</v>
      </c>
      <c r="D427" s="315" t="n">
        <v>4680115882102</v>
      </c>
      <c r="E427" s="636" t="n"/>
      <c r="F427" s="668" t="n">
        <v>0.6</v>
      </c>
      <c r="G427" s="38" t="n">
        <v>6</v>
      </c>
      <c r="H427" s="668" t="n">
        <v>3.6</v>
      </c>
      <c r="I427" s="668" t="n">
        <v>3.81</v>
      </c>
      <c r="J427" s="38" t="n">
        <v>120</v>
      </c>
      <c r="K427" s="39" t="inlineStr">
        <is>
          <t>СК2</t>
        </is>
      </c>
      <c r="L427" s="38" t="n">
        <v>60</v>
      </c>
      <c r="M427" s="902" t="inlineStr">
        <is>
          <t>В/к колбасы «Салями Запеченая» Фикс.вес 0,6 Вектор ТМ «Дугушка»</t>
        </is>
      </c>
      <c r="N427" s="670" t="n"/>
      <c r="O427" s="670" t="n"/>
      <c r="P427" s="670" t="n"/>
      <c r="Q427" s="636" t="n"/>
      <c r="R427" s="40" t="inlineStr"/>
      <c r="S427" s="40" t="inlineStr"/>
      <c r="T427" s="41" t="inlineStr">
        <is>
          <t>кг</t>
        </is>
      </c>
      <c r="U427" s="671" t="n">
        <v>0</v>
      </c>
      <c r="V427" s="672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SU002918</t>
        </is>
      </c>
      <c r="B428" s="64" t="inlineStr">
        <is>
          <t>P003637</t>
        </is>
      </c>
      <c r="C428" s="37" t="n">
        <v>4301031253</v>
      </c>
      <c r="D428" s="315" t="n">
        <v>4680115882096</v>
      </c>
      <c r="E428" s="636" t="n"/>
      <c r="F428" s="668" t="n">
        <v>0.6</v>
      </c>
      <c r="G428" s="38" t="n">
        <v>6</v>
      </c>
      <c r="H428" s="668" t="n">
        <v>3.6</v>
      </c>
      <c r="I428" s="668" t="n">
        <v>3.81</v>
      </c>
      <c r="J428" s="38" t="n">
        <v>120</v>
      </c>
      <c r="K428" s="39" t="inlineStr">
        <is>
          <t>СК2</t>
        </is>
      </c>
      <c r="L428" s="38" t="n">
        <v>60</v>
      </c>
      <c r="M428" s="903" t="inlineStr">
        <is>
          <t>В/к колбасы «Сервелат Запеченный» Фикс.вес 0,6 Вектор ТМ «Дугушка»</t>
        </is>
      </c>
      <c r="N428" s="670" t="n"/>
      <c r="O428" s="670" t="n"/>
      <c r="P428" s="670" t="n"/>
      <c r="Q428" s="636" t="n"/>
      <c r="R428" s="40" t="inlineStr"/>
      <c r="S428" s="40" t="inlineStr"/>
      <c r="T428" s="41" t="inlineStr">
        <is>
          <t>кг</t>
        </is>
      </c>
      <c r="U428" s="671" t="n">
        <v>0</v>
      </c>
      <c r="V428" s="672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>
      <c r="A429" s="323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3" t="n"/>
      <c r="M429" s="674" t="inlineStr">
        <is>
          <t>Итого</t>
        </is>
      </c>
      <c r="N429" s="644" t="n"/>
      <c r="O429" s="644" t="n"/>
      <c r="P429" s="644" t="n"/>
      <c r="Q429" s="644" t="n"/>
      <c r="R429" s="644" t="n"/>
      <c r="S429" s="645" t="n"/>
      <c r="T429" s="43" t="inlineStr">
        <is>
          <t>кор</t>
        </is>
      </c>
      <c r="U429" s="675">
        <f>IFERROR(U423/H423,"0")+IFERROR(U424/H424,"0")+IFERROR(U425/H425,"0")+IFERROR(U426/H426,"0")+IFERROR(U427/H427,"0")+IFERROR(U428/H428,"0")</f>
        <v/>
      </c>
      <c r="V429" s="675">
        <f>IFERROR(V423/H423,"0")+IFERROR(V424/H424,"0")+IFERROR(V425/H425,"0")+IFERROR(V426/H426,"0")+IFERROR(V427/H427,"0")+IFERROR(V428/H428,"0")</f>
        <v/>
      </c>
      <c r="W429" s="675">
        <f>IFERROR(IF(W423="",0,W423),"0")+IFERROR(IF(W424="",0,W424),"0")+IFERROR(IF(W425="",0,W425),"0")+IFERROR(IF(W426="",0,W426),"0")+IFERROR(IF(W427="",0,W427),"0")+IFERROR(IF(W428="",0,W428),"0")</f>
        <v/>
      </c>
      <c r="X429" s="676" t="n"/>
      <c r="Y429" s="676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3" t="n"/>
      <c r="M430" s="674" t="inlineStr">
        <is>
          <t>Итого</t>
        </is>
      </c>
      <c r="N430" s="644" t="n"/>
      <c r="O430" s="644" t="n"/>
      <c r="P430" s="644" t="n"/>
      <c r="Q430" s="644" t="n"/>
      <c r="R430" s="644" t="n"/>
      <c r="S430" s="645" t="n"/>
      <c r="T430" s="43" t="inlineStr">
        <is>
          <t>кг</t>
        </is>
      </c>
      <c r="U430" s="675">
        <f>IFERROR(SUM(U423:U428),"0")</f>
        <v/>
      </c>
      <c r="V430" s="675">
        <f>IFERROR(SUM(V423:V428),"0")</f>
        <v/>
      </c>
      <c r="W430" s="43" t="n"/>
      <c r="X430" s="676" t="n"/>
      <c r="Y430" s="676" t="n"/>
    </row>
    <row r="431" ht="14.25" customHeight="1">
      <c r="A431" s="331" t="inlineStr">
        <is>
          <t>Сосиски</t>
        </is>
      </c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331" t="n"/>
      <c r="Y431" s="331" t="n"/>
    </row>
    <row r="432" ht="16.5" customHeight="1">
      <c r="A432" s="64" t="inlineStr">
        <is>
          <t>SU002218</t>
        </is>
      </c>
      <c r="B432" s="64" t="inlineStr">
        <is>
          <t>P002854</t>
        </is>
      </c>
      <c r="C432" s="37" t="n">
        <v>4301051230</v>
      </c>
      <c r="D432" s="315" t="n">
        <v>4607091383409</v>
      </c>
      <c r="E432" s="636" t="n"/>
      <c r="F432" s="668" t="n">
        <v>1.3</v>
      </c>
      <c r="G432" s="38" t="n">
        <v>6</v>
      </c>
      <c r="H432" s="668" t="n">
        <v>7.8</v>
      </c>
      <c r="I432" s="668" t="n">
        <v>8.346</v>
      </c>
      <c r="J432" s="38" t="n">
        <v>56</v>
      </c>
      <c r="K432" s="39" t="inlineStr">
        <is>
          <t>СК2</t>
        </is>
      </c>
      <c r="L432" s="38" t="n">
        <v>45</v>
      </c>
      <c r="M432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32" s="670" t="n"/>
      <c r="O432" s="670" t="n"/>
      <c r="P432" s="670" t="n"/>
      <c r="Q432" s="636" t="n"/>
      <c r="R432" s="40" t="inlineStr"/>
      <c r="S432" s="40" t="inlineStr"/>
      <c r="T432" s="41" t="inlineStr">
        <is>
          <t>кг</t>
        </is>
      </c>
      <c r="U432" s="671" t="n">
        <v>0</v>
      </c>
      <c r="V432" s="672">
        <f>IFERROR(IF(U432="",0,CEILING((U432/$H432),1)*$H432),"")</f>
        <v/>
      </c>
      <c r="W432" s="42">
        <f>IFERROR(IF(V432=0,"",ROUNDUP(V432/H432,0)*0.02175),"")</f>
        <v/>
      </c>
      <c r="X432" s="69" t="inlineStr"/>
      <c r="Y432" s="70" t="inlineStr"/>
      <c r="AC432" s="71" t="n"/>
      <c r="AZ432" s="301" t="inlineStr">
        <is>
          <t>КИ</t>
        </is>
      </c>
    </row>
    <row r="433" ht="16.5" customHeight="1">
      <c r="A433" s="64" t="inlineStr">
        <is>
          <t>SU002219</t>
        </is>
      </c>
      <c r="B433" s="64" t="inlineStr">
        <is>
          <t>P002855</t>
        </is>
      </c>
      <c r="C433" s="37" t="n">
        <v>4301051231</v>
      </c>
      <c r="D433" s="315" t="n">
        <v>4607091383416</v>
      </c>
      <c r="E433" s="636" t="n"/>
      <c r="F433" s="668" t="n">
        <v>1.3</v>
      </c>
      <c r="G433" s="38" t="n">
        <v>6</v>
      </c>
      <c r="H433" s="668" t="n">
        <v>7.8</v>
      </c>
      <c r="I433" s="668" t="n">
        <v>8.346</v>
      </c>
      <c r="J433" s="38" t="n">
        <v>56</v>
      </c>
      <c r="K433" s="39" t="inlineStr">
        <is>
          <t>СК2</t>
        </is>
      </c>
      <c r="L433" s="38" t="n">
        <v>45</v>
      </c>
      <c r="M433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3" s="670" t="n"/>
      <c r="O433" s="670" t="n"/>
      <c r="P433" s="670" t="n"/>
      <c r="Q433" s="636" t="n"/>
      <c r="R433" s="40" t="inlineStr"/>
      <c r="S433" s="40" t="inlineStr"/>
      <c r="T433" s="41" t="inlineStr">
        <is>
          <t>кг</t>
        </is>
      </c>
      <c r="U433" s="671" t="n">
        <v>90</v>
      </c>
      <c r="V433" s="672">
        <f>IFERROR(IF(U433="",0,CEILING((U433/$H433),1)*$H433),"")</f>
        <v/>
      </c>
      <c r="W433" s="42">
        <f>IFERROR(IF(V433=0,"",ROUNDUP(V433/H433,0)*0.02175),"")</f>
        <v/>
      </c>
      <c r="X433" s="69" t="inlineStr"/>
      <c r="Y433" s="70" t="inlineStr"/>
      <c r="AC433" s="71" t="n"/>
      <c r="AZ433" s="302" t="inlineStr">
        <is>
          <t>КИ</t>
        </is>
      </c>
    </row>
    <row r="434">
      <c r="A434" s="323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3" t="n"/>
      <c r="M434" s="674" t="inlineStr">
        <is>
          <t>Итого</t>
        </is>
      </c>
      <c r="N434" s="644" t="n"/>
      <c r="O434" s="644" t="n"/>
      <c r="P434" s="644" t="n"/>
      <c r="Q434" s="644" t="n"/>
      <c r="R434" s="644" t="n"/>
      <c r="S434" s="645" t="n"/>
      <c r="T434" s="43" t="inlineStr">
        <is>
          <t>кор</t>
        </is>
      </c>
      <c r="U434" s="675">
        <f>IFERROR(U432/H432,"0")+IFERROR(U433/H433,"0")</f>
        <v/>
      </c>
      <c r="V434" s="675">
        <f>IFERROR(V432/H432,"0")+IFERROR(V433/H433,"0")</f>
        <v/>
      </c>
      <c r="W434" s="675">
        <f>IFERROR(IF(W432="",0,W432),"0")+IFERROR(IF(W433="",0,W433),"0")</f>
        <v/>
      </c>
      <c r="X434" s="676" t="n"/>
      <c r="Y434" s="676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3" t="n"/>
      <c r="M435" s="674" t="inlineStr">
        <is>
          <t>Итого</t>
        </is>
      </c>
      <c r="N435" s="644" t="n"/>
      <c r="O435" s="644" t="n"/>
      <c r="P435" s="644" t="n"/>
      <c r="Q435" s="644" t="n"/>
      <c r="R435" s="644" t="n"/>
      <c r="S435" s="645" t="n"/>
      <c r="T435" s="43" t="inlineStr">
        <is>
          <t>кг</t>
        </is>
      </c>
      <c r="U435" s="675">
        <f>IFERROR(SUM(U432:U433),"0")</f>
        <v/>
      </c>
      <c r="V435" s="675">
        <f>IFERROR(SUM(V432:V433),"0")</f>
        <v/>
      </c>
      <c r="W435" s="43" t="n"/>
      <c r="X435" s="676" t="n"/>
      <c r="Y435" s="676" t="n"/>
    </row>
    <row r="436" ht="27.75" customHeight="1">
      <c r="A436" s="336" t="inlineStr">
        <is>
          <t>Зареченские</t>
        </is>
      </c>
      <c r="B436" s="667" t="n"/>
      <c r="C436" s="667" t="n"/>
      <c r="D436" s="667" t="n"/>
      <c r="E436" s="667" t="n"/>
      <c r="F436" s="667" t="n"/>
      <c r="G436" s="667" t="n"/>
      <c r="H436" s="667" t="n"/>
      <c r="I436" s="667" t="n"/>
      <c r="J436" s="667" t="n"/>
      <c r="K436" s="667" t="n"/>
      <c r="L436" s="667" t="n"/>
      <c r="M436" s="667" t="n"/>
      <c r="N436" s="667" t="n"/>
      <c r="O436" s="667" t="n"/>
      <c r="P436" s="667" t="n"/>
      <c r="Q436" s="667" t="n"/>
      <c r="R436" s="667" t="n"/>
      <c r="S436" s="667" t="n"/>
      <c r="T436" s="667" t="n"/>
      <c r="U436" s="667" t="n"/>
      <c r="V436" s="667" t="n"/>
      <c r="W436" s="667" t="n"/>
      <c r="X436" s="55" t="n"/>
      <c r="Y436" s="55" t="n"/>
    </row>
    <row r="437" ht="16.5" customHeight="1">
      <c r="A437" s="330" t="inlineStr">
        <is>
          <t>Зареченские продукты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330" t="n"/>
      <c r="Y437" s="330" t="n"/>
    </row>
    <row r="438" ht="14.25" customHeight="1">
      <c r="A438" s="331" t="inlineStr">
        <is>
          <t>Вареные колбасы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31" t="n"/>
      <c r="Y438" s="331" t="n"/>
    </row>
    <row r="439" ht="27" customHeight="1">
      <c r="A439" s="64" t="inlineStr">
        <is>
          <t>SU002807</t>
        </is>
      </c>
      <c r="B439" s="64" t="inlineStr">
        <is>
          <t>P003210</t>
        </is>
      </c>
      <c r="C439" s="37" t="n">
        <v>4301011434</v>
      </c>
      <c r="D439" s="315" t="n">
        <v>4680115881099</v>
      </c>
      <c r="E439" s="636" t="n"/>
      <c r="F439" s="668" t="n">
        <v>1.5</v>
      </c>
      <c r="G439" s="38" t="n">
        <v>8</v>
      </c>
      <c r="H439" s="668" t="n">
        <v>12</v>
      </c>
      <c r="I439" s="668" t="n">
        <v>12.48</v>
      </c>
      <c r="J439" s="38" t="n">
        <v>56</v>
      </c>
      <c r="K439" s="39" t="inlineStr">
        <is>
          <t>СК1</t>
        </is>
      </c>
      <c r="L439" s="38" t="n">
        <v>50</v>
      </c>
      <c r="M439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9" s="670" t="n"/>
      <c r="O439" s="670" t="n"/>
      <c r="P439" s="670" t="n"/>
      <c r="Q439" s="636" t="n"/>
      <c r="R439" s="40" t="inlineStr"/>
      <c r="S439" s="40" t="inlineStr"/>
      <c r="T439" s="41" t="inlineStr">
        <is>
          <t>кг</t>
        </is>
      </c>
      <c r="U439" s="671" t="n">
        <v>0</v>
      </c>
      <c r="V439" s="672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71" t="n"/>
      <c r="AZ439" s="303" t="inlineStr">
        <is>
          <t>КИ</t>
        </is>
      </c>
    </row>
    <row r="440" ht="27" customHeight="1">
      <c r="A440" s="64" t="inlineStr">
        <is>
          <t>SU002808</t>
        </is>
      </c>
      <c r="B440" s="64" t="inlineStr">
        <is>
          <t>P003214</t>
        </is>
      </c>
      <c r="C440" s="37" t="n">
        <v>4301011435</v>
      </c>
      <c r="D440" s="315" t="n">
        <v>4680115881150</v>
      </c>
      <c r="E440" s="636" t="n"/>
      <c r="F440" s="668" t="n">
        <v>1.5</v>
      </c>
      <c r="G440" s="38" t="n">
        <v>8</v>
      </c>
      <c r="H440" s="668" t="n">
        <v>12</v>
      </c>
      <c r="I440" s="668" t="n">
        <v>12.48</v>
      </c>
      <c r="J440" s="38" t="n">
        <v>56</v>
      </c>
      <c r="K440" s="39" t="inlineStr">
        <is>
          <t>СК1</t>
        </is>
      </c>
      <c r="L440" s="38" t="n">
        <v>50</v>
      </c>
      <c r="M440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0" s="670" t="n"/>
      <c r="O440" s="670" t="n"/>
      <c r="P440" s="670" t="n"/>
      <c r="Q440" s="636" t="n"/>
      <c r="R440" s="40" t="inlineStr"/>
      <c r="S440" s="40" t="inlineStr"/>
      <c r="T440" s="41" t="inlineStr">
        <is>
          <t>кг</t>
        </is>
      </c>
      <c r="U440" s="671" t="n">
        <v>85</v>
      </c>
      <c r="V440" s="672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>
      <c r="A441" s="323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3" t="n"/>
      <c r="M441" s="674" t="inlineStr">
        <is>
          <t>Итого</t>
        </is>
      </c>
      <c r="N441" s="644" t="n"/>
      <c r="O441" s="644" t="n"/>
      <c r="P441" s="644" t="n"/>
      <c r="Q441" s="644" t="n"/>
      <c r="R441" s="644" t="n"/>
      <c r="S441" s="645" t="n"/>
      <c r="T441" s="43" t="inlineStr">
        <is>
          <t>кор</t>
        </is>
      </c>
      <c r="U441" s="675">
        <f>IFERROR(U439/H439,"0")+IFERROR(U440/H440,"0")</f>
        <v/>
      </c>
      <c r="V441" s="675">
        <f>IFERROR(V439/H439,"0")+IFERROR(V440/H440,"0")</f>
        <v/>
      </c>
      <c r="W441" s="675">
        <f>IFERROR(IF(W439="",0,W439),"0")+IFERROR(IF(W440="",0,W440),"0")</f>
        <v/>
      </c>
      <c r="X441" s="676" t="n"/>
      <c r="Y441" s="676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3" t="n"/>
      <c r="M442" s="674" t="inlineStr">
        <is>
          <t>Итого</t>
        </is>
      </c>
      <c r="N442" s="644" t="n"/>
      <c r="O442" s="644" t="n"/>
      <c r="P442" s="644" t="n"/>
      <c r="Q442" s="644" t="n"/>
      <c r="R442" s="644" t="n"/>
      <c r="S442" s="645" t="n"/>
      <c r="T442" s="43" t="inlineStr">
        <is>
          <t>кг</t>
        </is>
      </c>
      <c r="U442" s="675">
        <f>IFERROR(SUM(U439:U440),"0")</f>
        <v/>
      </c>
      <c r="V442" s="675">
        <f>IFERROR(SUM(V439:V440),"0")</f>
        <v/>
      </c>
      <c r="W442" s="43" t="n"/>
      <c r="X442" s="676" t="n"/>
      <c r="Y442" s="676" t="n"/>
    </row>
    <row r="443" ht="14.25" customHeight="1">
      <c r="A443" s="331" t="inlineStr">
        <is>
          <t>Ветчины</t>
        </is>
      </c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331" t="n"/>
      <c r="Y443" s="331" t="n"/>
    </row>
    <row r="444" ht="16.5" customHeight="1">
      <c r="A444" s="64" t="inlineStr">
        <is>
          <t>SU002806</t>
        </is>
      </c>
      <c r="B444" s="64" t="inlineStr">
        <is>
          <t>P003207</t>
        </is>
      </c>
      <c r="C444" s="37" t="n">
        <v>4301020230</v>
      </c>
      <c r="D444" s="315" t="n">
        <v>4680115881112</v>
      </c>
      <c r="E444" s="636" t="n"/>
      <c r="F444" s="668" t="n">
        <v>1.35</v>
      </c>
      <c r="G444" s="38" t="n">
        <v>8</v>
      </c>
      <c r="H444" s="668" t="n">
        <v>10.8</v>
      </c>
      <c r="I444" s="668" t="n">
        <v>11.28</v>
      </c>
      <c r="J444" s="38" t="n">
        <v>56</v>
      </c>
      <c r="K444" s="39" t="inlineStr">
        <is>
          <t>СК1</t>
        </is>
      </c>
      <c r="L444" s="38" t="n">
        <v>50</v>
      </c>
      <c r="M444" s="908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4" s="670" t="n"/>
      <c r="O444" s="670" t="n"/>
      <c r="P444" s="670" t="n"/>
      <c r="Q444" s="636" t="n"/>
      <c r="R444" s="40" t="inlineStr"/>
      <c r="S444" s="40" t="inlineStr"/>
      <c r="T444" s="41" t="inlineStr">
        <is>
          <t>кг</t>
        </is>
      </c>
      <c r="U444" s="671" t="n">
        <v>0</v>
      </c>
      <c r="V444" s="672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5" t="inlineStr">
        <is>
          <t>КИ</t>
        </is>
      </c>
    </row>
    <row r="445" ht="27" customHeight="1">
      <c r="A445" s="64" t="inlineStr">
        <is>
          <t>SU002811</t>
        </is>
      </c>
      <c r="B445" s="64" t="inlineStr">
        <is>
          <t>P003208</t>
        </is>
      </c>
      <c r="C445" s="37" t="n">
        <v>4301020231</v>
      </c>
      <c r="D445" s="315" t="n">
        <v>4680115881129</v>
      </c>
      <c r="E445" s="636" t="n"/>
      <c r="F445" s="668" t="n">
        <v>1.8</v>
      </c>
      <c r="G445" s="38" t="n">
        <v>6</v>
      </c>
      <c r="H445" s="668" t="n">
        <v>10.8</v>
      </c>
      <c r="I445" s="668" t="n">
        <v>11.28</v>
      </c>
      <c r="J445" s="38" t="n">
        <v>56</v>
      </c>
      <c r="K445" s="39" t="inlineStr">
        <is>
          <t>СК1</t>
        </is>
      </c>
      <c r="L445" s="38" t="n">
        <v>50</v>
      </c>
      <c r="M445" s="909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5" s="670" t="n"/>
      <c r="O445" s="670" t="n"/>
      <c r="P445" s="670" t="n"/>
      <c r="Q445" s="636" t="n"/>
      <c r="R445" s="40" t="inlineStr"/>
      <c r="S445" s="40" t="inlineStr"/>
      <c r="T445" s="41" t="inlineStr">
        <is>
          <t>кг</t>
        </is>
      </c>
      <c r="U445" s="671" t="n">
        <v>0</v>
      </c>
      <c r="V445" s="672">
        <f>IFERROR(IF(U445="",0,CEILING((U445/$H445),1)*$H445),"")</f>
        <v/>
      </c>
      <c r="W445" s="42">
        <f>IFERROR(IF(V445=0,"",ROUNDUP(V445/H445,0)*0.02175),"")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23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3" t="n"/>
      <c r="M446" s="674" t="inlineStr">
        <is>
          <t>Итого</t>
        </is>
      </c>
      <c r="N446" s="644" t="n"/>
      <c r="O446" s="644" t="n"/>
      <c r="P446" s="644" t="n"/>
      <c r="Q446" s="644" t="n"/>
      <c r="R446" s="644" t="n"/>
      <c r="S446" s="645" t="n"/>
      <c r="T446" s="43" t="inlineStr">
        <is>
          <t>кор</t>
        </is>
      </c>
      <c r="U446" s="675">
        <f>IFERROR(U444/H444,"0")+IFERROR(U445/H445,"0")</f>
        <v/>
      </c>
      <c r="V446" s="675">
        <f>IFERROR(V444/H444,"0")+IFERROR(V445/H445,"0")</f>
        <v/>
      </c>
      <c r="W446" s="675">
        <f>IFERROR(IF(W444="",0,W444),"0")+IFERROR(IF(W445="",0,W445),"0")</f>
        <v/>
      </c>
      <c r="X446" s="676" t="n"/>
      <c r="Y446" s="676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3" t="n"/>
      <c r="M447" s="674" t="inlineStr">
        <is>
          <t>Итого</t>
        </is>
      </c>
      <c r="N447" s="644" t="n"/>
      <c r="O447" s="644" t="n"/>
      <c r="P447" s="644" t="n"/>
      <c r="Q447" s="644" t="n"/>
      <c r="R447" s="644" t="n"/>
      <c r="S447" s="645" t="n"/>
      <c r="T447" s="43" t="inlineStr">
        <is>
          <t>кг</t>
        </is>
      </c>
      <c r="U447" s="675">
        <f>IFERROR(SUM(U444:U445),"0")</f>
        <v/>
      </c>
      <c r="V447" s="675">
        <f>IFERROR(SUM(V444:V445),"0")</f>
        <v/>
      </c>
      <c r="W447" s="43" t="n"/>
      <c r="X447" s="676" t="n"/>
      <c r="Y447" s="676" t="n"/>
    </row>
    <row r="448" ht="14.25" customHeight="1">
      <c r="A448" s="331" t="inlineStr">
        <is>
          <t>Копченые колбасы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31" t="n"/>
      <c r="Y448" s="331" t="n"/>
    </row>
    <row r="449" ht="27" customHeight="1">
      <c r="A449" s="64" t="inlineStr">
        <is>
          <t>SU002805</t>
        </is>
      </c>
      <c r="B449" s="64" t="inlineStr">
        <is>
          <t>P003206</t>
        </is>
      </c>
      <c r="C449" s="37" t="n">
        <v>4301031192</v>
      </c>
      <c r="D449" s="315" t="n">
        <v>4680115881167</v>
      </c>
      <c r="E449" s="636" t="n"/>
      <c r="F449" s="668" t="n">
        <v>0.73</v>
      </c>
      <c r="G449" s="38" t="n">
        <v>6</v>
      </c>
      <c r="H449" s="668" t="n">
        <v>4.38</v>
      </c>
      <c r="I449" s="668" t="n">
        <v>4.64</v>
      </c>
      <c r="J449" s="38" t="n">
        <v>156</v>
      </c>
      <c r="K449" s="39" t="inlineStr">
        <is>
          <t>СК2</t>
        </is>
      </c>
      <c r="L449" s="38" t="n">
        <v>40</v>
      </c>
      <c r="M449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9" s="670" t="n"/>
      <c r="O449" s="670" t="n"/>
      <c r="P449" s="670" t="n"/>
      <c r="Q449" s="636" t="n"/>
      <c r="R449" s="40" t="inlineStr"/>
      <c r="S449" s="40" t="inlineStr"/>
      <c r="T449" s="41" t="inlineStr">
        <is>
          <t>кг</t>
        </is>
      </c>
      <c r="U449" s="671" t="n">
        <v>55</v>
      </c>
      <c r="V449" s="672">
        <f>IFERROR(IF(U449="",0,CEILING((U449/$H449),1)*$H449),"")</f>
        <v/>
      </c>
      <c r="W449" s="42">
        <f>IFERROR(IF(V449=0,"",ROUNDUP(V449/H449,0)*0.00753),"")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16.5" customHeight="1">
      <c r="A450" s="64" t="inlineStr">
        <is>
          <t>SU002809</t>
        </is>
      </c>
      <c r="B450" s="64" t="inlineStr">
        <is>
          <t>P003216</t>
        </is>
      </c>
      <c r="C450" s="37" t="n">
        <v>4301031193</v>
      </c>
      <c r="D450" s="315" t="n">
        <v>4680115881136</v>
      </c>
      <c r="E450" s="636" t="n"/>
      <c r="F450" s="668" t="n">
        <v>0.73</v>
      </c>
      <c r="G450" s="38" t="n">
        <v>6</v>
      </c>
      <c r="H450" s="668" t="n">
        <v>4.38</v>
      </c>
      <c r="I450" s="668" t="n">
        <v>4.64</v>
      </c>
      <c r="J450" s="38" t="n">
        <v>156</v>
      </c>
      <c r="K450" s="39" t="inlineStr">
        <is>
          <t>СК2</t>
        </is>
      </c>
      <c r="L450" s="38" t="n">
        <v>40</v>
      </c>
      <c r="M450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0" s="670" t="n"/>
      <c r="O450" s="670" t="n"/>
      <c r="P450" s="670" t="n"/>
      <c r="Q450" s="636" t="n"/>
      <c r="R450" s="40" t="inlineStr"/>
      <c r="S450" s="40" t="inlineStr"/>
      <c r="T450" s="41" t="inlineStr">
        <is>
          <t>кг</t>
        </is>
      </c>
      <c r="U450" s="671" t="n">
        <v>375</v>
      </c>
      <c r="V450" s="672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>
      <c r="A451" s="323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3" t="n"/>
      <c r="M451" s="674" t="inlineStr">
        <is>
          <t>Итого</t>
        </is>
      </c>
      <c r="N451" s="644" t="n"/>
      <c r="O451" s="644" t="n"/>
      <c r="P451" s="644" t="n"/>
      <c r="Q451" s="644" t="n"/>
      <c r="R451" s="644" t="n"/>
      <c r="S451" s="645" t="n"/>
      <c r="T451" s="43" t="inlineStr">
        <is>
          <t>кор</t>
        </is>
      </c>
      <c r="U451" s="675">
        <f>IFERROR(U449/H449,"0")+IFERROR(U450/H450,"0")</f>
        <v/>
      </c>
      <c r="V451" s="675">
        <f>IFERROR(V449/H449,"0")+IFERROR(V450/H450,"0")</f>
        <v/>
      </c>
      <c r="W451" s="675">
        <f>IFERROR(IF(W449="",0,W449),"0")+IFERROR(IF(W450="",0,W450),"0")</f>
        <v/>
      </c>
      <c r="X451" s="676" t="n"/>
      <c r="Y451" s="676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3" t="n"/>
      <c r="M452" s="674" t="inlineStr">
        <is>
          <t>Итого</t>
        </is>
      </c>
      <c r="N452" s="644" t="n"/>
      <c r="O452" s="644" t="n"/>
      <c r="P452" s="644" t="n"/>
      <c r="Q452" s="644" t="n"/>
      <c r="R452" s="644" t="n"/>
      <c r="S452" s="645" t="n"/>
      <c r="T452" s="43" t="inlineStr">
        <is>
          <t>кг</t>
        </is>
      </c>
      <c r="U452" s="675">
        <f>IFERROR(SUM(U449:U450),"0")</f>
        <v/>
      </c>
      <c r="V452" s="675">
        <f>IFERROR(SUM(V449:V450),"0")</f>
        <v/>
      </c>
      <c r="W452" s="43" t="n"/>
      <c r="X452" s="676" t="n"/>
      <c r="Y452" s="676" t="n"/>
    </row>
    <row r="453" ht="14.25" customHeight="1">
      <c r="A453" s="331" t="inlineStr">
        <is>
          <t>Сосиски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31" t="n"/>
      <c r="Y453" s="331" t="n"/>
    </row>
    <row r="454" ht="27" customHeight="1">
      <c r="A454" s="64" t="inlineStr">
        <is>
          <t>SU002803</t>
        </is>
      </c>
      <c r="B454" s="64" t="inlineStr">
        <is>
          <t>P003204</t>
        </is>
      </c>
      <c r="C454" s="37" t="n">
        <v>4301051381</v>
      </c>
      <c r="D454" s="315" t="n">
        <v>4680115881068</v>
      </c>
      <c r="E454" s="636" t="n"/>
      <c r="F454" s="668" t="n">
        <v>1.3</v>
      </c>
      <c r="G454" s="38" t="n">
        <v>6</v>
      </c>
      <c r="H454" s="668" t="n">
        <v>7.8</v>
      </c>
      <c r="I454" s="668" t="n">
        <v>8.279999999999999</v>
      </c>
      <c r="J454" s="38" t="n">
        <v>56</v>
      </c>
      <c r="K454" s="39" t="inlineStr">
        <is>
          <t>СК2</t>
        </is>
      </c>
      <c r="L454" s="38" t="n">
        <v>30</v>
      </c>
      <c r="M454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4" s="670" t="n"/>
      <c r="O454" s="670" t="n"/>
      <c r="P454" s="670" t="n"/>
      <c r="Q454" s="636" t="n"/>
      <c r="R454" s="40" t="inlineStr"/>
      <c r="S454" s="40" t="inlineStr"/>
      <c r="T454" s="41" t="inlineStr">
        <is>
          <t>кг</t>
        </is>
      </c>
      <c r="U454" s="671" t="n">
        <v>0</v>
      </c>
      <c r="V454" s="672">
        <f>IFERROR(IF(U454="",0,CEILING((U454/$H454),1)*$H454),"")</f>
        <v/>
      </c>
      <c r="W454" s="42">
        <f>IFERROR(IF(V454=0,"",ROUNDUP(V454/H454,0)*0.02175),"")</f>
        <v/>
      </c>
      <c r="X454" s="69" t="inlineStr"/>
      <c r="Y454" s="70" t="inlineStr"/>
      <c r="AC454" s="71" t="n"/>
      <c r="AZ454" s="309" t="inlineStr">
        <is>
          <t>КИ</t>
        </is>
      </c>
    </row>
    <row r="455" ht="27" customHeight="1">
      <c r="A455" s="64" t="inlineStr">
        <is>
          <t>SU002804</t>
        </is>
      </c>
      <c r="B455" s="64" t="inlineStr">
        <is>
          <t>P003205</t>
        </is>
      </c>
      <c r="C455" s="37" t="n">
        <v>4301051382</v>
      </c>
      <c r="D455" s="315" t="n">
        <v>4680115881075</v>
      </c>
      <c r="E455" s="636" t="n"/>
      <c r="F455" s="668" t="n">
        <v>0.5</v>
      </c>
      <c r="G455" s="38" t="n">
        <v>6</v>
      </c>
      <c r="H455" s="668" t="n">
        <v>3</v>
      </c>
      <c r="I455" s="668" t="n">
        <v>3.2</v>
      </c>
      <c r="J455" s="38" t="n">
        <v>156</v>
      </c>
      <c r="K455" s="39" t="inlineStr">
        <is>
          <t>СК2</t>
        </is>
      </c>
      <c r="L455" s="38" t="n">
        <v>30</v>
      </c>
      <c r="M455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5" s="670" t="n"/>
      <c r="O455" s="670" t="n"/>
      <c r="P455" s="670" t="n"/>
      <c r="Q455" s="636" t="n"/>
      <c r="R455" s="40" t="inlineStr"/>
      <c r="S455" s="40" t="inlineStr"/>
      <c r="T455" s="41" t="inlineStr">
        <is>
          <t>кг</t>
        </is>
      </c>
      <c r="U455" s="671" t="n">
        <v>0</v>
      </c>
      <c r="V455" s="672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0" t="inlineStr">
        <is>
          <t>КИ</t>
        </is>
      </c>
    </row>
    <row r="456">
      <c r="A456" s="323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3" t="n"/>
      <c r="M456" s="674" t="inlineStr">
        <is>
          <t>Итого</t>
        </is>
      </c>
      <c r="N456" s="644" t="n"/>
      <c r="O456" s="644" t="n"/>
      <c r="P456" s="644" t="n"/>
      <c r="Q456" s="644" t="n"/>
      <c r="R456" s="644" t="n"/>
      <c r="S456" s="645" t="n"/>
      <c r="T456" s="43" t="inlineStr">
        <is>
          <t>кор</t>
        </is>
      </c>
      <c r="U456" s="675">
        <f>IFERROR(U454/H454,"0")+IFERROR(U455/H455,"0")</f>
        <v/>
      </c>
      <c r="V456" s="675">
        <f>IFERROR(V454/H454,"0")+IFERROR(V455/H455,"0")</f>
        <v/>
      </c>
      <c r="W456" s="675">
        <f>IFERROR(IF(W454="",0,W454),"0")+IFERROR(IF(W455="",0,W455),"0")</f>
        <v/>
      </c>
      <c r="X456" s="676" t="n"/>
      <c r="Y456" s="676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3" t="n"/>
      <c r="M457" s="674" t="inlineStr">
        <is>
          <t>Итого</t>
        </is>
      </c>
      <c r="N457" s="644" t="n"/>
      <c r="O457" s="644" t="n"/>
      <c r="P457" s="644" t="n"/>
      <c r="Q457" s="644" t="n"/>
      <c r="R457" s="644" t="n"/>
      <c r="S457" s="645" t="n"/>
      <c r="T457" s="43" t="inlineStr">
        <is>
          <t>кг</t>
        </is>
      </c>
      <c r="U457" s="675">
        <f>IFERROR(SUM(U454:U455),"0")</f>
        <v/>
      </c>
      <c r="V457" s="675">
        <f>IFERROR(SUM(V454:V455),"0")</f>
        <v/>
      </c>
      <c r="W457" s="43" t="n"/>
      <c r="X457" s="676" t="n"/>
      <c r="Y457" s="676" t="n"/>
    </row>
    <row r="458" ht="16.5" customHeight="1">
      <c r="A458" s="330" t="inlineStr">
        <is>
          <t>Выгодная цена</t>
        </is>
      </c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330" t="n"/>
      <c r="Y458" s="330" t="n"/>
    </row>
    <row r="459" ht="14.25" customHeight="1">
      <c r="A459" s="331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31" t="n"/>
      <c r="Y459" s="331" t="n"/>
    </row>
    <row r="460" ht="16.5" customHeight="1">
      <c r="A460" s="64" t="inlineStr">
        <is>
          <t>SU002655</t>
        </is>
      </c>
      <c r="B460" s="64" t="inlineStr">
        <is>
          <t>P003022</t>
        </is>
      </c>
      <c r="C460" s="37" t="n">
        <v>4301051310</v>
      </c>
      <c r="D460" s="315" t="n">
        <v>4680115880870</v>
      </c>
      <c r="E460" s="636" t="n"/>
      <c r="F460" s="668" t="n">
        <v>1.3</v>
      </c>
      <c r="G460" s="38" t="n">
        <v>6</v>
      </c>
      <c r="H460" s="668" t="n">
        <v>7.8</v>
      </c>
      <c r="I460" s="668" t="n">
        <v>8.364000000000001</v>
      </c>
      <c r="J460" s="38" t="n">
        <v>56</v>
      </c>
      <c r="K460" s="39" t="inlineStr">
        <is>
          <t>СК3</t>
        </is>
      </c>
      <c r="L460" s="38" t="n">
        <v>40</v>
      </c>
      <c r="M460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0" s="670" t="n"/>
      <c r="O460" s="670" t="n"/>
      <c r="P460" s="670" t="n"/>
      <c r="Q460" s="636" t="n"/>
      <c r="R460" s="40" t="inlineStr"/>
      <c r="S460" s="40" t="inlineStr"/>
      <c r="T460" s="41" t="inlineStr">
        <is>
          <t>кг</t>
        </is>
      </c>
      <c r="U460" s="671" t="n">
        <v>1050</v>
      </c>
      <c r="V460" s="672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1" t="inlineStr">
        <is>
          <t>КИ</t>
        </is>
      </c>
    </row>
    <row r="461">
      <c r="A461" s="323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3" t="n"/>
      <c r="M461" s="674" t="inlineStr">
        <is>
          <t>Итого</t>
        </is>
      </c>
      <c r="N461" s="644" t="n"/>
      <c r="O461" s="644" t="n"/>
      <c r="P461" s="644" t="n"/>
      <c r="Q461" s="644" t="n"/>
      <c r="R461" s="644" t="n"/>
      <c r="S461" s="645" t="n"/>
      <c r="T461" s="43" t="inlineStr">
        <is>
          <t>кор</t>
        </is>
      </c>
      <c r="U461" s="675">
        <f>IFERROR(U460/H460,"0")</f>
        <v/>
      </c>
      <c r="V461" s="675">
        <f>IFERROR(V460/H460,"0")</f>
        <v/>
      </c>
      <c r="W461" s="675">
        <f>IFERROR(IF(W460="",0,W460),"0")</f>
        <v/>
      </c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3" t="n"/>
      <c r="M462" s="674" t="inlineStr">
        <is>
          <t>Итого</t>
        </is>
      </c>
      <c r="N462" s="644" t="n"/>
      <c r="O462" s="644" t="n"/>
      <c r="P462" s="644" t="n"/>
      <c r="Q462" s="644" t="n"/>
      <c r="R462" s="644" t="n"/>
      <c r="S462" s="645" t="n"/>
      <c r="T462" s="43" t="inlineStr">
        <is>
          <t>кг</t>
        </is>
      </c>
      <c r="U462" s="675">
        <f>IFERROR(SUM(U460:U460),"0")</f>
        <v/>
      </c>
      <c r="V462" s="675">
        <f>IFERROR(SUM(V460:V460),"0")</f>
        <v/>
      </c>
      <c r="W462" s="43" t="n"/>
      <c r="X462" s="676" t="n"/>
      <c r="Y462" s="676" t="n"/>
    </row>
    <row r="463" ht="15" customHeight="1">
      <c r="A463" s="327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ИТОГО НЕТТО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/>
      </c>
      <c r="V463" s="675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ИТОГО БРУТТО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кг</t>
        </is>
      </c>
      <c r="U46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/>
      </c>
      <c r="V46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/>
      </c>
      <c r="W464" s="43" t="n"/>
      <c r="X464" s="676" t="n"/>
      <c r="Y464" s="676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Кол-во паллет</t>
        </is>
      </c>
      <c r="N465" s="627" t="n"/>
      <c r="O465" s="627" t="n"/>
      <c r="P465" s="627" t="n"/>
      <c r="Q465" s="627" t="n"/>
      <c r="R465" s="627" t="n"/>
      <c r="S465" s="628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/>
      </c>
      <c r="W465" s="43" t="n"/>
      <c r="X465" s="676" t="n"/>
      <c r="Y465" s="676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3" t="n"/>
      <c r="M466" s="915" t="inlineStr">
        <is>
          <t>Вес брутто  с паллетами</t>
        </is>
      </c>
      <c r="N466" s="627" t="n"/>
      <c r="O466" s="627" t="n"/>
      <c r="P466" s="627" t="n"/>
      <c r="Q466" s="627" t="n"/>
      <c r="R466" s="627" t="n"/>
      <c r="S466" s="628" t="n"/>
      <c r="T466" s="43" t="inlineStr">
        <is>
          <t>кг</t>
        </is>
      </c>
      <c r="U466" s="675">
        <f>GrossWeightTotal+PalletQtyTotal*25</f>
        <v/>
      </c>
      <c r="V466" s="675">
        <f>GrossWeightTotalR+PalletQtyTotalR*25</f>
        <v/>
      </c>
      <c r="W466" s="43" t="n"/>
      <c r="X466" s="676" t="n"/>
      <c r="Y466" s="676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3" t="n"/>
      <c r="M467" s="915" t="inlineStr">
        <is>
          <t>Кол-во коробок</t>
        </is>
      </c>
      <c r="N467" s="627" t="n"/>
      <c r="O467" s="627" t="n"/>
      <c r="P467" s="627" t="n"/>
      <c r="Q467" s="627" t="n"/>
      <c r="R467" s="627" t="n"/>
      <c r="S467" s="628" t="n"/>
      <c r="T467" s="43" t="inlineStr">
        <is>
          <t>шт</t>
        </is>
      </c>
      <c r="U467" s="675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/>
      </c>
      <c r="V467" s="675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/>
      </c>
      <c r="W467" s="43" t="n"/>
      <c r="X467" s="676" t="n"/>
      <c r="Y467" s="676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3" t="n"/>
      <c r="M468" s="915" t="inlineStr">
        <is>
          <t>Объем заказа</t>
        </is>
      </c>
      <c r="N468" s="627" t="n"/>
      <c r="O468" s="627" t="n"/>
      <c r="P468" s="627" t="n"/>
      <c r="Q468" s="627" t="n"/>
      <c r="R468" s="627" t="n"/>
      <c r="S468" s="628" t="n"/>
      <c r="T468" s="46" t="inlineStr">
        <is>
          <t>м3</t>
        </is>
      </c>
      <c r="U468" s="43" t="n"/>
      <c r="V468" s="43" t="n"/>
      <c r="W468" s="43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/>
      </c>
      <c r="X468" s="676" t="n"/>
      <c r="Y468" s="676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2" t="inlineStr">
        <is>
          <t>Ядрена копоть</t>
        </is>
      </c>
      <c r="C470" s="312" t="inlineStr">
        <is>
          <t>Вязанка</t>
        </is>
      </c>
      <c r="D470" s="916" t="n"/>
      <c r="E470" s="916" t="n"/>
      <c r="F470" s="917" t="n"/>
      <c r="G470" s="312" t="inlineStr">
        <is>
          <t>Стародворье</t>
        </is>
      </c>
      <c r="H470" s="916" t="n"/>
      <c r="I470" s="916" t="n"/>
      <c r="J470" s="916" t="n"/>
      <c r="K470" s="916" t="n"/>
      <c r="L470" s="917" t="n"/>
      <c r="M470" s="312" t="inlineStr">
        <is>
          <t>Особый рецепт</t>
        </is>
      </c>
      <c r="N470" s="917" t="n"/>
      <c r="O470" s="312" t="inlineStr">
        <is>
          <t>Баварушка</t>
        </is>
      </c>
      <c r="P470" s="917" t="n"/>
      <c r="Q470" s="312" t="inlineStr">
        <is>
          <t>Дугушка</t>
        </is>
      </c>
      <c r="R470" s="312" t="inlineStr">
        <is>
          <t>Зареченские</t>
        </is>
      </c>
      <c r="S470" s="917" t="n"/>
      <c r="T470" s="1" t="n"/>
      <c r="Y470" s="61" t="n"/>
      <c r="AB470" s="1" t="n"/>
    </row>
    <row r="471" ht="14.25" customHeight="1" thickTop="1">
      <c r="A471" s="313" t="inlineStr">
        <is>
          <t>СЕРИЯ</t>
        </is>
      </c>
      <c r="B471" s="312" t="inlineStr">
        <is>
          <t>Ядрена копоть</t>
        </is>
      </c>
      <c r="C471" s="312" t="inlineStr">
        <is>
          <t>Столичная</t>
        </is>
      </c>
      <c r="D471" s="312" t="inlineStr">
        <is>
          <t>Классическая</t>
        </is>
      </c>
      <c r="E471" s="312" t="inlineStr">
        <is>
          <t>Вязанка</t>
        </is>
      </c>
      <c r="F471" s="312" t="inlineStr">
        <is>
          <t>Сливушки</t>
        </is>
      </c>
      <c r="G471" s="312" t="inlineStr">
        <is>
          <t>Золоченная в печи</t>
        </is>
      </c>
      <c r="H471" s="312" t="inlineStr">
        <is>
          <t>Мясорубская</t>
        </is>
      </c>
      <c r="I471" s="312" t="inlineStr">
        <is>
          <t>Сочинка</t>
        </is>
      </c>
      <c r="J471" s="312" t="inlineStr">
        <is>
          <t>Бордо</t>
        </is>
      </c>
      <c r="K471" s="312" t="inlineStr">
        <is>
          <t>Фирменная</t>
        </is>
      </c>
      <c r="L471" s="312" t="inlineStr">
        <is>
          <t>Бавария</t>
        </is>
      </c>
      <c r="M471" s="312" t="inlineStr">
        <is>
          <t>Особая</t>
        </is>
      </c>
      <c r="N471" s="312" t="inlineStr">
        <is>
          <t>Особая Без свинины</t>
        </is>
      </c>
      <c r="O471" s="312" t="inlineStr">
        <is>
          <t>Филейбургская</t>
        </is>
      </c>
      <c r="P471" s="312" t="inlineStr">
        <is>
          <t>Балыкбургская</t>
        </is>
      </c>
      <c r="Q471" s="312" t="inlineStr">
        <is>
          <t>Дугушка</t>
        </is>
      </c>
      <c r="R471" s="312" t="inlineStr">
        <is>
          <t>Зареченские продукты</t>
        </is>
      </c>
      <c r="S471" s="312" t="inlineStr">
        <is>
          <t>Выгодная цена</t>
        </is>
      </c>
      <c r="T471" s="1" t="n"/>
      <c r="Y471" s="61" t="n"/>
      <c r="AB471" s="1" t="n"/>
    </row>
    <row r="472" ht="13.5" customHeight="1" thickBot="1">
      <c r="A472" s="918" t="n"/>
      <c r="B472" s="919" t="n"/>
      <c r="C472" s="919" t="n"/>
      <c r="D472" s="919" t="n"/>
      <c r="E472" s="919" t="n"/>
      <c r="F472" s="919" t="n"/>
      <c r="G472" s="919" t="n"/>
      <c r="H472" s="919" t="n"/>
      <c r="I472" s="919" t="n"/>
      <c r="J472" s="919" t="n"/>
      <c r="K472" s="919" t="n"/>
      <c r="L472" s="919" t="n"/>
      <c r="M472" s="919" t="n"/>
      <c r="N472" s="919" t="n"/>
      <c r="O472" s="919" t="n"/>
      <c r="P472" s="919" t="n"/>
      <c r="Q472" s="919" t="n"/>
      <c r="R472" s="919" t="n"/>
      <c r="S472" s="919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</f>
        <v/>
      </c>
      <c r="C473" s="53">
        <f>IFERROR(V46*1,"0")+IFERROR(V47*1,"0")</f>
        <v/>
      </c>
      <c r="D473" s="53">
        <f>IFERROR(V52*1,"0")+IFERROR(V53*1,"0")+IFERROR(V54*1,"0")</f>
        <v/>
      </c>
      <c r="E473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/>
      </c>
      <c r="F473" s="53">
        <f>IFERROR(V118*1,"0")+IFERROR(V119*1,"0")+IFERROR(V120*1,"0")+IFERROR(V121*1,"0")</f>
        <v/>
      </c>
      <c r="G473" s="53">
        <f>IFERROR(V127*1,"0")+IFERROR(V128*1,"0")+IFERROR(V129*1,"0")</f>
        <v/>
      </c>
      <c r="H473" s="53">
        <f>IFERROR(V134*1,"0")+IFERROR(V135*1,"0")+IFERROR(V136*1,"0")+IFERROR(V137*1,"0")+IFERROR(V138*1,"0")+IFERROR(V139*1,"0")+IFERROR(V140*1,"0")+IFERROR(V141*1,"0")</f>
        <v/>
      </c>
      <c r="I473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/>
      </c>
      <c r="J473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/>
      </c>
      <c r="K473" s="53">
        <f>IFERROR(V247*1,"0")+IFERROR(V248*1,"0")+IFERROR(V249*1,"0")+IFERROR(V250*1,"0")+IFERROR(V251*1,"0")+IFERROR(V252*1,"0")+IFERROR(V253*1,"0")+IFERROR(V257*1,"0")+IFERROR(V258*1,"0")</f>
        <v/>
      </c>
      <c r="L473" s="53">
        <f>IFERROR(V263*1,"0")+IFERROR(V264*1,"0")+IFERROR(V268*1,"0")+IFERROR(V269*1,"0")+IFERROR(V270*1,"0")+IFERROR(V274*1,"0")+IFERROR(V278*1,"0")</f>
        <v/>
      </c>
      <c r="M473" s="53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/>
      </c>
      <c r="N473" s="53">
        <f>IFERROR(V313*1,"0")+IFERROR(V314*1,"0")+IFERROR(V315*1,"0")+IFERROR(V316*1,"0")+IFERROR(V320*1,"0")+IFERROR(V321*1,"0")+IFERROR(V325*1,"0")+IFERROR(V326*1,"0")+IFERROR(V327*1,"0")+IFERROR(V328*1,"0")+IFERROR(V332*1,"0")</f>
        <v/>
      </c>
      <c r="O473" s="53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/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/>
      </c>
      <c r="Q473" s="53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/>
      </c>
      <c r="R473" s="53">
        <f>IFERROR(V439*1,"0")+IFERROR(V440*1,"0")+IFERROR(V444*1,"0")+IFERROR(V445*1,"0")+IFERROR(V449*1,"0")+IFERROR(V450*1,"0")+IFERROR(V454*1,"0")+IFERROR(V455*1,"0")</f>
        <v/>
      </c>
      <c r="S473" s="53">
        <f>IFERROR(V460*1,"0")</f>
        <v/>
      </c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UWc2QO0jrsOPWB2F45cWg==" formatRows="1" sort="0" spinCount="100000" hashValue="Z1ABVe0RDR5hISuEZcbN4REA6gkl6sQmIpiOgza2AZppeGL+XDD4QeIv3cKagleeYmeQyiaGYfz1adNb5uVKIA==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iz50Cnjl97egeen3xW6s/Q==" formatRows="1" sort="0" spinCount="100000" hashValue="gBGY8YTEnzc1y3B/oZGwaYm2qLa0oz0QamHyMGFeZSnlv83ZrZucy5A+YoleRuWpQNZFUIRGZ/9l1jeyxjv7E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2023-09-01T06:13:37Z</dcterms:modified>
  <cp:lastModifiedBy>Uaer4</cp:lastModifiedBy>
</cp:coreProperties>
</file>