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9,23\13,09,23 КИ\"/>
    </mc:Choice>
  </mc:AlternateContent>
  <xr:revisionPtr revIDLastSave="0" documentId="13_ncr:1_{8F6F5BCF-0686-4C0E-90D4-37F5B1A2D06F}" xr6:coauthVersionLast="45" xr6:coauthVersionMax="45" xr10:uidLastSave="{00000000-0000-0000-0000-000000000000}"/>
  <bookViews>
    <workbookView xWindow="-120" yWindow="-120" windowWidth="29040" windowHeight="15840" tabRatio="31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TDSheet!$A$3:$T$34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6" i="1" l="1"/>
  <c r="M35" i="1"/>
  <c r="T35" i="1"/>
  <c r="T36" i="1"/>
  <c r="J11" i="1" l="1"/>
  <c r="T31" i="1" l="1"/>
  <c r="T32" i="1"/>
  <c r="T33" i="1"/>
  <c r="T34" i="1"/>
  <c r="L7" i="1"/>
  <c r="L8" i="1"/>
  <c r="N8" i="1" s="1"/>
  <c r="L9" i="1"/>
  <c r="L10" i="1"/>
  <c r="N10" i="1" s="1"/>
  <c r="L11" i="1"/>
  <c r="L12" i="1"/>
  <c r="N12" i="1" s="1"/>
  <c r="L13" i="1"/>
  <c r="L14" i="1"/>
  <c r="N14" i="1" s="1"/>
  <c r="L15" i="1"/>
  <c r="L16" i="1"/>
  <c r="N16" i="1" s="1"/>
  <c r="L17" i="1"/>
  <c r="L18" i="1"/>
  <c r="N18" i="1" s="1"/>
  <c r="L19" i="1"/>
  <c r="L20" i="1"/>
  <c r="N20" i="1" s="1"/>
  <c r="L21" i="1"/>
  <c r="L22" i="1"/>
  <c r="N22" i="1" s="1"/>
  <c r="L23" i="1"/>
  <c r="N23" i="1" s="1"/>
  <c r="L24" i="1"/>
  <c r="N24" i="1" s="1"/>
  <c r="L25" i="1"/>
  <c r="L26" i="1"/>
  <c r="N26" i="1" s="1"/>
  <c r="L27" i="1"/>
  <c r="N27" i="1" s="1"/>
  <c r="L28" i="1"/>
  <c r="N28" i="1" s="1"/>
  <c r="L29" i="1"/>
  <c r="L30" i="1"/>
  <c r="N30" i="1" s="1"/>
  <c r="L31" i="1"/>
  <c r="N31" i="1" s="1"/>
  <c r="L32" i="1"/>
  <c r="O32" i="1" s="1"/>
  <c r="L33" i="1"/>
  <c r="N33" i="1" s="1"/>
  <c r="L34" i="1"/>
  <c r="O34" i="1" s="1"/>
  <c r="L6" i="1"/>
  <c r="E5" i="1"/>
  <c r="I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4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4" i="1"/>
  <c r="Q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4" i="1"/>
  <c r="P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T23" i="1" s="1"/>
  <c r="G24" i="1"/>
  <c r="G25" i="1"/>
  <c r="G26" i="1"/>
  <c r="G27" i="1"/>
  <c r="T27" i="1" s="1"/>
  <c r="G28" i="1"/>
  <c r="G29" i="1"/>
  <c r="G30" i="1"/>
  <c r="G6" i="1"/>
  <c r="K5" i="1"/>
  <c r="J5" i="1"/>
  <c r="H5" i="1"/>
  <c r="T30" i="1" l="1"/>
  <c r="T28" i="1"/>
  <c r="T26" i="1"/>
  <c r="T24" i="1"/>
  <c r="T22" i="1"/>
  <c r="T20" i="1"/>
  <c r="T18" i="1"/>
  <c r="T16" i="1"/>
  <c r="T14" i="1"/>
  <c r="T12" i="1"/>
  <c r="T10" i="1"/>
  <c r="T8" i="1"/>
  <c r="N34" i="1"/>
  <c r="T6" i="1"/>
  <c r="T29" i="1"/>
  <c r="T25" i="1"/>
  <c r="T21" i="1"/>
  <c r="T19" i="1"/>
  <c r="T17" i="1"/>
  <c r="T15" i="1"/>
  <c r="T13" i="1"/>
  <c r="T9" i="1"/>
  <c r="T7" i="1"/>
  <c r="N32" i="1"/>
  <c r="P5" i="1"/>
  <c r="Q5" i="1"/>
  <c r="R5" i="1"/>
  <c r="O6" i="1"/>
  <c r="O33" i="1"/>
  <c r="O31" i="1"/>
  <c r="O29" i="1"/>
  <c r="O27" i="1"/>
  <c r="O25" i="1"/>
  <c r="O23" i="1"/>
  <c r="O21" i="1"/>
  <c r="O19" i="1"/>
  <c r="O17" i="1"/>
  <c r="O15" i="1"/>
  <c r="O13" i="1"/>
  <c r="O9" i="1"/>
  <c r="O7" i="1"/>
  <c r="N6" i="1"/>
  <c r="N29" i="1"/>
  <c r="N25" i="1"/>
  <c r="N21" i="1"/>
  <c r="N19" i="1"/>
  <c r="N17" i="1"/>
  <c r="N15" i="1"/>
  <c r="N13" i="1"/>
  <c r="N9" i="1"/>
  <c r="N7" i="1"/>
  <c r="O30" i="1"/>
  <c r="O28" i="1"/>
  <c r="O26" i="1"/>
  <c r="O24" i="1"/>
  <c r="O22" i="1"/>
  <c r="O20" i="1"/>
  <c r="O18" i="1"/>
  <c r="O16" i="1"/>
  <c r="O14" i="1"/>
  <c r="O12" i="1"/>
  <c r="O10" i="1"/>
  <c r="O8" i="1"/>
  <c r="L5" i="1"/>
  <c r="F11" i="1" l="1"/>
  <c r="F5" i="1" l="1"/>
  <c r="O11" i="1"/>
  <c r="N11" i="1"/>
  <c r="T11" i="1" l="1"/>
  <c r="T5" i="1" s="1"/>
  <c r="M5" i="1"/>
</calcChain>
</file>

<file path=xl/sharedStrings.xml><?xml version="1.0" encoding="utf-8"?>
<sst xmlns="http://schemas.openxmlformats.org/spreadsheetml/2006/main" count="98" uniqueCount="56">
  <si>
    <t>Период: 06.09.2023 - 13.09.2023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</si>
  <si>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</si>
  <si>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</si>
  <si>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</si>
  <si>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</si>
  <si>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</si>
  <si>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</si>
  <si>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</si>
  <si>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016  Сосиски Вязанка Молочные, Вязанка вискофан  ВЕС.ПОКОМ</t>
  </si>
  <si>
    <t>кг</t>
  </si>
  <si>
    <t>017  Сосиски Вязанка Сливочные, Вязанка амицел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</si>
  <si>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</si>
  <si>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</si>
  <si>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</si>
  <si>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</si>
  <si>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</si>
  <si>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</si>
  <si>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</si>
  <si>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</si>
  <si>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</si>
  <si>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</si>
  <si>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</si>
  <si>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</si>
  <si>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</si>
  <si>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</si>
  <si>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</si>
  <si>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</si>
  <si>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</si>
  <si>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</si>
  <si>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378 Ветчина Балыкбургская ТМ Баварушка в оболочке фиброуз в вакуумной упаковке.  ПОКОМ</t>
  </si>
  <si>
    <t>БОНУС_225  Колбаса Дугушка со шпиком, ВЕС, ТМ Стародворье   ПОКОМ</t>
  </si>
  <si>
    <t>082  Колбаса Стародворская, 0,4кг, ТС Старый двор  ПОКОМ</t>
  </si>
  <si>
    <t>096  Сосиски Баварские,  0.42кг,ПОКОМ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</si>
  <si>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</si>
  <si>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</si>
  <si>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</si>
  <si>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Сосиски Сочинки ТМ Стародворье с сочным окороком в оболочке полиамид в модиф газ 0,4 кг  ПОКОМ</t>
  </si>
  <si>
    <t>БОНУС_096  Сосиски Баварские,  0.42кг,ПОКОМ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</si>
  <si>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</si>
  <si>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</si>
  <si>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</si>
  <si>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</si>
  <si>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</si>
  <si>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</si>
  <si>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</si>
  <si>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23,08</t>
  </si>
  <si>
    <t>ср 30,08</t>
  </si>
  <si>
    <t>коментарий</t>
  </si>
  <si>
    <t>вес</t>
  </si>
  <si>
    <t>Сардельки Сочинки с сочным окороком ТМ Стародворье полиамид мгс ф/в 0,4 кг СК3</t>
  </si>
  <si>
    <t>ср 05,09</t>
  </si>
  <si>
    <t>акция</t>
  </si>
  <si>
    <t>АКЦИЯ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</si>
  <si>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</si>
  <si>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</si>
  <si>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письмо Молоствов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</si>
</sst>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2" fillId="3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4" borderId="1" xfId="0" applyNumberFormat="1" applyFill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right" vertical="top"/>
    </xf>
    <xf numFmtId="2" fontId="0" fillId="0" borderId="0" xfId="0" applyNumberFormat="1"/>
    <xf numFmtId="164" fontId="4" fillId="0" borderId="0" xfId="0" applyNumberFormat="1" applyFont="1"/>
    <xf numFmtId="164" fontId="5" fillId="5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4" fillId="0" borderId="0" xfId="0" applyNumberFormat="1" applyFont="1" applyAlignment="1">
      <alignment horizontal="left"/>
    </xf>
    <xf numFmtId="164" fontId="0" fillId="0" borderId="3" xfId="0" applyNumberFormat="1" applyBorder="1" applyAlignment="1"/>
    <xf numFmtId="164" fontId="0" fillId="6" borderId="0" xfId="0" applyNumberFormat="1" applyFill="1" applyAlignment="1"/>
    <xf numFmtId="164" fontId="0" fillId="6" borderId="0" xfId="0" applyNumberFormat="1" applyFill="1" applyAlignment="1">
      <alignment horizontal="left"/>
    </xf>
    <xf numFmtId="16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05,09,23%20&#1050;&#1048;/&#1076;&#1074;%2005,09,23%20&#1073;&#1088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29.08.2023 - 05.09.2023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N3" t="str">
            <v>кон ост</v>
          </cell>
          <cell r="O3" t="str">
            <v>ост без заказа</v>
          </cell>
          <cell r="P3" t="str">
            <v>ср 16,08</v>
          </cell>
          <cell r="Q3" t="str">
            <v>ср 23,08</v>
          </cell>
          <cell r="R3" t="str">
            <v>ср 30,08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8756.625</v>
          </cell>
          <cell r="F5">
            <v>3008.8220000000001</v>
          </cell>
          <cell r="H5">
            <v>0</v>
          </cell>
          <cell r="I5">
            <v>0</v>
          </cell>
          <cell r="J5">
            <v>15374</v>
          </cell>
          <cell r="K5">
            <v>0</v>
          </cell>
          <cell r="L5">
            <v>1751.325</v>
          </cell>
          <cell r="M5">
            <v>5050</v>
          </cell>
          <cell r="P5">
            <v>2012.5724000000002</v>
          </cell>
          <cell r="Q5">
            <v>1635.865</v>
          </cell>
          <cell r="R5">
            <v>2110.9108000000001</v>
          </cell>
        </row>
        <row r="6">
          <cell r="A6" t="str">
            <v>016  Сосиски Вязанка Молочные, Вязанка вискофан  ВЕС.ПОКОМ</v>
          </cell>
          <cell r="B6" t="str">
            <v>кг</v>
          </cell>
          <cell r="C6">
            <v>49.094999999999999</v>
          </cell>
          <cell r="E6">
            <v>27.917999999999999</v>
          </cell>
          <cell r="G6">
            <v>1</v>
          </cell>
          <cell r="J6">
            <v>135</v>
          </cell>
          <cell r="L6">
            <v>5.5835999999999997</v>
          </cell>
          <cell r="M6">
            <v>50</v>
          </cell>
          <cell r="N6">
            <v>33.132745898703348</v>
          </cell>
          <cell r="O6">
            <v>24.177949709864606</v>
          </cell>
          <cell r="P6">
            <v>14.899199999999999</v>
          </cell>
          <cell r="Q6">
            <v>2.8188</v>
          </cell>
          <cell r="R6">
            <v>15.4476</v>
          </cell>
        </row>
        <row r="7">
          <cell r="A7" t="str">
            <v>017  Сосиски Вязанка Сливочные, Вязанка амицел ВЕС.ПОКОМ</v>
          </cell>
          <cell r="B7" t="str">
            <v>кг</v>
          </cell>
          <cell r="C7">
            <v>31.821000000000002</v>
          </cell>
          <cell r="D7">
            <v>3.629</v>
          </cell>
          <cell r="E7">
            <v>19.100999999999999</v>
          </cell>
          <cell r="F7">
            <v>1.341</v>
          </cell>
          <cell r="G7">
            <v>1</v>
          </cell>
          <cell r="J7">
            <v>175</v>
          </cell>
          <cell r="L7">
            <v>3.8201999999999998</v>
          </cell>
          <cell r="M7">
            <v>50</v>
          </cell>
          <cell r="N7">
            <v>59.248468666561962</v>
          </cell>
          <cell r="O7">
            <v>46.160148683315015</v>
          </cell>
          <cell r="P7">
            <v>16.816200000000002</v>
          </cell>
          <cell r="Q7">
            <v>9.0348000000000006</v>
          </cell>
          <cell r="R7">
            <v>18.038999999999998</v>
          </cell>
        </row>
        <row r="8">
          <cell r="A8" t="str">
            <v>030  Сосиски Вязанка Молочные, Вязанка вискофан МГС, 0.45кг, ПОКОМ</v>
          </cell>
          <cell r="B8" t="str">
            <v>шт</v>
          </cell>
          <cell r="C8">
            <v>201</v>
          </cell>
          <cell r="E8">
            <v>126</v>
          </cell>
          <cell r="G8">
            <v>0.45</v>
          </cell>
          <cell r="J8">
            <v>344</v>
          </cell>
          <cell r="L8">
            <v>25.2</v>
          </cell>
          <cell r="N8">
            <v>13.650793650793652</v>
          </cell>
          <cell r="O8">
            <v>13.650793650793652</v>
          </cell>
          <cell r="P8">
            <v>41.2</v>
          </cell>
          <cell r="Q8">
            <v>24.6</v>
          </cell>
          <cell r="R8">
            <v>41.6</v>
          </cell>
        </row>
        <row r="9">
          <cell r="A9" t="str">
            <v>032  Сосиски Вязанка Сливочные, Вязанка амицел МГС, 0.45кг, ПОКОМ</v>
          </cell>
          <cell r="B9" t="str">
            <v>шт</v>
          </cell>
          <cell r="C9">
            <v>220</v>
          </cell>
          <cell r="D9">
            <v>13</v>
          </cell>
          <cell r="E9">
            <v>151</v>
          </cell>
          <cell r="G9">
            <v>0.45</v>
          </cell>
          <cell r="J9">
            <v>380</v>
          </cell>
          <cell r="L9">
            <v>30.2</v>
          </cell>
          <cell r="N9">
            <v>12.582781456953642</v>
          </cell>
          <cell r="O9">
            <v>12.582781456953642</v>
          </cell>
          <cell r="P9">
            <v>47.2</v>
          </cell>
          <cell r="Q9">
            <v>31.2</v>
          </cell>
          <cell r="R9">
            <v>46.6</v>
          </cell>
        </row>
        <row r="10">
          <cell r="A10" t="str">
            <v>082  Колбаса Стародворская, 0,4кг, ТС Старый двор  ПОКОМ</v>
          </cell>
          <cell r="B10" t="str">
            <v>шт</v>
          </cell>
          <cell r="C10">
            <v>70</v>
          </cell>
          <cell r="E10">
            <v>6</v>
          </cell>
          <cell r="F10">
            <v>58</v>
          </cell>
          <cell r="G10">
            <v>0.4</v>
          </cell>
          <cell r="J10">
            <v>0</v>
          </cell>
          <cell r="L10">
            <v>1.2</v>
          </cell>
          <cell r="N10">
            <v>48.333333333333336</v>
          </cell>
          <cell r="O10">
            <v>48.333333333333336</v>
          </cell>
          <cell r="P10">
            <v>0.8</v>
          </cell>
          <cell r="Q10">
            <v>2.8</v>
          </cell>
          <cell r="R10">
            <v>2.2000000000000002</v>
          </cell>
        </row>
        <row r="11">
          <cell r="A11" t="str">
            <v>096  Сосиски Баварские,  0.42кг,ПОКОМ</v>
          </cell>
          <cell r="B11" t="str">
            <v>шт</v>
          </cell>
          <cell r="C11">
            <v>70</v>
          </cell>
          <cell r="D11">
            <v>120</v>
          </cell>
          <cell r="E11">
            <v>95</v>
          </cell>
          <cell r="F11">
            <v>25</v>
          </cell>
          <cell r="G11">
            <v>0.42</v>
          </cell>
          <cell r="J11">
            <v>230</v>
          </cell>
          <cell r="L11">
            <v>19</v>
          </cell>
          <cell r="N11">
            <v>13.421052631578947</v>
          </cell>
          <cell r="O11">
            <v>13.421052631578947</v>
          </cell>
          <cell r="P11">
            <v>16.399999999999999</v>
          </cell>
          <cell r="Q11">
            <v>25.2</v>
          </cell>
          <cell r="R11">
            <v>28.8</v>
          </cell>
        </row>
        <row r="12">
          <cell r="A12" t="str">
            <v>201  Ветчина Нежная ТМ Особый рецепт, (2,5кг), ПОКОМ</v>
          </cell>
          <cell r="B12" t="str">
            <v>кг</v>
          </cell>
          <cell r="C12">
            <v>1583.5940000000001</v>
          </cell>
          <cell r="D12">
            <v>1173.76</v>
          </cell>
          <cell r="E12">
            <v>1691.309</v>
          </cell>
          <cell r="F12">
            <v>838.47799999999995</v>
          </cell>
          <cell r="G12">
            <v>1</v>
          </cell>
          <cell r="J12">
            <v>2250</v>
          </cell>
          <cell r="L12">
            <v>338.26179999999999</v>
          </cell>
          <cell r="M12">
            <v>970</v>
          </cell>
          <cell r="N12">
            <v>11.998038205910333</v>
          </cell>
          <cell r="O12">
            <v>9.1304368391583086</v>
          </cell>
          <cell r="P12">
            <v>363.31939999999997</v>
          </cell>
          <cell r="Q12">
            <v>327.16520000000003</v>
          </cell>
          <cell r="R12">
            <v>364.79759999999999</v>
          </cell>
        </row>
        <row r="13">
          <cell r="A13" t="str">
            <v>217  Колбаса Докторская Дугушка, ВЕС, НЕ ГОСТ, ТМ Стародворье ПОКОМ</v>
          </cell>
          <cell r="B13" t="str">
            <v>кг</v>
          </cell>
          <cell r="C13">
            <v>61.173000000000002</v>
          </cell>
          <cell r="D13">
            <v>158.19999999999999</v>
          </cell>
          <cell r="E13">
            <v>74.900000000000006</v>
          </cell>
          <cell r="F13">
            <v>102.295</v>
          </cell>
          <cell r="G13">
            <v>1</v>
          </cell>
          <cell r="J13">
            <v>70</v>
          </cell>
          <cell r="L13">
            <v>14.98</v>
          </cell>
          <cell r="M13">
            <v>10</v>
          </cell>
          <cell r="N13">
            <v>12.169225634178906</v>
          </cell>
          <cell r="O13">
            <v>11.501668891855809</v>
          </cell>
          <cell r="P13">
            <v>17.974399999999999</v>
          </cell>
          <cell r="Q13">
            <v>21.28</v>
          </cell>
          <cell r="R13">
            <v>18.8096</v>
          </cell>
        </row>
        <row r="14">
          <cell r="A14" t="str">
            <v>219  Колбаса Докторская Особая ТМ Особый рецепт, ВЕС  ПОКОМ</v>
          </cell>
          <cell r="B14" t="str">
            <v>кг</v>
          </cell>
          <cell r="C14">
            <v>1510.1469999999999</v>
          </cell>
          <cell r="D14">
            <v>632.65899999999999</v>
          </cell>
          <cell r="E14">
            <v>1459.1489999999999</v>
          </cell>
          <cell r="F14">
            <v>489.55200000000002</v>
          </cell>
          <cell r="G14">
            <v>1</v>
          </cell>
          <cell r="J14">
            <v>2000</v>
          </cell>
          <cell r="L14">
            <v>291.82979999999998</v>
          </cell>
          <cell r="M14">
            <v>1010</v>
          </cell>
          <cell r="N14">
            <v>11.991756839089087</v>
          </cell>
          <cell r="O14">
            <v>8.5308354390127406</v>
          </cell>
          <cell r="P14">
            <v>303.63720000000001</v>
          </cell>
          <cell r="Q14">
            <v>250.70259999999999</v>
          </cell>
          <cell r="R14">
            <v>295.0016</v>
          </cell>
        </row>
        <row r="15">
          <cell r="A15" t="str">
            <v>229  Колбаса Молочная Дугушка, в/у, ВЕС, ТМ Стародворье   ПОКОМ</v>
          </cell>
          <cell r="B15" t="str">
            <v>кг</v>
          </cell>
          <cell r="C15">
            <v>34.134999999999998</v>
          </cell>
          <cell r="D15">
            <v>100.194</v>
          </cell>
          <cell r="E15">
            <v>39.359000000000002</v>
          </cell>
          <cell r="F15">
            <v>66.126999999999995</v>
          </cell>
          <cell r="G15">
            <v>1</v>
          </cell>
          <cell r="J15">
            <v>60</v>
          </cell>
          <cell r="L15">
            <v>7.8718000000000004</v>
          </cell>
          <cell r="N15">
            <v>16.022637770268553</v>
          </cell>
          <cell r="O15">
            <v>16.022637770268553</v>
          </cell>
          <cell r="P15">
            <v>12.258799999999999</v>
          </cell>
          <cell r="Q15">
            <v>14.897600000000001</v>
          </cell>
          <cell r="R15">
            <v>13.372</v>
          </cell>
        </row>
        <row r="16">
          <cell r="A16" t="str">
            <v>230  Колбаса Молочная Особая ТМ Особый рецепт, п/а, ВЕС. ПОКОМ</v>
          </cell>
          <cell r="B16" t="str">
            <v>кг</v>
          </cell>
          <cell r="C16">
            <v>1416.818</v>
          </cell>
          <cell r="E16">
            <v>1163.9449999999999</v>
          </cell>
          <cell r="F16">
            <v>92.575999999999993</v>
          </cell>
          <cell r="G16">
            <v>1</v>
          </cell>
          <cell r="J16">
            <v>2100</v>
          </cell>
          <cell r="L16">
            <v>232.78899999999999</v>
          </cell>
          <cell r="M16">
            <v>600</v>
          </cell>
          <cell r="N16">
            <v>11.996168203824064</v>
          </cell>
          <cell r="O16">
            <v>9.4187268298759825</v>
          </cell>
          <cell r="P16">
            <v>257.32920000000001</v>
          </cell>
          <cell r="Q16">
            <v>180.55459999999999</v>
          </cell>
          <cell r="R16">
            <v>253.5446</v>
          </cell>
        </row>
        <row r="17">
          <cell r="A17" t="str">
            <v>235  Колбаса Особая ТМ Особый рецепт, ВЕС, ТМ Стародворье ПОКОМ</v>
          </cell>
          <cell r="B17" t="str">
            <v>кг</v>
          </cell>
          <cell r="C17">
            <v>1288.174</v>
          </cell>
          <cell r="D17">
            <v>280.82499999999999</v>
          </cell>
          <cell r="E17">
            <v>1281.076</v>
          </cell>
          <cell r="F17">
            <v>95.188000000000002</v>
          </cell>
          <cell r="G17">
            <v>1</v>
          </cell>
          <cell r="J17">
            <v>2300</v>
          </cell>
          <cell r="L17">
            <v>256.21519999999998</v>
          </cell>
          <cell r="M17">
            <v>680</v>
          </cell>
          <cell r="N17">
            <v>12.002363638066752</v>
          </cell>
          <cell r="O17">
            <v>9.3483446727594632</v>
          </cell>
          <cell r="P17">
            <v>296.50300000000004</v>
          </cell>
          <cell r="Q17">
            <v>207.18099999999998</v>
          </cell>
          <cell r="R17">
            <v>278.62220000000002</v>
          </cell>
        </row>
        <row r="18">
          <cell r="A18" t="str">
            <v>236  Колбаса Рубленая ЗАПЕЧ. Дугушка ТМ Стародворье, вектор, в/к    ПОКОМ</v>
          </cell>
          <cell r="B18" t="str">
            <v>кг</v>
          </cell>
          <cell r="C18">
            <v>13.090999999999999</v>
          </cell>
          <cell r="D18">
            <v>364.47800000000001</v>
          </cell>
          <cell r="E18">
            <v>105.002</v>
          </cell>
          <cell r="F18">
            <v>259.476</v>
          </cell>
          <cell r="G18">
            <v>1</v>
          </cell>
          <cell r="J18">
            <v>0</v>
          </cell>
          <cell r="L18">
            <v>21.000399999999999</v>
          </cell>
          <cell r="N18">
            <v>12.355764652101865</v>
          </cell>
          <cell r="O18">
            <v>12.355764652101865</v>
          </cell>
          <cell r="P18">
            <v>26.3764</v>
          </cell>
          <cell r="Q18">
            <v>39.775599999999997</v>
          </cell>
          <cell r="R18">
            <v>24.439799999999998</v>
          </cell>
        </row>
        <row r="19">
          <cell r="A19" t="str">
            <v>239  Колбаса Салями запеч Дугушка, оболочка вектор, ВЕС, ТМ Стародворье  ПОКОМ</v>
          </cell>
          <cell r="B19" t="str">
            <v>кг</v>
          </cell>
          <cell r="C19">
            <v>67.962000000000003</v>
          </cell>
          <cell r="D19">
            <v>84.606999999999999</v>
          </cell>
          <cell r="E19">
            <v>71.311000000000007</v>
          </cell>
          <cell r="F19">
            <v>33.783000000000001</v>
          </cell>
          <cell r="G19">
            <v>1</v>
          </cell>
          <cell r="J19">
            <v>130</v>
          </cell>
          <cell r="L19">
            <v>14.262200000000002</v>
          </cell>
          <cell r="M19">
            <v>10</v>
          </cell>
          <cell r="N19">
            <v>12.184866289913197</v>
          </cell>
          <cell r="O19">
            <v>11.483712190265177</v>
          </cell>
          <cell r="P19">
            <v>17.408200000000001</v>
          </cell>
          <cell r="Q19">
            <v>14.934000000000001</v>
          </cell>
          <cell r="R19">
            <v>18.217599999999997</v>
          </cell>
        </row>
        <row r="20">
          <cell r="A20" t="str">
            <v>248  Сардельки Сочные ТМ Особый рецепт,   ПОКОМ</v>
          </cell>
          <cell r="B20" t="str">
            <v>кг</v>
          </cell>
          <cell r="C20">
            <v>60.581000000000003</v>
          </cell>
          <cell r="D20">
            <v>236.21199999999999</v>
          </cell>
          <cell r="E20">
            <v>108.123</v>
          </cell>
          <cell r="F20">
            <v>130.55199999999999</v>
          </cell>
          <cell r="G20">
            <v>1</v>
          </cell>
          <cell r="J20">
            <v>240</v>
          </cell>
          <cell r="L20">
            <v>21.624600000000001</v>
          </cell>
          <cell r="N20">
            <v>17.135669561517901</v>
          </cell>
          <cell r="O20">
            <v>17.135669561517901</v>
          </cell>
          <cell r="P20">
            <v>31.598399999999998</v>
          </cell>
          <cell r="Q20">
            <v>36.077999999999996</v>
          </cell>
          <cell r="R20">
            <v>39.440199999999997</v>
          </cell>
        </row>
        <row r="21">
          <cell r="A21" t="str">
            <v>250  Сардельки стародворские с говядиной в обол. NDX, ВЕС. ПОКОМ</v>
          </cell>
          <cell r="B21" t="str">
            <v>кг</v>
          </cell>
          <cell r="C21">
            <v>136.483</v>
          </cell>
          <cell r="D21">
            <v>72.176000000000002</v>
          </cell>
          <cell r="E21">
            <v>162.64500000000001</v>
          </cell>
          <cell r="F21">
            <v>1.3080000000000001</v>
          </cell>
          <cell r="G21">
            <v>1</v>
          </cell>
          <cell r="J21">
            <v>375</v>
          </cell>
          <cell r="L21">
            <v>32.529000000000003</v>
          </cell>
          <cell r="M21">
            <v>15</v>
          </cell>
          <cell r="N21">
            <v>12.029512127639951</v>
          </cell>
          <cell r="O21">
            <v>11.5683851332657</v>
          </cell>
          <cell r="P21">
            <v>36.138600000000004</v>
          </cell>
          <cell r="Q21">
            <v>30.236000000000001</v>
          </cell>
          <cell r="R21">
            <v>48.2166</v>
          </cell>
        </row>
        <row r="22">
          <cell r="A22" t="str">
            <v>255  Сосиски Молочные для завтрака ТМ Особый рецепт, п/а МГС, ВЕС, ТМ Стародворье  ПОКОМ</v>
          </cell>
          <cell r="B22" t="str">
            <v>кг</v>
          </cell>
          <cell r="C22">
            <v>165.947</v>
          </cell>
          <cell r="D22">
            <v>31.960999999999999</v>
          </cell>
          <cell r="E22">
            <v>169.43799999999999</v>
          </cell>
          <cell r="G22">
            <v>1</v>
          </cell>
          <cell r="J22">
            <v>485</v>
          </cell>
          <cell r="L22">
            <v>33.887599999999999</v>
          </cell>
          <cell r="N22">
            <v>14.312019735832576</v>
          </cell>
          <cell r="O22">
            <v>14.312019735832576</v>
          </cell>
          <cell r="P22">
            <v>39.543599999999998</v>
          </cell>
          <cell r="Q22">
            <v>29.9954</v>
          </cell>
          <cell r="R22">
            <v>56.846199999999996</v>
          </cell>
        </row>
        <row r="23">
          <cell r="A23" t="str">
            <v>257  Сосиски Молочные оригинальные ТМ Особый рецепт, ВЕС.   ПОКОМ</v>
          </cell>
          <cell r="B23" t="str">
            <v>кг</v>
          </cell>
          <cell r="C23">
            <v>73.349000000000004</v>
          </cell>
          <cell r="D23">
            <v>126.24</v>
          </cell>
          <cell r="E23">
            <v>112.042</v>
          </cell>
          <cell r="F23">
            <v>82.179000000000002</v>
          </cell>
          <cell r="G23">
            <v>1</v>
          </cell>
          <cell r="J23">
            <v>0</v>
          </cell>
          <cell r="L23">
            <v>22.4084</v>
          </cell>
          <cell r="M23">
            <v>185</v>
          </cell>
          <cell r="N23">
            <v>11.923162742542974</v>
          </cell>
          <cell r="O23">
            <v>3.6673301083522252</v>
          </cell>
          <cell r="P23">
            <v>18.279599999999999</v>
          </cell>
          <cell r="Q23">
            <v>20.418199999999999</v>
          </cell>
          <cell r="R23">
            <v>13.115600000000001</v>
          </cell>
        </row>
        <row r="24">
          <cell r="A24" t="str">
            <v>265  Колбаса Балыкбургская, ВЕС, ТМ Баварушка  ПОКОМ</v>
          </cell>
          <cell r="B24" t="str">
            <v>кг</v>
          </cell>
          <cell r="C24">
            <v>511.45499999999998</v>
          </cell>
          <cell r="D24">
            <v>205.33099999999999</v>
          </cell>
          <cell r="E24">
            <v>574.37099999999998</v>
          </cell>
          <cell r="F24">
            <v>69.662000000000006</v>
          </cell>
          <cell r="G24">
            <v>1</v>
          </cell>
          <cell r="J24">
            <v>870</v>
          </cell>
          <cell r="L24">
            <v>114.8742</v>
          </cell>
          <cell r="M24">
            <v>440</v>
          </cell>
          <cell r="N24">
            <v>12.010198982887367</v>
          </cell>
          <cell r="O24">
            <v>8.1799220364537906</v>
          </cell>
          <cell r="P24">
            <v>117.77680000000001</v>
          </cell>
          <cell r="Q24">
            <v>88.227999999999994</v>
          </cell>
          <cell r="R24">
            <v>112.78</v>
          </cell>
        </row>
        <row r="25">
          <cell r="A25" t="str">
            <v>266  Колбаса Филейбургская с сочным окороком, ВЕС, ТМ Баварушка  ПОКОМ</v>
          </cell>
          <cell r="B25" t="str">
            <v>кг</v>
          </cell>
          <cell r="C25">
            <v>359.72</v>
          </cell>
          <cell r="E25">
            <v>301.072</v>
          </cell>
          <cell r="G25">
            <v>1</v>
          </cell>
          <cell r="J25">
            <v>720</v>
          </cell>
          <cell r="L25">
            <v>60.214399999999998</v>
          </cell>
          <cell r="N25">
            <v>11.957272678960514</v>
          </cell>
          <cell r="O25">
            <v>11.957272678960514</v>
          </cell>
          <cell r="P25">
            <v>73.915400000000005</v>
          </cell>
          <cell r="Q25">
            <v>48.4114</v>
          </cell>
          <cell r="R25">
            <v>75.401399999999995</v>
          </cell>
        </row>
        <row r="26">
          <cell r="A26" t="str">
            <v>273  Сосиски Сочинки с сочной грудинкой, МГС 0.4кг,   ПОКОМ</v>
          </cell>
          <cell r="B26" t="str">
            <v>шт</v>
          </cell>
          <cell r="C26">
            <v>1</v>
          </cell>
          <cell r="D26">
            <v>750</v>
          </cell>
          <cell r="E26">
            <v>395</v>
          </cell>
          <cell r="F26">
            <v>355</v>
          </cell>
          <cell r="G26">
            <v>0.4</v>
          </cell>
          <cell r="J26">
            <v>0</v>
          </cell>
          <cell r="L26">
            <v>79</v>
          </cell>
          <cell r="M26">
            <v>590</v>
          </cell>
          <cell r="N26">
            <v>11.962025316455696</v>
          </cell>
          <cell r="O26">
            <v>4.4936708860759493</v>
          </cell>
          <cell r="P26">
            <v>50</v>
          </cell>
          <cell r="Q26">
            <v>80.599999999999994</v>
          </cell>
          <cell r="R26">
            <v>37.4</v>
          </cell>
        </row>
        <row r="27">
          <cell r="A27" t="str">
            <v>301  Сосиски Сочинки по-баварски с сыром,  0.4кг, ТМ Стародворье  ПОКОМ</v>
          </cell>
          <cell r="B27" t="str">
            <v>шт</v>
          </cell>
          <cell r="C27">
            <v>270</v>
          </cell>
          <cell r="D27">
            <v>1</v>
          </cell>
          <cell r="E27">
            <v>37</v>
          </cell>
          <cell r="G27">
            <v>0.4</v>
          </cell>
          <cell r="J27">
            <v>1300</v>
          </cell>
          <cell r="L27">
            <v>7.4</v>
          </cell>
          <cell r="N27">
            <v>175.67567567567568</v>
          </cell>
          <cell r="O27">
            <v>175.67567567567568</v>
          </cell>
          <cell r="P27">
            <v>78.2</v>
          </cell>
          <cell r="Q27">
            <v>30.2</v>
          </cell>
          <cell r="R27">
            <v>130.19999999999999</v>
          </cell>
        </row>
        <row r="28">
          <cell r="A28" t="str">
            <v>302  Сосиски Сочинки по-баварски,  0.4кг, ТМ Стародворье  ПОКОМ</v>
          </cell>
          <cell r="B28" t="str">
            <v>шт</v>
          </cell>
          <cell r="C28">
            <v>23</v>
          </cell>
          <cell r="D28">
            <v>564</v>
          </cell>
          <cell r="E28">
            <v>321</v>
          </cell>
          <cell r="F28">
            <v>243</v>
          </cell>
          <cell r="G28">
            <v>0.4</v>
          </cell>
          <cell r="J28">
            <v>290</v>
          </cell>
          <cell r="L28">
            <v>64.2</v>
          </cell>
          <cell r="M28">
            <v>240</v>
          </cell>
          <cell r="N28">
            <v>12.040498442367602</v>
          </cell>
          <cell r="O28">
            <v>8.3021806853582554</v>
          </cell>
          <cell r="P28">
            <v>61.8</v>
          </cell>
          <cell r="Q28">
            <v>76.599999999999994</v>
          </cell>
          <cell r="R28">
            <v>69.2</v>
          </cell>
        </row>
        <row r="29">
          <cell r="A29" t="str">
            <v>309  Сосиски Сочинки с сыром 0,4 кг ТМ Стародворье  ПОКОМ</v>
          </cell>
          <cell r="B29" t="str">
            <v>шт</v>
          </cell>
          <cell r="C29">
            <v>-1</v>
          </cell>
          <cell r="D29">
            <v>1</v>
          </cell>
          <cell r="G29">
            <v>0.4</v>
          </cell>
          <cell r="J29">
            <v>0</v>
          </cell>
          <cell r="L29">
            <v>0</v>
          </cell>
          <cell r="M29">
            <v>0</v>
          </cell>
          <cell r="N29" t="e">
            <v>#DIV/0!</v>
          </cell>
          <cell r="O29" t="e">
            <v>#DIV/0!</v>
          </cell>
          <cell r="P29">
            <v>0</v>
          </cell>
          <cell r="Q29">
            <v>0</v>
          </cell>
          <cell r="R29">
            <v>0.2</v>
          </cell>
        </row>
        <row r="30">
          <cell r="A30" t="str">
            <v>318 Сосиски Датские ТМ Зареченские колбасы ТС Зареченские п полиамид в модифициров  ПОКОМ</v>
          </cell>
          <cell r="B30" t="str">
            <v>кг</v>
          </cell>
          <cell r="C30">
            <v>144.78399999999999</v>
          </cell>
          <cell r="D30">
            <v>215.47200000000001</v>
          </cell>
          <cell r="E30">
            <v>258.86399999999998</v>
          </cell>
          <cell r="F30">
            <v>65.305000000000007</v>
          </cell>
          <cell r="G30">
            <v>1</v>
          </cell>
          <cell r="J30">
            <v>350</v>
          </cell>
          <cell r="L30">
            <v>51.772799999999997</v>
          </cell>
          <cell r="M30">
            <v>200</v>
          </cell>
          <cell r="N30">
            <v>11.884715526299527</v>
          </cell>
          <cell r="O30">
            <v>8.0216832004450218</v>
          </cell>
          <cell r="P30">
            <v>44.398000000000003</v>
          </cell>
          <cell r="Q30">
            <v>42.553800000000003</v>
          </cell>
          <cell r="R30">
            <v>51.219200000000001</v>
          </cell>
        </row>
        <row r="31">
          <cell r="A31" t="str">
            <v>320 Сосиски Сочинки ТМ Стародворье с сочным окороком в оболочке полиамид в модиф газ 0,4 кг  ПОКОМ</v>
          </cell>
          <cell r="B31" t="str">
            <v>шт</v>
          </cell>
          <cell r="C31">
            <v>32</v>
          </cell>
          <cell r="D31">
            <v>3</v>
          </cell>
          <cell r="E31">
            <v>6</v>
          </cell>
          <cell r="G31">
            <v>0.4</v>
          </cell>
          <cell r="J31">
            <v>570</v>
          </cell>
          <cell r="L31">
            <v>1.2</v>
          </cell>
          <cell r="N31">
            <v>475</v>
          </cell>
          <cell r="O31">
            <v>475</v>
          </cell>
          <cell r="P31">
            <v>28.8</v>
          </cell>
          <cell r="Q31">
            <v>0.4</v>
          </cell>
          <cell r="R31">
            <v>57.4</v>
          </cell>
        </row>
        <row r="32">
          <cell r="A32" t="str">
            <v>Сардельки Сочинки с сочным окороком ТМ Стародворье полиамид мгс ф/в 0,4 кг СК3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6"/>
  <sheetViews>
    <sheetView tabSelected="1" workbookViewId="0">
      <selection activeCell="M6" sqref="M6:M36"/>
    </sheetView>
  </sheetViews>
  <sheetFormatPr defaultColWidth="10.5" defaultRowHeight="11.45" customHeight="1" outlineLevelRow="2" x14ac:dyDescent="0.2"/>
  <cols>
    <col min="1" max="1" width="68.33203125" style="1" customWidth="1"/>
    <col min="2" max="2" width="4.5" style="1" customWidth="1"/>
    <col min="3" max="6" width="7.5" style="1" customWidth="1"/>
    <col min="7" max="7" width="5.1640625" style="15" customWidth="1"/>
    <col min="8" max="9" width="1.83203125" style="7" customWidth="1"/>
    <col min="10" max="11" width="7.83203125" style="7" customWidth="1"/>
    <col min="12" max="12" width="7" style="7" customWidth="1"/>
    <col min="13" max="13" width="10.5" style="7"/>
    <col min="14" max="15" width="6.33203125" style="7" customWidth="1"/>
    <col min="16" max="18" width="8" style="7" customWidth="1"/>
    <col min="19" max="19" width="16.6640625" style="7" bestFit="1" customWidth="1"/>
    <col min="20" max="20" width="10.5" style="7"/>
    <col min="21" max="21" width="20.1640625" style="7" customWidth="1"/>
    <col min="22" max="16384" width="10.5" style="7"/>
  </cols>
  <sheetData>
    <row r="1" spans="1:20" ht="12.95" customHeight="1" outlineLevel="1" x14ac:dyDescent="0.2">
      <c r="A1" s="3" t="s">
        <v>0</v>
      </c>
    </row>
    <row r="2" spans="1:20" ht="12.95" customHeight="1" outlineLevel="1" x14ac:dyDescent="0.2">
      <c r="A2" s="3"/>
    </row>
    <row r="3" spans="1:20" ht="26.1" customHeight="1" x14ac:dyDescent="0.2">
      <c r="A3" s="6" t="s">
        <v>1</v>
      </c>
      <c r="B3" s="6" t="s">
        <v>2</v>
      </c>
      <c r="C3" s="6" t="s">
        <v>3</v>
      </c>
      <c r="D3" s="6"/>
      <c r="E3" s="6"/>
      <c r="F3" s="6"/>
      <c r="G3" s="12" t="s">
        <v>38</v>
      </c>
      <c r="H3" s="2" t="s">
        <v>39</v>
      </c>
      <c r="I3" s="2" t="s">
        <v>40</v>
      </c>
      <c r="J3" s="2" t="s">
        <v>41</v>
      </c>
      <c r="K3" s="2" t="s">
        <v>41</v>
      </c>
      <c r="L3" s="2" t="s">
        <v>42</v>
      </c>
      <c r="M3" s="2" t="s">
        <v>41</v>
      </c>
      <c r="N3" s="2" t="s">
        <v>43</v>
      </c>
      <c r="O3" s="2" t="s">
        <v>44</v>
      </c>
      <c r="P3" s="13" t="s">
        <v>45</v>
      </c>
      <c r="Q3" s="13" t="s">
        <v>46</v>
      </c>
      <c r="R3" s="13" t="s">
        <v>50</v>
      </c>
      <c r="S3" s="2" t="s">
        <v>47</v>
      </c>
      <c r="T3" s="2" t="s">
        <v>48</v>
      </c>
    </row>
    <row r="4" spans="1:20" ht="26.1" customHeight="1" x14ac:dyDescent="0.2">
      <c r="A4" s="6" t="s">
        <v>1</v>
      </c>
      <c r="B4" s="6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12"/>
      <c r="H4" s="2"/>
      <c r="I4" s="2"/>
      <c r="J4" s="2" t="s">
        <v>52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1.1" customHeight="1" x14ac:dyDescent="0.2">
      <c r="A5" s="8"/>
      <c r="B5" s="8"/>
      <c r="C5" s="4"/>
      <c r="D5" s="4"/>
      <c r="E5" s="14">
        <f t="shared" ref="E5:F5" si="0">SUM(E6:E73)</f>
        <v>9930.2010000000009</v>
      </c>
      <c r="F5" s="14">
        <f t="shared" si="0"/>
        <v>12380.492999999997</v>
      </c>
      <c r="G5" s="12"/>
      <c r="H5" s="14">
        <f t="shared" ref="H5:M5" si="1">SUM(H6:H73)</f>
        <v>0</v>
      </c>
      <c r="I5" s="14">
        <f t="shared" si="1"/>
        <v>0</v>
      </c>
      <c r="J5" s="14">
        <f t="shared" si="1"/>
        <v>12843</v>
      </c>
      <c r="K5" s="14">
        <f t="shared" si="1"/>
        <v>0</v>
      </c>
      <c r="L5" s="14">
        <f t="shared" si="1"/>
        <v>1986.0402000000001</v>
      </c>
      <c r="M5" s="14">
        <f t="shared" si="1"/>
        <v>8049</v>
      </c>
      <c r="N5" s="2"/>
      <c r="O5" s="2"/>
      <c r="P5" s="14">
        <f>SUM(P6:P73)</f>
        <v>1635.865</v>
      </c>
      <c r="Q5" s="14">
        <f>SUM(Q6:Q73)</f>
        <v>2110.7108000000003</v>
      </c>
      <c r="R5" s="14">
        <f>SUM(R6:R73)</f>
        <v>1751.325</v>
      </c>
      <c r="S5" s="2"/>
      <c r="T5" s="14">
        <f>SUM(T6:T73)</f>
        <v>7547.5</v>
      </c>
    </row>
    <row r="6" spans="1:20" ht="11.1" customHeight="1" outlineLevel="2" x14ac:dyDescent="0.2">
      <c r="A6" s="9" t="s">
        <v>8</v>
      </c>
      <c r="B6" s="9" t="s">
        <v>9</v>
      </c>
      <c r="C6" s="5"/>
      <c r="D6" s="5">
        <v>201.81299999999999</v>
      </c>
      <c r="E6" s="5">
        <v>71.082999999999998</v>
      </c>
      <c r="F6" s="5">
        <v>130.72999999999999</v>
      </c>
      <c r="G6" s="15">
        <f>VLOOKUP(A6,[1]TDSheet!$A:$G,7,0)</f>
        <v>1</v>
      </c>
      <c r="L6" s="7">
        <f>E6/5</f>
        <v>14.2166</v>
      </c>
      <c r="M6" s="17">
        <v>25</v>
      </c>
      <c r="N6" s="7">
        <f>(F6+J6+K6+M6)/L6</f>
        <v>10.95409591604181</v>
      </c>
      <c r="O6" s="7">
        <f>(F6+J6+K6)/L6</f>
        <v>9.1955882559824431</v>
      </c>
      <c r="P6" s="7">
        <f>VLOOKUP(A6,[1]TDSheet!$A:$Q,17,0)</f>
        <v>2.8188</v>
      </c>
      <c r="Q6" s="7">
        <f>VLOOKUP(A6,[1]TDSheet!$A:$R,18,0)</f>
        <v>15.4476</v>
      </c>
      <c r="R6" s="7">
        <f>VLOOKUP(A6,[1]TDSheet!$A:$L,12,0)</f>
        <v>5.5835999999999997</v>
      </c>
      <c r="T6" s="7">
        <f>M6*G6</f>
        <v>25</v>
      </c>
    </row>
    <row r="7" spans="1:20" ht="11.1" customHeight="1" outlineLevel="2" x14ac:dyDescent="0.2">
      <c r="A7" s="9" t="s">
        <v>10</v>
      </c>
      <c r="B7" s="9" t="s">
        <v>9</v>
      </c>
      <c r="C7" s="5">
        <v>1.341</v>
      </c>
      <c r="D7" s="5">
        <v>243.874</v>
      </c>
      <c r="E7" s="5">
        <v>87.164000000000001</v>
      </c>
      <c r="F7" s="5">
        <v>156.71</v>
      </c>
      <c r="G7" s="15">
        <f>VLOOKUP(A7,[1]TDSheet!$A:$G,7,0)</f>
        <v>1</v>
      </c>
      <c r="L7" s="7">
        <f t="shared" ref="L7:L34" si="2">E7/5</f>
        <v>17.4328</v>
      </c>
      <c r="M7" s="17">
        <v>35</v>
      </c>
      <c r="N7" s="7">
        <f t="shared" ref="N7:N34" si="3">(F7+J7+K7+M7)/L7</f>
        <v>10.997085952916342</v>
      </c>
      <c r="O7" s="7">
        <f t="shared" ref="O7:O34" si="4">(F7+J7+K7)/L7</f>
        <v>8.9893763480335913</v>
      </c>
      <c r="P7" s="7">
        <f>VLOOKUP(A7,[1]TDSheet!$A:$Q,17,0)</f>
        <v>9.0348000000000006</v>
      </c>
      <c r="Q7" s="7">
        <f>VLOOKUP(A7,[1]TDSheet!$A:$R,18,0)</f>
        <v>18.038999999999998</v>
      </c>
      <c r="R7" s="7">
        <f>VLOOKUP(A7,[1]TDSheet!$A:$L,12,0)</f>
        <v>3.8201999999999998</v>
      </c>
      <c r="T7" s="7">
        <f t="shared" ref="T7:T36" si="5">M7*G7</f>
        <v>35</v>
      </c>
    </row>
    <row r="8" spans="1:20" ht="11.1" customHeight="1" outlineLevel="2" x14ac:dyDescent="0.2">
      <c r="A8" s="9" t="s">
        <v>11</v>
      </c>
      <c r="B8" s="9" t="s">
        <v>12</v>
      </c>
      <c r="C8" s="5"/>
      <c r="D8" s="5">
        <v>348</v>
      </c>
      <c r="E8" s="5">
        <v>286</v>
      </c>
      <c r="F8" s="5">
        <v>62</v>
      </c>
      <c r="G8" s="15">
        <f>VLOOKUP(A8,[1]TDSheet!$A:$G,7,0)</f>
        <v>0.45</v>
      </c>
      <c r="L8" s="7">
        <f t="shared" si="2"/>
        <v>57.2</v>
      </c>
      <c r="M8" s="17">
        <v>400</v>
      </c>
      <c r="N8" s="7">
        <f t="shared" si="3"/>
        <v>8.0769230769230766</v>
      </c>
      <c r="O8" s="7">
        <f t="shared" si="4"/>
        <v>1.083916083916084</v>
      </c>
      <c r="P8" s="7">
        <f>VLOOKUP(A8,[1]TDSheet!$A:$Q,17,0)</f>
        <v>24.6</v>
      </c>
      <c r="Q8" s="7">
        <f>VLOOKUP(A8,[1]TDSheet!$A:$R,18,0)</f>
        <v>41.6</v>
      </c>
      <c r="R8" s="7">
        <f>VLOOKUP(A8,[1]TDSheet!$A:$L,12,0)</f>
        <v>25.2</v>
      </c>
      <c r="T8" s="7">
        <f t="shared" si="5"/>
        <v>180</v>
      </c>
    </row>
    <row r="9" spans="1:20" ht="11.1" customHeight="1" outlineLevel="2" x14ac:dyDescent="0.2">
      <c r="A9" s="9" t="s">
        <v>13</v>
      </c>
      <c r="B9" s="9" t="s">
        <v>12</v>
      </c>
      <c r="C9" s="5"/>
      <c r="D9" s="5">
        <v>384</v>
      </c>
      <c r="E9" s="5">
        <v>291</v>
      </c>
      <c r="F9" s="5">
        <v>93</v>
      </c>
      <c r="G9" s="15">
        <f>VLOOKUP(A9,[1]TDSheet!$A:$G,7,0)</f>
        <v>0.45</v>
      </c>
      <c r="L9" s="7">
        <f t="shared" si="2"/>
        <v>58.2</v>
      </c>
      <c r="M9" s="17">
        <v>430</v>
      </c>
      <c r="N9" s="7">
        <f t="shared" si="3"/>
        <v>8.9862542955326461</v>
      </c>
      <c r="O9" s="7">
        <f t="shared" si="4"/>
        <v>1.5979381443298968</v>
      </c>
      <c r="P9" s="7">
        <f>VLOOKUP(A9,[1]TDSheet!$A:$Q,17,0)</f>
        <v>31.2</v>
      </c>
      <c r="Q9" s="7">
        <f>VLOOKUP(A9,[1]TDSheet!$A:$R,18,0)</f>
        <v>46.6</v>
      </c>
      <c r="R9" s="7">
        <f>VLOOKUP(A9,[1]TDSheet!$A:$L,12,0)</f>
        <v>30.2</v>
      </c>
      <c r="T9" s="7">
        <f t="shared" si="5"/>
        <v>193.5</v>
      </c>
    </row>
    <row r="10" spans="1:20" ht="11.1" customHeight="1" outlineLevel="2" x14ac:dyDescent="0.2">
      <c r="A10" s="9" t="s">
        <v>31</v>
      </c>
      <c r="B10" s="9" t="s">
        <v>12</v>
      </c>
      <c r="C10" s="5">
        <v>58</v>
      </c>
      <c r="D10" s="5"/>
      <c r="E10" s="5">
        <v>25</v>
      </c>
      <c r="F10" s="5">
        <v>29</v>
      </c>
      <c r="G10" s="15">
        <f>VLOOKUP(A10,[1]TDSheet!$A:$G,7,0)</f>
        <v>0.4</v>
      </c>
      <c r="L10" s="7">
        <f t="shared" si="2"/>
        <v>5</v>
      </c>
      <c r="M10" s="17">
        <v>25</v>
      </c>
      <c r="N10" s="7">
        <f t="shared" si="3"/>
        <v>10.8</v>
      </c>
      <c r="O10" s="7">
        <f t="shared" si="4"/>
        <v>5.8</v>
      </c>
      <c r="P10" s="7">
        <f>VLOOKUP(A10,[1]TDSheet!$A:$Q,17,0)</f>
        <v>2.8</v>
      </c>
      <c r="Q10" s="7">
        <f>VLOOKUP(A10,[1]TDSheet!$A:$R,18,0)</f>
        <v>2.2000000000000002</v>
      </c>
      <c r="R10" s="7">
        <f>VLOOKUP(A10,[1]TDSheet!$A:$L,12,0)</f>
        <v>1.2</v>
      </c>
      <c r="T10" s="7">
        <f t="shared" si="5"/>
        <v>10</v>
      </c>
    </row>
    <row r="11" spans="1:20" ht="11.1" customHeight="1" outlineLevel="2" x14ac:dyDescent="0.2">
      <c r="A11" s="9" t="s">
        <v>32</v>
      </c>
      <c r="B11" s="9" t="s">
        <v>12</v>
      </c>
      <c r="C11" s="5">
        <v>25</v>
      </c>
      <c r="D11" s="5">
        <v>234</v>
      </c>
      <c r="E11" s="5">
        <v>83</v>
      </c>
      <c r="F11" s="11">
        <f>144+F32</f>
        <v>139</v>
      </c>
      <c r="G11" s="15">
        <f>VLOOKUP(A11,[1]TDSheet!$A:$G,7,0)</f>
        <v>0.42</v>
      </c>
      <c r="J11" s="7">
        <f>312+1062</f>
        <v>1374</v>
      </c>
      <c r="L11" s="7">
        <f t="shared" si="2"/>
        <v>16.600000000000001</v>
      </c>
      <c r="M11" s="17"/>
      <c r="N11" s="7">
        <f t="shared" si="3"/>
        <v>91.144578313253007</v>
      </c>
      <c r="O11" s="7">
        <f t="shared" si="4"/>
        <v>91.144578313253007</v>
      </c>
      <c r="P11" s="7">
        <f>VLOOKUP(A11,[1]TDSheet!$A:$Q,17,0)</f>
        <v>25.2</v>
      </c>
      <c r="Q11" s="7">
        <f>VLOOKUP(A11,[1]TDSheet!$A:$R,18,0)</f>
        <v>28.8</v>
      </c>
      <c r="R11" s="7">
        <f>VLOOKUP(A11,[1]TDSheet!$A:$L,12,0)</f>
        <v>19</v>
      </c>
      <c r="S11" s="18" t="s">
        <v>51</v>
      </c>
      <c r="T11" s="7">
        <f t="shared" si="5"/>
        <v>0</v>
      </c>
    </row>
    <row r="12" spans="1:20" ht="11.1" customHeight="1" outlineLevel="2" x14ac:dyDescent="0.2">
      <c r="A12" s="9" t="s">
        <v>14</v>
      </c>
      <c r="B12" s="9" t="s">
        <v>9</v>
      </c>
      <c r="C12" s="5">
        <v>838.47799999999995</v>
      </c>
      <c r="D12" s="5">
        <v>3247.0050000000001</v>
      </c>
      <c r="E12" s="5">
        <v>1725.403</v>
      </c>
      <c r="F12" s="5">
        <v>2036.4159999999999</v>
      </c>
      <c r="G12" s="15">
        <f>VLOOKUP(A12,[1]TDSheet!$A:$G,7,0)</f>
        <v>1</v>
      </c>
      <c r="L12" s="7">
        <f t="shared" si="2"/>
        <v>345.0806</v>
      </c>
      <c r="M12" s="17">
        <v>1760</v>
      </c>
      <c r="N12" s="7">
        <f t="shared" si="3"/>
        <v>11.001534134344267</v>
      </c>
      <c r="O12" s="7">
        <f t="shared" si="4"/>
        <v>5.9012763974561304</v>
      </c>
      <c r="P12" s="7">
        <f>VLOOKUP(A12,[1]TDSheet!$A:$Q,17,0)</f>
        <v>327.16520000000003</v>
      </c>
      <c r="Q12" s="7">
        <f>VLOOKUP(A12,[1]TDSheet!$A:$R,18,0)</f>
        <v>364.79759999999999</v>
      </c>
      <c r="R12" s="7">
        <f>VLOOKUP(A12,[1]TDSheet!$A:$L,12,0)</f>
        <v>338.26179999999999</v>
      </c>
      <c r="T12" s="7">
        <f t="shared" si="5"/>
        <v>1760</v>
      </c>
    </row>
    <row r="13" spans="1:20" ht="11.1" customHeight="1" outlineLevel="2" x14ac:dyDescent="0.2">
      <c r="A13" s="9" t="s">
        <v>15</v>
      </c>
      <c r="B13" s="9" t="s">
        <v>9</v>
      </c>
      <c r="C13" s="5">
        <v>102.295</v>
      </c>
      <c r="D13" s="5">
        <v>89.555999999999997</v>
      </c>
      <c r="E13" s="5">
        <v>76.459999999999994</v>
      </c>
      <c r="F13" s="5">
        <v>94.331999999999994</v>
      </c>
      <c r="G13" s="15">
        <f>VLOOKUP(A13,[1]TDSheet!$A:$G,7,0)</f>
        <v>1</v>
      </c>
      <c r="J13" s="7">
        <v>882</v>
      </c>
      <c r="L13" s="7">
        <f t="shared" si="2"/>
        <v>15.291999999999998</v>
      </c>
      <c r="M13" s="17"/>
      <c r="N13" s="7">
        <f t="shared" si="3"/>
        <v>63.845932513732677</v>
      </c>
      <c r="O13" s="7">
        <f t="shared" si="4"/>
        <v>63.845932513732677</v>
      </c>
      <c r="P13" s="7">
        <f>VLOOKUP(A13,[1]TDSheet!$A:$Q,17,0)</f>
        <v>21.28</v>
      </c>
      <c r="Q13" s="7">
        <f>VLOOKUP(A13,[1]TDSheet!$A:$R,18,0)</f>
        <v>18.8096</v>
      </c>
      <c r="R13" s="7">
        <f>VLOOKUP(A13,[1]TDSheet!$A:$L,12,0)</f>
        <v>14.98</v>
      </c>
      <c r="S13" s="18" t="s">
        <v>51</v>
      </c>
      <c r="T13" s="7">
        <f t="shared" si="5"/>
        <v>0</v>
      </c>
    </row>
    <row r="14" spans="1:20" ht="11.1" customHeight="1" outlineLevel="2" x14ac:dyDescent="0.2">
      <c r="A14" s="9" t="s">
        <v>16</v>
      </c>
      <c r="B14" s="9" t="s">
        <v>9</v>
      </c>
      <c r="C14" s="5">
        <v>492.13400000000001</v>
      </c>
      <c r="D14" s="5">
        <v>3046.11</v>
      </c>
      <c r="E14" s="5">
        <v>1390.433</v>
      </c>
      <c r="F14" s="5">
        <v>1840.954</v>
      </c>
      <c r="G14" s="15">
        <f>VLOOKUP(A14,[1]TDSheet!$A:$G,7,0)</f>
        <v>1</v>
      </c>
      <c r="L14" s="7">
        <f t="shared" si="2"/>
        <v>278.08659999999998</v>
      </c>
      <c r="M14" s="17">
        <v>1200</v>
      </c>
      <c r="N14" s="7">
        <f t="shared" si="3"/>
        <v>10.935276996446431</v>
      </c>
      <c r="O14" s="7">
        <f t="shared" si="4"/>
        <v>6.6200744660116673</v>
      </c>
      <c r="P14" s="7">
        <f>VLOOKUP(A14,[1]TDSheet!$A:$Q,17,0)</f>
        <v>250.70259999999999</v>
      </c>
      <c r="Q14" s="7">
        <f>VLOOKUP(A14,[1]TDSheet!$A:$R,18,0)</f>
        <v>295.0016</v>
      </c>
      <c r="R14" s="7">
        <f>VLOOKUP(A14,[1]TDSheet!$A:$L,12,0)</f>
        <v>291.82979999999998</v>
      </c>
      <c r="T14" s="7">
        <f t="shared" si="5"/>
        <v>1200</v>
      </c>
    </row>
    <row r="15" spans="1:20" ht="11.1" customHeight="1" outlineLevel="2" x14ac:dyDescent="0.2">
      <c r="A15" s="9" t="s">
        <v>17</v>
      </c>
      <c r="B15" s="9" t="s">
        <v>9</v>
      </c>
      <c r="C15" s="5">
        <v>66.126999999999995</v>
      </c>
      <c r="D15" s="5">
        <v>63.537999999999997</v>
      </c>
      <c r="E15" s="5">
        <v>69.852999999999994</v>
      </c>
      <c r="F15" s="5">
        <v>42.273000000000003</v>
      </c>
      <c r="G15" s="15">
        <f>VLOOKUP(A15,[1]TDSheet!$A:$G,7,0)</f>
        <v>1</v>
      </c>
      <c r="J15" s="7">
        <v>617</v>
      </c>
      <c r="L15" s="7">
        <f t="shared" si="2"/>
        <v>13.970599999999999</v>
      </c>
      <c r="M15" s="17"/>
      <c r="N15" s="7">
        <f t="shared" si="3"/>
        <v>47.19002762945042</v>
      </c>
      <c r="O15" s="7">
        <f t="shared" si="4"/>
        <v>47.19002762945042</v>
      </c>
      <c r="P15" s="7">
        <f>VLOOKUP(A15,[1]TDSheet!$A:$Q,17,0)</f>
        <v>14.897600000000001</v>
      </c>
      <c r="Q15" s="7">
        <f>VLOOKUP(A15,[1]TDSheet!$A:$R,18,0)</f>
        <v>13.372</v>
      </c>
      <c r="R15" s="7">
        <f>VLOOKUP(A15,[1]TDSheet!$A:$L,12,0)</f>
        <v>7.8718000000000004</v>
      </c>
      <c r="S15" s="18" t="s">
        <v>51</v>
      </c>
      <c r="T15" s="7">
        <f t="shared" si="5"/>
        <v>0</v>
      </c>
    </row>
    <row r="16" spans="1:20" ht="11.1" customHeight="1" outlineLevel="2" x14ac:dyDescent="0.2">
      <c r="A16" s="9" t="s">
        <v>18</v>
      </c>
      <c r="B16" s="9" t="s">
        <v>9</v>
      </c>
      <c r="C16" s="5">
        <v>100.21</v>
      </c>
      <c r="D16" s="5">
        <v>2716.71</v>
      </c>
      <c r="E16" s="5">
        <v>1097.913</v>
      </c>
      <c r="F16" s="5">
        <v>1576.99</v>
      </c>
      <c r="G16" s="15">
        <f>VLOOKUP(A16,[1]TDSheet!$A:$G,7,0)</f>
        <v>1</v>
      </c>
      <c r="L16" s="7">
        <f t="shared" si="2"/>
        <v>219.58260000000001</v>
      </c>
      <c r="M16" s="17">
        <v>840</v>
      </c>
      <c r="N16" s="7">
        <f t="shared" si="3"/>
        <v>11.007201845683582</v>
      </c>
      <c r="O16" s="7">
        <f t="shared" si="4"/>
        <v>7.181762125049981</v>
      </c>
      <c r="P16" s="7">
        <f>VLOOKUP(A16,[1]TDSheet!$A:$Q,17,0)</f>
        <v>180.55459999999999</v>
      </c>
      <c r="Q16" s="7">
        <f>VLOOKUP(A16,[1]TDSheet!$A:$R,18,0)</f>
        <v>253.5446</v>
      </c>
      <c r="R16" s="7">
        <f>VLOOKUP(A16,[1]TDSheet!$A:$L,12,0)</f>
        <v>232.78899999999999</v>
      </c>
      <c r="T16" s="7">
        <f t="shared" si="5"/>
        <v>840</v>
      </c>
    </row>
    <row r="17" spans="1:20" ht="11.1" customHeight="1" outlineLevel="2" x14ac:dyDescent="0.2">
      <c r="A17" s="9" t="s">
        <v>19</v>
      </c>
      <c r="B17" s="9" t="s">
        <v>9</v>
      </c>
      <c r="C17" s="5">
        <v>95.188000000000002</v>
      </c>
      <c r="D17" s="5">
        <v>3022.15</v>
      </c>
      <c r="E17" s="5">
        <v>1183.5730000000001</v>
      </c>
      <c r="F17" s="5">
        <v>1845.297</v>
      </c>
      <c r="G17" s="15">
        <f>VLOOKUP(A17,[1]TDSheet!$A:$G,7,0)</f>
        <v>1</v>
      </c>
      <c r="L17" s="7">
        <f t="shared" si="2"/>
        <v>236.71460000000002</v>
      </c>
      <c r="M17" s="17">
        <v>760</v>
      </c>
      <c r="N17" s="7">
        <f t="shared" si="3"/>
        <v>11.006068066777461</v>
      </c>
      <c r="O17" s="7">
        <f t="shared" si="4"/>
        <v>7.7954507242054349</v>
      </c>
      <c r="P17" s="7">
        <f>VLOOKUP(A17,[1]TDSheet!$A:$Q,17,0)</f>
        <v>207.18099999999998</v>
      </c>
      <c r="Q17" s="7">
        <f>VLOOKUP(A17,[1]TDSheet!$A:$R,18,0)</f>
        <v>278.62220000000002</v>
      </c>
      <c r="R17" s="7">
        <f>VLOOKUP(A17,[1]TDSheet!$A:$L,12,0)</f>
        <v>256.21519999999998</v>
      </c>
      <c r="T17" s="7">
        <f t="shared" si="5"/>
        <v>760</v>
      </c>
    </row>
    <row r="18" spans="1:20" ht="11.1" customHeight="1" outlineLevel="2" x14ac:dyDescent="0.2">
      <c r="A18" s="9" t="s">
        <v>20</v>
      </c>
      <c r="B18" s="9" t="s">
        <v>9</v>
      </c>
      <c r="C18" s="5">
        <v>259.476</v>
      </c>
      <c r="D18" s="5"/>
      <c r="E18" s="5">
        <v>195.392</v>
      </c>
      <c r="F18" s="5">
        <v>13.848000000000001</v>
      </c>
      <c r="G18" s="15">
        <f>VLOOKUP(A18,[1]TDSheet!$A:$G,7,0)</f>
        <v>1</v>
      </c>
      <c r="J18" s="7">
        <v>1403</v>
      </c>
      <c r="L18" s="7">
        <f t="shared" si="2"/>
        <v>39.078400000000002</v>
      </c>
      <c r="M18" s="17"/>
      <c r="N18" s="7">
        <f t="shared" si="3"/>
        <v>36.256550933508024</v>
      </c>
      <c r="O18" s="7">
        <f t="shared" si="4"/>
        <v>36.256550933508024</v>
      </c>
      <c r="P18" s="7">
        <f>VLOOKUP(A18,[1]TDSheet!$A:$Q,17,0)</f>
        <v>39.775599999999997</v>
      </c>
      <c r="Q18" s="7">
        <f>VLOOKUP(A18,[1]TDSheet!$A:$R,18,0)</f>
        <v>24.439799999999998</v>
      </c>
      <c r="R18" s="7">
        <f>VLOOKUP(A18,[1]TDSheet!$A:$L,12,0)</f>
        <v>21.000399999999999</v>
      </c>
      <c r="S18" s="18" t="s">
        <v>51</v>
      </c>
      <c r="T18" s="7">
        <f t="shared" si="5"/>
        <v>0</v>
      </c>
    </row>
    <row r="19" spans="1:20" ht="11.1" customHeight="1" outlineLevel="2" x14ac:dyDescent="0.2">
      <c r="A19" s="9" t="s">
        <v>21</v>
      </c>
      <c r="B19" s="9" t="s">
        <v>9</v>
      </c>
      <c r="C19" s="5">
        <v>33.783000000000001</v>
      </c>
      <c r="D19" s="5">
        <v>142.59399999999999</v>
      </c>
      <c r="E19" s="5">
        <v>70.444999999999993</v>
      </c>
      <c r="F19" s="5">
        <v>83.941999999999993</v>
      </c>
      <c r="G19" s="15">
        <f>VLOOKUP(A19,[1]TDSheet!$A:$G,7,0)</f>
        <v>1</v>
      </c>
      <c r="J19" s="7">
        <v>833</v>
      </c>
      <c r="L19" s="7">
        <f t="shared" si="2"/>
        <v>14.088999999999999</v>
      </c>
      <c r="M19" s="17"/>
      <c r="N19" s="7">
        <f t="shared" si="3"/>
        <v>65.082120803463695</v>
      </c>
      <c r="O19" s="7">
        <f t="shared" si="4"/>
        <v>65.082120803463695</v>
      </c>
      <c r="P19" s="7">
        <f>VLOOKUP(A19,[1]TDSheet!$A:$Q,17,0)</f>
        <v>14.934000000000001</v>
      </c>
      <c r="Q19" s="7">
        <f>VLOOKUP(A19,[1]TDSheet!$A:$R,18,0)</f>
        <v>18.217599999999997</v>
      </c>
      <c r="R19" s="7">
        <f>VLOOKUP(A19,[1]TDSheet!$A:$L,12,0)</f>
        <v>14.262200000000002</v>
      </c>
      <c r="S19" s="18" t="s">
        <v>51</v>
      </c>
      <c r="T19" s="7">
        <f t="shared" si="5"/>
        <v>0</v>
      </c>
    </row>
    <row r="20" spans="1:20" ht="21.95" customHeight="1" outlineLevel="2" x14ac:dyDescent="0.2">
      <c r="A20" s="9" t="s">
        <v>22</v>
      </c>
      <c r="B20" s="9" t="s">
        <v>9</v>
      </c>
      <c r="C20" s="5">
        <v>130.55199999999999</v>
      </c>
      <c r="D20" s="5">
        <v>245.55799999999999</v>
      </c>
      <c r="E20" s="5">
        <v>183.715</v>
      </c>
      <c r="F20" s="5">
        <v>166.03899999999999</v>
      </c>
      <c r="G20" s="15">
        <f>VLOOKUP(A20,[1]TDSheet!$A:$G,7,0)</f>
        <v>1</v>
      </c>
      <c r="L20" s="7">
        <f t="shared" si="2"/>
        <v>36.743000000000002</v>
      </c>
      <c r="M20" s="17">
        <v>240</v>
      </c>
      <c r="N20" s="7">
        <f t="shared" si="3"/>
        <v>11.05078518357238</v>
      </c>
      <c r="O20" s="7">
        <f t="shared" si="4"/>
        <v>4.5189287755490835</v>
      </c>
      <c r="P20" s="7">
        <f>VLOOKUP(A20,[1]TDSheet!$A:$Q,17,0)</f>
        <v>36.077999999999996</v>
      </c>
      <c r="Q20" s="7">
        <f>VLOOKUP(A20,[1]TDSheet!$A:$R,18,0)</f>
        <v>39.440199999999997</v>
      </c>
      <c r="R20" s="7">
        <f>VLOOKUP(A20,[1]TDSheet!$A:$L,12,0)</f>
        <v>21.624600000000001</v>
      </c>
      <c r="T20" s="7">
        <f t="shared" si="5"/>
        <v>240</v>
      </c>
    </row>
    <row r="21" spans="1:20" ht="11.1" customHeight="1" outlineLevel="2" x14ac:dyDescent="0.2">
      <c r="A21" s="9" t="s">
        <v>23</v>
      </c>
      <c r="B21" s="9" t="s">
        <v>9</v>
      </c>
      <c r="C21" s="5">
        <v>1.3080000000000001</v>
      </c>
      <c r="D21" s="5">
        <v>401.91800000000001</v>
      </c>
      <c r="E21" s="5">
        <v>154.029</v>
      </c>
      <c r="F21" s="5">
        <v>247.864</v>
      </c>
      <c r="G21" s="15">
        <f>VLOOKUP(A21,[1]TDSheet!$A:$G,7,0)</f>
        <v>1</v>
      </c>
      <c r="L21" s="7">
        <f t="shared" si="2"/>
        <v>30.805799999999998</v>
      </c>
      <c r="M21" s="17">
        <v>90</v>
      </c>
      <c r="N21" s="7">
        <f t="shared" si="3"/>
        <v>10.967545072681121</v>
      </c>
      <c r="O21" s="7">
        <f t="shared" si="4"/>
        <v>8.046017308428933</v>
      </c>
      <c r="P21" s="7">
        <f>VLOOKUP(A21,[1]TDSheet!$A:$Q,17,0)</f>
        <v>30.236000000000001</v>
      </c>
      <c r="Q21" s="7">
        <f>VLOOKUP(A21,[1]TDSheet!$A:$R,18,0)</f>
        <v>48.2166</v>
      </c>
      <c r="R21" s="7">
        <f>VLOOKUP(A21,[1]TDSheet!$A:$L,12,0)</f>
        <v>32.529000000000003</v>
      </c>
      <c r="T21" s="7">
        <f t="shared" si="5"/>
        <v>90</v>
      </c>
    </row>
    <row r="22" spans="1:20" ht="11.1" customHeight="1" outlineLevel="2" x14ac:dyDescent="0.2">
      <c r="A22" s="9" t="s">
        <v>24</v>
      </c>
      <c r="B22" s="9" t="s">
        <v>9</v>
      </c>
      <c r="C22" s="5"/>
      <c r="D22" s="5">
        <v>493.00599999999997</v>
      </c>
      <c r="E22" s="5">
        <v>234.44300000000001</v>
      </c>
      <c r="F22" s="5">
        <v>258.56299999999999</v>
      </c>
      <c r="G22" s="15">
        <f>VLOOKUP(A22,[1]TDSheet!$A:$G,7,0)</f>
        <v>1</v>
      </c>
      <c r="L22" s="7">
        <f t="shared" si="2"/>
        <v>46.888600000000004</v>
      </c>
      <c r="M22" s="17">
        <v>260</v>
      </c>
      <c r="N22" s="7">
        <f t="shared" si="3"/>
        <v>11.059468612839794</v>
      </c>
      <c r="O22" s="7">
        <f t="shared" si="4"/>
        <v>5.5144107522937338</v>
      </c>
      <c r="P22" s="7">
        <f>VLOOKUP(A22,[1]TDSheet!$A:$Q,17,0)</f>
        <v>29.9954</v>
      </c>
      <c r="Q22" s="7">
        <f>VLOOKUP(A22,[1]TDSheet!$A:$R,18,0)</f>
        <v>56.846199999999996</v>
      </c>
      <c r="R22" s="7">
        <f>VLOOKUP(A22,[1]TDSheet!$A:$L,12,0)</f>
        <v>33.887599999999999</v>
      </c>
      <c r="T22" s="7">
        <f t="shared" si="5"/>
        <v>260</v>
      </c>
    </row>
    <row r="23" spans="1:20" ht="11.1" customHeight="1" outlineLevel="2" x14ac:dyDescent="0.2">
      <c r="A23" s="9" t="s">
        <v>25</v>
      </c>
      <c r="B23" s="9" t="s">
        <v>9</v>
      </c>
      <c r="C23" s="5">
        <v>82.179000000000002</v>
      </c>
      <c r="D23" s="5">
        <v>188.703</v>
      </c>
      <c r="E23" s="5">
        <v>44.651000000000003</v>
      </c>
      <c r="F23" s="5">
        <v>188.40600000000001</v>
      </c>
      <c r="G23" s="15">
        <f>VLOOKUP(A23,[1]TDSheet!$A:$G,7,0)</f>
        <v>1</v>
      </c>
      <c r="L23" s="7">
        <f t="shared" si="2"/>
        <v>8.930200000000001</v>
      </c>
      <c r="M23" s="17"/>
      <c r="N23" s="7">
        <f t="shared" si="3"/>
        <v>21.097623793420077</v>
      </c>
      <c r="O23" s="7">
        <f t="shared" si="4"/>
        <v>21.097623793420077</v>
      </c>
      <c r="P23" s="7">
        <f>VLOOKUP(A23,[1]TDSheet!$A:$Q,17,0)</f>
        <v>20.418199999999999</v>
      </c>
      <c r="Q23" s="7">
        <f>VLOOKUP(A23,[1]TDSheet!$A:$R,18,0)</f>
        <v>13.115600000000001</v>
      </c>
      <c r="R23" s="7">
        <f>VLOOKUP(A23,[1]TDSheet!$A:$L,12,0)</f>
        <v>22.4084</v>
      </c>
      <c r="T23" s="7">
        <f t="shared" si="5"/>
        <v>0</v>
      </c>
    </row>
    <row r="24" spans="1:20" ht="21.95" customHeight="1" outlineLevel="2" x14ac:dyDescent="0.2">
      <c r="A24" s="9" t="s">
        <v>26</v>
      </c>
      <c r="B24" s="9" t="s">
        <v>9</v>
      </c>
      <c r="C24" s="5">
        <v>69.662000000000006</v>
      </c>
      <c r="D24" s="5">
        <v>875.75900000000001</v>
      </c>
      <c r="E24" s="5">
        <v>527.90499999999997</v>
      </c>
      <c r="F24" s="5">
        <v>347.85500000000002</v>
      </c>
      <c r="G24" s="15">
        <f>VLOOKUP(A24,[1]TDSheet!$A:$G,7,0)</f>
        <v>1</v>
      </c>
      <c r="L24" s="7">
        <f t="shared" si="2"/>
        <v>105.58099999999999</v>
      </c>
      <c r="M24" s="17">
        <v>710</v>
      </c>
      <c r="N24" s="7">
        <f t="shared" si="3"/>
        <v>10.019369015258428</v>
      </c>
      <c r="O24" s="7">
        <f t="shared" si="4"/>
        <v>3.294674231159016</v>
      </c>
      <c r="P24" s="7">
        <f>VLOOKUP(A24,[1]TDSheet!$A:$Q,17,0)</f>
        <v>88.227999999999994</v>
      </c>
      <c r="Q24" s="7">
        <f>VLOOKUP(A24,[1]TDSheet!$A:$R,18,0)</f>
        <v>112.78</v>
      </c>
      <c r="R24" s="7">
        <f>VLOOKUP(A24,[1]TDSheet!$A:$L,12,0)</f>
        <v>114.8742</v>
      </c>
      <c r="T24" s="7">
        <f t="shared" si="5"/>
        <v>710</v>
      </c>
    </row>
    <row r="25" spans="1:20" ht="21.95" customHeight="1" outlineLevel="2" x14ac:dyDescent="0.2">
      <c r="A25" s="9" t="s">
        <v>27</v>
      </c>
      <c r="B25" s="9" t="s">
        <v>9</v>
      </c>
      <c r="C25" s="5"/>
      <c r="D25" s="5">
        <v>726</v>
      </c>
      <c r="E25" s="5">
        <v>405.78100000000001</v>
      </c>
      <c r="F25" s="5">
        <v>320.21899999999999</v>
      </c>
      <c r="G25" s="15">
        <f>VLOOKUP(A25,[1]TDSheet!$A:$G,7,0)</f>
        <v>1</v>
      </c>
      <c r="L25" s="7">
        <f t="shared" si="2"/>
        <v>81.156199999999998</v>
      </c>
      <c r="M25" s="17">
        <v>570</v>
      </c>
      <c r="N25" s="7">
        <f t="shared" si="3"/>
        <v>10.969205063815211</v>
      </c>
      <c r="O25" s="7">
        <f t="shared" si="4"/>
        <v>3.945712095933521</v>
      </c>
      <c r="P25" s="7">
        <f>VLOOKUP(A25,[1]TDSheet!$A:$Q,17,0)</f>
        <v>48.4114</v>
      </c>
      <c r="Q25" s="7">
        <f>VLOOKUP(A25,[1]TDSheet!$A:$R,18,0)</f>
        <v>75.401399999999995</v>
      </c>
      <c r="R25" s="7">
        <f>VLOOKUP(A25,[1]TDSheet!$A:$L,12,0)</f>
        <v>60.214399999999998</v>
      </c>
      <c r="T25" s="7">
        <f t="shared" si="5"/>
        <v>570</v>
      </c>
    </row>
    <row r="26" spans="1:20" ht="11.1" customHeight="1" outlineLevel="2" x14ac:dyDescent="0.2">
      <c r="A26" s="9" t="s">
        <v>33</v>
      </c>
      <c r="B26" s="9" t="s">
        <v>12</v>
      </c>
      <c r="C26" s="5">
        <v>355</v>
      </c>
      <c r="D26" s="5">
        <v>594</v>
      </c>
      <c r="E26" s="5">
        <v>258</v>
      </c>
      <c r="F26" s="5">
        <v>564</v>
      </c>
      <c r="G26" s="15">
        <f>VLOOKUP(A26,[1]TDSheet!$A:$G,7,0)</f>
        <v>0.4</v>
      </c>
      <c r="L26" s="7">
        <f t="shared" si="2"/>
        <v>51.6</v>
      </c>
      <c r="M26" s="17">
        <v>50</v>
      </c>
      <c r="N26" s="7">
        <f t="shared" si="3"/>
        <v>11.89922480620155</v>
      </c>
      <c r="O26" s="7">
        <f t="shared" si="4"/>
        <v>10.930232558139535</v>
      </c>
      <c r="P26" s="7">
        <f>VLOOKUP(A26,[1]TDSheet!$A:$Q,17,0)</f>
        <v>80.599999999999994</v>
      </c>
      <c r="Q26" s="7">
        <f>VLOOKUP(A26,[1]TDSheet!$A:$R,18,0)</f>
        <v>37.4</v>
      </c>
      <c r="R26" s="7">
        <f>VLOOKUP(A26,[1]TDSheet!$A:$L,12,0)</f>
        <v>79</v>
      </c>
      <c r="T26" s="7">
        <f t="shared" si="5"/>
        <v>20</v>
      </c>
    </row>
    <row r="27" spans="1:20" ht="11.1" customHeight="1" outlineLevel="2" x14ac:dyDescent="0.2">
      <c r="A27" s="9" t="s">
        <v>34</v>
      </c>
      <c r="B27" s="9" t="s">
        <v>12</v>
      </c>
      <c r="C27" s="5"/>
      <c r="D27" s="5">
        <v>1302</v>
      </c>
      <c r="E27" s="5">
        <v>372</v>
      </c>
      <c r="F27" s="5">
        <v>930</v>
      </c>
      <c r="G27" s="15">
        <f>VLOOKUP(A27,[1]TDSheet!$A:$G,7,0)</f>
        <v>0.4</v>
      </c>
      <c r="J27" s="7">
        <v>2304</v>
      </c>
      <c r="L27" s="7">
        <f t="shared" si="2"/>
        <v>74.400000000000006</v>
      </c>
      <c r="M27" s="17"/>
      <c r="N27" s="7">
        <f t="shared" si="3"/>
        <v>43.467741935483865</v>
      </c>
      <c r="O27" s="7">
        <f t="shared" si="4"/>
        <v>43.467741935483865</v>
      </c>
      <c r="P27" s="7">
        <f>VLOOKUP(A27,[1]TDSheet!$A:$Q,17,0)</f>
        <v>30.2</v>
      </c>
      <c r="Q27" s="7">
        <f>VLOOKUP(A27,[1]TDSheet!$A:$R,18,0)</f>
        <v>130.19999999999999</v>
      </c>
      <c r="R27" s="7">
        <f>VLOOKUP(A27,[1]TDSheet!$A:$L,12,0)</f>
        <v>7.4</v>
      </c>
      <c r="S27" s="18" t="s">
        <v>51</v>
      </c>
      <c r="T27" s="7">
        <f t="shared" si="5"/>
        <v>0</v>
      </c>
    </row>
    <row r="28" spans="1:20" ht="11.1" customHeight="1" outlineLevel="2" x14ac:dyDescent="0.2">
      <c r="A28" s="9" t="s">
        <v>35</v>
      </c>
      <c r="B28" s="9" t="s">
        <v>12</v>
      </c>
      <c r="C28" s="5">
        <v>243</v>
      </c>
      <c r="D28" s="5">
        <v>534</v>
      </c>
      <c r="E28" s="5">
        <v>412</v>
      </c>
      <c r="F28" s="5">
        <v>279</v>
      </c>
      <c r="G28" s="15">
        <f>VLOOKUP(A28,[1]TDSheet!$A:$G,7,0)</f>
        <v>0.4</v>
      </c>
      <c r="J28" s="7">
        <v>2628</v>
      </c>
      <c r="L28" s="7">
        <f t="shared" si="2"/>
        <v>82.4</v>
      </c>
      <c r="M28" s="17"/>
      <c r="N28" s="7">
        <f t="shared" si="3"/>
        <v>35.279126213592228</v>
      </c>
      <c r="O28" s="7">
        <f t="shared" si="4"/>
        <v>35.279126213592228</v>
      </c>
      <c r="P28" s="7">
        <f>VLOOKUP(A28,[1]TDSheet!$A:$Q,17,0)</f>
        <v>76.599999999999994</v>
      </c>
      <c r="Q28" s="7">
        <f>VLOOKUP(A28,[1]TDSheet!$A:$R,18,0)</f>
        <v>69.2</v>
      </c>
      <c r="R28" s="7">
        <f>VLOOKUP(A28,[1]TDSheet!$A:$L,12,0)</f>
        <v>64.2</v>
      </c>
      <c r="S28" s="18" t="s">
        <v>51</v>
      </c>
      <c r="T28" s="7">
        <f t="shared" si="5"/>
        <v>0</v>
      </c>
    </row>
    <row r="29" spans="1:20" ht="11.1" customHeight="1" outlineLevel="2" x14ac:dyDescent="0.2">
      <c r="A29" s="9" t="s">
        <v>28</v>
      </c>
      <c r="B29" s="9" t="s">
        <v>9</v>
      </c>
      <c r="C29" s="5">
        <v>65.305000000000007</v>
      </c>
      <c r="D29" s="5">
        <v>562.33500000000004</v>
      </c>
      <c r="E29" s="5">
        <v>343.10500000000002</v>
      </c>
      <c r="F29" s="5">
        <v>245.489</v>
      </c>
      <c r="G29" s="15">
        <f>VLOOKUP(A29,[1]TDSheet!$A:$G,7,0)</f>
        <v>1</v>
      </c>
      <c r="L29" s="7">
        <f t="shared" si="2"/>
        <v>68.621000000000009</v>
      </c>
      <c r="M29" s="17">
        <v>510</v>
      </c>
      <c r="N29" s="7">
        <f t="shared" si="3"/>
        <v>11.009588901356727</v>
      </c>
      <c r="O29" s="7">
        <f t="shared" si="4"/>
        <v>3.5774617099721655</v>
      </c>
      <c r="P29" s="7">
        <f>VLOOKUP(A29,[1]TDSheet!$A:$Q,17,0)</f>
        <v>42.553800000000003</v>
      </c>
      <c r="Q29" s="7">
        <f>VLOOKUP(A29,[1]TDSheet!$A:$R,18,0)</f>
        <v>51.219200000000001</v>
      </c>
      <c r="R29" s="7">
        <f>VLOOKUP(A29,[1]TDSheet!$A:$L,12,0)</f>
        <v>51.772799999999997</v>
      </c>
      <c r="T29" s="7">
        <f t="shared" si="5"/>
        <v>510</v>
      </c>
    </row>
    <row r="30" spans="1:20" ht="11.1" customHeight="1" outlineLevel="2" x14ac:dyDescent="0.2">
      <c r="A30" s="9" t="s">
        <v>36</v>
      </c>
      <c r="B30" s="9" t="s">
        <v>12</v>
      </c>
      <c r="C30" s="5"/>
      <c r="D30" s="5">
        <v>570</v>
      </c>
      <c r="E30" s="5">
        <v>316</v>
      </c>
      <c r="F30" s="5">
        <v>254</v>
      </c>
      <c r="G30" s="15">
        <f>VLOOKUP(A30,[1]TDSheet!$A:$G,7,0)</f>
        <v>0.4</v>
      </c>
      <c r="J30" s="7">
        <v>1050</v>
      </c>
      <c r="L30" s="7">
        <f t="shared" si="2"/>
        <v>63.2</v>
      </c>
      <c r="M30" s="17"/>
      <c r="N30" s="7">
        <f t="shared" si="3"/>
        <v>20.632911392405063</v>
      </c>
      <c r="O30" s="7">
        <f t="shared" si="4"/>
        <v>20.632911392405063</v>
      </c>
      <c r="P30" s="7">
        <f>VLOOKUP(A30,[1]TDSheet!$A:$Q,17,0)</f>
        <v>0.4</v>
      </c>
      <c r="Q30" s="7">
        <f>VLOOKUP(A30,[1]TDSheet!$A:$R,18,0)</f>
        <v>57.4</v>
      </c>
      <c r="R30" s="7">
        <f>VLOOKUP(A30,[1]TDSheet!$A:$L,12,0)</f>
        <v>1.2</v>
      </c>
      <c r="S30" s="18" t="s">
        <v>51</v>
      </c>
      <c r="T30" s="7">
        <f t="shared" si="5"/>
        <v>0</v>
      </c>
    </row>
    <row r="31" spans="1:20" ht="11.1" customHeight="1" outlineLevel="2" x14ac:dyDescent="0.2">
      <c r="A31" s="9" t="s">
        <v>29</v>
      </c>
      <c r="B31" s="9" t="s">
        <v>9</v>
      </c>
      <c r="C31" s="5"/>
      <c r="D31" s="5">
        <v>444.41899999999998</v>
      </c>
      <c r="E31" s="5">
        <v>3.9740000000000002</v>
      </c>
      <c r="F31" s="5">
        <v>440.44499999999999</v>
      </c>
      <c r="G31" s="15">
        <v>0</v>
      </c>
      <c r="L31" s="7">
        <f t="shared" si="2"/>
        <v>0.79480000000000006</v>
      </c>
      <c r="M31" s="17"/>
      <c r="N31" s="7">
        <f t="shared" si="3"/>
        <v>554.15827881227972</v>
      </c>
      <c r="O31" s="7">
        <f t="shared" si="4"/>
        <v>554.15827881227972</v>
      </c>
      <c r="P31" s="7">
        <v>0</v>
      </c>
      <c r="Q31" s="7">
        <v>0</v>
      </c>
      <c r="R31" s="7">
        <v>0</v>
      </c>
      <c r="T31" s="7">
        <f t="shared" si="5"/>
        <v>0</v>
      </c>
    </row>
    <row r="32" spans="1:20" ht="21.95" customHeight="1" outlineLevel="2" x14ac:dyDescent="0.2">
      <c r="A32" s="9" t="s">
        <v>37</v>
      </c>
      <c r="B32" s="9" t="s">
        <v>12</v>
      </c>
      <c r="C32" s="5"/>
      <c r="D32" s="5">
        <v>16</v>
      </c>
      <c r="E32" s="5">
        <v>21</v>
      </c>
      <c r="F32" s="10">
        <v>-5</v>
      </c>
      <c r="G32" s="15">
        <v>0</v>
      </c>
      <c r="L32" s="7">
        <f t="shared" si="2"/>
        <v>4.2</v>
      </c>
      <c r="M32" s="17"/>
      <c r="N32" s="7">
        <f t="shared" si="3"/>
        <v>-1.1904761904761905</v>
      </c>
      <c r="O32" s="7">
        <f t="shared" si="4"/>
        <v>-1.1904761904761905</v>
      </c>
      <c r="P32" s="7">
        <v>0</v>
      </c>
      <c r="Q32" s="7">
        <v>0</v>
      </c>
      <c r="R32" s="7">
        <v>0</v>
      </c>
      <c r="T32" s="7">
        <f t="shared" si="5"/>
        <v>0</v>
      </c>
    </row>
    <row r="33" spans="1:20" ht="11.1" customHeight="1" outlineLevel="2" x14ac:dyDescent="0.2">
      <c r="A33" s="9" t="s">
        <v>30</v>
      </c>
      <c r="B33" s="9" t="s">
        <v>9</v>
      </c>
      <c r="C33" s="5"/>
      <c r="D33" s="5"/>
      <c r="E33" s="5">
        <v>0.879</v>
      </c>
      <c r="F33" s="5">
        <v>-0.879</v>
      </c>
      <c r="G33" s="15">
        <v>0</v>
      </c>
      <c r="L33" s="7">
        <f t="shared" si="2"/>
        <v>0.17580000000000001</v>
      </c>
      <c r="M33" s="17"/>
      <c r="N33" s="7">
        <f t="shared" si="3"/>
        <v>-5</v>
      </c>
      <c r="O33" s="7">
        <f t="shared" si="4"/>
        <v>-5</v>
      </c>
      <c r="P33" s="7">
        <v>0</v>
      </c>
      <c r="Q33" s="7">
        <v>0</v>
      </c>
      <c r="R33" s="7">
        <v>0</v>
      </c>
      <c r="T33" s="7">
        <f t="shared" si="5"/>
        <v>0</v>
      </c>
    </row>
    <row r="34" spans="1:20" ht="11.45" customHeight="1" x14ac:dyDescent="0.2">
      <c r="A34" s="1" t="s">
        <v>49</v>
      </c>
      <c r="B34" s="16" t="s">
        <v>12</v>
      </c>
      <c r="G34" s="15">
        <v>0.4</v>
      </c>
      <c r="J34" s="7">
        <v>1752</v>
      </c>
      <c r="L34" s="7">
        <f t="shared" si="2"/>
        <v>0</v>
      </c>
      <c r="M34" s="17"/>
      <c r="N34" s="7" t="e">
        <f t="shared" si="3"/>
        <v>#DIV/0!</v>
      </c>
      <c r="O34" s="7" t="e">
        <f t="shared" si="4"/>
        <v>#DIV/0!</v>
      </c>
      <c r="P34" s="7">
        <f>VLOOKUP(A34,[1]TDSheet!$A:$Q,17,0)</f>
        <v>0</v>
      </c>
      <c r="Q34" s="7">
        <f>VLOOKUP(A34,[1]TDSheet!$A:$R,18,0)</f>
        <v>0</v>
      </c>
      <c r="R34" s="7">
        <f>VLOOKUP(A34,[1]TDSheet!$A:$L,12,0)</f>
        <v>0</v>
      </c>
      <c r="S34" s="18" t="s">
        <v>51</v>
      </c>
      <c r="T34" s="7">
        <f t="shared" si="5"/>
        <v>0</v>
      </c>
    </row>
    <row r="35" spans="1:20" ht="11.45" customHeight="1" x14ac:dyDescent="0.2">
      <c r="A35" s="19" t="s">
        <v>53</v>
      </c>
      <c r="B35" s="9" t="s">
        <v>9</v>
      </c>
      <c r="G35" s="12">
        <v>1</v>
      </c>
      <c r="M35" s="7">
        <f>80*0.9</f>
        <v>72</v>
      </c>
      <c r="S35" s="20" t="s">
        <v>55</v>
      </c>
      <c r="T35" s="7">
        <f t="shared" si="5"/>
        <v>72</v>
      </c>
    </row>
    <row r="36" spans="1:20" ht="11.45" customHeight="1" x14ac:dyDescent="0.2">
      <c r="A36" s="19" t="s">
        <v>54</v>
      </c>
      <c r="B36" s="9" t="s">
        <v>9</v>
      </c>
      <c r="G36" s="12">
        <v>1</v>
      </c>
      <c r="M36" s="7">
        <f>80*0.9</f>
        <v>72</v>
      </c>
      <c r="S36" s="20" t="s">
        <v>55</v>
      </c>
      <c r="T36" s="7">
        <f t="shared" si="5"/>
        <v>72</v>
      </c>
    </row>
  </sheetData>
  <autoFilter ref="A3:T34" xr:uid="{0A7B32F6-E873-4680-8B61-3792641BC55C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2023-09-20T14:19:06Z</dcterms:modified>
</cp:coreProperties>
</file>