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13,09,23 КИ\"/>
    </mc:Choice>
  </mc:AlternateContent>
  <xr:revisionPtr revIDLastSave="0" documentId="13_ncr:1_{4E8A8449-03E0-47F3-9CEB-B49DA9701138}" xr6:coauthVersionLast="45" xr6:coauthVersionMax="45" xr10:uidLastSave="{00000000-0000-0000-0000-000000000000}"/>
  <bookViews>
    <workbookView xWindow="-120" yWindow="-120" windowWidth="29040" windowHeight="15840" tabRatio="239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TDSheet!$A$3:$U$68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0" i="1" l="1"/>
  <c r="L69" i="1"/>
  <c r="T69" i="1" s="1"/>
  <c r="T70" i="1"/>
  <c r="T52" i="1" l="1"/>
  <c r="T62" i="1"/>
  <c r="T63" i="1"/>
  <c r="T64" i="1"/>
  <c r="T65" i="1"/>
  <c r="T66" i="1"/>
  <c r="T67" i="1"/>
  <c r="T68" i="1"/>
  <c r="K7" i="1"/>
  <c r="N7" i="1" s="1"/>
  <c r="K8" i="1"/>
  <c r="K9" i="1"/>
  <c r="N9" i="1" s="1"/>
  <c r="K10" i="1"/>
  <c r="K11" i="1"/>
  <c r="N11" i="1" s="1"/>
  <c r="K12" i="1"/>
  <c r="N12" i="1" s="1"/>
  <c r="K13" i="1"/>
  <c r="N13" i="1" s="1"/>
  <c r="K14" i="1"/>
  <c r="K15" i="1"/>
  <c r="K16" i="1"/>
  <c r="K17" i="1"/>
  <c r="N17" i="1" s="1"/>
  <c r="K18" i="1"/>
  <c r="K19" i="1"/>
  <c r="K20" i="1"/>
  <c r="N20" i="1" s="1"/>
  <c r="K21" i="1"/>
  <c r="K22" i="1"/>
  <c r="O22" i="1" s="1"/>
  <c r="K23" i="1"/>
  <c r="K24" i="1"/>
  <c r="K25" i="1"/>
  <c r="K26" i="1"/>
  <c r="O26" i="1" s="1"/>
  <c r="K27" i="1"/>
  <c r="K28" i="1"/>
  <c r="K29" i="1"/>
  <c r="O29" i="1" s="1"/>
  <c r="K30" i="1"/>
  <c r="O30" i="1" s="1"/>
  <c r="K31" i="1"/>
  <c r="O31" i="1" s="1"/>
  <c r="K32" i="1"/>
  <c r="K33" i="1"/>
  <c r="O33" i="1" s="1"/>
  <c r="K34" i="1"/>
  <c r="K35" i="1"/>
  <c r="N35" i="1" s="1"/>
  <c r="K36" i="1"/>
  <c r="K37" i="1"/>
  <c r="N37" i="1" s="1"/>
  <c r="K38" i="1"/>
  <c r="N38" i="1" s="1"/>
  <c r="K39" i="1"/>
  <c r="N39" i="1" s="1"/>
  <c r="K40" i="1"/>
  <c r="K41" i="1"/>
  <c r="K42" i="1"/>
  <c r="N42" i="1" s="1"/>
  <c r="K43" i="1"/>
  <c r="N43" i="1" s="1"/>
  <c r="K44" i="1"/>
  <c r="K45" i="1"/>
  <c r="O45" i="1" s="1"/>
  <c r="K46" i="1"/>
  <c r="O46" i="1" s="1"/>
  <c r="K47" i="1"/>
  <c r="O47" i="1" s="1"/>
  <c r="K48" i="1"/>
  <c r="O48" i="1" s="1"/>
  <c r="K49" i="1"/>
  <c r="O49" i="1" s="1"/>
  <c r="K50" i="1"/>
  <c r="K51" i="1"/>
  <c r="K52" i="1"/>
  <c r="O52" i="1" s="1"/>
  <c r="K53" i="1"/>
  <c r="K54" i="1"/>
  <c r="K55" i="1"/>
  <c r="O55" i="1" s="1"/>
  <c r="K56" i="1"/>
  <c r="K57" i="1"/>
  <c r="O57" i="1" s="1"/>
  <c r="K58" i="1"/>
  <c r="K59" i="1"/>
  <c r="K60" i="1"/>
  <c r="O60" i="1" s="1"/>
  <c r="K61" i="1"/>
  <c r="K62" i="1"/>
  <c r="O62" i="1" s="1"/>
  <c r="K63" i="1"/>
  <c r="N63" i="1" s="1"/>
  <c r="K64" i="1"/>
  <c r="N64" i="1" s="1"/>
  <c r="K65" i="1"/>
  <c r="N65" i="1" s="1"/>
  <c r="K66" i="1"/>
  <c r="N66" i="1" s="1"/>
  <c r="K67" i="1"/>
  <c r="N67" i="1" s="1"/>
  <c r="K68" i="1"/>
  <c r="N68" i="1" s="1"/>
  <c r="K6" i="1"/>
  <c r="O6" i="1" s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4" i="1"/>
  <c r="R55" i="1"/>
  <c r="R57" i="1"/>
  <c r="R58" i="1"/>
  <c r="R59" i="1"/>
  <c r="R60" i="1"/>
  <c r="R61" i="1"/>
  <c r="R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4" i="1"/>
  <c r="Q55" i="1"/>
  <c r="Q57" i="1"/>
  <c r="Q58" i="1"/>
  <c r="Q59" i="1"/>
  <c r="Q60" i="1"/>
  <c r="Q61" i="1"/>
  <c r="Q6" i="1"/>
  <c r="Q5" i="1" s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4" i="1"/>
  <c r="P55" i="1"/>
  <c r="P57" i="1"/>
  <c r="P58" i="1"/>
  <c r="P59" i="1"/>
  <c r="P60" i="1"/>
  <c r="P61" i="1"/>
  <c r="P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4" i="1"/>
  <c r="G55" i="1"/>
  <c r="G57" i="1"/>
  <c r="G58" i="1"/>
  <c r="G59" i="1"/>
  <c r="G60" i="1"/>
  <c r="G61" i="1"/>
  <c r="G6" i="1"/>
  <c r="E5" i="1"/>
  <c r="U5" i="1"/>
  <c r="M5" i="1"/>
  <c r="J5" i="1"/>
  <c r="I5" i="1"/>
  <c r="H5" i="1"/>
  <c r="T6" i="1" l="1"/>
  <c r="T60" i="1"/>
  <c r="T55" i="1"/>
  <c r="T51" i="1"/>
  <c r="T49" i="1"/>
  <c r="T47" i="1"/>
  <c r="T45" i="1"/>
  <c r="T43" i="1"/>
  <c r="T31" i="1"/>
  <c r="T29" i="1"/>
  <c r="T25" i="1"/>
  <c r="T19" i="1"/>
  <c r="T17" i="1"/>
  <c r="T11" i="1"/>
  <c r="T7" i="1"/>
  <c r="T57" i="1"/>
  <c r="T48" i="1"/>
  <c r="T46" i="1"/>
  <c r="T42" i="1"/>
  <c r="T38" i="1"/>
  <c r="T30" i="1"/>
  <c r="T26" i="1"/>
  <c r="T20" i="1"/>
  <c r="T12" i="1"/>
  <c r="O67" i="1"/>
  <c r="O63" i="1"/>
  <c r="O41" i="1"/>
  <c r="O37" i="1"/>
  <c r="N29" i="1"/>
  <c r="T37" i="1"/>
  <c r="P5" i="1"/>
  <c r="R5" i="1"/>
  <c r="N6" i="1"/>
  <c r="O65" i="1"/>
  <c r="O43" i="1"/>
  <c r="O39" i="1"/>
  <c r="O35" i="1"/>
  <c r="N31" i="1"/>
  <c r="N15" i="1"/>
  <c r="T15" i="1"/>
  <c r="T40" i="1"/>
  <c r="N40" i="1"/>
  <c r="T18" i="1"/>
  <c r="N18" i="1"/>
  <c r="O58" i="1"/>
  <c r="O56" i="1"/>
  <c r="O54" i="1"/>
  <c r="O50" i="1"/>
  <c r="T44" i="1"/>
  <c r="O44" i="1"/>
  <c r="T36" i="1"/>
  <c r="N36" i="1"/>
  <c r="N34" i="1"/>
  <c r="T34" i="1"/>
  <c r="O32" i="1"/>
  <c r="O28" i="1"/>
  <c r="L5" i="1"/>
  <c r="O24" i="1"/>
  <c r="T16" i="1"/>
  <c r="N16" i="1"/>
  <c r="T14" i="1"/>
  <c r="N14" i="1"/>
  <c r="T10" i="1"/>
  <c r="N10" i="1"/>
  <c r="K5" i="1"/>
  <c r="O68" i="1"/>
  <c r="O66" i="1"/>
  <c r="O64" i="1"/>
  <c r="N62" i="1"/>
  <c r="N60" i="1"/>
  <c r="N52" i="1"/>
  <c r="N48" i="1"/>
  <c r="N46" i="1"/>
  <c r="O20" i="1"/>
  <c r="O18" i="1"/>
  <c r="O16" i="1"/>
  <c r="O14" i="1"/>
  <c r="O12" i="1"/>
  <c r="O10" i="1"/>
  <c r="O8" i="1"/>
  <c r="O61" i="1"/>
  <c r="O59" i="1"/>
  <c r="O53" i="1"/>
  <c r="T41" i="1"/>
  <c r="N41" i="1"/>
  <c r="O27" i="1"/>
  <c r="O23" i="1"/>
  <c r="O21" i="1"/>
  <c r="N57" i="1"/>
  <c r="N55" i="1"/>
  <c r="N49" i="1"/>
  <c r="N47" i="1"/>
  <c r="N45" i="1"/>
  <c r="O42" i="1"/>
  <c r="O40" i="1"/>
  <c r="O38" i="1"/>
  <c r="O36" i="1"/>
  <c r="O34" i="1"/>
  <c r="N30" i="1"/>
  <c r="N26" i="1"/>
  <c r="O17" i="1"/>
  <c r="O15" i="1"/>
  <c r="O13" i="1"/>
  <c r="O11" i="1"/>
  <c r="O9" i="1"/>
  <c r="O7" i="1"/>
  <c r="T39" i="1"/>
  <c r="T35" i="1"/>
  <c r="T13" i="1"/>
  <c r="T9" i="1"/>
  <c r="N44" i="1"/>
  <c r="T33" i="1" l="1"/>
  <c r="N33" i="1"/>
  <c r="T22" i="1"/>
  <c r="N22" i="1"/>
  <c r="N21" i="1"/>
  <c r="T21" i="1"/>
  <c r="T23" i="1"/>
  <c r="N23" i="1"/>
  <c r="T27" i="1"/>
  <c r="N27" i="1"/>
  <c r="N53" i="1"/>
  <c r="T53" i="1"/>
  <c r="T59" i="1"/>
  <c r="N59" i="1"/>
  <c r="N61" i="1"/>
  <c r="T61" i="1"/>
  <c r="T8" i="1"/>
  <c r="N8" i="1"/>
  <c r="N24" i="1"/>
  <c r="T24" i="1"/>
  <c r="N28" i="1"/>
  <c r="T28" i="1"/>
  <c r="N32" i="1"/>
  <c r="T32" i="1"/>
  <c r="T50" i="1"/>
  <c r="N50" i="1"/>
  <c r="T54" i="1"/>
  <c r="N54" i="1"/>
  <c r="T56" i="1"/>
  <c r="N56" i="1"/>
  <c r="T58" i="1"/>
  <c r="N58" i="1"/>
  <c r="F51" i="1"/>
  <c r="F25" i="1"/>
  <c r="F19" i="1"/>
  <c r="O25" i="1" l="1"/>
  <c r="N25" i="1"/>
  <c r="N19" i="1"/>
  <c r="O19" i="1"/>
  <c r="F5" i="1"/>
  <c r="O51" i="1"/>
  <c r="N51" i="1"/>
  <c r="T5" i="1"/>
</calcChain>
</file>

<file path=xl/sharedStrings.xml><?xml version="1.0" encoding="utf-8"?>
<sst xmlns="http://schemas.openxmlformats.org/spreadsheetml/2006/main" count="171" uniqueCount="89">
  <si>
    <t>Период: 06.09.2023 - 13.09.2023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</si>
  <si>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</si>
  <si>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</si>
  <si>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</si>
  <si>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</si>
  <si>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</si>
  <si>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</si>
  <si>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</si>
  <si>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</si>
  <si>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кг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</si>
  <si>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</si>
  <si>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</si>
  <si>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</si>
  <si>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</si>
  <si>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</si>
  <si>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</si>
  <si>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</si>
  <si>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</si>
  <si>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</si>
  <si>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</si>
  <si>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</si>
  <si>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027  Колбаса Сервелат Столичный, Вязанка фиброуз в/у, 0.35кг, ПОКОМ</t>
  </si>
  <si>
    <t>шт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</si>
  <si>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</si>
  <si>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</si>
  <si>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</si>
  <si>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276  Колбаса Сливушка ТМ Вязанка в оболочке полиамид 0,45 кг  ПОКОМ</t>
  </si>
  <si>
    <t>344 Колбаса Салями Финская ТМ Стародворски колбасы ТС Вязанка в оболочке фиброуз в вак 0,35 кг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</si>
  <si>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</si>
  <si>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</si>
  <si>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</si>
  <si>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</si>
  <si>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</si>
  <si>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</si>
  <si>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</si>
  <si>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</si>
  <si>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</si>
  <si>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</si>
  <si>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</si>
  <si>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</si>
  <si>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</si>
  <si>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</si>
  <si>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</si>
  <si>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</si>
  <si>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</si>
  <si>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</si>
  <si>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</si>
  <si>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</si>
  <si>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</si>
  <si>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</si>
  <si>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</si>
  <si>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</si>
  <si>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</si>
  <si>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358 Колбаса Сервелат Мясорубский ТМ Стародворье с мелкорубленным окороком в вак упак  ПОКОМ</t>
  </si>
  <si>
    <t>БОНУС_225  Колбаса Дугушка со шпиком, ВЕС, ТМ Стародворье   ПОКОМ</t>
  </si>
  <si>
    <t>043  Ветчина Нежная ТМ Особый рецепт, п/а, 0,4кг    ПОКОМ</t>
  </si>
  <si>
    <t>083  Колбаса Швейцарская 0,17 кг., ШТ., сырокопченая   ПОКОМ</t>
  </si>
  <si>
    <t>084  Колбаски Баварские копченые, NDX в МГС 0,28 кг, ТМ Стародворье  ПОКОМ</t>
  </si>
  <si>
    <t>092  Сосиски Баварские с сыром,  0.42кг,ПОКОМ</t>
  </si>
  <si>
    <t>096  Сосиски Баварские,  0.42кг,ПОКОМ</t>
  </si>
  <si>
    <t>273  Сосиски Сочинки с сочной грудинкой, МГС 0.4кг,   ПОКОМ</t>
  </si>
  <si>
    <t>296  Колбаса Мясорубская с рубленой грудинкой 0,35кг срез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</si>
  <si>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</si>
  <si>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</si>
  <si>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320 Сосиски Сочинки ТМ Стародворье с сочным окороком в оболочке полиамид в модиф газ 0,4 кг  ПОКОМ</t>
  </si>
  <si>
    <t>325 Колбаса Сервелат Мясорубский ТМ Стародворье с мелкорубленным окороком 0,35 кг  ПОКОМ</t>
  </si>
  <si>
    <t>352 Сардельки Сочинки с сыром ТМ Стародворье 0,4 кг 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</si>
  <si>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</si>
  <si>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</si>
  <si>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</si>
  <si>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371 Сосиски Сочинки Молочные ТМ Стародворье в оболочке амицел в модгазовой среде 0,4 кг  ПОКОМ</t>
  </si>
  <si>
    <t>372 Сосиски Сочинки Сливочные ТМ Стародворье в оболочке амицел в мо среде 0,4 кг  ПОКОМ</t>
  </si>
  <si>
    <t>БОНУС_096  Сосиски Баварские,  0.42кг,ПОКОМ</t>
  </si>
  <si>
    <t>крат</t>
  </si>
  <si>
    <t>заяв</t>
  </si>
  <si>
    <t>раз</t>
  </si>
  <si>
    <t>заказ</t>
  </si>
  <si>
    <t>ср</t>
  </si>
  <si>
    <t>кон ост</t>
  </si>
  <si>
    <t>опт</t>
  </si>
  <si>
    <t>ср 23,08</t>
  </si>
  <si>
    <t>ср 30,08</t>
  </si>
  <si>
    <t>коментарий</t>
  </si>
  <si>
    <t>вес</t>
  </si>
  <si>
    <t>ср 05,09</t>
  </si>
  <si>
    <t>акция</t>
  </si>
  <si>
    <t>акция/вывод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</si>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</sst>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4" borderId="1" xfId="0" applyNumberForma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4" fontId="5" fillId="5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3" xfId="0" applyNumberFormat="1" applyBorder="1" applyAlignment="1"/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4" fillId="0" borderId="1" xfId="0" applyNumberFormat="1" applyFont="1" applyBorder="1" applyAlignment="1">
      <alignment horizontal="left" vertical="top"/>
    </xf>
    <xf numFmtId="164" fontId="4" fillId="7" borderId="0" xfId="0" applyNumberFormat="1" applyFont="1" applyFill="1" applyAlignment="1"/>
    <xf numFmtId="164" fontId="4" fillId="0" borderId="3" xfId="0" applyNumberFormat="1" applyFont="1" applyBorder="1" applyAlignment="1"/>
    <xf numFmtId="164" fontId="2" fillId="7" borderId="0" xfId="0" applyNumberFormat="1" applyFont="1" applyFill="1" applyAlignment="1"/>
    <xf numFmtId="164" fontId="0" fillId="7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05,09,23%20&#1050;&#1048;/&#1076;&#1074;%2005,09,23%20&#1083;&#107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29.08.2023 - 05.09.2023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ср</v>
          </cell>
          <cell r="L3" t="str">
            <v>заказ</v>
          </cell>
          <cell r="M3" t="str">
            <v>заказ</v>
          </cell>
          <cell r="N3" t="str">
            <v>кон ост</v>
          </cell>
          <cell r="O3" t="str">
            <v>опт</v>
          </cell>
          <cell r="P3" t="str">
            <v>ср 17,08</v>
          </cell>
          <cell r="Q3" t="str">
            <v>ср 23,08</v>
          </cell>
          <cell r="R3" t="str">
            <v>ср 30,08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8571.1610000000019</v>
          </cell>
          <cell r="F5">
            <v>9457.3459999999977</v>
          </cell>
          <cell r="H5">
            <v>0</v>
          </cell>
          <cell r="I5">
            <v>0</v>
          </cell>
          <cell r="J5">
            <v>9200</v>
          </cell>
          <cell r="K5">
            <v>1714.2321999999992</v>
          </cell>
          <cell r="L5">
            <v>5960</v>
          </cell>
          <cell r="M5">
            <v>0</v>
          </cell>
          <cell r="P5">
            <v>992.23780000000011</v>
          </cell>
          <cell r="Q5">
            <v>1075.7192</v>
          </cell>
          <cell r="R5">
            <v>1881.4081999999996</v>
          </cell>
        </row>
        <row r="6">
          <cell r="A6" t="str">
            <v>003   Колбаса Вязанка с индейкой, вектор ВЕС, ПОКОМ</v>
          </cell>
          <cell r="B6" t="str">
            <v>кг</v>
          </cell>
          <cell r="C6">
            <v>415.41</v>
          </cell>
          <cell r="E6">
            <v>171.24600000000001</v>
          </cell>
          <cell r="F6">
            <v>211.61099999999999</v>
          </cell>
          <cell r="G6">
            <v>1</v>
          </cell>
          <cell r="J6">
            <v>50</v>
          </cell>
          <cell r="K6">
            <v>34.249200000000002</v>
          </cell>
          <cell r="L6">
            <v>150</v>
          </cell>
          <cell r="N6">
            <v>12.018120131273138</v>
          </cell>
          <cell r="O6">
            <v>7.6384557887483497</v>
          </cell>
          <cell r="P6">
            <v>20.640999999999998</v>
          </cell>
          <cell r="Q6">
            <v>14.765199999999998</v>
          </cell>
          <cell r="R6">
            <v>32.404600000000002</v>
          </cell>
        </row>
        <row r="7">
          <cell r="A7" t="str">
            <v>005  Колбаса Докторская ГОСТ, Вязанка вектор,ВЕС. ПОКОМ</v>
          </cell>
          <cell r="B7" t="str">
            <v>кг</v>
          </cell>
          <cell r="C7">
            <v>375.75299999999999</v>
          </cell>
          <cell r="E7">
            <v>277.65199999999999</v>
          </cell>
          <cell r="F7">
            <v>40.781999999999996</v>
          </cell>
          <cell r="G7">
            <v>1</v>
          </cell>
          <cell r="J7">
            <v>350</v>
          </cell>
          <cell r="K7">
            <v>55.5304</v>
          </cell>
          <cell r="L7">
            <v>275</v>
          </cell>
          <cell r="N7">
            <v>11.989504847795081</v>
          </cell>
          <cell r="O7">
            <v>7.0372624724475239</v>
          </cell>
          <cell r="P7">
            <v>14.250399999999999</v>
          </cell>
          <cell r="Q7">
            <v>19.488599999999998</v>
          </cell>
          <cell r="R7">
            <v>51.525400000000005</v>
          </cell>
        </row>
        <row r="8">
          <cell r="A8" t="str">
            <v>016  Сосиски Вязанка Молочные, Вязанка вискофан  ВЕС.ПОКОМ</v>
          </cell>
          <cell r="B8" t="str">
            <v>кг</v>
          </cell>
          <cell r="C8">
            <v>240.63499999999999</v>
          </cell>
          <cell r="D8">
            <v>107.91200000000001</v>
          </cell>
          <cell r="E8">
            <v>264.98399999999998</v>
          </cell>
          <cell r="F8">
            <v>-8.2370000000000001</v>
          </cell>
          <cell r="G8">
            <v>1</v>
          </cell>
          <cell r="J8">
            <v>780</v>
          </cell>
          <cell r="K8">
            <v>52.996799999999993</v>
          </cell>
          <cell r="N8">
            <v>14.562445279715003</v>
          </cell>
          <cell r="O8">
            <v>14.562445279715003</v>
          </cell>
          <cell r="P8">
            <v>26.060000000000002</v>
          </cell>
          <cell r="Q8">
            <v>34.578800000000001</v>
          </cell>
          <cell r="R8">
            <v>76.626599999999996</v>
          </cell>
        </row>
        <row r="9">
          <cell r="A9" t="str">
            <v>017  Сосиски Вязанка Сливочные, Вязанка амицел ВЕС.ПОКОМ</v>
          </cell>
          <cell r="B9" t="str">
            <v>кг</v>
          </cell>
          <cell r="C9">
            <v>230.27500000000001</v>
          </cell>
          <cell r="D9">
            <v>105.85</v>
          </cell>
          <cell r="E9">
            <v>272.315</v>
          </cell>
          <cell r="F9">
            <v>-1.4E-2</v>
          </cell>
          <cell r="G9">
            <v>1</v>
          </cell>
          <cell r="J9">
            <v>635</v>
          </cell>
          <cell r="K9">
            <v>54.463000000000001</v>
          </cell>
          <cell r="L9">
            <v>20</v>
          </cell>
          <cell r="N9">
            <v>12.026256357527128</v>
          </cell>
          <cell r="O9">
            <v>11.659034573930926</v>
          </cell>
          <cell r="P9">
            <v>36.4572</v>
          </cell>
          <cell r="Q9">
            <v>35.646799999999999</v>
          </cell>
          <cell r="R9">
            <v>67.42179999999999</v>
          </cell>
        </row>
        <row r="10">
          <cell r="A10" t="str">
            <v>018  Сосиски Рубленые, Вязанка вискофан  ВЕС.ПОКОМ</v>
          </cell>
          <cell r="B10" t="str">
            <v>кг</v>
          </cell>
          <cell r="C10">
            <v>480.95100000000002</v>
          </cell>
          <cell r="E10">
            <v>271.88799999999998</v>
          </cell>
          <cell r="F10">
            <v>163.57</v>
          </cell>
          <cell r="G10">
            <v>1</v>
          </cell>
          <cell r="J10">
            <v>60</v>
          </cell>
          <cell r="K10">
            <v>54.377599999999994</v>
          </cell>
          <cell r="L10">
            <v>430</v>
          </cell>
          <cell r="N10">
            <v>12.019103454363561</v>
          </cell>
          <cell r="O10">
            <v>4.1114355911257583</v>
          </cell>
          <cell r="P10">
            <v>4.3224</v>
          </cell>
          <cell r="Q10">
            <v>30.265800000000002</v>
          </cell>
          <cell r="R10">
            <v>37.297399999999996</v>
          </cell>
        </row>
        <row r="11">
          <cell r="A11" t="str">
            <v>027  Колбаса Сервелат Столичный, Вязанка фиброуз в/у, 0.35кг, ПОКОМ</v>
          </cell>
          <cell r="B11" t="str">
            <v>шт</v>
          </cell>
          <cell r="C11">
            <v>10</v>
          </cell>
          <cell r="D11">
            <v>32</v>
          </cell>
          <cell r="E11">
            <v>17</v>
          </cell>
          <cell r="F11">
            <v>15</v>
          </cell>
          <cell r="G11">
            <v>0.35</v>
          </cell>
          <cell r="J11">
            <v>140</v>
          </cell>
          <cell r="K11">
            <v>3.4</v>
          </cell>
          <cell r="N11">
            <v>45.588235294117645</v>
          </cell>
          <cell r="O11">
            <v>45.588235294117645</v>
          </cell>
          <cell r="P11">
            <v>0</v>
          </cell>
          <cell r="Q11">
            <v>10.8</v>
          </cell>
          <cell r="R11">
            <v>11.6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204</v>
          </cell>
          <cell r="E12">
            <v>120</v>
          </cell>
          <cell r="F12">
            <v>84</v>
          </cell>
          <cell r="G12">
            <v>0.45</v>
          </cell>
          <cell r="J12">
            <v>0</v>
          </cell>
          <cell r="K12">
            <v>24</v>
          </cell>
          <cell r="L12">
            <v>210</v>
          </cell>
          <cell r="N12">
            <v>12.25</v>
          </cell>
          <cell r="O12">
            <v>3.5</v>
          </cell>
          <cell r="P12">
            <v>18</v>
          </cell>
          <cell r="Q12">
            <v>4.8</v>
          </cell>
          <cell r="R12">
            <v>0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204</v>
          </cell>
          <cell r="E13">
            <v>78</v>
          </cell>
          <cell r="F13">
            <v>126</v>
          </cell>
          <cell r="G13">
            <v>0.45</v>
          </cell>
          <cell r="J13">
            <v>0</v>
          </cell>
          <cell r="K13">
            <v>15.6</v>
          </cell>
          <cell r="L13">
            <v>60</v>
          </cell>
          <cell r="N13">
            <v>11.923076923076923</v>
          </cell>
          <cell r="O13">
            <v>8.0769230769230766</v>
          </cell>
          <cell r="P13">
            <v>0</v>
          </cell>
          <cell r="Q13">
            <v>0</v>
          </cell>
          <cell r="R13">
            <v>6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C14">
            <v>62</v>
          </cell>
          <cell r="D14">
            <v>30</v>
          </cell>
          <cell r="E14">
            <v>46</v>
          </cell>
          <cell r="F14">
            <v>40</v>
          </cell>
          <cell r="G14">
            <v>0.35</v>
          </cell>
          <cell r="J14">
            <v>15</v>
          </cell>
          <cell r="K14">
            <v>9.1999999999999993</v>
          </cell>
          <cell r="L14">
            <v>55</v>
          </cell>
          <cell r="N14">
            <v>11.956521739130435</v>
          </cell>
          <cell r="O14">
            <v>5.9782608695652177</v>
          </cell>
          <cell r="P14">
            <v>0</v>
          </cell>
          <cell r="Q14">
            <v>6.6</v>
          </cell>
          <cell r="R14">
            <v>5.2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50</v>
          </cell>
          <cell r="E15">
            <v>17</v>
          </cell>
          <cell r="F15">
            <v>33</v>
          </cell>
          <cell r="G15">
            <v>0</v>
          </cell>
          <cell r="K15">
            <v>3.4</v>
          </cell>
          <cell r="N15">
            <v>9.7058823529411775</v>
          </cell>
          <cell r="O15">
            <v>9.7058823529411775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083  Колбаса Швейцарская 0,17 кг., ШТ., сырокопченая   ПОКОМ</v>
          </cell>
          <cell r="B16" t="str">
            <v>шт</v>
          </cell>
          <cell r="C16">
            <v>2</v>
          </cell>
          <cell r="F16">
            <v>1</v>
          </cell>
          <cell r="G16">
            <v>0.17</v>
          </cell>
          <cell r="J16">
            <v>250</v>
          </cell>
          <cell r="K16">
            <v>0</v>
          </cell>
          <cell r="L16">
            <v>100</v>
          </cell>
          <cell r="N16" t="e">
            <v>#DIV/0!</v>
          </cell>
          <cell r="O16" t="e">
            <v>#DIV/0!</v>
          </cell>
          <cell r="P16">
            <v>2</v>
          </cell>
          <cell r="Q16">
            <v>21</v>
          </cell>
          <cell r="R16">
            <v>21</v>
          </cell>
        </row>
        <row r="17">
          <cell r="A17" t="str">
            <v>084  Колбаски Баварские копченые, NDX в МГС 0,28 кг, ТМ Стародворье  ПОКОМ</v>
          </cell>
          <cell r="B17" t="str">
            <v>шт</v>
          </cell>
          <cell r="C17">
            <v>4</v>
          </cell>
          <cell r="G17">
            <v>0.28000000000000003</v>
          </cell>
          <cell r="J17">
            <v>100</v>
          </cell>
          <cell r="K17">
            <v>0</v>
          </cell>
          <cell r="L17">
            <v>70</v>
          </cell>
          <cell r="N17" t="e">
            <v>#DIV/0!</v>
          </cell>
          <cell r="O17" t="e">
            <v>#DIV/0!</v>
          </cell>
          <cell r="P17">
            <v>1.6</v>
          </cell>
          <cell r="Q17">
            <v>20.399999999999999</v>
          </cell>
          <cell r="R17">
            <v>10.8</v>
          </cell>
        </row>
        <row r="18">
          <cell r="A18" t="str">
            <v>092  Сосиски Баварские с сыром,  0.42кг,ПОКОМ</v>
          </cell>
          <cell r="B18" t="str">
            <v>шт</v>
          </cell>
          <cell r="C18">
            <v>17</v>
          </cell>
          <cell r="D18">
            <v>102</v>
          </cell>
          <cell r="E18">
            <v>55</v>
          </cell>
          <cell r="F18">
            <v>47</v>
          </cell>
          <cell r="G18">
            <v>0.42</v>
          </cell>
          <cell r="J18">
            <v>175</v>
          </cell>
          <cell r="K18">
            <v>11</v>
          </cell>
          <cell r="N18">
            <v>20.181818181818183</v>
          </cell>
          <cell r="O18">
            <v>20.181818181818183</v>
          </cell>
          <cell r="P18">
            <v>0</v>
          </cell>
          <cell r="Q18">
            <v>0</v>
          </cell>
          <cell r="R18">
            <v>22.8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>
            <v>131</v>
          </cell>
          <cell r="E19">
            <v>115</v>
          </cell>
          <cell r="G19">
            <v>0.42</v>
          </cell>
          <cell r="J19">
            <v>720</v>
          </cell>
          <cell r="K19">
            <v>23</v>
          </cell>
          <cell r="N19">
            <v>31.304347826086957</v>
          </cell>
          <cell r="O19">
            <v>31.304347826086957</v>
          </cell>
          <cell r="P19">
            <v>0</v>
          </cell>
          <cell r="Q19">
            <v>21</v>
          </cell>
          <cell r="R19">
            <v>60.8</v>
          </cell>
        </row>
        <row r="20">
          <cell r="A20" t="str">
            <v>200  Ветчина Дугушка ТМ Стародворье, вектор в/у    ПОКОМ</v>
          </cell>
          <cell r="B20" t="str">
            <v>кг</v>
          </cell>
          <cell r="C20">
            <v>556.57799999999997</v>
          </cell>
          <cell r="D20">
            <v>205.143</v>
          </cell>
          <cell r="E20">
            <v>282.548</v>
          </cell>
          <cell r="F20">
            <v>432.59399999999999</v>
          </cell>
          <cell r="G20">
            <v>1</v>
          </cell>
          <cell r="J20">
            <v>100</v>
          </cell>
          <cell r="K20">
            <v>56.509599999999999</v>
          </cell>
          <cell r="L20">
            <v>150</v>
          </cell>
          <cell r="N20">
            <v>12.079257329728048</v>
          </cell>
          <cell r="O20">
            <v>9.4248410889477192</v>
          </cell>
          <cell r="P20">
            <v>26.658800000000003</v>
          </cell>
          <cell r="Q20">
            <v>35.417000000000002</v>
          </cell>
          <cell r="R20">
            <v>61.030200000000001</v>
          </cell>
        </row>
        <row r="21">
          <cell r="A21" t="str">
            <v>201  Ветчина Нежная ТМ Особый рецепт, (2,5кг), ПОКОМ</v>
          </cell>
          <cell r="B21" t="str">
            <v>кг</v>
          </cell>
          <cell r="C21">
            <v>721.59199999999998</v>
          </cell>
          <cell r="D21">
            <v>1019.255</v>
          </cell>
          <cell r="E21">
            <v>485.68700000000001</v>
          </cell>
          <cell r="F21">
            <v>1112.44</v>
          </cell>
          <cell r="G21">
            <v>1</v>
          </cell>
          <cell r="J21">
            <v>0</v>
          </cell>
          <cell r="K21">
            <v>97.1374</v>
          </cell>
          <cell r="L21">
            <v>55</v>
          </cell>
          <cell r="N21">
            <v>12.018439859415633</v>
          </cell>
          <cell r="O21">
            <v>11.452231581244712</v>
          </cell>
          <cell r="P21">
            <v>67.42</v>
          </cell>
          <cell r="Q21">
            <v>62.929999999999993</v>
          </cell>
          <cell r="R21">
            <v>117.5658</v>
          </cell>
        </row>
        <row r="22">
          <cell r="A22" t="str">
            <v>215  Колбаса Докторская ГОСТ Дугушка, ВЕС, ТМ Стародворье ПОКОМ</v>
          </cell>
          <cell r="B22" t="str">
            <v>кг</v>
          </cell>
          <cell r="D22">
            <v>100.79</v>
          </cell>
          <cell r="E22">
            <v>21.97</v>
          </cell>
          <cell r="F22">
            <v>78.819999999999993</v>
          </cell>
          <cell r="G22">
            <v>1</v>
          </cell>
          <cell r="J22">
            <v>0</v>
          </cell>
          <cell r="K22">
            <v>4.3940000000000001</v>
          </cell>
          <cell r="N22">
            <v>17.938097405553023</v>
          </cell>
          <cell r="O22">
            <v>17.938097405553023</v>
          </cell>
          <cell r="P22">
            <v>0.17319999999999999</v>
          </cell>
          <cell r="Q22">
            <v>4.6638000000000002</v>
          </cell>
          <cell r="R22">
            <v>1.9734000000000003</v>
          </cell>
        </row>
        <row r="23">
          <cell r="A23" t="str">
            <v>217  Колбаса Докторская Дугушка, ВЕС, НЕ ГОСТ, ТМ Стародворье ПОКОМ</v>
          </cell>
          <cell r="B23" t="str">
            <v>кг</v>
          </cell>
          <cell r="C23">
            <v>55.267000000000003</v>
          </cell>
          <cell r="D23">
            <v>501.62</v>
          </cell>
          <cell r="E23">
            <v>197.904</v>
          </cell>
          <cell r="F23">
            <v>308.98399999999998</v>
          </cell>
          <cell r="G23">
            <v>1</v>
          </cell>
          <cell r="J23">
            <v>270</v>
          </cell>
          <cell r="K23">
            <v>39.580799999999996</v>
          </cell>
          <cell r="N23">
            <v>14.627900396151668</v>
          </cell>
          <cell r="O23">
            <v>14.627900396151668</v>
          </cell>
          <cell r="P23">
            <v>40.530999999999999</v>
          </cell>
          <cell r="Q23">
            <v>56.016999999999996</v>
          </cell>
          <cell r="R23">
            <v>64.326999999999998</v>
          </cell>
        </row>
        <row r="24">
          <cell r="A24" t="str">
            <v>219  Колбаса Докторская Особая ТМ Особый рецепт, ВЕС  ПОКОМ</v>
          </cell>
          <cell r="B24" t="str">
            <v>кг</v>
          </cell>
          <cell r="C24">
            <v>359.74099999999999</v>
          </cell>
          <cell r="D24">
            <v>3012.0549999999998</v>
          </cell>
          <cell r="E24">
            <v>533.21299999999997</v>
          </cell>
          <cell r="F24">
            <v>2628.38</v>
          </cell>
          <cell r="G24">
            <v>1</v>
          </cell>
          <cell r="J24">
            <v>0</v>
          </cell>
          <cell r="K24">
            <v>106.64259999999999</v>
          </cell>
          <cell r="N24">
            <v>24.646623394403367</v>
          </cell>
          <cell r="O24">
            <v>24.646623394403367</v>
          </cell>
          <cell r="P24">
            <v>116.8432</v>
          </cell>
          <cell r="Q24">
            <v>4.1806000000000001</v>
          </cell>
          <cell r="R24">
            <v>199.76140000000001</v>
          </cell>
        </row>
        <row r="25">
          <cell r="A25" t="str">
            <v>225  Колбаса Дугушка со шпиком, ВЕС, ТМ Стародворье   ПОКОМ</v>
          </cell>
          <cell r="B25" t="str">
            <v>кг</v>
          </cell>
          <cell r="C25">
            <v>17.576000000000001</v>
          </cell>
          <cell r="D25">
            <v>100.14400000000001</v>
          </cell>
          <cell r="E25">
            <v>85.222999999999999</v>
          </cell>
          <cell r="F25">
            <v>14.909000000000001</v>
          </cell>
          <cell r="G25">
            <v>1</v>
          </cell>
          <cell r="J25">
            <v>170</v>
          </cell>
          <cell r="K25">
            <v>17.044599999999999</v>
          </cell>
          <cell r="L25">
            <v>20</v>
          </cell>
          <cell r="N25">
            <v>12.021930699459066</v>
          </cell>
          <cell r="O25">
            <v>10.848538540065475</v>
          </cell>
          <cell r="P25">
            <v>13.159800000000001</v>
          </cell>
          <cell r="Q25">
            <v>21.355799999999999</v>
          </cell>
          <cell r="R25">
            <v>23.246400000000001</v>
          </cell>
        </row>
        <row r="26">
          <cell r="A26" t="str">
            <v>229  Колбаса Молочная Дугушка, в/у, ВЕС, ТМ Стародворье   ПОКОМ</v>
          </cell>
          <cell r="B26" t="str">
            <v>кг</v>
          </cell>
          <cell r="C26">
            <v>452.45400000000001</v>
          </cell>
          <cell r="D26">
            <v>303.00900000000001</v>
          </cell>
          <cell r="E26">
            <v>415.83800000000002</v>
          </cell>
          <cell r="F26">
            <v>275.351</v>
          </cell>
          <cell r="G26">
            <v>1</v>
          </cell>
          <cell r="J26">
            <v>330</v>
          </cell>
          <cell r="K26">
            <v>83.167600000000007</v>
          </cell>
          <cell r="L26">
            <v>400</v>
          </cell>
          <cell r="N26">
            <v>12.088253117800681</v>
          </cell>
          <cell r="O26">
            <v>7.2786878544048399</v>
          </cell>
          <cell r="P26">
            <v>38.512</v>
          </cell>
          <cell r="Q26">
            <v>40.135000000000005</v>
          </cell>
          <cell r="R26">
            <v>75.685000000000002</v>
          </cell>
        </row>
        <row r="27">
          <cell r="A27" t="str">
            <v>230  Колбаса Молочная Особая ТМ Особый рецепт, п/а, ВЕС. ПОКОМ</v>
          </cell>
          <cell r="B27" t="str">
            <v>кг</v>
          </cell>
          <cell r="C27">
            <v>783.53899999999999</v>
          </cell>
          <cell r="D27">
            <v>1014.8049999999999</v>
          </cell>
          <cell r="E27">
            <v>638.58500000000004</v>
          </cell>
          <cell r="F27">
            <v>1123.886</v>
          </cell>
          <cell r="G27">
            <v>1</v>
          </cell>
          <cell r="J27">
            <v>0</v>
          </cell>
          <cell r="K27">
            <v>127.71700000000001</v>
          </cell>
          <cell r="L27">
            <v>410</v>
          </cell>
          <cell r="N27">
            <v>12.010037817988207</v>
          </cell>
          <cell r="O27">
            <v>8.79981521645513</v>
          </cell>
          <cell r="P27">
            <v>108.76400000000001</v>
          </cell>
          <cell r="Q27">
            <v>85.263199999999998</v>
          </cell>
          <cell r="R27">
            <v>117.5608</v>
          </cell>
        </row>
        <row r="28">
          <cell r="A28" t="str">
            <v>235  Колбаса Особая ТМ Особый рецепт, ВЕС, ТМ Стародворье ПОКОМ</v>
          </cell>
          <cell r="B28" t="str">
            <v>кг</v>
          </cell>
          <cell r="C28">
            <v>418.70800000000003</v>
          </cell>
          <cell r="D28">
            <v>511.065</v>
          </cell>
          <cell r="E28">
            <v>513.12699999999995</v>
          </cell>
          <cell r="F28">
            <v>362.346</v>
          </cell>
          <cell r="G28">
            <v>1</v>
          </cell>
          <cell r="J28">
            <v>335</v>
          </cell>
          <cell r="K28">
            <v>102.62539999999998</v>
          </cell>
          <cell r="L28">
            <v>535</v>
          </cell>
          <cell r="N28">
            <v>12.008196801181775</v>
          </cell>
          <cell r="O28">
            <v>6.7950624309381507</v>
          </cell>
          <cell r="P28">
            <v>21.605399999999999</v>
          </cell>
          <cell r="Q28">
            <v>21.6008</v>
          </cell>
          <cell r="R28">
            <v>85.183199999999999</v>
          </cell>
        </row>
        <row r="29">
          <cell r="A29" t="str">
            <v>236  Колбаса Рубленая ЗАПЕЧ. Дугушка ТМ Стародворье, вектор, в/к    ПОКОМ</v>
          </cell>
          <cell r="B29" t="str">
            <v>кг</v>
          </cell>
          <cell r="C29">
            <v>92.293000000000006</v>
          </cell>
          <cell r="D29">
            <v>153.17400000000001</v>
          </cell>
          <cell r="E29">
            <v>181.66</v>
          </cell>
          <cell r="F29">
            <v>0.54100000000000004</v>
          </cell>
          <cell r="G29">
            <v>1</v>
          </cell>
          <cell r="J29">
            <v>490</v>
          </cell>
          <cell r="K29">
            <v>36.332000000000001</v>
          </cell>
          <cell r="N29">
            <v>13.501623912804138</v>
          </cell>
          <cell r="O29">
            <v>13.501623912804138</v>
          </cell>
          <cell r="P29">
            <v>33.775799999999997</v>
          </cell>
          <cell r="Q29">
            <v>36.434800000000003</v>
          </cell>
          <cell r="R29">
            <v>53.448800000000006</v>
          </cell>
        </row>
        <row r="30">
          <cell r="A30" t="str">
            <v>239  Колбаса Салями запеч Дугушка, оболочка вектор, ВЕС, ТМ Стародворье  ПОКОМ</v>
          </cell>
          <cell r="B30" t="str">
            <v>кг</v>
          </cell>
          <cell r="C30">
            <v>254.369</v>
          </cell>
          <cell r="E30">
            <v>217.905</v>
          </cell>
          <cell r="F30">
            <v>3.8769999999999998</v>
          </cell>
          <cell r="G30">
            <v>1</v>
          </cell>
          <cell r="J30">
            <v>350</v>
          </cell>
          <cell r="K30">
            <v>43.581000000000003</v>
          </cell>
          <cell r="L30">
            <v>170</v>
          </cell>
          <cell r="N30">
            <v>12.020765930107155</v>
          </cell>
          <cell r="O30">
            <v>8.1199834790390302</v>
          </cell>
          <cell r="P30">
            <v>14.428000000000001</v>
          </cell>
          <cell r="Q30">
            <v>22.1464</v>
          </cell>
          <cell r="R30">
            <v>42.858600000000003</v>
          </cell>
        </row>
        <row r="31">
          <cell r="A31" t="str">
            <v>242  Колбаса Сервелат ЗАПЕЧ.Дугушка ТМ Стародворье, вектор, в/к     ПОКОМ</v>
          </cell>
          <cell r="B31" t="str">
            <v>кг</v>
          </cell>
          <cell r="C31">
            <v>258.447</v>
          </cell>
          <cell r="E31">
            <v>201.26400000000001</v>
          </cell>
          <cell r="F31">
            <v>0.93700000000000006</v>
          </cell>
          <cell r="G31">
            <v>1</v>
          </cell>
          <cell r="J31">
            <v>290</v>
          </cell>
          <cell r="K31">
            <v>40.252800000000001</v>
          </cell>
          <cell r="L31">
            <v>195</v>
          </cell>
          <cell r="N31">
            <v>12.072129143811114</v>
          </cell>
          <cell r="O31">
            <v>7.2277456475077511</v>
          </cell>
          <cell r="P31">
            <v>43.004399999999997</v>
          </cell>
          <cell r="Q31">
            <v>18.834800000000001</v>
          </cell>
          <cell r="R31">
            <v>58.943600000000004</v>
          </cell>
        </row>
        <row r="32">
          <cell r="A32" t="str">
            <v>243  Колбаса Сервелат Зернистый, ВЕС.  ПОКОМ</v>
          </cell>
          <cell r="B32" t="str">
            <v>кг</v>
          </cell>
          <cell r="C32">
            <v>3.4449999999999998</v>
          </cell>
          <cell r="D32">
            <v>50.433999999999997</v>
          </cell>
          <cell r="E32">
            <v>43.517000000000003</v>
          </cell>
          <cell r="F32">
            <v>6.2169999999999996</v>
          </cell>
          <cell r="G32">
            <v>1</v>
          </cell>
          <cell r="J32">
            <v>45</v>
          </cell>
          <cell r="K32">
            <v>8.7034000000000002</v>
          </cell>
          <cell r="L32">
            <v>55</v>
          </cell>
          <cell r="N32">
            <v>12.204081163683158</v>
          </cell>
          <cell r="O32">
            <v>5.884711721855826</v>
          </cell>
          <cell r="P32">
            <v>9.1598000000000006</v>
          </cell>
          <cell r="Q32">
            <v>8.5876000000000001</v>
          </cell>
          <cell r="R32">
            <v>7.8486000000000002</v>
          </cell>
        </row>
        <row r="33">
          <cell r="A33" t="str">
            <v>244  Колбаса Сервелат Кремлевский, ВЕС. ПОКОМ</v>
          </cell>
          <cell r="B33" t="str">
            <v>кг</v>
          </cell>
          <cell r="C33">
            <v>17.286000000000001</v>
          </cell>
          <cell r="D33">
            <v>52.17</v>
          </cell>
          <cell r="E33">
            <v>39.087000000000003</v>
          </cell>
          <cell r="F33">
            <v>13.083</v>
          </cell>
          <cell r="G33">
            <v>1</v>
          </cell>
          <cell r="J33">
            <v>75</v>
          </cell>
          <cell r="K33">
            <v>7.817400000000001</v>
          </cell>
          <cell r="L33">
            <v>10</v>
          </cell>
          <cell r="N33">
            <v>12.546754675467545</v>
          </cell>
          <cell r="O33">
            <v>11.267556988256963</v>
          </cell>
          <cell r="P33">
            <v>14.7506</v>
          </cell>
          <cell r="Q33">
            <v>7.3676000000000004</v>
          </cell>
          <cell r="R33">
            <v>10.380800000000001</v>
          </cell>
        </row>
        <row r="34">
          <cell r="A34" t="str">
            <v>247  Сардельки Нежные, ВЕС.  ПОКОМ</v>
          </cell>
          <cell r="B34" t="str">
            <v>кг</v>
          </cell>
          <cell r="C34">
            <v>406.43900000000002</v>
          </cell>
          <cell r="D34">
            <v>203.70400000000001</v>
          </cell>
          <cell r="E34">
            <v>179.761</v>
          </cell>
          <cell r="F34">
            <v>400.13499999999999</v>
          </cell>
          <cell r="G34">
            <v>1</v>
          </cell>
          <cell r="J34">
            <v>0</v>
          </cell>
          <cell r="K34">
            <v>35.952199999999998</v>
          </cell>
          <cell r="L34">
            <v>30</v>
          </cell>
          <cell r="N34">
            <v>11.964080084111682</v>
          </cell>
          <cell r="O34">
            <v>11.129638798182031</v>
          </cell>
          <cell r="P34">
            <v>14.061000000000002</v>
          </cell>
          <cell r="Q34">
            <v>16.049399999999999</v>
          </cell>
          <cell r="R34">
            <v>24.196199999999997</v>
          </cell>
        </row>
        <row r="35">
          <cell r="A35" t="str">
            <v>248  Сардельки Сочные ТМ Особый рецепт,   ПОКОМ</v>
          </cell>
          <cell r="B35" t="str">
            <v>кг</v>
          </cell>
          <cell r="C35">
            <v>369.63099999999997</v>
          </cell>
          <cell r="D35">
            <v>205.721</v>
          </cell>
          <cell r="E35">
            <v>139.66200000000001</v>
          </cell>
          <cell r="F35">
            <v>416.42899999999997</v>
          </cell>
          <cell r="G35">
            <v>1</v>
          </cell>
          <cell r="J35">
            <v>0</v>
          </cell>
          <cell r="K35">
            <v>27.932400000000001</v>
          </cell>
          <cell r="N35">
            <v>14.90845756182784</v>
          </cell>
          <cell r="O35">
            <v>14.90845756182784</v>
          </cell>
          <cell r="P35">
            <v>1.0336000000000001</v>
          </cell>
          <cell r="Q35">
            <v>13.153200000000002</v>
          </cell>
          <cell r="R35">
            <v>23.790600000000001</v>
          </cell>
        </row>
        <row r="36">
          <cell r="A36" t="str">
            <v>250  Сардельки стародворские с говядиной в обол. NDX, ВЕС. ПОКОМ</v>
          </cell>
          <cell r="B36" t="str">
            <v>кг</v>
          </cell>
          <cell r="C36">
            <v>491.61099999999999</v>
          </cell>
          <cell r="D36">
            <v>102.087</v>
          </cell>
          <cell r="E36">
            <v>246.054</v>
          </cell>
          <cell r="F36">
            <v>285.96600000000001</v>
          </cell>
          <cell r="G36">
            <v>1</v>
          </cell>
          <cell r="J36">
            <v>60</v>
          </cell>
          <cell r="K36">
            <v>49.210799999999999</v>
          </cell>
          <cell r="L36">
            <v>245</v>
          </cell>
          <cell r="N36">
            <v>12.008867972071172</v>
          </cell>
          <cell r="O36">
            <v>7.0302860347728551</v>
          </cell>
          <cell r="P36">
            <v>30.455000000000002</v>
          </cell>
          <cell r="Q36">
            <v>27.337200000000003</v>
          </cell>
          <cell r="R36">
            <v>45.535800000000002</v>
          </cell>
        </row>
        <row r="37">
          <cell r="A37" t="str">
            <v>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329.38400000000001</v>
          </cell>
          <cell r="D37">
            <v>305.12400000000002</v>
          </cell>
          <cell r="E37">
            <v>306.63099999999997</v>
          </cell>
          <cell r="F37">
            <v>263.07</v>
          </cell>
          <cell r="G37">
            <v>1</v>
          </cell>
          <cell r="J37">
            <v>25</v>
          </cell>
          <cell r="K37">
            <v>61.326199999999993</v>
          </cell>
          <cell r="L37">
            <v>450</v>
          </cell>
          <cell r="N37">
            <v>12.035149740241529</v>
          </cell>
          <cell r="O37">
            <v>4.6973397993027453</v>
          </cell>
          <cell r="P37">
            <v>46.209400000000002</v>
          </cell>
          <cell r="Q37">
            <v>46.642800000000001</v>
          </cell>
          <cell r="R37">
            <v>44.980599999999995</v>
          </cell>
        </row>
        <row r="38">
          <cell r="A38" t="str">
            <v>257  Сосиски Молочные оригинальные ТМ Особый рецепт, ВЕС.   ПОКОМ</v>
          </cell>
          <cell r="B38" t="str">
            <v>кг</v>
          </cell>
          <cell r="C38">
            <v>285.69499999999999</v>
          </cell>
          <cell r="D38">
            <v>305.34300000000002</v>
          </cell>
          <cell r="E38">
            <v>81.863</v>
          </cell>
          <cell r="F38">
            <v>498.55500000000001</v>
          </cell>
          <cell r="G38">
            <v>1</v>
          </cell>
          <cell r="J38">
            <v>0</v>
          </cell>
          <cell r="K38">
            <v>16.372599999999998</v>
          </cell>
          <cell r="N38">
            <v>30.450569854513031</v>
          </cell>
          <cell r="O38">
            <v>30.450569854513031</v>
          </cell>
          <cell r="P38">
            <v>12.072799999999999</v>
          </cell>
          <cell r="Q38">
            <v>20.915399999999998</v>
          </cell>
          <cell r="R38">
            <v>8.7547999999999995</v>
          </cell>
        </row>
        <row r="39">
          <cell r="A39" t="str">
            <v>266  Колбаса Филейбургская с сочным окороком, ВЕС, ТМ Баварушка  ПОКОМ</v>
          </cell>
          <cell r="B39" t="str">
            <v>кг</v>
          </cell>
          <cell r="C39">
            <v>70.343999999999994</v>
          </cell>
          <cell r="D39">
            <v>51.792000000000002</v>
          </cell>
          <cell r="E39">
            <v>58.817999999999998</v>
          </cell>
          <cell r="F39">
            <v>56.124000000000002</v>
          </cell>
          <cell r="G39">
            <v>1</v>
          </cell>
          <cell r="J39">
            <v>65</v>
          </cell>
          <cell r="K39">
            <v>11.7636</v>
          </cell>
          <cell r="L39">
            <v>20</v>
          </cell>
          <cell r="N39">
            <v>11.996667686762555</v>
          </cell>
          <cell r="O39">
            <v>10.296507871739943</v>
          </cell>
          <cell r="P39">
            <v>11.0246</v>
          </cell>
          <cell r="Q39">
            <v>3.1429999999999998</v>
          </cell>
          <cell r="R39">
            <v>12.778600000000001</v>
          </cell>
        </row>
        <row r="40">
          <cell r="A40" t="str">
            <v>267  Колбаса Салями Филейбургская зернистая, оболочка фиброуз, ВЕС, ТМ Баварушка  ПОКОМ</v>
          </cell>
          <cell r="B40" t="str">
            <v>кг</v>
          </cell>
          <cell r="D40">
            <v>51.853999999999999</v>
          </cell>
          <cell r="E40">
            <v>10.065</v>
          </cell>
          <cell r="F40">
            <v>41.789000000000001</v>
          </cell>
          <cell r="G40">
            <v>1</v>
          </cell>
          <cell r="J40">
            <v>0</v>
          </cell>
          <cell r="K40">
            <v>2.0129999999999999</v>
          </cell>
          <cell r="N40">
            <v>20.759562841530055</v>
          </cell>
          <cell r="O40">
            <v>20.759562841530055</v>
          </cell>
          <cell r="P40">
            <v>3.7752000000000003</v>
          </cell>
          <cell r="Q40">
            <v>3.8948</v>
          </cell>
          <cell r="R40">
            <v>2.1688000000000001</v>
          </cell>
        </row>
        <row r="41">
          <cell r="A41" t="str">
            <v>272  Колбаса Сервелат Филедворский, фиброуз, в/у 0,35 кг срез,  ПОКОМ</v>
          </cell>
          <cell r="B41" t="str">
            <v>шт</v>
          </cell>
          <cell r="C41">
            <v>4</v>
          </cell>
          <cell r="D41">
            <v>30</v>
          </cell>
          <cell r="E41">
            <v>30</v>
          </cell>
          <cell r="F41">
            <v>2</v>
          </cell>
          <cell r="G41">
            <v>0.35</v>
          </cell>
          <cell r="J41">
            <v>0</v>
          </cell>
          <cell r="K41">
            <v>6</v>
          </cell>
          <cell r="L41">
            <v>70</v>
          </cell>
          <cell r="N41">
            <v>12</v>
          </cell>
          <cell r="O41">
            <v>0.33333333333333331</v>
          </cell>
          <cell r="P41">
            <v>0.2</v>
          </cell>
          <cell r="Q41">
            <v>10.8</v>
          </cell>
          <cell r="R41">
            <v>10.8</v>
          </cell>
        </row>
        <row r="42">
          <cell r="A42" t="str">
            <v>273  Сосиски Сочинки с сочной грудинкой, МГС 0.4кг,   ПОКОМ</v>
          </cell>
          <cell r="B42" t="str">
            <v>шт</v>
          </cell>
          <cell r="D42">
            <v>204</v>
          </cell>
          <cell r="E42">
            <v>204</v>
          </cell>
          <cell r="G42">
            <v>0.4</v>
          </cell>
          <cell r="J42">
            <v>0</v>
          </cell>
          <cell r="K42">
            <v>40.799999999999997</v>
          </cell>
          <cell r="L42">
            <v>490</v>
          </cell>
          <cell r="N42">
            <v>12.009803921568627</v>
          </cell>
          <cell r="O42">
            <v>0</v>
          </cell>
          <cell r="P42">
            <v>24</v>
          </cell>
          <cell r="Q42">
            <v>0</v>
          </cell>
          <cell r="R42">
            <v>0</v>
          </cell>
        </row>
        <row r="43">
          <cell r="A43" t="str">
            <v>276  Колбаса Сливушка ТМ Вязанка в оболочке полиамид 0,45 кг  ПОКОМ</v>
          </cell>
          <cell r="B43" t="str">
            <v>шт</v>
          </cell>
          <cell r="G43">
            <v>0.45</v>
          </cell>
          <cell r="J43">
            <v>100</v>
          </cell>
          <cell r="K43">
            <v>0</v>
          </cell>
          <cell r="L43">
            <v>30</v>
          </cell>
          <cell r="N43" t="e">
            <v>#DIV/0!</v>
          </cell>
          <cell r="O43" t="e">
            <v>#DIV/0!</v>
          </cell>
          <cell r="P43">
            <v>9.4</v>
          </cell>
          <cell r="Q43">
            <v>0</v>
          </cell>
          <cell r="R43">
            <v>0</v>
          </cell>
        </row>
        <row r="44">
          <cell r="A44" t="str">
            <v>283  Сосиски Сочинки, ВЕС, ТМ Стародворье ПОКОМ</v>
          </cell>
          <cell r="B44" t="str">
            <v>кг</v>
          </cell>
          <cell r="C44">
            <v>173.55500000000001</v>
          </cell>
          <cell r="D44">
            <v>204.53700000000001</v>
          </cell>
          <cell r="E44">
            <v>206.93799999999999</v>
          </cell>
          <cell r="F44">
            <v>50.508000000000003</v>
          </cell>
          <cell r="G44">
            <v>1</v>
          </cell>
          <cell r="J44">
            <v>620</v>
          </cell>
          <cell r="K44">
            <v>41.387599999999999</v>
          </cell>
          <cell r="L44">
            <v>100</v>
          </cell>
          <cell r="N44">
            <v>18.616880418289536</v>
          </cell>
          <cell r="O44">
            <v>16.200697793542027</v>
          </cell>
          <cell r="P44">
            <v>21.8476</v>
          </cell>
          <cell r="Q44">
            <v>52.145200000000003</v>
          </cell>
          <cell r="R44">
            <v>69.218600000000009</v>
          </cell>
        </row>
        <row r="45">
          <cell r="A45" t="str">
            <v>296  Колбаса Мясорубская с рубленой грудинкой 0,35кг срез ТМ Стародворье  ПОКОМ</v>
          </cell>
          <cell r="B45" t="str">
            <v>шт</v>
          </cell>
          <cell r="D45">
            <v>54</v>
          </cell>
          <cell r="E45">
            <v>53</v>
          </cell>
          <cell r="F45">
            <v>1</v>
          </cell>
          <cell r="G45">
            <v>0.35</v>
          </cell>
          <cell r="J45">
            <v>0</v>
          </cell>
          <cell r="K45">
            <v>10.6</v>
          </cell>
          <cell r="L45">
            <v>125</v>
          </cell>
          <cell r="N45">
            <v>11.886792452830189</v>
          </cell>
          <cell r="O45">
            <v>9.4339622641509441E-2</v>
          </cell>
          <cell r="P45">
            <v>1.6</v>
          </cell>
          <cell r="Q45">
            <v>20.399999999999999</v>
          </cell>
          <cell r="R45">
            <v>0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C46">
            <v>144.06100000000001</v>
          </cell>
          <cell r="E46">
            <v>64.575999999999993</v>
          </cell>
          <cell r="F46">
            <v>73.024000000000001</v>
          </cell>
          <cell r="G46">
            <v>1</v>
          </cell>
          <cell r="J46">
            <v>10</v>
          </cell>
          <cell r="K46">
            <v>12.915199999999999</v>
          </cell>
          <cell r="L46">
            <v>70</v>
          </cell>
          <cell r="N46">
            <v>11.848364717542122</v>
          </cell>
          <cell r="O46">
            <v>6.4283944499504466</v>
          </cell>
          <cell r="P46">
            <v>0</v>
          </cell>
          <cell r="Q46">
            <v>5.8803999999999998</v>
          </cell>
          <cell r="R46">
            <v>10.621599999999999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>
            <v>158</v>
          </cell>
          <cell r="D47">
            <v>102</v>
          </cell>
          <cell r="E47">
            <v>262</v>
          </cell>
          <cell r="F47">
            <v>-10</v>
          </cell>
          <cell r="G47">
            <v>0.4</v>
          </cell>
          <cell r="J47">
            <v>670</v>
          </cell>
          <cell r="K47">
            <v>52.4</v>
          </cell>
          <cell r="N47">
            <v>12.595419847328245</v>
          </cell>
          <cell r="O47">
            <v>12.595419847328245</v>
          </cell>
          <cell r="P47">
            <v>56.6</v>
          </cell>
          <cell r="Q47">
            <v>40.799999999999997</v>
          </cell>
          <cell r="R47">
            <v>65.8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>
            <v>7</v>
          </cell>
          <cell r="D48">
            <v>102</v>
          </cell>
          <cell r="E48">
            <v>109</v>
          </cell>
          <cell r="F48">
            <v>-7</v>
          </cell>
          <cell r="G48">
            <v>0.4</v>
          </cell>
          <cell r="J48">
            <v>360</v>
          </cell>
          <cell r="K48">
            <v>21.8</v>
          </cell>
          <cell r="L48">
            <v>100</v>
          </cell>
          <cell r="N48">
            <v>20.779816513761467</v>
          </cell>
          <cell r="O48">
            <v>16.192660550458715</v>
          </cell>
          <cell r="P48">
            <v>56</v>
          </cell>
          <cell r="Q48">
            <v>40.799999999999997</v>
          </cell>
          <cell r="R48">
            <v>38.4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>
            <v>180.16499999999999</v>
          </cell>
          <cell r="D49">
            <v>108.1</v>
          </cell>
          <cell r="E49">
            <v>243.05799999999999</v>
          </cell>
          <cell r="F49">
            <v>-3.3660000000000001</v>
          </cell>
          <cell r="G49">
            <v>1</v>
          </cell>
          <cell r="J49">
            <v>500</v>
          </cell>
          <cell r="K49">
            <v>48.611599999999996</v>
          </cell>
          <cell r="L49">
            <v>90</v>
          </cell>
          <cell r="N49">
            <v>12.0677780612035</v>
          </cell>
          <cell r="O49">
            <v>10.216368109669299</v>
          </cell>
          <cell r="P49">
            <v>0</v>
          </cell>
          <cell r="Q49">
            <v>32.936999999999998</v>
          </cell>
          <cell r="R49">
            <v>56.654399999999995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>
            <v>251.26</v>
          </cell>
          <cell r="E50">
            <v>206.03100000000001</v>
          </cell>
          <cell r="F50">
            <v>0.113</v>
          </cell>
          <cell r="G50">
            <v>1</v>
          </cell>
          <cell r="J50">
            <v>470</v>
          </cell>
          <cell r="K50">
            <v>41.206200000000003</v>
          </cell>
          <cell r="L50">
            <v>25</v>
          </cell>
          <cell r="N50">
            <v>12.015497667826686</v>
          </cell>
          <cell r="O50">
            <v>11.408792851561172</v>
          </cell>
          <cell r="P50">
            <v>21.959600000000002</v>
          </cell>
          <cell r="Q50">
            <v>39.333600000000004</v>
          </cell>
          <cell r="R50">
            <v>52.261199999999995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>
            <v>238.06899999999999</v>
          </cell>
          <cell r="E51">
            <v>169.08099999999999</v>
          </cell>
          <cell r="F51">
            <v>31.053999999999998</v>
          </cell>
          <cell r="G51">
            <v>1</v>
          </cell>
          <cell r="J51">
            <v>160</v>
          </cell>
          <cell r="K51">
            <v>33.816199999999995</v>
          </cell>
          <cell r="L51">
            <v>215</v>
          </cell>
          <cell r="N51">
            <v>12.007676793962657</v>
          </cell>
          <cell r="O51">
            <v>5.6497773256604829</v>
          </cell>
          <cell r="P51">
            <v>9.8819999999999997</v>
          </cell>
          <cell r="Q51">
            <v>16.2166</v>
          </cell>
          <cell r="R51">
            <v>29.286399999999997</v>
          </cell>
        </row>
        <row r="52">
          <cell r="A52" t="str">
            <v>325 Колбаса Сервелат Мясорубский ТМ Стародворье с мелкорубленным окороком 0,35 кг  ПОКОМ</v>
          </cell>
          <cell r="B52" t="str">
            <v>шт</v>
          </cell>
          <cell r="C52">
            <v>56</v>
          </cell>
          <cell r="D52">
            <v>30</v>
          </cell>
          <cell r="E52">
            <v>74</v>
          </cell>
          <cell r="G52">
            <v>0.35</v>
          </cell>
          <cell r="J52">
            <v>90</v>
          </cell>
          <cell r="K52">
            <v>14.8</v>
          </cell>
          <cell r="L52">
            <v>90</v>
          </cell>
          <cell r="N52">
            <v>12.162162162162161</v>
          </cell>
          <cell r="O52">
            <v>6.0810810810810807</v>
          </cell>
          <cell r="P52">
            <v>0</v>
          </cell>
          <cell r="Q52">
            <v>6</v>
          </cell>
          <cell r="R52">
            <v>11.6</v>
          </cell>
        </row>
        <row r="53">
          <cell r="A53" t="str">
            <v>344 Колбаса Салями Финская ТМ Стародворски колбасы ТС Вязанка в оболочке фиброуз в вак 0,35 кг ПОКОМ</v>
          </cell>
          <cell r="B53" t="str">
            <v>шт</v>
          </cell>
          <cell r="C53">
            <v>65</v>
          </cell>
          <cell r="D53">
            <v>32</v>
          </cell>
          <cell r="E53">
            <v>18</v>
          </cell>
          <cell r="F53">
            <v>75</v>
          </cell>
          <cell r="G53">
            <v>0.35</v>
          </cell>
          <cell r="J53">
            <v>0</v>
          </cell>
          <cell r="K53">
            <v>3.6</v>
          </cell>
          <cell r="N53">
            <v>20.833333333333332</v>
          </cell>
          <cell r="O53">
            <v>20.833333333333332</v>
          </cell>
          <cell r="P53">
            <v>0</v>
          </cell>
          <cell r="Q53">
            <v>7.6</v>
          </cell>
          <cell r="R53">
            <v>2.6</v>
          </cell>
        </row>
        <row r="54">
          <cell r="A54" t="str">
            <v>358 Колбаса Сервелат Мясорубский ТМ Стародворье с мелкорубленным окороком в вак упак  ПОКОМ</v>
          </cell>
          <cell r="B54" t="str">
            <v>кг</v>
          </cell>
          <cell r="C54">
            <v>29.329000000000001</v>
          </cell>
          <cell r="D54">
            <v>21.609000000000002</v>
          </cell>
          <cell r="E54">
            <v>36.597999999999999</v>
          </cell>
          <cell r="F54">
            <v>7.1980000000000004</v>
          </cell>
          <cell r="G54">
            <v>1</v>
          </cell>
          <cell r="J54">
            <v>10</v>
          </cell>
          <cell r="K54">
            <v>7.3195999999999994</v>
          </cell>
          <cell r="L54">
            <v>70</v>
          </cell>
          <cell r="N54">
            <v>11.912946062626375</v>
          </cell>
          <cell r="O54">
            <v>2.3495819443685448</v>
          </cell>
          <cell r="P54">
            <v>0</v>
          </cell>
          <cell r="Q54">
            <v>2.1412</v>
          </cell>
          <cell r="R54">
            <v>4.1415999999999995</v>
          </cell>
        </row>
        <row r="55">
          <cell r="A55" t="str">
            <v>360 Колбаса варено-копченая  Сервелат Левантский ТМ Особый Рецепт  0,35 кг  ПОКОМ</v>
          </cell>
          <cell r="B55" t="str">
            <v>шт</v>
          </cell>
          <cell r="G55">
            <v>0.35</v>
          </cell>
          <cell r="J55">
            <v>120</v>
          </cell>
          <cell r="K55">
            <v>0</v>
          </cell>
          <cell r="N55" t="e">
            <v>#DIV/0!</v>
          </cell>
          <cell r="O55" t="e">
            <v>#DIV/0!</v>
          </cell>
          <cell r="P55">
            <v>0</v>
          </cell>
          <cell r="Q55">
            <v>11.2</v>
          </cell>
          <cell r="R55">
            <v>0</v>
          </cell>
        </row>
        <row r="56">
          <cell r="A56" t="str">
            <v>361 Колбаса Салями Филейбургская зернистая ТМ Баварушка в оболочке  в вак 0.28кг ПОКОМ</v>
          </cell>
          <cell r="B56" t="str">
            <v>шт</v>
          </cell>
          <cell r="C56">
            <v>59</v>
          </cell>
          <cell r="D56">
            <v>30</v>
          </cell>
          <cell r="E56">
            <v>64</v>
          </cell>
          <cell r="F56">
            <v>9</v>
          </cell>
          <cell r="G56">
            <v>0.28000000000000003</v>
          </cell>
          <cell r="J56">
            <v>100</v>
          </cell>
          <cell r="K56">
            <v>12.8</v>
          </cell>
          <cell r="L56">
            <v>45</v>
          </cell>
          <cell r="N56">
            <v>12.03125</v>
          </cell>
          <cell r="O56">
            <v>8.515625</v>
          </cell>
          <cell r="P56">
            <v>0</v>
          </cell>
          <cell r="Q56">
            <v>5.4</v>
          </cell>
          <cell r="R56">
            <v>12.2</v>
          </cell>
        </row>
        <row r="57">
          <cell r="A57" t="str">
            <v>363 Сардельки Филейские Вязанка ТМ Вязанка в обол NDX  ПОКОМ</v>
          </cell>
          <cell r="B57" t="str">
            <v>кг</v>
          </cell>
          <cell r="C57">
            <v>329.77</v>
          </cell>
          <cell r="E57">
            <v>166.41200000000001</v>
          </cell>
          <cell r="F57">
            <v>147.66999999999999</v>
          </cell>
          <cell r="G57">
            <v>1</v>
          </cell>
          <cell r="J57">
            <v>0</v>
          </cell>
          <cell r="K57">
            <v>33.282400000000003</v>
          </cell>
          <cell r="L57">
            <v>250</v>
          </cell>
          <cell r="N57">
            <v>11.948357089632957</v>
          </cell>
          <cell r="O57">
            <v>4.4368795519553874</v>
          </cell>
          <cell r="P57">
            <v>0</v>
          </cell>
          <cell r="Q57">
            <v>3.6497999999999999</v>
          </cell>
          <cell r="R57">
            <v>21.1296</v>
          </cell>
        </row>
        <row r="58">
          <cell r="A58" t="str">
            <v>364 Колбаса Сервелат Филейбургский с копченой грудинкой ТМ Баварушка  в/у 0,28 кг  ПОКОМ</v>
          </cell>
          <cell r="B58" t="str">
            <v>шт</v>
          </cell>
          <cell r="C58">
            <v>66</v>
          </cell>
          <cell r="D58">
            <v>30</v>
          </cell>
          <cell r="E58">
            <v>78</v>
          </cell>
          <cell r="F58">
            <v>3</v>
          </cell>
          <cell r="G58">
            <v>0.28000000000000003</v>
          </cell>
          <cell r="J58">
            <v>110</v>
          </cell>
          <cell r="K58">
            <v>15.6</v>
          </cell>
          <cell r="L58">
            <v>75</v>
          </cell>
          <cell r="N58">
            <v>12.051282051282051</v>
          </cell>
          <cell r="O58">
            <v>7.2435897435897436</v>
          </cell>
          <cell r="P58">
            <v>0</v>
          </cell>
          <cell r="Q58">
            <v>5</v>
          </cell>
          <cell r="R58">
            <v>11.2</v>
          </cell>
        </row>
        <row r="59">
          <cell r="A59" t="str">
            <v>Сардельки Сочинки с сочным окороком ТМ Стародворье полиамид мгс ф/в 0,4 кг СК3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70"/>
  <sheetViews>
    <sheetView tabSelected="1" workbookViewId="0">
      <pane ySplit="5" topLeftCell="A6" activePane="bottomLeft" state="frozen"/>
      <selection pane="bottomLeft" activeCell="X14" sqref="X14"/>
    </sheetView>
  </sheetViews>
  <sheetFormatPr defaultColWidth="10.5" defaultRowHeight="11.45" customHeight="1" outlineLevelRow="2" x14ac:dyDescent="0.2"/>
  <cols>
    <col min="1" max="1" width="69.5" style="1" customWidth="1"/>
    <col min="2" max="2" width="4.1640625" style="1" customWidth="1"/>
    <col min="3" max="6" width="7.33203125" style="1" customWidth="1"/>
    <col min="7" max="7" width="4.33203125" style="15" customWidth="1"/>
    <col min="8" max="10" width="1.5" style="2" customWidth="1"/>
    <col min="11" max="11" width="7.1640625" style="2" customWidth="1"/>
    <col min="12" max="12" width="10.5" style="2"/>
    <col min="13" max="13" width="2.5" style="2" customWidth="1"/>
    <col min="14" max="15" width="6.83203125" style="2" customWidth="1"/>
    <col min="16" max="18" width="7.5" style="2" customWidth="1"/>
    <col min="19" max="19" width="12.1640625" style="2" bestFit="1" customWidth="1"/>
    <col min="20" max="20" width="8.33203125" style="2" customWidth="1"/>
    <col min="21" max="21" width="2.5" style="2" customWidth="1"/>
    <col min="22" max="16384" width="10.5" style="2"/>
  </cols>
  <sheetData>
    <row r="1" spans="1:21" ht="12.95" customHeight="1" outlineLevel="1" x14ac:dyDescent="0.2">
      <c r="A1" s="3" t="s">
        <v>0</v>
      </c>
    </row>
    <row r="2" spans="1:21" ht="12.95" customHeight="1" outlineLevel="1" x14ac:dyDescent="0.2">
      <c r="A2" s="3"/>
    </row>
    <row r="3" spans="1:21" ht="26.1" customHeight="1" x14ac:dyDescent="0.2">
      <c r="A3" s="4" t="s">
        <v>1</v>
      </c>
      <c r="B3" s="4" t="s">
        <v>2</v>
      </c>
      <c r="C3" s="4" t="s">
        <v>3</v>
      </c>
      <c r="D3" s="4"/>
      <c r="E3" s="4"/>
      <c r="F3" s="4"/>
      <c r="G3" s="11" t="s">
        <v>73</v>
      </c>
      <c r="H3" s="12" t="s">
        <v>74</v>
      </c>
      <c r="I3" s="12" t="s">
        <v>75</v>
      </c>
      <c r="J3" s="12" t="s">
        <v>76</v>
      </c>
      <c r="K3" s="12" t="s">
        <v>77</v>
      </c>
      <c r="L3" s="12" t="s">
        <v>76</v>
      </c>
      <c r="M3" s="12" t="s">
        <v>76</v>
      </c>
      <c r="N3" s="12" t="s">
        <v>78</v>
      </c>
      <c r="O3" s="12" t="s">
        <v>79</v>
      </c>
      <c r="P3" s="13" t="s">
        <v>80</v>
      </c>
      <c r="Q3" s="13" t="s">
        <v>81</v>
      </c>
      <c r="R3" s="13" t="s">
        <v>84</v>
      </c>
      <c r="S3" s="12" t="s">
        <v>82</v>
      </c>
      <c r="T3" s="12" t="s">
        <v>83</v>
      </c>
      <c r="U3" s="12" t="s">
        <v>83</v>
      </c>
    </row>
    <row r="4" spans="1:21" ht="26.1" customHeight="1" x14ac:dyDescent="0.2">
      <c r="A4" s="4" t="s">
        <v>1</v>
      </c>
      <c r="B4" s="4" t="s">
        <v>2</v>
      </c>
      <c r="C4" s="4" t="s">
        <v>4</v>
      </c>
      <c r="D4" s="4" t="s">
        <v>5</v>
      </c>
      <c r="E4" s="4" t="s">
        <v>6</v>
      </c>
      <c r="F4" s="4" t="s">
        <v>7</v>
      </c>
      <c r="G4" s="11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ht="11.1" customHeight="1" x14ac:dyDescent="0.2">
      <c r="A5" s="5"/>
      <c r="B5" s="5"/>
      <c r="C5" s="6"/>
      <c r="D5" s="6"/>
      <c r="E5" s="14">
        <f t="shared" ref="E5:F5" si="0">SUM(E6:E85)</f>
        <v>13516.831999999997</v>
      </c>
      <c r="F5" s="14">
        <f t="shared" si="0"/>
        <v>27709.093000000001</v>
      </c>
      <c r="G5" s="11"/>
      <c r="H5" s="14">
        <f t="shared" ref="H5:M5" si="1">SUM(H6:H85)</f>
        <v>0</v>
      </c>
      <c r="I5" s="14">
        <f t="shared" si="1"/>
        <v>0</v>
      </c>
      <c r="J5" s="14">
        <f t="shared" si="1"/>
        <v>0</v>
      </c>
      <c r="K5" s="14">
        <f t="shared" si="1"/>
        <v>2703.3664000000003</v>
      </c>
      <c r="L5" s="14">
        <f t="shared" si="1"/>
        <v>11725</v>
      </c>
      <c r="M5" s="14">
        <f t="shared" si="1"/>
        <v>0</v>
      </c>
      <c r="N5" s="12"/>
      <c r="O5" s="12"/>
      <c r="P5" s="14">
        <f>SUM(P6:P85)</f>
        <v>1075.7192</v>
      </c>
      <c r="Q5" s="14">
        <f>SUM(Q6:Q85)</f>
        <v>1881.4081999999996</v>
      </c>
      <c r="R5" s="14">
        <f>SUM(R6:R85)</f>
        <v>1714.2321999999992</v>
      </c>
      <c r="S5" s="12"/>
      <c r="T5" s="14">
        <f>SUM(T6:T85)</f>
        <v>10521.3</v>
      </c>
      <c r="U5" s="14">
        <f>SUM(U6:U85)</f>
        <v>0</v>
      </c>
    </row>
    <row r="6" spans="1:21" ht="11.1" customHeight="1" outlineLevel="2" x14ac:dyDescent="0.2">
      <c r="A6" s="7" t="s">
        <v>8</v>
      </c>
      <c r="B6" s="7" t="s">
        <v>9</v>
      </c>
      <c r="C6" s="8">
        <v>727.53099999999995</v>
      </c>
      <c r="D6" s="8">
        <v>215.67</v>
      </c>
      <c r="E6" s="8">
        <v>177.785</v>
      </c>
      <c r="F6" s="8">
        <v>719.44299999999998</v>
      </c>
      <c r="G6" s="15">
        <f>VLOOKUP(A6,[1]TDSheet!$A:$G,7,0)</f>
        <v>1</v>
      </c>
      <c r="K6" s="2">
        <f>E6/5</f>
        <v>35.557000000000002</v>
      </c>
      <c r="L6" s="21"/>
      <c r="M6" s="16"/>
      <c r="N6" s="2">
        <f>(F6+L6+M6)/K6</f>
        <v>20.233512388559213</v>
      </c>
      <c r="O6" s="2">
        <f>F6/K6</f>
        <v>20.233512388559213</v>
      </c>
      <c r="P6" s="2">
        <f>VLOOKUP(A6,[1]TDSheet!$A:$Q,17,0)</f>
        <v>14.765199999999998</v>
      </c>
      <c r="Q6" s="2">
        <f>VLOOKUP(A6,[1]TDSheet!$A:$R,18,0)</f>
        <v>32.404600000000002</v>
      </c>
      <c r="R6" s="2">
        <f>VLOOKUP(A6,[1]TDSheet!$A:$K,11,0)</f>
        <v>34.249200000000002</v>
      </c>
      <c r="T6" s="2">
        <f>L6*G6</f>
        <v>0</v>
      </c>
    </row>
    <row r="7" spans="1:21" ht="11.1" customHeight="1" outlineLevel="2" x14ac:dyDescent="0.2">
      <c r="A7" s="7" t="s">
        <v>10</v>
      </c>
      <c r="B7" s="7" t="s">
        <v>9</v>
      </c>
      <c r="C7" s="8">
        <v>562.47</v>
      </c>
      <c r="D7" s="8">
        <v>658.13699999999994</v>
      </c>
      <c r="E7" s="8">
        <v>269.77100000000002</v>
      </c>
      <c r="F7" s="8">
        <v>916.827</v>
      </c>
      <c r="G7" s="15">
        <f>VLOOKUP(A7,[1]TDSheet!$A:$G,7,0)</f>
        <v>1</v>
      </c>
      <c r="K7" s="2">
        <f t="shared" ref="K7:K68" si="2">E7/5</f>
        <v>53.9542</v>
      </c>
      <c r="L7" s="21"/>
      <c r="M7" s="16"/>
      <c r="N7" s="2">
        <f t="shared" ref="N7:N68" si="3">(F7+L7+M7)/K7</f>
        <v>16.992690096415107</v>
      </c>
      <c r="O7" s="2">
        <f t="shared" ref="O7:O68" si="4">F7/K7</f>
        <v>16.992690096415107</v>
      </c>
      <c r="P7" s="2">
        <f>VLOOKUP(A7,[1]TDSheet!$A:$Q,17,0)</f>
        <v>19.488599999999998</v>
      </c>
      <c r="Q7" s="2">
        <f>VLOOKUP(A7,[1]TDSheet!$A:$R,18,0)</f>
        <v>51.525400000000005</v>
      </c>
      <c r="R7" s="2">
        <f>VLOOKUP(A7,[1]TDSheet!$A:$K,11,0)</f>
        <v>55.5304</v>
      </c>
      <c r="T7" s="2">
        <f t="shared" ref="T7:T70" si="5">L7*G7</f>
        <v>0</v>
      </c>
    </row>
    <row r="8" spans="1:21" ht="11.1" customHeight="1" outlineLevel="2" x14ac:dyDescent="0.2">
      <c r="A8" s="7" t="s">
        <v>11</v>
      </c>
      <c r="B8" s="7" t="s">
        <v>9</v>
      </c>
      <c r="C8" s="8">
        <v>779.30499999999995</v>
      </c>
      <c r="D8" s="8">
        <v>12.346</v>
      </c>
      <c r="E8" s="8">
        <v>415.27699999999999</v>
      </c>
      <c r="F8" s="8">
        <v>376.37400000000002</v>
      </c>
      <c r="G8" s="15">
        <f>VLOOKUP(A8,[1]TDSheet!$A:$G,7,0)</f>
        <v>1</v>
      </c>
      <c r="K8" s="2">
        <f t="shared" si="2"/>
        <v>83.055399999999992</v>
      </c>
      <c r="L8" s="21">
        <v>620</v>
      </c>
      <c r="M8" s="16"/>
      <c r="N8" s="2">
        <f t="shared" si="3"/>
        <v>11.996498722539416</v>
      </c>
      <c r="O8" s="2">
        <f t="shared" si="4"/>
        <v>4.5316017983177499</v>
      </c>
      <c r="P8" s="2">
        <f>VLOOKUP(A8,[1]TDSheet!$A:$Q,17,0)</f>
        <v>34.578800000000001</v>
      </c>
      <c r="Q8" s="2">
        <f>VLOOKUP(A8,[1]TDSheet!$A:$R,18,0)</f>
        <v>76.626599999999996</v>
      </c>
      <c r="R8" s="2">
        <f>VLOOKUP(A8,[1]TDSheet!$A:$K,11,0)</f>
        <v>52.996799999999993</v>
      </c>
      <c r="T8" s="2">
        <f t="shared" si="5"/>
        <v>620</v>
      </c>
    </row>
    <row r="9" spans="1:21" ht="11.1" customHeight="1" outlineLevel="2" x14ac:dyDescent="0.2">
      <c r="A9" s="7" t="s">
        <v>12</v>
      </c>
      <c r="B9" s="7" t="s">
        <v>9</v>
      </c>
      <c r="C9" s="8">
        <v>638.58000000000004</v>
      </c>
      <c r="D9" s="8">
        <v>24.347000000000001</v>
      </c>
      <c r="E9" s="8">
        <v>299.173</v>
      </c>
      <c r="F9" s="8">
        <v>358.09</v>
      </c>
      <c r="G9" s="15">
        <f>VLOOKUP(A9,[1]TDSheet!$A:$G,7,0)</f>
        <v>1</v>
      </c>
      <c r="K9" s="2">
        <f t="shared" si="2"/>
        <v>59.834600000000002</v>
      </c>
      <c r="L9" s="21">
        <v>360</v>
      </c>
      <c r="M9" s="16"/>
      <c r="N9" s="2">
        <f t="shared" si="3"/>
        <v>12.001250112810981</v>
      </c>
      <c r="O9" s="2">
        <f t="shared" si="4"/>
        <v>5.984664391505917</v>
      </c>
      <c r="P9" s="2">
        <f>VLOOKUP(A9,[1]TDSheet!$A:$Q,17,0)</f>
        <v>35.646799999999999</v>
      </c>
      <c r="Q9" s="2">
        <f>VLOOKUP(A9,[1]TDSheet!$A:$R,18,0)</f>
        <v>67.42179999999999</v>
      </c>
      <c r="R9" s="2">
        <f>VLOOKUP(A9,[1]TDSheet!$A:$K,11,0)</f>
        <v>54.463000000000001</v>
      </c>
      <c r="T9" s="2">
        <f t="shared" si="5"/>
        <v>360</v>
      </c>
    </row>
    <row r="10" spans="1:21" ht="11.1" customHeight="1" outlineLevel="2" x14ac:dyDescent="0.2">
      <c r="A10" s="7" t="s">
        <v>13</v>
      </c>
      <c r="B10" s="7" t="s">
        <v>9</v>
      </c>
      <c r="C10" s="8">
        <v>230.44200000000001</v>
      </c>
      <c r="D10" s="8">
        <v>443.15300000000002</v>
      </c>
      <c r="E10" s="8">
        <v>208.18199999999999</v>
      </c>
      <c r="F10" s="8">
        <v>443.15300000000002</v>
      </c>
      <c r="G10" s="15">
        <f>VLOOKUP(A10,[1]TDSheet!$A:$G,7,0)</f>
        <v>1</v>
      </c>
      <c r="K10" s="2">
        <f t="shared" si="2"/>
        <v>41.636399999999995</v>
      </c>
      <c r="L10" s="21">
        <v>55</v>
      </c>
      <c r="M10" s="16"/>
      <c r="N10" s="2">
        <f t="shared" si="3"/>
        <v>11.964362913220166</v>
      </c>
      <c r="O10" s="2">
        <f t="shared" si="4"/>
        <v>10.643403368206668</v>
      </c>
      <c r="P10" s="2">
        <f>VLOOKUP(A10,[1]TDSheet!$A:$Q,17,0)</f>
        <v>30.265800000000002</v>
      </c>
      <c r="Q10" s="2">
        <f>VLOOKUP(A10,[1]TDSheet!$A:$R,18,0)</f>
        <v>37.297399999999996</v>
      </c>
      <c r="R10" s="2">
        <f>VLOOKUP(A10,[1]TDSheet!$A:$K,11,0)</f>
        <v>54.377599999999994</v>
      </c>
      <c r="T10" s="2">
        <f t="shared" si="5"/>
        <v>55</v>
      </c>
    </row>
    <row r="11" spans="1:21" ht="11.1" customHeight="1" outlineLevel="2" x14ac:dyDescent="0.2">
      <c r="A11" s="7" t="s">
        <v>21</v>
      </c>
      <c r="B11" s="7" t="s">
        <v>22</v>
      </c>
      <c r="C11" s="8">
        <v>159</v>
      </c>
      <c r="D11" s="8"/>
      <c r="E11" s="8">
        <v>42</v>
      </c>
      <c r="F11" s="8">
        <v>115</v>
      </c>
      <c r="G11" s="15">
        <f>VLOOKUP(A11,[1]TDSheet!$A:$G,7,0)</f>
        <v>0.35</v>
      </c>
      <c r="K11" s="2">
        <f t="shared" si="2"/>
        <v>8.4</v>
      </c>
      <c r="L11" s="21"/>
      <c r="M11" s="16"/>
      <c r="N11" s="2">
        <f t="shared" si="3"/>
        <v>13.69047619047619</v>
      </c>
      <c r="O11" s="2">
        <f t="shared" si="4"/>
        <v>13.69047619047619</v>
      </c>
      <c r="P11" s="2">
        <f>VLOOKUP(A11,[1]TDSheet!$A:$Q,17,0)</f>
        <v>10.8</v>
      </c>
      <c r="Q11" s="2">
        <f>VLOOKUP(A11,[1]TDSheet!$A:$R,18,0)</f>
        <v>11.6</v>
      </c>
      <c r="R11" s="2">
        <f>VLOOKUP(A11,[1]TDSheet!$A:$K,11,0)</f>
        <v>3.4</v>
      </c>
      <c r="T11" s="2">
        <f t="shared" si="5"/>
        <v>0</v>
      </c>
    </row>
    <row r="12" spans="1:21" ht="11.1" customHeight="1" outlineLevel="2" x14ac:dyDescent="0.2">
      <c r="A12" s="7" t="s">
        <v>23</v>
      </c>
      <c r="B12" s="7" t="s">
        <v>22</v>
      </c>
      <c r="C12" s="8">
        <v>84</v>
      </c>
      <c r="D12" s="8">
        <v>211.375</v>
      </c>
      <c r="E12" s="8">
        <v>50</v>
      </c>
      <c r="F12" s="8">
        <v>210</v>
      </c>
      <c r="G12" s="15">
        <f>VLOOKUP(A12,[1]TDSheet!$A:$G,7,0)</f>
        <v>0.45</v>
      </c>
      <c r="K12" s="2">
        <f t="shared" si="2"/>
        <v>10</v>
      </c>
      <c r="L12" s="21"/>
      <c r="M12" s="16"/>
      <c r="N12" s="2">
        <f t="shared" si="3"/>
        <v>21</v>
      </c>
      <c r="O12" s="2">
        <f t="shared" si="4"/>
        <v>21</v>
      </c>
      <c r="P12" s="2">
        <f>VLOOKUP(A12,[1]TDSheet!$A:$Q,17,0)</f>
        <v>4.8</v>
      </c>
      <c r="Q12" s="2">
        <f>VLOOKUP(A12,[1]TDSheet!$A:$R,18,0)</f>
        <v>0</v>
      </c>
      <c r="R12" s="2">
        <f>VLOOKUP(A12,[1]TDSheet!$A:$K,11,0)</f>
        <v>24</v>
      </c>
      <c r="T12" s="2">
        <f t="shared" si="5"/>
        <v>0</v>
      </c>
    </row>
    <row r="13" spans="1:21" ht="21.95" customHeight="1" outlineLevel="2" x14ac:dyDescent="0.2">
      <c r="A13" s="7" t="s">
        <v>24</v>
      </c>
      <c r="B13" s="7" t="s">
        <v>22</v>
      </c>
      <c r="C13" s="8">
        <v>126</v>
      </c>
      <c r="D13" s="8">
        <v>60</v>
      </c>
      <c r="E13" s="8">
        <v>88</v>
      </c>
      <c r="F13" s="8">
        <v>58</v>
      </c>
      <c r="G13" s="15">
        <f>VLOOKUP(A13,[1]TDSheet!$A:$G,7,0)</f>
        <v>0.45</v>
      </c>
      <c r="K13" s="2">
        <f t="shared" si="2"/>
        <v>17.600000000000001</v>
      </c>
      <c r="L13" s="21">
        <v>155</v>
      </c>
      <c r="M13" s="16"/>
      <c r="N13" s="2">
        <f t="shared" si="3"/>
        <v>12.102272727272727</v>
      </c>
      <c r="O13" s="2">
        <f t="shared" si="4"/>
        <v>3.295454545454545</v>
      </c>
      <c r="P13" s="2">
        <f>VLOOKUP(A13,[1]TDSheet!$A:$Q,17,0)</f>
        <v>0</v>
      </c>
      <c r="Q13" s="2">
        <f>VLOOKUP(A13,[1]TDSheet!$A:$R,18,0)</f>
        <v>6</v>
      </c>
      <c r="R13" s="2">
        <f>VLOOKUP(A13,[1]TDSheet!$A:$K,11,0)</f>
        <v>15.6</v>
      </c>
      <c r="T13" s="2">
        <f t="shared" si="5"/>
        <v>69.75</v>
      </c>
    </row>
    <row r="14" spans="1:21" ht="11.1" customHeight="1" outlineLevel="2" x14ac:dyDescent="0.2">
      <c r="A14" s="7" t="s">
        <v>25</v>
      </c>
      <c r="B14" s="7" t="s">
        <v>22</v>
      </c>
      <c r="C14" s="8">
        <v>40</v>
      </c>
      <c r="D14" s="8">
        <v>18</v>
      </c>
      <c r="E14" s="8">
        <v>53</v>
      </c>
      <c r="F14" s="8"/>
      <c r="G14" s="15">
        <f>VLOOKUP(A14,[1]TDSheet!$A:$G,7,0)</f>
        <v>0.35</v>
      </c>
      <c r="K14" s="2">
        <f t="shared" si="2"/>
        <v>10.6</v>
      </c>
      <c r="L14" s="21">
        <v>130</v>
      </c>
      <c r="M14" s="16"/>
      <c r="N14" s="2">
        <f t="shared" si="3"/>
        <v>12.264150943396228</v>
      </c>
      <c r="O14" s="2">
        <f t="shared" si="4"/>
        <v>0</v>
      </c>
      <c r="P14" s="2">
        <f>VLOOKUP(A14,[1]TDSheet!$A:$Q,17,0)</f>
        <v>6.6</v>
      </c>
      <c r="Q14" s="2">
        <f>VLOOKUP(A14,[1]TDSheet!$A:$R,18,0)</f>
        <v>5.2</v>
      </c>
      <c r="R14" s="2">
        <f>VLOOKUP(A14,[1]TDSheet!$A:$K,11,0)</f>
        <v>9.1999999999999993</v>
      </c>
      <c r="T14" s="2">
        <f t="shared" si="5"/>
        <v>45.5</v>
      </c>
    </row>
    <row r="15" spans="1:21" ht="11.1" customHeight="1" outlineLevel="2" x14ac:dyDescent="0.2">
      <c r="A15" s="17" t="s">
        <v>55</v>
      </c>
      <c r="B15" s="17" t="s">
        <v>22</v>
      </c>
      <c r="C15" s="18">
        <v>34</v>
      </c>
      <c r="D15" s="18"/>
      <c r="E15" s="18">
        <v>23</v>
      </c>
      <c r="F15" s="18">
        <v>8</v>
      </c>
      <c r="G15" s="15">
        <f>VLOOKUP(A15,[1]TDSheet!$A:$G,7,0)</f>
        <v>0</v>
      </c>
      <c r="K15" s="2">
        <f t="shared" si="2"/>
        <v>4.5999999999999996</v>
      </c>
      <c r="L15" s="21"/>
      <c r="M15" s="16"/>
      <c r="N15" s="2">
        <f t="shared" si="3"/>
        <v>1.7391304347826089</v>
      </c>
      <c r="O15" s="2">
        <f t="shared" si="4"/>
        <v>1.7391304347826089</v>
      </c>
      <c r="P15" s="2">
        <f>VLOOKUP(A15,[1]TDSheet!$A:$Q,17,0)</f>
        <v>0</v>
      </c>
      <c r="Q15" s="2">
        <f>VLOOKUP(A15,[1]TDSheet!$A:$R,18,0)</f>
        <v>0</v>
      </c>
      <c r="R15" s="2">
        <f>VLOOKUP(A15,[1]TDSheet!$A:$K,11,0)</f>
        <v>3.4</v>
      </c>
      <c r="T15" s="2">
        <f t="shared" si="5"/>
        <v>0</v>
      </c>
    </row>
    <row r="16" spans="1:21" ht="11.1" customHeight="1" outlineLevel="2" x14ac:dyDescent="0.2">
      <c r="A16" s="7" t="s">
        <v>56</v>
      </c>
      <c r="B16" s="7" t="s">
        <v>22</v>
      </c>
      <c r="C16" s="8">
        <v>256</v>
      </c>
      <c r="D16" s="8">
        <v>105</v>
      </c>
      <c r="E16" s="8">
        <v>219</v>
      </c>
      <c r="F16" s="8">
        <v>141</v>
      </c>
      <c r="G16" s="15">
        <f>VLOOKUP(A16,[1]TDSheet!$A:$G,7,0)</f>
        <v>0.17</v>
      </c>
      <c r="K16" s="2">
        <f t="shared" si="2"/>
        <v>43.8</v>
      </c>
      <c r="L16" s="21">
        <v>390</v>
      </c>
      <c r="M16" s="16"/>
      <c r="N16" s="2">
        <f t="shared" si="3"/>
        <v>12.123287671232877</v>
      </c>
      <c r="O16" s="2">
        <f t="shared" si="4"/>
        <v>3.2191780821917808</v>
      </c>
      <c r="P16" s="2">
        <f>VLOOKUP(A16,[1]TDSheet!$A:$Q,17,0)</f>
        <v>21</v>
      </c>
      <c r="Q16" s="2">
        <f>VLOOKUP(A16,[1]TDSheet!$A:$R,18,0)</f>
        <v>21</v>
      </c>
      <c r="R16" s="2">
        <f>VLOOKUP(A16,[1]TDSheet!$A:$K,11,0)</f>
        <v>0</v>
      </c>
      <c r="T16" s="2">
        <f t="shared" si="5"/>
        <v>66.300000000000011</v>
      </c>
    </row>
    <row r="17" spans="1:20" ht="21.95" customHeight="1" outlineLevel="2" x14ac:dyDescent="0.2">
      <c r="A17" s="7" t="s">
        <v>57</v>
      </c>
      <c r="B17" s="7" t="s">
        <v>22</v>
      </c>
      <c r="C17" s="8"/>
      <c r="D17" s="8">
        <v>72</v>
      </c>
      <c r="E17" s="8"/>
      <c r="F17" s="8">
        <v>72</v>
      </c>
      <c r="G17" s="15">
        <f>VLOOKUP(A17,[1]TDSheet!$A:$G,7,0)</f>
        <v>0.28000000000000003</v>
      </c>
      <c r="K17" s="2">
        <f t="shared" si="2"/>
        <v>0</v>
      </c>
      <c r="L17" s="21"/>
      <c r="M17" s="16"/>
      <c r="N17" s="2" t="e">
        <f t="shared" si="3"/>
        <v>#DIV/0!</v>
      </c>
      <c r="O17" s="2" t="e">
        <f t="shared" si="4"/>
        <v>#DIV/0!</v>
      </c>
      <c r="P17" s="2">
        <f>VLOOKUP(A17,[1]TDSheet!$A:$Q,17,0)</f>
        <v>20.399999999999999</v>
      </c>
      <c r="Q17" s="2">
        <f>VLOOKUP(A17,[1]TDSheet!$A:$R,18,0)</f>
        <v>10.8</v>
      </c>
      <c r="R17" s="2">
        <f>VLOOKUP(A17,[1]TDSheet!$A:$K,11,0)</f>
        <v>0</v>
      </c>
      <c r="T17" s="2">
        <f t="shared" si="5"/>
        <v>0</v>
      </c>
    </row>
    <row r="18" spans="1:20" ht="11.1" customHeight="1" outlineLevel="2" x14ac:dyDescent="0.2">
      <c r="A18" s="7" t="s">
        <v>58</v>
      </c>
      <c r="B18" s="7" t="s">
        <v>22</v>
      </c>
      <c r="C18" s="8">
        <v>227</v>
      </c>
      <c r="D18" s="8"/>
      <c r="E18" s="8">
        <v>133</v>
      </c>
      <c r="F18" s="8">
        <v>14</v>
      </c>
      <c r="G18" s="15">
        <f>VLOOKUP(A18,[1]TDSheet!$A:$G,7,0)</f>
        <v>0.42</v>
      </c>
      <c r="K18" s="2">
        <f t="shared" si="2"/>
        <v>26.6</v>
      </c>
      <c r="L18" s="21">
        <v>300</v>
      </c>
      <c r="M18" s="16"/>
      <c r="N18" s="2">
        <f t="shared" si="3"/>
        <v>11.804511278195488</v>
      </c>
      <c r="O18" s="2">
        <f t="shared" si="4"/>
        <v>0.52631578947368418</v>
      </c>
      <c r="P18" s="2">
        <f>VLOOKUP(A18,[1]TDSheet!$A:$Q,17,0)</f>
        <v>0</v>
      </c>
      <c r="Q18" s="2">
        <f>VLOOKUP(A18,[1]TDSheet!$A:$R,18,0)</f>
        <v>22.8</v>
      </c>
      <c r="R18" s="2">
        <f>VLOOKUP(A18,[1]TDSheet!$A:$K,11,0)</f>
        <v>11</v>
      </c>
      <c r="T18" s="2">
        <f t="shared" si="5"/>
        <v>126</v>
      </c>
    </row>
    <row r="19" spans="1:20" ht="11.1" customHeight="1" outlineLevel="2" x14ac:dyDescent="0.2">
      <c r="A19" s="7" t="s">
        <v>59</v>
      </c>
      <c r="B19" s="7" t="s">
        <v>22</v>
      </c>
      <c r="C19" s="8">
        <v>1002</v>
      </c>
      <c r="D19" s="8">
        <v>720</v>
      </c>
      <c r="E19" s="8">
        <v>95</v>
      </c>
      <c r="F19" s="10">
        <f>1538+F66</f>
        <v>1461</v>
      </c>
      <c r="G19" s="15">
        <f>VLOOKUP(A19,[1]TDSheet!$A:$G,7,0)</f>
        <v>0.42</v>
      </c>
      <c r="K19" s="2">
        <f t="shared" si="2"/>
        <v>19</v>
      </c>
      <c r="L19" s="21"/>
      <c r="M19" s="16"/>
      <c r="N19" s="2">
        <f t="shared" si="3"/>
        <v>76.89473684210526</v>
      </c>
      <c r="O19" s="2">
        <f t="shared" si="4"/>
        <v>76.89473684210526</v>
      </c>
      <c r="P19" s="2">
        <f>VLOOKUP(A19,[1]TDSheet!$A:$Q,17,0)</f>
        <v>21</v>
      </c>
      <c r="Q19" s="2">
        <f>VLOOKUP(A19,[1]TDSheet!$A:$R,18,0)</f>
        <v>60.8</v>
      </c>
      <c r="R19" s="2">
        <f>VLOOKUP(A19,[1]TDSheet!$A:$K,11,0)</f>
        <v>23</v>
      </c>
      <c r="S19" s="20" t="s">
        <v>85</v>
      </c>
      <c r="T19" s="2">
        <f t="shared" si="5"/>
        <v>0</v>
      </c>
    </row>
    <row r="20" spans="1:20" ht="11.1" customHeight="1" outlineLevel="2" x14ac:dyDescent="0.2">
      <c r="A20" s="7" t="s">
        <v>28</v>
      </c>
      <c r="B20" s="7" t="s">
        <v>9</v>
      </c>
      <c r="C20" s="8">
        <v>1436.32</v>
      </c>
      <c r="D20" s="8">
        <v>256.12400000000002</v>
      </c>
      <c r="E20" s="8">
        <v>372.60199999999998</v>
      </c>
      <c r="F20" s="8">
        <v>1294.414</v>
      </c>
      <c r="G20" s="15">
        <f>VLOOKUP(A20,[1]TDSheet!$A:$G,7,0)</f>
        <v>1</v>
      </c>
      <c r="K20" s="2">
        <f t="shared" si="2"/>
        <v>74.520399999999995</v>
      </c>
      <c r="L20" s="21"/>
      <c r="M20" s="16"/>
      <c r="N20" s="2">
        <f t="shared" si="3"/>
        <v>17.369928234416349</v>
      </c>
      <c r="O20" s="2">
        <f t="shared" si="4"/>
        <v>17.369928234416349</v>
      </c>
      <c r="P20" s="2">
        <f>VLOOKUP(A20,[1]TDSheet!$A:$Q,17,0)</f>
        <v>35.417000000000002</v>
      </c>
      <c r="Q20" s="2">
        <f>VLOOKUP(A20,[1]TDSheet!$A:$R,18,0)</f>
        <v>61.030200000000001</v>
      </c>
      <c r="R20" s="2">
        <f>VLOOKUP(A20,[1]TDSheet!$A:$K,11,0)</f>
        <v>56.509599999999999</v>
      </c>
      <c r="S20" s="20" t="s">
        <v>85</v>
      </c>
      <c r="T20" s="2">
        <f t="shared" si="5"/>
        <v>0</v>
      </c>
    </row>
    <row r="21" spans="1:20" ht="11.1" customHeight="1" outlineLevel="2" x14ac:dyDescent="0.2">
      <c r="A21" s="7" t="s">
        <v>29</v>
      </c>
      <c r="B21" s="7" t="s">
        <v>9</v>
      </c>
      <c r="C21" s="8">
        <v>1112.44</v>
      </c>
      <c r="D21" s="8">
        <v>77.23</v>
      </c>
      <c r="E21" s="8">
        <v>768.35500000000002</v>
      </c>
      <c r="F21" s="8">
        <v>358.995</v>
      </c>
      <c r="G21" s="15">
        <f>VLOOKUP(A21,[1]TDSheet!$A:$G,7,0)</f>
        <v>1</v>
      </c>
      <c r="K21" s="2">
        <f t="shared" si="2"/>
        <v>153.67099999999999</v>
      </c>
      <c r="L21" s="21">
        <v>1500</v>
      </c>
      <c r="M21" s="16"/>
      <c r="N21" s="2">
        <f t="shared" si="3"/>
        <v>12.097240207976782</v>
      </c>
      <c r="O21" s="2">
        <f t="shared" si="4"/>
        <v>2.3361271807953354</v>
      </c>
      <c r="P21" s="2">
        <f>VLOOKUP(A21,[1]TDSheet!$A:$Q,17,0)</f>
        <v>62.929999999999993</v>
      </c>
      <c r="Q21" s="2">
        <f>VLOOKUP(A21,[1]TDSheet!$A:$R,18,0)</f>
        <v>117.5658</v>
      </c>
      <c r="R21" s="2">
        <f>VLOOKUP(A21,[1]TDSheet!$A:$K,11,0)</f>
        <v>97.1374</v>
      </c>
      <c r="T21" s="2">
        <f t="shared" si="5"/>
        <v>1500</v>
      </c>
    </row>
    <row r="22" spans="1:20" ht="11.1" customHeight="1" outlineLevel="2" x14ac:dyDescent="0.2">
      <c r="A22" s="7" t="s">
        <v>30</v>
      </c>
      <c r="B22" s="7" t="s">
        <v>9</v>
      </c>
      <c r="C22" s="8">
        <v>73.75</v>
      </c>
      <c r="D22" s="8">
        <v>11.422000000000001</v>
      </c>
      <c r="E22" s="8">
        <v>84.525000000000006</v>
      </c>
      <c r="F22" s="8">
        <v>-6.1159999999999997</v>
      </c>
      <c r="G22" s="15">
        <f>VLOOKUP(A22,[1]TDSheet!$A:$G,7,0)</f>
        <v>1</v>
      </c>
      <c r="K22" s="2">
        <f t="shared" si="2"/>
        <v>16.905000000000001</v>
      </c>
      <c r="L22" s="21">
        <v>180</v>
      </c>
      <c r="M22" s="16"/>
      <c r="N22" s="2">
        <f t="shared" si="3"/>
        <v>10.285950902099971</v>
      </c>
      <c r="O22" s="2">
        <f t="shared" si="4"/>
        <v>-0.36178645371191953</v>
      </c>
      <c r="P22" s="2">
        <f>VLOOKUP(A22,[1]TDSheet!$A:$Q,17,0)</f>
        <v>4.6638000000000002</v>
      </c>
      <c r="Q22" s="2">
        <f>VLOOKUP(A22,[1]TDSheet!$A:$R,18,0)</f>
        <v>1.9734000000000003</v>
      </c>
      <c r="R22" s="2">
        <f>VLOOKUP(A22,[1]TDSheet!$A:$K,11,0)</f>
        <v>4.3940000000000001</v>
      </c>
      <c r="T22" s="2">
        <f t="shared" si="5"/>
        <v>180</v>
      </c>
    </row>
    <row r="23" spans="1:20" ht="21.95" customHeight="1" outlineLevel="2" x14ac:dyDescent="0.2">
      <c r="A23" s="7" t="s">
        <v>31</v>
      </c>
      <c r="B23" s="7" t="s">
        <v>9</v>
      </c>
      <c r="C23" s="8">
        <v>1316.181</v>
      </c>
      <c r="D23" s="8">
        <v>278.06900000000002</v>
      </c>
      <c r="E23" s="8">
        <v>546.91499999999996</v>
      </c>
      <c r="F23" s="8">
        <v>972.702</v>
      </c>
      <c r="G23" s="15">
        <f>VLOOKUP(A23,[1]TDSheet!$A:$G,7,0)</f>
        <v>1</v>
      </c>
      <c r="K23" s="2">
        <f t="shared" si="2"/>
        <v>109.383</v>
      </c>
      <c r="L23" s="21">
        <v>350</v>
      </c>
      <c r="M23" s="16"/>
      <c r="N23" s="2">
        <f t="shared" si="3"/>
        <v>12.092390956547179</v>
      </c>
      <c r="O23" s="2">
        <f t="shared" si="4"/>
        <v>8.8926249965716799</v>
      </c>
      <c r="P23" s="2">
        <f>VLOOKUP(A23,[1]TDSheet!$A:$Q,17,0)</f>
        <v>56.016999999999996</v>
      </c>
      <c r="Q23" s="2">
        <f>VLOOKUP(A23,[1]TDSheet!$A:$R,18,0)</f>
        <v>64.326999999999998</v>
      </c>
      <c r="R23" s="2">
        <f>VLOOKUP(A23,[1]TDSheet!$A:$K,11,0)</f>
        <v>39.580799999999996</v>
      </c>
      <c r="S23" s="20" t="s">
        <v>85</v>
      </c>
      <c r="T23" s="2">
        <f t="shared" si="5"/>
        <v>350</v>
      </c>
    </row>
    <row r="24" spans="1:20" ht="11.1" customHeight="1" outlineLevel="2" x14ac:dyDescent="0.2">
      <c r="A24" s="7" t="s">
        <v>32</v>
      </c>
      <c r="B24" s="7" t="s">
        <v>9</v>
      </c>
      <c r="C24" s="8">
        <v>2628.38</v>
      </c>
      <c r="D24" s="8">
        <v>10.635</v>
      </c>
      <c r="E24" s="8">
        <v>1118.8779999999999</v>
      </c>
      <c r="F24" s="8">
        <v>1468.6849999999999</v>
      </c>
      <c r="G24" s="15">
        <f>VLOOKUP(A24,[1]TDSheet!$A:$G,7,0)</f>
        <v>1</v>
      </c>
      <c r="K24" s="2">
        <f t="shared" si="2"/>
        <v>223.7756</v>
      </c>
      <c r="L24" s="21">
        <v>1210</v>
      </c>
      <c r="M24" s="16"/>
      <c r="N24" s="2">
        <f t="shared" si="3"/>
        <v>11.970406961259405</v>
      </c>
      <c r="O24" s="2">
        <f t="shared" si="4"/>
        <v>6.5632043886822329</v>
      </c>
      <c r="P24" s="2">
        <f>VLOOKUP(A24,[1]TDSheet!$A:$Q,17,0)</f>
        <v>4.1806000000000001</v>
      </c>
      <c r="Q24" s="2">
        <f>VLOOKUP(A24,[1]TDSheet!$A:$R,18,0)</f>
        <v>199.76140000000001</v>
      </c>
      <c r="R24" s="2">
        <f>VLOOKUP(A24,[1]TDSheet!$A:$K,11,0)</f>
        <v>106.64259999999999</v>
      </c>
      <c r="T24" s="2">
        <f t="shared" si="5"/>
        <v>1210</v>
      </c>
    </row>
    <row r="25" spans="1:20" ht="11.1" customHeight="1" outlineLevel="2" x14ac:dyDescent="0.2">
      <c r="A25" s="7" t="s">
        <v>33</v>
      </c>
      <c r="B25" s="7" t="s">
        <v>9</v>
      </c>
      <c r="C25" s="8">
        <v>1021.579</v>
      </c>
      <c r="D25" s="8">
        <v>205.363</v>
      </c>
      <c r="E25" s="8">
        <v>139.583</v>
      </c>
      <c r="F25" s="10">
        <f>989.09+F67</f>
        <v>906.39100000000008</v>
      </c>
      <c r="G25" s="15">
        <f>VLOOKUP(A25,[1]TDSheet!$A:$G,7,0)</f>
        <v>1</v>
      </c>
      <c r="K25" s="2">
        <f t="shared" si="2"/>
        <v>27.916599999999999</v>
      </c>
      <c r="L25" s="21"/>
      <c r="M25" s="16"/>
      <c r="N25" s="2">
        <f t="shared" si="3"/>
        <v>32.467814848513072</v>
      </c>
      <c r="O25" s="2">
        <f t="shared" si="4"/>
        <v>32.467814848513072</v>
      </c>
      <c r="P25" s="2">
        <f>VLOOKUP(A25,[1]TDSheet!$A:$Q,17,0)</f>
        <v>21.355799999999999</v>
      </c>
      <c r="Q25" s="2">
        <f>VLOOKUP(A25,[1]TDSheet!$A:$R,18,0)</f>
        <v>23.246400000000001</v>
      </c>
      <c r="R25" s="2">
        <f>VLOOKUP(A25,[1]TDSheet!$A:$K,11,0)</f>
        <v>17.044599999999999</v>
      </c>
      <c r="S25" s="20" t="s">
        <v>85</v>
      </c>
      <c r="T25" s="2">
        <f t="shared" si="5"/>
        <v>0</v>
      </c>
    </row>
    <row r="26" spans="1:20" ht="11.1" customHeight="1" outlineLevel="2" x14ac:dyDescent="0.2">
      <c r="A26" s="7" t="s">
        <v>34</v>
      </c>
      <c r="B26" s="7" t="s">
        <v>9</v>
      </c>
      <c r="C26" s="8">
        <v>1278.925</v>
      </c>
      <c r="D26" s="8">
        <v>934.97199999999998</v>
      </c>
      <c r="E26" s="8">
        <v>457.30200000000002</v>
      </c>
      <c r="F26" s="8">
        <v>1722.2349999999999</v>
      </c>
      <c r="G26" s="15">
        <f>VLOOKUP(A26,[1]TDSheet!$A:$G,7,0)</f>
        <v>1</v>
      </c>
      <c r="K26" s="2">
        <f t="shared" si="2"/>
        <v>91.460400000000007</v>
      </c>
      <c r="L26" s="21"/>
      <c r="M26" s="16"/>
      <c r="N26" s="2">
        <f t="shared" si="3"/>
        <v>18.830389982987171</v>
      </c>
      <c r="O26" s="2">
        <f t="shared" si="4"/>
        <v>18.830389982987171</v>
      </c>
      <c r="P26" s="2">
        <f>VLOOKUP(A26,[1]TDSheet!$A:$Q,17,0)</f>
        <v>40.135000000000005</v>
      </c>
      <c r="Q26" s="2">
        <f>VLOOKUP(A26,[1]TDSheet!$A:$R,18,0)</f>
        <v>75.685000000000002</v>
      </c>
      <c r="R26" s="2">
        <f>VLOOKUP(A26,[1]TDSheet!$A:$K,11,0)</f>
        <v>83.167600000000007</v>
      </c>
      <c r="T26" s="2">
        <f t="shared" si="5"/>
        <v>0</v>
      </c>
    </row>
    <row r="27" spans="1:20" ht="11.1" customHeight="1" outlineLevel="2" x14ac:dyDescent="0.2">
      <c r="A27" s="7" t="s">
        <v>35</v>
      </c>
      <c r="B27" s="7" t="s">
        <v>9</v>
      </c>
      <c r="C27" s="8">
        <v>1123.886</v>
      </c>
      <c r="D27" s="8">
        <v>428.59300000000002</v>
      </c>
      <c r="E27" s="8">
        <v>884.44899999999996</v>
      </c>
      <c r="F27" s="8">
        <v>605.12</v>
      </c>
      <c r="G27" s="15">
        <f>VLOOKUP(A27,[1]TDSheet!$A:$G,7,0)</f>
        <v>1</v>
      </c>
      <c r="K27" s="2">
        <f t="shared" si="2"/>
        <v>176.88979999999998</v>
      </c>
      <c r="L27" s="21">
        <v>1500</v>
      </c>
      <c r="M27" s="16"/>
      <c r="N27" s="2">
        <f t="shared" si="3"/>
        <v>11.900742722305074</v>
      </c>
      <c r="O27" s="2">
        <f t="shared" si="4"/>
        <v>3.4208869024669601</v>
      </c>
      <c r="P27" s="2">
        <f>VLOOKUP(A27,[1]TDSheet!$A:$Q,17,0)</f>
        <v>85.263199999999998</v>
      </c>
      <c r="Q27" s="2">
        <f>VLOOKUP(A27,[1]TDSheet!$A:$R,18,0)</f>
        <v>117.5608</v>
      </c>
      <c r="R27" s="2">
        <f>VLOOKUP(A27,[1]TDSheet!$A:$K,11,0)</f>
        <v>127.71700000000001</v>
      </c>
      <c r="T27" s="2">
        <f t="shared" si="5"/>
        <v>1500</v>
      </c>
    </row>
    <row r="28" spans="1:20" ht="11.1" customHeight="1" outlineLevel="2" x14ac:dyDescent="0.2">
      <c r="A28" s="7" t="s">
        <v>36</v>
      </c>
      <c r="B28" s="7" t="s">
        <v>9</v>
      </c>
      <c r="C28" s="8">
        <v>718.74</v>
      </c>
      <c r="D28" s="8">
        <v>546.43499999999995</v>
      </c>
      <c r="E28" s="8">
        <v>534.20000000000005</v>
      </c>
      <c r="F28" s="8">
        <v>646.59</v>
      </c>
      <c r="G28" s="15">
        <f>VLOOKUP(A28,[1]TDSheet!$A:$G,7,0)</f>
        <v>1</v>
      </c>
      <c r="K28" s="2">
        <f t="shared" si="2"/>
        <v>106.84</v>
      </c>
      <c r="L28" s="21">
        <v>640</v>
      </c>
      <c r="M28" s="16"/>
      <c r="N28" s="2">
        <f t="shared" si="3"/>
        <v>12.042212654436542</v>
      </c>
      <c r="O28" s="2">
        <f t="shared" si="4"/>
        <v>6.0519468363908651</v>
      </c>
      <c r="P28" s="2">
        <f>VLOOKUP(A28,[1]TDSheet!$A:$Q,17,0)</f>
        <v>21.6008</v>
      </c>
      <c r="Q28" s="2">
        <f>VLOOKUP(A28,[1]TDSheet!$A:$R,18,0)</f>
        <v>85.183199999999999</v>
      </c>
      <c r="R28" s="2">
        <f>VLOOKUP(A28,[1]TDSheet!$A:$K,11,0)</f>
        <v>102.62539999999998</v>
      </c>
      <c r="T28" s="2">
        <f t="shared" si="5"/>
        <v>640</v>
      </c>
    </row>
    <row r="29" spans="1:20" ht="11.1" customHeight="1" outlineLevel="2" x14ac:dyDescent="0.2">
      <c r="A29" s="7" t="s">
        <v>37</v>
      </c>
      <c r="B29" s="7" t="s">
        <v>9</v>
      </c>
      <c r="C29" s="8">
        <v>808.33100000000002</v>
      </c>
      <c r="D29" s="8">
        <v>498.55599999999998</v>
      </c>
      <c r="E29" s="8">
        <v>382.46</v>
      </c>
      <c r="F29" s="8">
        <v>895.46600000000001</v>
      </c>
      <c r="G29" s="15">
        <f>VLOOKUP(A29,[1]TDSheet!$A:$G,7,0)</f>
        <v>1</v>
      </c>
      <c r="K29" s="2">
        <f t="shared" si="2"/>
        <v>76.49199999999999</v>
      </c>
      <c r="L29" s="21"/>
      <c r="M29" s="16"/>
      <c r="N29" s="2">
        <f t="shared" si="3"/>
        <v>11.706662134602313</v>
      </c>
      <c r="O29" s="2">
        <f t="shared" si="4"/>
        <v>11.706662134602313</v>
      </c>
      <c r="P29" s="2">
        <f>VLOOKUP(A29,[1]TDSheet!$A:$Q,17,0)</f>
        <v>36.434800000000003</v>
      </c>
      <c r="Q29" s="2">
        <f>VLOOKUP(A29,[1]TDSheet!$A:$R,18,0)</f>
        <v>53.448800000000006</v>
      </c>
      <c r="R29" s="2">
        <f>VLOOKUP(A29,[1]TDSheet!$A:$K,11,0)</f>
        <v>36.332000000000001</v>
      </c>
      <c r="S29" s="20" t="s">
        <v>85</v>
      </c>
      <c r="T29" s="2">
        <f t="shared" si="5"/>
        <v>0</v>
      </c>
    </row>
    <row r="30" spans="1:20" ht="11.1" customHeight="1" outlineLevel="2" x14ac:dyDescent="0.2">
      <c r="A30" s="7" t="s">
        <v>38</v>
      </c>
      <c r="B30" s="7" t="s">
        <v>9</v>
      </c>
      <c r="C30" s="8">
        <v>810.67899999999997</v>
      </c>
      <c r="D30" s="8">
        <v>533.40700000000004</v>
      </c>
      <c r="E30" s="8">
        <v>265.76</v>
      </c>
      <c r="F30" s="8">
        <v>1070.096</v>
      </c>
      <c r="G30" s="15">
        <f>VLOOKUP(A30,[1]TDSheet!$A:$G,7,0)</f>
        <v>1</v>
      </c>
      <c r="K30" s="2">
        <f t="shared" si="2"/>
        <v>53.152000000000001</v>
      </c>
      <c r="L30" s="21"/>
      <c r="M30" s="16"/>
      <c r="N30" s="2">
        <f t="shared" si="3"/>
        <v>20.132751354605659</v>
      </c>
      <c r="O30" s="2">
        <f t="shared" si="4"/>
        <v>20.132751354605659</v>
      </c>
      <c r="P30" s="2">
        <f>VLOOKUP(A30,[1]TDSheet!$A:$Q,17,0)</f>
        <v>22.1464</v>
      </c>
      <c r="Q30" s="2">
        <f>VLOOKUP(A30,[1]TDSheet!$A:$R,18,0)</f>
        <v>42.858600000000003</v>
      </c>
      <c r="R30" s="2">
        <f>VLOOKUP(A30,[1]TDSheet!$A:$K,11,0)</f>
        <v>43.581000000000003</v>
      </c>
      <c r="S30" s="20" t="s">
        <v>85</v>
      </c>
      <c r="T30" s="2">
        <f t="shared" si="5"/>
        <v>0</v>
      </c>
    </row>
    <row r="31" spans="1:20" ht="11.1" customHeight="1" outlineLevel="2" x14ac:dyDescent="0.2">
      <c r="A31" s="7" t="s">
        <v>39</v>
      </c>
      <c r="B31" s="7" t="s">
        <v>9</v>
      </c>
      <c r="C31" s="8">
        <v>1007.658</v>
      </c>
      <c r="D31" s="8">
        <v>485.72699999999998</v>
      </c>
      <c r="E31" s="8">
        <v>349.82499999999999</v>
      </c>
      <c r="F31" s="8">
        <v>1140.066</v>
      </c>
      <c r="G31" s="15">
        <f>VLOOKUP(A31,[1]TDSheet!$A:$G,7,0)</f>
        <v>1</v>
      </c>
      <c r="K31" s="2">
        <f t="shared" si="2"/>
        <v>69.965000000000003</v>
      </c>
      <c r="L31" s="21"/>
      <c r="M31" s="16"/>
      <c r="N31" s="2">
        <f t="shared" si="3"/>
        <v>16.294804545129708</v>
      </c>
      <c r="O31" s="2">
        <f t="shared" si="4"/>
        <v>16.294804545129708</v>
      </c>
      <c r="P31" s="2">
        <f>VLOOKUP(A31,[1]TDSheet!$A:$Q,17,0)</f>
        <v>18.834800000000001</v>
      </c>
      <c r="Q31" s="2">
        <f>VLOOKUP(A31,[1]TDSheet!$A:$R,18,0)</f>
        <v>58.943600000000004</v>
      </c>
      <c r="R31" s="2">
        <f>VLOOKUP(A31,[1]TDSheet!$A:$K,11,0)</f>
        <v>40.252800000000001</v>
      </c>
      <c r="T31" s="2">
        <f t="shared" si="5"/>
        <v>0</v>
      </c>
    </row>
    <row r="32" spans="1:20" ht="11.1" customHeight="1" outlineLevel="2" x14ac:dyDescent="0.2">
      <c r="A32" s="7" t="s">
        <v>40</v>
      </c>
      <c r="B32" s="7" t="s">
        <v>9</v>
      </c>
      <c r="C32" s="8">
        <v>53.438000000000002</v>
      </c>
      <c r="D32" s="8">
        <v>59.156999999999996</v>
      </c>
      <c r="E32" s="8">
        <v>41.576999999999998</v>
      </c>
      <c r="F32" s="8">
        <v>59.017000000000003</v>
      </c>
      <c r="G32" s="15">
        <f>VLOOKUP(A32,[1]TDSheet!$A:$G,7,0)</f>
        <v>1</v>
      </c>
      <c r="K32" s="2">
        <f t="shared" si="2"/>
        <v>8.3154000000000003</v>
      </c>
      <c r="L32" s="21">
        <v>40</v>
      </c>
      <c r="M32" s="16"/>
      <c r="N32" s="2">
        <f t="shared" si="3"/>
        <v>11.907665295716381</v>
      </c>
      <c r="O32" s="2">
        <f t="shared" si="4"/>
        <v>7.0973134184765616</v>
      </c>
      <c r="P32" s="2">
        <f>VLOOKUP(A32,[1]TDSheet!$A:$Q,17,0)</f>
        <v>8.5876000000000001</v>
      </c>
      <c r="Q32" s="2">
        <f>VLOOKUP(A32,[1]TDSheet!$A:$R,18,0)</f>
        <v>7.8486000000000002</v>
      </c>
      <c r="R32" s="2">
        <f>VLOOKUP(A32,[1]TDSheet!$A:$K,11,0)</f>
        <v>8.7034000000000002</v>
      </c>
      <c r="T32" s="2">
        <f t="shared" si="5"/>
        <v>40</v>
      </c>
    </row>
    <row r="33" spans="1:20" ht="11.1" customHeight="1" outlineLevel="2" x14ac:dyDescent="0.2">
      <c r="A33" s="7" t="s">
        <v>41</v>
      </c>
      <c r="B33" s="7" t="s">
        <v>9</v>
      </c>
      <c r="C33" s="8">
        <v>91.18</v>
      </c>
      <c r="D33" s="8">
        <v>13.025</v>
      </c>
      <c r="E33" s="8">
        <v>76.683999999999997</v>
      </c>
      <c r="F33" s="8">
        <v>12.978999999999999</v>
      </c>
      <c r="G33" s="15">
        <f>VLOOKUP(A33,[1]TDSheet!$A:$G,7,0)</f>
        <v>1</v>
      </c>
      <c r="K33" s="2">
        <f t="shared" si="2"/>
        <v>15.3368</v>
      </c>
      <c r="L33" s="21">
        <v>170</v>
      </c>
      <c r="M33" s="16"/>
      <c r="N33" s="2">
        <f t="shared" si="3"/>
        <v>11.930715664284595</v>
      </c>
      <c r="O33" s="2">
        <f t="shared" si="4"/>
        <v>0.8462651922174117</v>
      </c>
      <c r="P33" s="2">
        <f>VLOOKUP(A33,[1]TDSheet!$A:$Q,17,0)</f>
        <v>7.3676000000000004</v>
      </c>
      <c r="Q33" s="2">
        <f>VLOOKUP(A33,[1]TDSheet!$A:$R,18,0)</f>
        <v>10.380800000000001</v>
      </c>
      <c r="R33" s="2">
        <f>VLOOKUP(A33,[1]TDSheet!$A:$K,11,0)</f>
        <v>7.817400000000001</v>
      </c>
      <c r="T33" s="2">
        <f t="shared" si="5"/>
        <v>170</v>
      </c>
    </row>
    <row r="34" spans="1:20" ht="11.1" customHeight="1" outlineLevel="2" x14ac:dyDescent="0.2">
      <c r="A34" s="7" t="s">
        <v>42</v>
      </c>
      <c r="B34" s="7" t="s">
        <v>9</v>
      </c>
      <c r="C34" s="8">
        <v>404.00400000000002</v>
      </c>
      <c r="D34" s="8">
        <v>39.040999999999997</v>
      </c>
      <c r="E34" s="8">
        <v>302.197</v>
      </c>
      <c r="F34" s="8">
        <v>119.745</v>
      </c>
      <c r="G34" s="15">
        <f>VLOOKUP(A34,[1]TDSheet!$A:$G,7,0)</f>
        <v>1</v>
      </c>
      <c r="K34" s="2">
        <f t="shared" si="2"/>
        <v>60.439399999999999</v>
      </c>
      <c r="L34" s="21">
        <v>600</v>
      </c>
      <c r="M34" s="16"/>
      <c r="N34" s="2">
        <f t="shared" si="3"/>
        <v>11.908539793578361</v>
      </c>
      <c r="O34" s="2">
        <f t="shared" si="4"/>
        <v>1.981240713838986</v>
      </c>
      <c r="P34" s="2">
        <f>VLOOKUP(A34,[1]TDSheet!$A:$Q,17,0)</f>
        <v>16.049399999999999</v>
      </c>
      <c r="Q34" s="2">
        <f>VLOOKUP(A34,[1]TDSheet!$A:$R,18,0)</f>
        <v>24.196199999999997</v>
      </c>
      <c r="R34" s="2">
        <f>VLOOKUP(A34,[1]TDSheet!$A:$K,11,0)</f>
        <v>35.952199999999998</v>
      </c>
      <c r="T34" s="2">
        <f t="shared" si="5"/>
        <v>600</v>
      </c>
    </row>
    <row r="35" spans="1:20" ht="11.1" customHeight="1" outlineLevel="2" x14ac:dyDescent="0.2">
      <c r="A35" s="7" t="s">
        <v>43</v>
      </c>
      <c r="B35" s="7" t="s">
        <v>9</v>
      </c>
      <c r="C35" s="8">
        <v>416.42899999999997</v>
      </c>
      <c r="D35" s="8">
        <v>8.1210000000000004</v>
      </c>
      <c r="E35" s="8">
        <v>220.48699999999999</v>
      </c>
      <c r="F35" s="8">
        <v>189.76300000000001</v>
      </c>
      <c r="G35" s="15">
        <f>VLOOKUP(A35,[1]TDSheet!$A:$G,7,0)</f>
        <v>1</v>
      </c>
      <c r="K35" s="2">
        <f t="shared" si="2"/>
        <v>44.0974</v>
      </c>
      <c r="L35" s="21">
        <v>340</v>
      </c>
      <c r="M35" s="16"/>
      <c r="N35" s="2">
        <f t="shared" si="3"/>
        <v>12.013474717330274</v>
      </c>
      <c r="O35" s="2">
        <f t="shared" si="4"/>
        <v>4.303269580519486</v>
      </c>
      <c r="P35" s="2">
        <f>VLOOKUP(A35,[1]TDSheet!$A:$Q,17,0)</f>
        <v>13.153200000000002</v>
      </c>
      <c r="Q35" s="2">
        <f>VLOOKUP(A35,[1]TDSheet!$A:$R,18,0)</f>
        <v>23.790600000000001</v>
      </c>
      <c r="R35" s="2">
        <f>VLOOKUP(A35,[1]TDSheet!$A:$K,11,0)</f>
        <v>27.932400000000001</v>
      </c>
      <c r="T35" s="2">
        <f t="shared" si="5"/>
        <v>340</v>
      </c>
    </row>
    <row r="36" spans="1:20" ht="11.1" customHeight="1" outlineLevel="2" x14ac:dyDescent="0.2">
      <c r="A36" s="7" t="s">
        <v>44</v>
      </c>
      <c r="B36" s="7" t="s">
        <v>9</v>
      </c>
      <c r="C36" s="8">
        <v>348.90899999999999</v>
      </c>
      <c r="D36" s="8">
        <v>252.49700000000001</v>
      </c>
      <c r="E36" s="8">
        <v>323.41899999999998</v>
      </c>
      <c r="F36" s="8">
        <v>262.89499999999998</v>
      </c>
      <c r="G36" s="15">
        <f>VLOOKUP(A36,[1]TDSheet!$A:$G,7,0)</f>
        <v>1</v>
      </c>
      <c r="K36" s="2">
        <f t="shared" si="2"/>
        <v>64.683799999999991</v>
      </c>
      <c r="L36" s="21">
        <v>520</v>
      </c>
      <c r="M36" s="16"/>
      <c r="N36" s="2">
        <f t="shared" si="3"/>
        <v>12.103416929741297</v>
      </c>
      <c r="O36" s="2">
        <f t="shared" si="4"/>
        <v>4.0643097653508304</v>
      </c>
      <c r="P36" s="2">
        <f>VLOOKUP(A36,[1]TDSheet!$A:$Q,17,0)</f>
        <v>27.337200000000003</v>
      </c>
      <c r="Q36" s="2">
        <f>VLOOKUP(A36,[1]TDSheet!$A:$R,18,0)</f>
        <v>45.535800000000002</v>
      </c>
      <c r="R36" s="2">
        <f>VLOOKUP(A36,[1]TDSheet!$A:$K,11,0)</f>
        <v>49.210799999999999</v>
      </c>
      <c r="T36" s="2">
        <f t="shared" si="5"/>
        <v>520</v>
      </c>
    </row>
    <row r="37" spans="1:20" ht="11.1" customHeight="1" outlineLevel="2" x14ac:dyDescent="0.2">
      <c r="A37" s="7" t="s">
        <v>45</v>
      </c>
      <c r="B37" s="7" t="s">
        <v>9</v>
      </c>
      <c r="C37" s="8">
        <v>296.303</v>
      </c>
      <c r="D37" s="8">
        <v>471.60899999999998</v>
      </c>
      <c r="E37" s="8">
        <v>295.226</v>
      </c>
      <c r="F37" s="8">
        <v>456.28399999999999</v>
      </c>
      <c r="G37" s="15">
        <f>VLOOKUP(A37,[1]TDSheet!$A:$G,7,0)</f>
        <v>1</v>
      </c>
      <c r="K37" s="2">
        <f t="shared" si="2"/>
        <v>59.045200000000001</v>
      </c>
      <c r="L37" s="21">
        <v>250</v>
      </c>
      <c r="M37" s="16"/>
      <c r="N37" s="2">
        <f t="shared" si="3"/>
        <v>11.96175133626442</v>
      </c>
      <c r="O37" s="2">
        <f t="shared" si="4"/>
        <v>7.7277069092830573</v>
      </c>
      <c r="P37" s="2">
        <f>VLOOKUP(A37,[1]TDSheet!$A:$Q,17,0)</f>
        <v>46.642800000000001</v>
      </c>
      <c r="Q37" s="2">
        <f>VLOOKUP(A37,[1]TDSheet!$A:$R,18,0)</f>
        <v>44.980599999999995</v>
      </c>
      <c r="R37" s="2">
        <f>VLOOKUP(A37,[1]TDSheet!$A:$K,11,0)</f>
        <v>61.326199999999993</v>
      </c>
      <c r="T37" s="2">
        <f t="shared" si="5"/>
        <v>250</v>
      </c>
    </row>
    <row r="38" spans="1:20" ht="11.1" customHeight="1" outlineLevel="2" x14ac:dyDescent="0.2">
      <c r="A38" s="7" t="s">
        <v>46</v>
      </c>
      <c r="B38" s="7" t="s">
        <v>9</v>
      </c>
      <c r="C38" s="8">
        <v>498.55500000000001</v>
      </c>
      <c r="D38" s="8"/>
      <c r="E38" s="8">
        <v>141.26599999999999</v>
      </c>
      <c r="F38" s="8">
        <v>329.00900000000001</v>
      </c>
      <c r="G38" s="15">
        <f>VLOOKUP(A38,[1]TDSheet!$A:$G,7,0)</f>
        <v>1</v>
      </c>
      <c r="K38" s="2">
        <f t="shared" si="2"/>
        <v>28.2532</v>
      </c>
      <c r="L38" s="21"/>
      <c r="M38" s="16"/>
      <c r="N38" s="2">
        <f t="shared" si="3"/>
        <v>11.645017201591324</v>
      </c>
      <c r="O38" s="2">
        <f t="shared" si="4"/>
        <v>11.645017201591324</v>
      </c>
      <c r="P38" s="2">
        <f>VLOOKUP(A38,[1]TDSheet!$A:$Q,17,0)</f>
        <v>20.915399999999998</v>
      </c>
      <c r="Q38" s="2">
        <f>VLOOKUP(A38,[1]TDSheet!$A:$R,18,0)</f>
        <v>8.7547999999999995</v>
      </c>
      <c r="R38" s="2">
        <f>VLOOKUP(A38,[1]TDSheet!$A:$K,11,0)</f>
        <v>16.372599999999998</v>
      </c>
      <c r="T38" s="2">
        <f t="shared" si="5"/>
        <v>0</v>
      </c>
    </row>
    <row r="39" spans="1:20" ht="11.1" customHeight="1" outlineLevel="2" x14ac:dyDescent="0.2">
      <c r="A39" s="7" t="s">
        <v>47</v>
      </c>
      <c r="B39" s="7" t="s">
        <v>9</v>
      </c>
      <c r="C39" s="8">
        <v>125.80500000000001</v>
      </c>
      <c r="D39" s="8">
        <v>21.533999999999999</v>
      </c>
      <c r="E39" s="8">
        <v>55.357999999999997</v>
      </c>
      <c r="F39" s="8">
        <v>81.174999999999997</v>
      </c>
      <c r="G39" s="15">
        <f>VLOOKUP(A39,[1]TDSheet!$A:$G,7,0)</f>
        <v>1</v>
      </c>
      <c r="K39" s="2">
        <f t="shared" si="2"/>
        <v>11.0716</v>
      </c>
      <c r="L39" s="21">
        <v>55</v>
      </c>
      <c r="M39" s="16"/>
      <c r="N39" s="2">
        <f t="shared" si="3"/>
        <v>12.299486975685539</v>
      </c>
      <c r="O39" s="2">
        <f t="shared" si="4"/>
        <v>7.3318219588857971</v>
      </c>
      <c r="P39" s="2">
        <f>VLOOKUP(A39,[1]TDSheet!$A:$Q,17,0)</f>
        <v>3.1429999999999998</v>
      </c>
      <c r="Q39" s="2">
        <f>VLOOKUP(A39,[1]TDSheet!$A:$R,18,0)</f>
        <v>12.778600000000001</v>
      </c>
      <c r="R39" s="2">
        <f>VLOOKUP(A39,[1]TDSheet!$A:$K,11,0)</f>
        <v>11.7636</v>
      </c>
      <c r="T39" s="2">
        <f t="shared" si="5"/>
        <v>55</v>
      </c>
    </row>
    <row r="40" spans="1:20" ht="11.1" customHeight="1" outlineLevel="2" x14ac:dyDescent="0.2">
      <c r="A40" s="7" t="s">
        <v>48</v>
      </c>
      <c r="B40" s="7" t="s">
        <v>9</v>
      </c>
      <c r="C40" s="8">
        <v>41.789000000000001</v>
      </c>
      <c r="D40" s="8"/>
      <c r="E40" s="8">
        <v>28.091999999999999</v>
      </c>
      <c r="F40" s="8">
        <v>5.0439999999999996</v>
      </c>
      <c r="G40" s="15">
        <f>VLOOKUP(A40,[1]TDSheet!$A:$G,7,0)</f>
        <v>1</v>
      </c>
      <c r="K40" s="2">
        <f t="shared" si="2"/>
        <v>5.6183999999999994</v>
      </c>
      <c r="L40" s="21">
        <v>65</v>
      </c>
      <c r="M40" s="16"/>
      <c r="N40" s="2">
        <f t="shared" si="3"/>
        <v>12.466894489534388</v>
      </c>
      <c r="O40" s="2">
        <f t="shared" si="4"/>
        <v>0.89776448811049414</v>
      </c>
      <c r="P40" s="2">
        <f>VLOOKUP(A40,[1]TDSheet!$A:$Q,17,0)</f>
        <v>3.8948</v>
      </c>
      <c r="Q40" s="2">
        <f>VLOOKUP(A40,[1]TDSheet!$A:$R,18,0)</f>
        <v>2.1688000000000001</v>
      </c>
      <c r="R40" s="2">
        <f>VLOOKUP(A40,[1]TDSheet!$A:$K,11,0)</f>
        <v>2.0129999999999999</v>
      </c>
      <c r="T40" s="2">
        <f t="shared" si="5"/>
        <v>65</v>
      </c>
    </row>
    <row r="41" spans="1:20" ht="21.95" customHeight="1" outlineLevel="2" x14ac:dyDescent="0.2">
      <c r="A41" s="7" t="s">
        <v>49</v>
      </c>
      <c r="B41" s="7" t="s">
        <v>22</v>
      </c>
      <c r="C41" s="8">
        <v>135</v>
      </c>
      <c r="D41" s="8">
        <v>72</v>
      </c>
      <c r="E41" s="8">
        <v>104</v>
      </c>
      <c r="F41" s="8">
        <v>100</v>
      </c>
      <c r="G41" s="15">
        <f>VLOOKUP(A41,[1]TDSheet!$A:$G,7,0)</f>
        <v>0.35</v>
      </c>
      <c r="K41" s="2">
        <f t="shared" si="2"/>
        <v>20.8</v>
      </c>
      <c r="L41" s="21">
        <v>150</v>
      </c>
      <c r="M41" s="16"/>
      <c r="N41" s="2">
        <f t="shared" si="3"/>
        <v>12.019230769230768</v>
      </c>
      <c r="O41" s="2">
        <f t="shared" si="4"/>
        <v>4.8076923076923075</v>
      </c>
      <c r="P41" s="2">
        <f>VLOOKUP(A41,[1]TDSheet!$A:$Q,17,0)</f>
        <v>10.8</v>
      </c>
      <c r="Q41" s="2">
        <f>VLOOKUP(A41,[1]TDSheet!$A:$R,18,0)</f>
        <v>10.8</v>
      </c>
      <c r="R41" s="2">
        <f>VLOOKUP(A41,[1]TDSheet!$A:$K,11,0)</f>
        <v>6</v>
      </c>
      <c r="T41" s="2">
        <f t="shared" si="5"/>
        <v>52.5</v>
      </c>
    </row>
    <row r="42" spans="1:20" ht="11.1" customHeight="1" outlineLevel="2" x14ac:dyDescent="0.2">
      <c r="A42" s="7" t="s">
        <v>60</v>
      </c>
      <c r="B42" s="7" t="s">
        <v>22</v>
      </c>
      <c r="C42" s="8">
        <v>1003</v>
      </c>
      <c r="D42" s="8">
        <v>492</v>
      </c>
      <c r="E42" s="8">
        <v>359</v>
      </c>
      <c r="F42" s="8">
        <v>1079</v>
      </c>
      <c r="G42" s="15">
        <f>VLOOKUP(A42,[1]TDSheet!$A:$G,7,0)</f>
        <v>0.4</v>
      </c>
      <c r="K42" s="2">
        <f t="shared" si="2"/>
        <v>71.8</v>
      </c>
      <c r="L42" s="21"/>
      <c r="M42" s="16"/>
      <c r="N42" s="2">
        <f t="shared" si="3"/>
        <v>15.027855153203344</v>
      </c>
      <c r="O42" s="2">
        <f t="shared" si="4"/>
        <v>15.027855153203344</v>
      </c>
      <c r="P42" s="2">
        <f>VLOOKUP(A42,[1]TDSheet!$A:$Q,17,0)</f>
        <v>0</v>
      </c>
      <c r="Q42" s="2">
        <f>VLOOKUP(A42,[1]TDSheet!$A:$R,18,0)</f>
        <v>0</v>
      </c>
      <c r="R42" s="2">
        <f>VLOOKUP(A42,[1]TDSheet!$A:$K,11,0)</f>
        <v>40.799999999999997</v>
      </c>
      <c r="T42" s="2">
        <f t="shared" si="5"/>
        <v>0</v>
      </c>
    </row>
    <row r="43" spans="1:20" ht="11.1" customHeight="1" outlineLevel="2" x14ac:dyDescent="0.2">
      <c r="A43" s="7" t="s">
        <v>26</v>
      </c>
      <c r="B43" s="7" t="s">
        <v>22</v>
      </c>
      <c r="C43" s="8">
        <v>100</v>
      </c>
      <c r="D43" s="8">
        <v>32</v>
      </c>
      <c r="E43" s="8">
        <v>30.358000000000001</v>
      </c>
      <c r="F43" s="8">
        <v>101.642</v>
      </c>
      <c r="G43" s="15">
        <f>VLOOKUP(A43,[1]TDSheet!$A:$G,7,0)</f>
        <v>0.45</v>
      </c>
      <c r="K43" s="2">
        <f t="shared" si="2"/>
        <v>6.0716000000000001</v>
      </c>
      <c r="L43" s="21"/>
      <c r="M43" s="16"/>
      <c r="N43" s="2">
        <f t="shared" si="3"/>
        <v>16.740562619408394</v>
      </c>
      <c r="O43" s="2">
        <f t="shared" si="4"/>
        <v>16.740562619408394</v>
      </c>
      <c r="P43" s="2">
        <f>VLOOKUP(A43,[1]TDSheet!$A:$Q,17,0)</f>
        <v>0</v>
      </c>
      <c r="Q43" s="2">
        <f>VLOOKUP(A43,[1]TDSheet!$A:$R,18,0)</f>
        <v>0</v>
      </c>
      <c r="R43" s="2">
        <f>VLOOKUP(A43,[1]TDSheet!$A:$K,11,0)</f>
        <v>0</v>
      </c>
      <c r="T43" s="2">
        <f t="shared" si="5"/>
        <v>0</v>
      </c>
    </row>
    <row r="44" spans="1:20" ht="21.95" customHeight="1" outlineLevel="2" x14ac:dyDescent="0.2">
      <c r="A44" s="7" t="s">
        <v>50</v>
      </c>
      <c r="B44" s="7" t="s">
        <v>9</v>
      </c>
      <c r="C44" s="8">
        <v>676.82799999999997</v>
      </c>
      <c r="D44" s="8">
        <v>102.03700000000001</v>
      </c>
      <c r="E44" s="8">
        <v>565.96299999999997</v>
      </c>
      <c r="F44" s="8">
        <v>191.08799999999999</v>
      </c>
      <c r="G44" s="15">
        <f>VLOOKUP(A44,[1]TDSheet!$A:$G,7,0)</f>
        <v>1</v>
      </c>
      <c r="K44" s="2">
        <f t="shared" si="2"/>
        <v>113.1926</v>
      </c>
      <c r="L44" s="21">
        <v>1150</v>
      </c>
      <c r="M44" s="16"/>
      <c r="N44" s="2">
        <f t="shared" si="3"/>
        <v>11.847841643358311</v>
      </c>
      <c r="O44" s="2">
        <f t="shared" si="4"/>
        <v>1.6881668943022776</v>
      </c>
      <c r="P44" s="2">
        <f>VLOOKUP(A44,[1]TDSheet!$A:$Q,17,0)</f>
        <v>52.145200000000003</v>
      </c>
      <c r="Q44" s="2">
        <f>VLOOKUP(A44,[1]TDSheet!$A:$R,18,0)</f>
        <v>69.218600000000009</v>
      </c>
      <c r="R44" s="2">
        <f>VLOOKUP(A44,[1]TDSheet!$A:$K,11,0)</f>
        <v>41.387599999999999</v>
      </c>
      <c r="T44" s="2">
        <f t="shared" si="5"/>
        <v>1150</v>
      </c>
    </row>
    <row r="45" spans="1:20" ht="11.1" customHeight="1" outlineLevel="2" x14ac:dyDescent="0.2">
      <c r="A45" s="7" t="s">
        <v>61</v>
      </c>
      <c r="B45" s="7" t="s">
        <v>22</v>
      </c>
      <c r="C45" s="8">
        <v>2</v>
      </c>
      <c r="D45" s="8">
        <v>126</v>
      </c>
      <c r="E45" s="8">
        <v>1</v>
      </c>
      <c r="F45" s="8">
        <v>126</v>
      </c>
      <c r="G45" s="15">
        <f>VLOOKUP(A45,[1]TDSheet!$A:$G,7,0)</f>
        <v>0.35</v>
      </c>
      <c r="K45" s="2">
        <f t="shared" si="2"/>
        <v>0.2</v>
      </c>
      <c r="L45" s="21"/>
      <c r="M45" s="16"/>
      <c r="N45" s="2">
        <f t="shared" si="3"/>
        <v>630</v>
      </c>
      <c r="O45" s="2">
        <f t="shared" si="4"/>
        <v>630</v>
      </c>
      <c r="P45" s="2">
        <f>VLOOKUP(A45,[1]TDSheet!$A:$Q,17,0)</f>
        <v>20.399999999999999</v>
      </c>
      <c r="Q45" s="2">
        <f>VLOOKUP(A45,[1]TDSheet!$A:$R,18,0)</f>
        <v>0</v>
      </c>
      <c r="R45" s="2">
        <f>VLOOKUP(A45,[1]TDSheet!$A:$K,11,0)</f>
        <v>10.6</v>
      </c>
      <c r="T45" s="2">
        <f t="shared" si="5"/>
        <v>0</v>
      </c>
    </row>
    <row r="46" spans="1:20" ht="11.1" customHeight="1" outlineLevel="2" x14ac:dyDescent="0.2">
      <c r="A46" s="7" t="s">
        <v>51</v>
      </c>
      <c r="B46" s="7" t="s">
        <v>9</v>
      </c>
      <c r="C46" s="8">
        <v>73.024000000000001</v>
      </c>
      <c r="D46" s="8">
        <v>89.849000000000004</v>
      </c>
      <c r="E46" s="8">
        <v>44.652999999999999</v>
      </c>
      <c r="F46" s="8">
        <v>118.22</v>
      </c>
      <c r="G46" s="15">
        <f>VLOOKUP(A46,[1]TDSheet!$A:$G,7,0)</f>
        <v>1</v>
      </c>
      <c r="K46" s="2">
        <f t="shared" si="2"/>
        <v>8.9306000000000001</v>
      </c>
      <c r="L46" s="21"/>
      <c r="M46" s="16"/>
      <c r="N46" s="2">
        <f t="shared" si="3"/>
        <v>13.237632409916467</v>
      </c>
      <c r="O46" s="2">
        <f t="shared" si="4"/>
        <v>13.237632409916467</v>
      </c>
      <c r="P46" s="2">
        <f>VLOOKUP(A46,[1]TDSheet!$A:$Q,17,0)</f>
        <v>5.8803999999999998</v>
      </c>
      <c r="Q46" s="2">
        <f>VLOOKUP(A46,[1]TDSheet!$A:$R,18,0)</f>
        <v>10.621599999999999</v>
      </c>
      <c r="R46" s="2">
        <f>VLOOKUP(A46,[1]TDSheet!$A:$K,11,0)</f>
        <v>12.915199999999999</v>
      </c>
      <c r="T46" s="2">
        <f t="shared" si="5"/>
        <v>0</v>
      </c>
    </row>
    <row r="47" spans="1:20" ht="11.1" customHeight="1" outlineLevel="2" x14ac:dyDescent="0.2">
      <c r="A47" s="7" t="s">
        <v>62</v>
      </c>
      <c r="B47" s="7" t="s">
        <v>22</v>
      </c>
      <c r="C47" s="8">
        <v>993</v>
      </c>
      <c r="D47" s="8">
        <v>687</v>
      </c>
      <c r="E47" s="8">
        <v>380</v>
      </c>
      <c r="F47" s="8">
        <v>1296</v>
      </c>
      <c r="G47" s="15">
        <f>VLOOKUP(A47,[1]TDSheet!$A:$G,7,0)</f>
        <v>0.4</v>
      </c>
      <c r="K47" s="2">
        <f t="shared" si="2"/>
        <v>76</v>
      </c>
      <c r="L47" s="21"/>
      <c r="M47" s="16"/>
      <c r="N47" s="2">
        <f t="shared" si="3"/>
        <v>17.05263157894737</v>
      </c>
      <c r="O47" s="2">
        <f t="shared" si="4"/>
        <v>17.05263157894737</v>
      </c>
      <c r="P47" s="2">
        <f>VLOOKUP(A47,[1]TDSheet!$A:$Q,17,0)</f>
        <v>40.799999999999997</v>
      </c>
      <c r="Q47" s="2">
        <f>VLOOKUP(A47,[1]TDSheet!$A:$R,18,0)</f>
        <v>65.8</v>
      </c>
      <c r="R47" s="2">
        <f>VLOOKUP(A47,[1]TDSheet!$A:$K,11,0)</f>
        <v>52.4</v>
      </c>
      <c r="S47" s="20" t="s">
        <v>85</v>
      </c>
      <c r="T47" s="2">
        <f t="shared" si="5"/>
        <v>0</v>
      </c>
    </row>
    <row r="48" spans="1:20" ht="21.95" customHeight="1" outlineLevel="2" x14ac:dyDescent="0.2">
      <c r="A48" s="7" t="s">
        <v>63</v>
      </c>
      <c r="B48" s="7" t="s">
        <v>22</v>
      </c>
      <c r="C48" s="8">
        <v>996</v>
      </c>
      <c r="D48" s="8">
        <v>473</v>
      </c>
      <c r="E48" s="8">
        <v>372</v>
      </c>
      <c r="F48" s="8">
        <v>1085</v>
      </c>
      <c r="G48" s="15">
        <f>VLOOKUP(A48,[1]TDSheet!$A:$G,7,0)</f>
        <v>0.4</v>
      </c>
      <c r="K48" s="2">
        <f t="shared" si="2"/>
        <v>74.400000000000006</v>
      </c>
      <c r="L48" s="21"/>
      <c r="M48" s="16"/>
      <c r="N48" s="2">
        <f t="shared" si="3"/>
        <v>14.583333333333332</v>
      </c>
      <c r="O48" s="2">
        <f t="shared" si="4"/>
        <v>14.583333333333332</v>
      </c>
      <c r="P48" s="2">
        <f>VLOOKUP(A48,[1]TDSheet!$A:$Q,17,0)</f>
        <v>40.799999999999997</v>
      </c>
      <c r="Q48" s="2">
        <f>VLOOKUP(A48,[1]TDSheet!$A:$R,18,0)</f>
        <v>38.4</v>
      </c>
      <c r="R48" s="2">
        <f>VLOOKUP(A48,[1]TDSheet!$A:$K,11,0)</f>
        <v>21.8</v>
      </c>
      <c r="S48" s="20" t="s">
        <v>85</v>
      </c>
      <c r="T48" s="2">
        <f t="shared" si="5"/>
        <v>0</v>
      </c>
    </row>
    <row r="49" spans="1:20" ht="21.95" customHeight="1" outlineLevel="2" x14ac:dyDescent="0.2">
      <c r="A49" s="7" t="s">
        <v>14</v>
      </c>
      <c r="B49" s="7" t="s">
        <v>9</v>
      </c>
      <c r="C49" s="8">
        <v>510.94400000000002</v>
      </c>
      <c r="D49" s="8">
        <v>631.02200000000005</v>
      </c>
      <c r="E49" s="8">
        <v>265.43400000000003</v>
      </c>
      <c r="F49" s="8">
        <v>864.28499999999997</v>
      </c>
      <c r="G49" s="15">
        <f>VLOOKUP(A49,[1]TDSheet!$A:$G,7,0)</f>
        <v>1</v>
      </c>
      <c r="K49" s="2">
        <f t="shared" si="2"/>
        <v>53.086800000000004</v>
      </c>
      <c r="L49" s="21"/>
      <c r="M49" s="16"/>
      <c r="N49" s="2">
        <f t="shared" si="3"/>
        <v>16.280600827324307</v>
      </c>
      <c r="O49" s="2">
        <f t="shared" si="4"/>
        <v>16.280600827324307</v>
      </c>
      <c r="P49" s="2">
        <f>VLOOKUP(A49,[1]TDSheet!$A:$Q,17,0)</f>
        <v>32.936999999999998</v>
      </c>
      <c r="Q49" s="2">
        <f>VLOOKUP(A49,[1]TDSheet!$A:$R,18,0)</f>
        <v>56.654399999999995</v>
      </c>
      <c r="R49" s="2">
        <f>VLOOKUP(A49,[1]TDSheet!$A:$K,11,0)</f>
        <v>48.611599999999996</v>
      </c>
      <c r="T49" s="2">
        <f t="shared" si="5"/>
        <v>0</v>
      </c>
    </row>
    <row r="50" spans="1:20" ht="11.1" customHeight="1" outlineLevel="2" x14ac:dyDescent="0.2">
      <c r="A50" s="7" t="s">
        <v>15</v>
      </c>
      <c r="B50" s="7" t="s">
        <v>9</v>
      </c>
      <c r="C50" s="8">
        <v>475.97300000000001</v>
      </c>
      <c r="D50" s="8">
        <v>32.878</v>
      </c>
      <c r="E50" s="8">
        <v>216.292</v>
      </c>
      <c r="F50" s="8">
        <v>284.37700000000001</v>
      </c>
      <c r="G50" s="15">
        <f>VLOOKUP(A50,[1]TDSheet!$A:$G,7,0)</f>
        <v>1</v>
      </c>
      <c r="K50" s="2">
        <f t="shared" si="2"/>
        <v>43.258400000000002</v>
      </c>
      <c r="L50" s="21">
        <v>235</v>
      </c>
      <c r="M50" s="16"/>
      <c r="N50" s="2">
        <f t="shared" si="3"/>
        <v>12.00638488709707</v>
      </c>
      <c r="O50" s="2">
        <f t="shared" si="4"/>
        <v>6.5739139681541623</v>
      </c>
      <c r="P50" s="2">
        <f>VLOOKUP(A50,[1]TDSheet!$A:$Q,17,0)</f>
        <v>39.333600000000004</v>
      </c>
      <c r="Q50" s="2">
        <f>VLOOKUP(A50,[1]TDSheet!$A:$R,18,0)</f>
        <v>52.261199999999995</v>
      </c>
      <c r="R50" s="2">
        <f>VLOOKUP(A50,[1]TDSheet!$A:$K,11,0)</f>
        <v>41.206200000000003</v>
      </c>
      <c r="T50" s="2">
        <f t="shared" si="5"/>
        <v>235</v>
      </c>
    </row>
    <row r="51" spans="1:20" ht="11.1" customHeight="1" outlineLevel="2" x14ac:dyDescent="0.2">
      <c r="A51" s="7" t="s">
        <v>16</v>
      </c>
      <c r="B51" s="7" t="s">
        <v>9</v>
      </c>
      <c r="C51" s="8">
        <v>1532.2190000000001</v>
      </c>
      <c r="D51" s="8">
        <v>380.44499999999999</v>
      </c>
      <c r="E51" s="8">
        <v>228.363</v>
      </c>
      <c r="F51" s="10">
        <f>1601.147+F68</f>
        <v>1567.5119999999999</v>
      </c>
      <c r="G51" s="15">
        <f>VLOOKUP(A51,[1]TDSheet!$A:$G,7,0)</f>
        <v>1</v>
      </c>
      <c r="K51" s="2">
        <f t="shared" si="2"/>
        <v>45.672600000000003</v>
      </c>
      <c r="L51" s="21"/>
      <c r="M51" s="16"/>
      <c r="N51" s="2">
        <f t="shared" si="3"/>
        <v>34.320621116380494</v>
      </c>
      <c r="O51" s="2">
        <f t="shared" si="4"/>
        <v>34.320621116380494</v>
      </c>
      <c r="P51" s="2">
        <f>VLOOKUP(A51,[1]TDSheet!$A:$Q,17,0)</f>
        <v>16.2166</v>
      </c>
      <c r="Q51" s="2">
        <f>VLOOKUP(A51,[1]TDSheet!$A:$R,18,0)</f>
        <v>29.286399999999997</v>
      </c>
      <c r="R51" s="2">
        <f>VLOOKUP(A51,[1]TDSheet!$A:$K,11,0)</f>
        <v>33.816199999999995</v>
      </c>
      <c r="S51" s="20" t="s">
        <v>85</v>
      </c>
      <c r="T51" s="2">
        <f t="shared" si="5"/>
        <v>0</v>
      </c>
    </row>
    <row r="52" spans="1:20" ht="11.1" customHeight="1" outlineLevel="2" x14ac:dyDescent="0.2">
      <c r="A52" s="19" t="s">
        <v>52</v>
      </c>
      <c r="B52" s="7" t="s">
        <v>9</v>
      </c>
      <c r="C52" s="8">
        <v>506.68</v>
      </c>
      <c r="D52" s="8"/>
      <c r="E52" s="8">
        <v>19.515999999999998</v>
      </c>
      <c r="F52" s="8">
        <v>487.15699999999998</v>
      </c>
      <c r="G52" s="15">
        <v>1</v>
      </c>
      <c r="K52" s="2">
        <f t="shared" si="2"/>
        <v>3.9031999999999996</v>
      </c>
      <c r="L52" s="21"/>
      <c r="M52" s="16"/>
      <c r="N52" s="2">
        <f t="shared" si="3"/>
        <v>124.80964336954295</v>
      </c>
      <c r="O52" s="2">
        <f t="shared" si="4"/>
        <v>124.80964336954295</v>
      </c>
      <c r="P52" s="2">
        <v>0</v>
      </c>
      <c r="Q52" s="2">
        <v>0</v>
      </c>
      <c r="R52" s="2">
        <v>0</v>
      </c>
      <c r="S52" s="22" t="s">
        <v>86</v>
      </c>
      <c r="T52" s="2">
        <f t="shared" si="5"/>
        <v>0</v>
      </c>
    </row>
    <row r="53" spans="1:20" ht="11.1" customHeight="1" outlineLevel="2" x14ac:dyDescent="0.2">
      <c r="A53" s="7" t="s">
        <v>64</v>
      </c>
      <c r="B53" s="7" t="s">
        <v>22</v>
      </c>
      <c r="C53" s="8">
        <v>504</v>
      </c>
      <c r="D53" s="8">
        <v>2</v>
      </c>
      <c r="E53" s="8">
        <v>198</v>
      </c>
      <c r="F53" s="8">
        <v>308</v>
      </c>
      <c r="G53" s="15">
        <v>0.4</v>
      </c>
      <c r="K53" s="2">
        <f t="shared" si="2"/>
        <v>39.6</v>
      </c>
      <c r="L53" s="21">
        <v>170</v>
      </c>
      <c r="M53" s="16"/>
      <c r="N53" s="2">
        <f t="shared" si="3"/>
        <v>12.070707070707071</v>
      </c>
      <c r="O53" s="2">
        <f t="shared" si="4"/>
        <v>7.7777777777777777</v>
      </c>
      <c r="P53" s="2">
        <v>0</v>
      </c>
      <c r="Q53" s="2">
        <v>0</v>
      </c>
      <c r="R53" s="2">
        <v>0</v>
      </c>
      <c r="S53" s="22" t="s">
        <v>86</v>
      </c>
      <c r="T53" s="2">
        <f t="shared" si="5"/>
        <v>68</v>
      </c>
    </row>
    <row r="54" spans="1:20" ht="11.1" customHeight="1" outlineLevel="2" x14ac:dyDescent="0.2">
      <c r="A54" s="7" t="s">
        <v>65</v>
      </c>
      <c r="B54" s="7" t="s">
        <v>22</v>
      </c>
      <c r="C54" s="8">
        <v>91</v>
      </c>
      <c r="D54" s="8">
        <v>92</v>
      </c>
      <c r="E54" s="8">
        <v>86</v>
      </c>
      <c r="F54" s="8">
        <v>90</v>
      </c>
      <c r="G54" s="15">
        <f>VLOOKUP(A54,[1]TDSheet!$A:$G,7,0)</f>
        <v>0.35</v>
      </c>
      <c r="K54" s="2">
        <f t="shared" si="2"/>
        <v>17.2</v>
      </c>
      <c r="L54" s="21">
        <v>120</v>
      </c>
      <c r="M54" s="16"/>
      <c r="N54" s="2">
        <f t="shared" si="3"/>
        <v>12.209302325581396</v>
      </c>
      <c r="O54" s="2">
        <f t="shared" si="4"/>
        <v>5.2325581395348841</v>
      </c>
      <c r="P54" s="2">
        <f>VLOOKUP(A54,[1]TDSheet!$A:$Q,17,0)</f>
        <v>6</v>
      </c>
      <c r="Q54" s="2">
        <f>VLOOKUP(A54,[1]TDSheet!$A:$R,18,0)</f>
        <v>11.6</v>
      </c>
      <c r="R54" s="2">
        <f>VLOOKUP(A54,[1]TDSheet!$A:$K,11,0)</f>
        <v>14.8</v>
      </c>
      <c r="T54" s="2">
        <f t="shared" si="5"/>
        <v>42</v>
      </c>
    </row>
    <row r="55" spans="1:20" ht="11.1" customHeight="1" outlineLevel="2" x14ac:dyDescent="0.2">
      <c r="A55" s="7" t="s">
        <v>27</v>
      </c>
      <c r="B55" s="7" t="s">
        <v>22</v>
      </c>
      <c r="C55" s="8">
        <v>75</v>
      </c>
      <c r="D55" s="8"/>
      <c r="E55" s="8">
        <v>18</v>
      </c>
      <c r="F55" s="8">
        <v>47</v>
      </c>
      <c r="G55" s="15">
        <f>VLOOKUP(A55,[1]TDSheet!$A:$G,7,0)</f>
        <v>0.35</v>
      </c>
      <c r="K55" s="2">
        <f t="shared" si="2"/>
        <v>3.6</v>
      </c>
      <c r="L55" s="21"/>
      <c r="M55" s="16"/>
      <c r="N55" s="2">
        <f t="shared" si="3"/>
        <v>13.055555555555555</v>
      </c>
      <c r="O55" s="2">
        <f t="shared" si="4"/>
        <v>13.055555555555555</v>
      </c>
      <c r="P55" s="2">
        <f>VLOOKUP(A55,[1]TDSheet!$A:$Q,17,0)</f>
        <v>7.6</v>
      </c>
      <c r="Q55" s="2">
        <f>VLOOKUP(A55,[1]TDSheet!$A:$R,18,0)</f>
        <v>2.6</v>
      </c>
      <c r="R55" s="2">
        <f>VLOOKUP(A55,[1]TDSheet!$A:$K,11,0)</f>
        <v>3.6</v>
      </c>
      <c r="T55" s="2">
        <f t="shared" si="5"/>
        <v>0</v>
      </c>
    </row>
    <row r="56" spans="1:20" ht="11.1" customHeight="1" outlineLevel="2" x14ac:dyDescent="0.2">
      <c r="A56" s="7" t="s">
        <v>66</v>
      </c>
      <c r="B56" s="7" t="s">
        <v>22</v>
      </c>
      <c r="C56" s="8">
        <v>504</v>
      </c>
      <c r="D56" s="8"/>
      <c r="E56" s="8">
        <v>171</v>
      </c>
      <c r="F56" s="8">
        <v>333</v>
      </c>
      <c r="G56" s="15">
        <v>0.4</v>
      </c>
      <c r="K56" s="2">
        <f t="shared" si="2"/>
        <v>34.200000000000003</v>
      </c>
      <c r="L56" s="21">
        <v>80</v>
      </c>
      <c r="M56" s="16"/>
      <c r="N56" s="2">
        <f t="shared" si="3"/>
        <v>12.076023391812864</v>
      </c>
      <c r="O56" s="2">
        <f t="shared" si="4"/>
        <v>9.7368421052631575</v>
      </c>
      <c r="P56" s="2">
        <v>0</v>
      </c>
      <c r="Q56" s="2">
        <v>0</v>
      </c>
      <c r="R56" s="2">
        <v>0</v>
      </c>
      <c r="S56" s="22" t="s">
        <v>86</v>
      </c>
      <c r="T56" s="2">
        <f t="shared" si="5"/>
        <v>32</v>
      </c>
    </row>
    <row r="57" spans="1:20" ht="11.1" customHeight="1" outlineLevel="2" x14ac:dyDescent="0.2">
      <c r="A57" s="7" t="s">
        <v>53</v>
      </c>
      <c r="B57" s="7" t="s">
        <v>9</v>
      </c>
      <c r="C57" s="8">
        <v>20.036000000000001</v>
      </c>
      <c r="D57" s="8">
        <v>72.954999999999998</v>
      </c>
      <c r="E57" s="8">
        <v>12.135</v>
      </c>
      <c r="F57" s="8">
        <v>72.954999999999998</v>
      </c>
      <c r="G57" s="15">
        <f>VLOOKUP(A57,[1]TDSheet!$A:$G,7,0)</f>
        <v>1</v>
      </c>
      <c r="K57" s="2">
        <f t="shared" si="2"/>
        <v>2.427</v>
      </c>
      <c r="L57" s="21"/>
      <c r="M57" s="16"/>
      <c r="N57" s="2">
        <f t="shared" si="3"/>
        <v>30.059744540585083</v>
      </c>
      <c r="O57" s="2">
        <f t="shared" si="4"/>
        <v>30.059744540585083</v>
      </c>
      <c r="P57" s="2">
        <f>VLOOKUP(A57,[1]TDSheet!$A:$Q,17,0)</f>
        <v>2.1412</v>
      </c>
      <c r="Q57" s="2">
        <f>VLOOKUP(A57,[1]TDSheet!$A:$R,18,0)</f>
        <v>4.1415999999999995</v>
      </c>
      <c r="R57" s="2">
        <f>VLOOKUP(A57,[1]TDSheet!$A:$K,11,0)</f>
        <v>7.3195999999999994</v>
      </c>
      <c r="T57" s="2">
        <f t="shared" si="5"/>
        <v>0</v>
      </c>
    </row>
    <row r="58" spans="1:20" ht="11.1" customHeight="1" outlineLevel="2" x14ac:dyDescent="0.2">
      <c r="A58" s="7" t="s">
        <v>67</v>
      </c>
      <c r="B58" s="7" t="s">
        <v>22</v>
      </c>
      <c r="C58" s="8">
        <v>120</v>
      </c>
      <c r="D58" s="8"/>
      <c r="E58" s="8">
        <v>57</v>
      </c>
      <c r="F58" s="8">
        <v>63</v>
      </c>
      <c r="G58" s="15">
        <f>VLOOKUP(A58,[1]TDSheet!$A:$G,7,0)</f>
        <v>0.35</v>
      </c>
      <c r="K58" s="2">
        <f t="shared" si="2"/>
        <v>11.4</v>
      </c>
      <c r="L58" s="21">
        <v>75</v>
      </c>
      <c r="M58" s="16"/>
      <c r="N58" s="2">
        <f t="shared" si="3"/>
        <v>12.105263157894736</v>
      </c>
      <c r="O58" s="2">
        <f t="shared" si="4"/>
        <v>5.5263157894736841</v>
      </c>
      <c r="P58" s="2">
        <f>VLOOKUP(A58,[1]TDSheet!$A:$Q,17,0)</f>
        <v>11.2</v>
      </c>
      <c r="Q58" s="2">
        <f>VLOOKUP(A58,[1]TDSheet!$A:$R,18,0)</f>
        <v>0</v>
      </c>
      <c r="R58" s="2">
        <f>VLOOKUP(A58,[1]TDSheet!$A:$K,11,0)</f>
        <v>0</v>
      </c>
      <c r="T58" s="2">
        <f t="shared" si="5"/>
        <v>26.25</v>
      </c>
    </row>
    <row r="59" spans="1:20" ht="11.1" customHeight="1" outlineLevel="2" x14ac:dyDescent="0.2">
      <c r="A59" s="7" t="s">
        <v>68</v>
      </c>
      <c r="B59" s="7" t="s">
        <v>22</v>
      </c>
      <c r="C59" s="8">
        <v>10</v>
      </c>
      <c r="D59" s="8">
        <v>154</v>
      </c>
      <c r="E59" s="8">
        <v>85</v>
      </c>
      <c r="F59" s="8">
        <v>67</v>
      </c>
      <c r="G59" s="15">
        <f>VLOOKUP(A59,[1]TDSheet!$A:$G,7,0)</f>
        <v>0.28000000000000003</v>
      </c>
      <c r="K59" s="2">
        <f t="shared" si="2"/>
        <v>17</v>
      </c>
      <c r="L59" s="21">
        <v>140</v>
      </c>
      <c r="M59" s="16"/>
      <c r="N59" s="2">
        <f t="shared" si="3"/>
        <v>12.176470588235293</v>
      </c>
      <c r="O59" s="2">
        <f t="shared" si="4"/>
        <v>3.9411764705882355</v>
      </c>
      <c r="P59" s="2">
        <f>VLOOKUP(A59,[1]TDSheet!$A:$Q,17,0)</f>
        <v>5.4</v>
      </c>
      <c r="Q59" s="2">
        <f>VLOOKUP(A59,[1]TDSheet!$A:$R,18,0)</f>
        <v>12.2</v>
      </c>
      <c r="R59" s="2">
        <f>VLOOKUP(A59,[1]TDSheet!$A:$K,11,0)</f>
        <v>12.8</v>
      </c>
      <c r="T59" s="2">
        <f t="shared" si="5"/>
        <v>39.200000000000003</v>
      </c>
    </row>
    <row r="60" spans="1:20" ht="21.95" customHeight="1" outlineLevel="2" x14ac:dyDescent="0.2">
      <c r="A60" s="7" t="s">
        <v>17</v>
      </c>
      <c r="B60" s="7" t="s">
        <v>9</v>
      </c>
      <c r="C60" s="8">
        <v>147.66999999999999</v>
      </c>
      <c r="D60" s="8">
        <v>254.583</v>
      </c>
      <c r="E60" s="8">
        <v>94.013000000000005</v>
      </c>
      <c r="F60" s="8">
        <v>280.774</v>
      </c>
      <c r="G60" s="15">
        <f>VLOOKUP(A60,[1]TDSheet!$A:$G,7,0)</f>
        <v>1</v>
      </c>
      <c r="K60" s="2">
        <f t="shared" si="2"/>
        <v>18.802600000000002</v>
      </c>
      <c r="L60" s="21"/>
      <c r="M60" s="16"/>
      <c r="N60" s="2">
        <f t="shared" si="3"/>
        <v>14.932722070351971</v>
      </c>
      <c r="O60" s="2">
        <f t="shared" si="4"/>
        <v>14.932722070351971</v>
      </c>
      <c r="P60" s="2">
        <f>VLOOKUP(A60,[1]TDSheet!$A:$Q,17,0)</f>
        <v>3.6497999999999999</v>
      </c>
      <c r="Q60" s="2">
        <f>VLOOKUP(A60,[1]TDSheet!$A:$R,18,0)</f>
        <v>21.1296</v>
      </c>
      <c r="R60" s="2">
        <f>VLOOKUP(A60,[1]TDSheet!$A:$K,11,0)</f>
        <v>33.282400000000003</v>
      </c>
      <c r="T60" s="2">
        <f t="shared" si="5"/>
        <v>0</v>
      </c>
    </row>
    <row r="61" spans="1:20" ht="21.95" customHeight="1" outlineLevel="2" x14ac:dyDescent="0.2">
      <c r="A61" s="7" t="s">
        <v>69</v>
      </c>
      <c r="B61" s="7" t="s">
        <v>22</v>
      </c>
      <c r="C61" s="8">
        <v>3</v>
      </c>
      <c r="D61" s="8">
        <v>192</v>
      </c>
      <c r="E61" s="8">
        <v>80</v>
      </c>
      <c r="F61" s="8">
        <v>106</v>
      </c>
      <c r="G61" s="15">
        <f>VLOOKUP(A61,[1]TDSheet!$A:$G,7,0)</f>
        <v>0.28000000000000003</v>
      </c>
      <c r="K61" s="2">
        <f t="shared" si="2"/>
        <v>16</v>
      </c>
      <c r="L61" s="21">
        <v>85</v>
      </c>
      <c r="M61" s="16"/>
      <c r="N61" s="2">
        <f t="shared" si="3"/>
        <v>11.9375</v>
      </c>
      <c r="O61" s="2">
        <f t="shared" si="4"/>
        <v>6.625</v>
      </c>
      <c r="P61" s="2">
        <f>VLOOKUP(A61,[1]TDSheet!$A:$Q,17,0)</f>
        <v>5</v>
      </c>
      <c r="Q61" s="2">
        <f>VLOOKUP(A61,[1]TDSheet!$A:$R,18,0)</f>
        <v>11.2</v>
      </c>
      <c r="R61" s="2">
        <f>VLOOKUP(A61,[1]TDSheet!$A:$K,11,0)</f>
        <v>15.6</v>
      </c>
      <c r="T61" s="2">
        <f t="shared" si="5"/>
        <v>23.8</v>
      </c>
    </row>
    <row r="62" spans="1:20" ht="11.1" customHeight="1" outlineLevel="2" x14ac:dyDescent="0.2">
      <c r="A62" s="7" t="s">
        <v>18</v>
      </c>
      <c r="B62" s="7" t="s">
        <v>9</v>
      </c>
      <c r="C62" s="8">
        <v>508.01</v>
      </c>
      <c r="D62" s="8">
        <v>1.468</v>
      </c>
      <c r="E62" s="8">
        <v>82.628</v>
      </c>
      <c r="F62" s="8">
        <v>426.85</v>
      </c>
      <c r="G62" s="15">
        <v>1</v>
      </c>
      <c r="K62" s="2">
        <f t="shared" si="2"/>
        <v>16.525600000000001</v>
      </c>
      <c r="L62" s="21"/>
      <c r="M62" s="16"/>
      <c r="N62" s="2">
        <f t="shared" si="3"/>
        <v>25.82962191993029</v>
      </c>
      <c r="O62" s="2">
        <f t="shared" si="4"/>
        <v>25.82962191993029</v>
      </c>
      <c r="P62" s="2">
        <v>0</v>
      </c>
      <c r="Q62" s="2">
        <v>0</v>
      </c>
      <c r="R62" s="2">
        <v>0</v>
      </c>
      <c r="S62" s="22" t="s">
        <v>86</v>
      </c>
      <c r="T62" s="2">
        <f t="shared" si="5"/>
        <v>0</v>
      </c>
    </row>
    <row r="63" spans="1:20" ht="21.95" customHeight="1" outlineLevel="2" x14ac:dyDescent="0.2">
      <c r="A63" s="7" t="s">
        <v>19</v>
      </c>
      <c r="B63" s="7" t="s">
        <v>9</v>
      </c>
      <c r="C63" s="8">
        <v>514.36800000000005</v>
      </c>
      <c r="D63" s="8">
        <v>6.0000000000000001E-3</v>
      </c>
      <c r="E63" s="8">
        <v>49.249000000000002</v>
      </c>
      <c r="F63" s="8">
        <v>465.125</v>
      </c>
      <c r="G63" s="15">
        <v>1</v>
      </c>
      <c r="K63" s="2">
        <f t="shared" si="2"/>
        <v>9.8498000000000001</v>
      </c>
      <c r="L63" s="21"/>
      <c r="M63" s="16"/>
      <c r="N63" s="2">
        <f t="shared" si="3"/>
        <v>47.221771000426401</v>
      </c>
      <c r="O63" s="2">
        <f t="shared" si="4"/>
        <v>47.221771000426401</v>
      </c>
      <c r="P63" s="2">
        <v>0</v>
      </c>
      <c r="Q63" s="2">
        <v>0</v>
      </c>
      <c r="R63" s="2">
        <v>0</v>
      </c>
      <c r="S63" s="22" t="s">
        <v>86</v>
      </c>
      <c r="T63" s="2">
        <f t="shared" si="5"/>
        <v>0</v>
      </c>
    </row>
    <row r="64" spans="1:20" ht="21.95" customHeight="1" outlineLevel="2" x14ac:dyDescent="0.2">
      <c r="A64" s="7" t="s">
        <v>70</v>
      </c>
      <c r="B64" s="7" t="s">
        <v>22</v>
      </c>
      <c r="C64" s="8">
        <v>504</v>
      </c>
      <c r="D64" s="8"/>
      <c r="E64" s="8">
        <v>80</v>
      </c>
      <c r="F64" s="8">
        <v>424</v>
      </c>
      <c r="G64" s="15">
        <v>0.4</v>
      </c>
      <c r="K64" s="2">
        <f t="shared" si="2"/>
        <v>16</v>
      </c>
      <c r="L64" s="21"/>
      <c r="M64" s="16"/>
      <c r="N64" s="2">
        <f t="shared" si="3"/>
        <v>26.5</v>
      </c>
      <c r="O64" s="2">
        <f t="shared" si="4"/>
        <v>26.5</v>
      </c>
      <c r="P64" s="2">
        <v>0</v>
      </c>
      <c r="Q64" s="2">
        <v>0</v>
      </c>
      <c r="R64" s="2">
        <v>0</v>
      </c>
      <c r="S64" s="22" t="s">
        <v>86</v>
      </c>
      <c r="T64" s="2">
        <f t="shared" si="5"/>
        <v>0</v>
      </c>
    </row>
    <row r="65" spans="1:20" ht="21.95" customHeight="1" outlineLevel="2" x14ac:dyDescent="0.2">
      <c r="A65" s="7" t="s">
        <v>71</v>
      </c>
      <c r="B65" s="7" t="s">
        <v>22</v>
      </c>
      <c r="C65" s="8">
        <v>504</v>
      </c>
      <c r="D65" s="8"/>
      <c r="E65" s="8">
        <v>69</v>
      </c>
      <c r="F65" s="8">
        <v>435</v>
      </c>
      <c r="G65" s="15">
        <v>0.4</v>
      </c>
      <c r="K65" s="2">
        <f t="shared" si="2"/>
        <v>13.8</v>
      </c>
      <c r="L65" s="21"/>
      <c r="M65" s="16"/>
      <c r="N65" s="2">
        <f t="shared" si="3"/>
        <v>31.521739130434781</v>
      </c>
      <c r="O65" s="2">
        <f t="shared" si="4"/>
        <v>31.521739130434781</v>
      </c>
      <c r="P65" s="2">
        <v>0</v>
      </c>
      <c r="Q65" s="2">
        <v>0</v>
      </c>
      <c r="R65" s="2">
        <v>0</v>
      </c>
      <c r="S65" s="22" t="s">
        <v>86</v>
      </c>
      <c r="T65" s="2">
        <f t="shared" si="5"/>
        <v>0</v>
      </c>
    </row>
    <row r="66" spans="1:20" ht="21.95" customHeight="1" outlineLevel="2" x14ac:dyDescent="0.2">
      <c r="A66" s="7" t="s">
        <v>72</v>
      </c>
      <c r="B66" s="7" t="s">
        <v>22</v>
      </c>
      <c r="C66" s="8"/>
      <c r="D66" s="8">
        <v>88</v>
      </c>
      <c r="E66" s="8">
        <v>165</v>
      </c>
      <c r="F66" s="9">
        <v>-77</v>
      </c>
      <c r="G66" s="15">
        <v>0</v>
      </c>
      <c r="K66" s="2">
        <f t="shared" si="2"/>
        <v>33</v>
      </c>
      <c r="L66" s="21"/>
      <c r="M66" s="16"/>
      <c r="N66" s="2">
        <f t="shared" si="3"/>
        <v>-2.3333333333333335</v>
      </c>
      <c r="O66" s="2">
        <f t="shared" si="4"/>
        <v>-2.3333333333333335</v>
      </c>
      <c r="P66" s="2">
        <v>0</v>
      </c>
      <c r="Q66" s="2">
        <v>0</v>
      </c>
      <c r="R66" s="2">
        <v>0</v>
      </c>
      <c r="T66" s="2">
        <f t="shared" si="5"/>
        <v>0</v>
      </c>
    </row>
    <row r="67" spans="1:20" ht="21.95" customHeight="1" outlineLevel="2" x14ac:dyDescent="0.2">
      <c r="A67" s="7" t="s">
        <v>54</v>
      </c>
      <c r="B67" s="7" t="s">
        <v>9</v>
      </c>
      <c r="C67" s="8"/>
      <c r="D67" s="8">
        <v>84.406999999999996</v>
      </c>
      <c r="E67" s="8">
        <v>167.10599999999999</v>
      </c>
      <c r="F67" s="9">
        <v>-82.698999999999998</v>
      </c>
      <c r="G67" s="15">
        <v>0</v>
      </c>
      <c r="K67" s="2">
        <f t="shared" si="2"/>
        <v>33.421199999999999</v>
      </c>
      <c r="L67" s="21"/>
      <c r="M67" s="16"/>
      <c r="N67" s="2">
        <f t="shared" si="3"/>
        <v>-2.4744473567675609</v>
      </c>
      <c r="O67" s="2">
        <f t="shared" si="4"/>
        <v>-2.4744473567675609</v>
      </c>
      <c r="P67" s="2">
        <v>0</v>
      </c>
      <c r="Q67" s="2">
        <v>0</v>
      </c>
      <c r="R67" s="2">
        <v>0</v>
      </c>
      <c r="T67" s="2">
        <f t="shared" si="5"/>
        <v>0</v>
      </c>
    </row>
    <row r="68" spans="1:20" ht="11.1" customHeight="1" outlineLevel="2" x14ac:dyDescent="0.2">
      <c r="A68" s="7" t="s">
        <v>20</v>
      </c>
      <c r="B68" s="7" t="s">
        <v>9</v>
      </c>
      <c r="C68" s="8"/>
      <c r="D68" s="8">
        <v>20.138999999999999</v>
      </c>
      <c r="E68" s="8">
        <v>53.774000000000001</v>
      </c>
      <c r="F68" s="9">
        <v>-33.634999999999998</v>
      </c>
      <c r="G68" s="15">
        <v>0</v>
      </c>
      <c r="K68" s="2">
        <f t="shared" si="2"/>
        <v>10.754799999999999</v>
      </c>
      <c r="L68" s="21"/>
      <c r="M68" s="16"/>
      <c r="N68" s="2">
        <f t="shared" si="3"/>
        <v>-3.1274407706326479</v>
      </c>
      <c r="O68" s="2">
        <f t="shared" si="4"/>
        <v>-3.1274407706326479</v>
      </c>
      <c r="P68" s="2">
        <v>0</v>
      </c>
      <c r="Q68" s="2">
        <v>0</v>
      </c>
      <c r="R68" s="2">
        <v>0</v>
      </c>
      <c r="T68" s="2">
        <f t="shared" si="5"/>
        <v>0</v>
      </c>
    </row>
    <row r="69" spans="1:20" ht="11.45" customHeight="1" x14ac:dyDescent="0.2">
      <c r="A69" s="23" t="s">
        <v>87</v>
      </c>
      <c r="B69" s="7" t="s">
        <v>9</v>
      </c>
      <c r="G69" s="11">
        <v>1</v>
      </c>
      <c r="L69" s="2">
        <f>50*0.9</f>
        <v>45</v>
      </c>
      <c r="T69" s="2">
        <f t="shared" si="5"/>
        <v>45</v>
      </c>
    </row>
    <row r="70" spans="1:20" ht="11.45" customHeight="1" x14ac:dyDescent="0.2">
      <c r="A70" s="23" t="s">
        <v>88</v>
      </c>
      <c r="B70" s="7" t="s">
        <v>9</v>
      </c>
      <c r="G70" s="11">
        <v>1</v>
      </c>
      <c r="L70" s="2">
        <f>50*0.9</f>
        <v>45</v>
      </c>
      <c r="T70" s="2">
        <f t="shared" si="5"/>
        <v>45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2023-09-21T09:11:04Z</dcterms:modified>
</cp:coreProperties>
</file>