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9,23 филиалы ЗПФ\"/>
    </mc:Choice>
  </mc:AlternateContent>
  <xr:revisionPtr revIDLastSave="0" documentId="13_ncr:1_{0BAABBD3-459B-4756-B9DA-78ED5EFA1AF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M34" i="1"/>
  <c r="M33" i="1"/>
  <c r="M32" i="1"/>
  <c r="M29" i="1"/>
  <c r="M28" i="1"/>
  <c r="M27" i="1"/>
  <c r="M25" i="1"/>
  <c r="M18" i="1"/>
  <c r="M13" i="1"/>
  <c r="M20" i="1" l="1"/>
  <c r="M11" i="1"/>
  <c r="M8" i="1"/>
  <c r="M36" i="1"/>
  <c r="M17" i="1"/>
  <c r="M19" i="1"/>
  <c r="M16" i="1"/>
  <c r="W7" i="1" l="1"/>
  <c r="W8" i="1"/>
  <c r="W9" i="1"/>
  <c r="W10" i="1"/>
  <c r="W12" i="1"/>
  <c r="W14" i="1"/>
  <c r="W16" i="1"/>
  <c r="W21" i="1"/>
  <c r="W22" i="1"/>
  <c r="W23" i="1"/>
  <c r="W24" i="1"/>
  <c r="W26" i="1"/>
  <c r="W27" i="1"/>
  <c r="W29" i="1"/>
  <c r="W30" i="1"/>
  <c r="W31" i="1"/>
  <c r="W35" i="1"/>
  <c r="W36" i="1"/>
  <c r="W6" i="1"/>
  <c r="V7" i="1"/>
  <c r="V9" i="1"/>
  <c r="V10" i="1"/>
  <c r="W11" i="1"/>
  <c r="V12" i="1"/>
  <c r="W13" i="1"/>
  <c r="V14" i="1"/>
  <c r="W15" i="1"/>
  <c r="W17" i="1"/>
  <c r="W18" i="1"/>
  <c r="W19" i="1"/>
  <c r="W20" i="1"/>
  <c r="V24" i="1"/>
  <c r="W25" i="1"/>
  <c r="V26" i="1"/>
  <c r="W28" i="1"/>
  <c r="V30" i="1"/>
  <c r="V31" i="1"/>
  <c r="W32" i="1"/>
  <c r="W33" i="1"/>
  <c r="W34" i="1"/>
  <c r="V35" i="1"/>
  <c r="V6" i="1"/>
  <c r="T3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6" i="1"/>
  <c r="M21" i="1"/>
  <c r="M22" i="1"/>
  <c r="M2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F5" i="1"/>
  <c r="E5" i="1"/>
  <c r="I5" i="1"/>
  <c r="U7" i="1"/>
  <c r="U8" i="1"/>
  <c r="U9" i="1"/>
  <c r="U10" i="1"/>
  <c r="U11" i="1"/>
  <c r="U12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5" i="1"/>
  <c r="R31" i="1"/>
  <c r="R32" i="1"/>
  <c r="R33" i="1"/>
  <c r="R34" i="1"/>
  <c r="R35" i="1"/>
  <c r="R36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Q31" i="1"/>
  <c r="Q32" i="1"/>
  <c r="Q33" i="1"/>
  <c r="Q34" i="1"/>
  <c r="Q35" i="1"/>
  <c r="Q36" i="1"/>
  <c r="Q6" i="1"/>
  <c r="P7" i="1"/>
  <c r="P8" i="1"/>
  <c r="P5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6" i="1"/>
  <c r="K5" i="1"/>
  <c r="J5" i="1"/>
  <c r="H5" i="1"/>
  <c r="V5" i="1" l="1"/>
  <c r="W5" i="1"/>
  <c r="T5" i="1"/>
  <c r="M5" i="1"/>
  <c r="N11" i="1"/>
</calcChain>
</file>

<file path=xl/sharedStrings.xml><?xml version="1.0" encoding="utf-8"?>
<sst xmlns="http://schemas.openxmlformats.org/spreadsheetml/2006/main" count="89" uniqueCount="56">
  <si>
    <t>Период: 07.09.2023 - 14.09.2023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</si>
  <si>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</si>
  <si>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</si>
  <si>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</si>
  <si>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</si>
  <si>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</si>
  <si>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</si>
  <si>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</si>
  <si>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</si>
  <si>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</si>
  <si>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</si>
  <si>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</si>
  <si>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</si>
  <si>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</si>
  <si>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</si>
  <si>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</si>
  <si>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</si>
  <si>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</si>
  <si>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</si>
  <si>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</si>
  <si>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</si>
  <si>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</si>
  <si>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</si>
  <si>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</si>
  <si>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</si>
  <si>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</si>
  <si>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</si>
  <si>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</si>
  <si>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</si>
  <si>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</si>
  <si>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</si>
  <si>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</si>
  <si>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</si>
  <si>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</si>
  <si>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</si>
  <si>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</si>
  <si>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</si>
  <si>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</si>
  <si>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</si>
  <si>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</si>
  <si>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</si>
  <si>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</si>
  <si>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</si>
  <si>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</si>
  <si>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</si>
  <si>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</si>
  <si>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</si>
  <si>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</si>
  <si>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24,08</t>
  </si>
  <si>
    <t>ср 30,08</t>
  </si>
  <si>
    <t>коментарий</t>
  </si>
  <si>
    <t>вес</t>
  </si>
  <si>
    <t>заказ кор.</t>
  </si>
  <si>
    <t>ВЕС</t>
  </si>
  <si>
    <t>крат кор</t>
  </si>
  <si>
    <t>ср 06,09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</si>
</sst>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5" fontId="0" fillId="5" borderId="0" xfId="0" applyNumberFormat="1" applyFill="1" applyAlignment="1"/>
    <xf numFmtId="164" fontId="0" fillId="5" borderId="0" xfId="0" applyNumberFormat="1" applyFill="1" applyAlignment="1"/>
    <xf numFmtId="2" fontId="0" fillId="6" borderId="0" xfId="0" applyNumberFormat="1" applyFill="1" applyAlignment="1"/>
    <xf numFmtId="164" fontId="0" fillId="6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06,09,23%20&#1047;&#1055;&#1060;/&#1076;&#1074;%2006,09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30.08.2023 - 06.09.2023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17,08</v>
          </cell>
          <cell r="Q3" t="str">
            <v>ср 24,08</v>
          </cell>
          <cell r="R3" t="str">
            <v>ср 30,08</v>
          </cell>
          <cell r="S3" t="str">
            <v>коментарий</v>
          </cell>
          <cell r="T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8235.2000000000007</v>
          </cell>
          <cell r="F5">
            <v>6286.4</v>
          </cell>
          <cell r="H5">
            <v>0</v>
          </cell>
          <cell r="I5">
            <v>0</v>
          </cell>
          <cell r="J5">
            <v>10991.16</v>
          </cell>
          <cell r="K5">
            <v>0</v>
          </cell>
          <cell r="L5">
            <v>1647.0399999999997</v>
          </cell>
          <cell r="M5">
            <v>10472.92</v>
          </cell>
          <cell r="P5">
            <v>1637.6399999999996</v>
          </cell>
          <cell r="Q5">
            <v>1505.3599999999997</v>
          </cell>
          <cell r="R5">
            <v>1562.64</v>
          </cell>
          <cell r="T5">
            <v>7527.3</v>
          </cell>
          <cell r="U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321</v>
          </cell>
          <cell r="D6">
            <v>276</v>
          </cell>
          <cell r="E6">
            <v>444</v>
          </cell>
          <cell r="F6">
            <v>27</v>
          </cell>
          <cell r="G6">
            <v>0.3</v>
          </cell>
          <cell r="J6">
            <v>624</v>
          </cell>
          <cell r="L6">
            <v>88.8</v>
          </cell>
          <cell r="M6">
            <v>769.8</v>
          </cell>
          <cell r="N6">
            <v>16</v>
          </cell>
          <cell r="O6">
            <v>7.3310810810810816</v>
          </cell>
          <cell r="P6">
            <v>59.4</v>
          </cell>
          <cell r="Q6">
            <v>55.4</v>
          </cell>
          <cell r="R6">
            <v>68.599999999999994</v>
          </cell>
          <cell r="T6">
            <v>230.93999999999997</v>
          </cell>
          <cell r="U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405</v>
          </cell>
          <cell r="D7">
            <v>204</v>
          </cell>
          <cell r="E7">
            <v>436</v>
          </cell>
          <cell r="F7">
            <v>43</v>
          </cell>
          <cell r="G7">
            <v>0.3</v>
          </cell>
          <cell r="J7">
            <v>684</v>
          </cell>
          <cell r="L7">
            <v>87.2</v>
          </cell>
          <cell r="M7">
            <v>668.2</v>
          </cell>
          <cell r="N7">
            <v>16</v>
          </cell>
          <cell r="O7">
            <v>8.3371559633027523</v>
          </cell>
          <cell r="P7">
            <v>69.8</v>
          </cell>
          <cell r="Q7">
            <v>58.4</v>
          </cell>
          <cell r="R7">
            <v>73</v>
          </cell>
          <cell r="T7">
            <v>200.46</v>
          </cell>
          <cell r="U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G8">
            <v>1</v>
          </cell>
          <cell r="J8">
            <v>98.56</v>
          </cell>
          <cell r="L8">
            <v>0</v>
          </cell>
          <cell r="M8">
            <v>100</v>
          </cell>
          <cell r="N8" t="e">
            <v>#DIV/0!</v>
          </cell>
          <cell r="O8" t="e">
            <v>#DIV/0!</v>
          </cell>
          <cell r="P8">
            <v>0</v>
          </cell>
          <cell r="Q8">
            <v>0</v>
          </cell>
          <cell r="R8">
            <v>0</v>
          </cell>
          <cell r="T8">
            <v>100</v>
          </cell>
          <cell r="U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111</v>
          </cell>
          <cell r="E9">
            <v>14.8</v>
          </cell>
          <cell r="F9">
            <v>92.5</v>
          </cell>
          <cell r="G9">
            <v>1</v>
          </cell>
          <cell r="J9">
            <v>11.100000000000001</v>
          </cell>
          <cell r="L9">
            <v>2.96</v>
          </cell>
          <cell r="N9">
            <v>35</v>
          </cell>
          <cell r="O9">
            <v>35</v>
          </cell>
          <cell r="P9">
            <v>5.92</v>
          </cell>
          <cell r="Q9">
            <v>6.6599999999999993</v>
          </cell>
          <cell r="R9">
            <v>7.4</v>
          </cell>
          <cell r="T9">
            <v>0</v>
          </cell>
          <cell r="U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203</v>
          </cell>
          <cell r="D10">
            <v>36</v>
          </cell>
          <cell r="E10">
            <v>197</v>
          </cell>
          <cell r="F10">
            <v>2</v>
          </cell>
          <cell r="G10">
            <v>0.25</v>
          </cell>
          <cell r="J10">
            <v>276</v>
          </cell>
          <cell r="L10">
            <v>39.4</v>
          </cell>
          <cell r="M10">
            <v>352.4</v>
          </cell>
          <cell r="N10">
            <v>16</v>
          </cell>
          <cell r="O10">
            <v>7.0558375634517772</v>
          </cell>
          <cell r="P10">
            <v>34.200000000000003</v>
          </cell>
          <cell r="Q10">
            <v>25.8</v>
          </cell>
          <cell r="R10">
            <v>30</v>
          </cell>
          <cell r="T10">
            <v>88.1</v>
          </cell>
          <cell r="U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140.4</v>
          </cell>
          <cell r="E11">
            <v>10.8</v>
          </cell>
          <cell r="F11">
            <v>124.2</v>
          </cell>
          <cell r="G11">
            <v>1</v>
          </cell>
          <cell r="J11">
            <v>0</v>
          </cell>
          <cell r="L11">
            <v>2.16</v>
          </cell>
          <cell r="N11">
            <v>57.5</v>
          </cell>
          <cell r="O11">
            <v>57.5</v>
          </cell>
          <cell r="P11">
            <v>2.54</v>
          </cell>
          <cell r="Q11">
            <v>1.08</v>
          </cell>
          <cell r="R11">
            <v>1.44</v>
          </cell>
          <cell r="T11">
            <v>0</v>
          </cell>
          <cell r="U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210.9</v>
          </cell>
          <cell r="D12">
            <v>166.5</v>
          </cell>
          <cell r="E12">
            <v>214.6</v>
          </cell>
          <cell r="F12">
            <v>129.5</v>
          </cell>
          <cell r="G12">
            <v>1</v>
          </cell>
          <cell r="J12">
            <v>292.3</v>
          </cell>
          <cell r="L12">
            <v>42.92</v>
          </cell>
          <cell r="M12">
            <v>264.92</v>
          </cell>
          <cell r="N12">
            <v>16</v>
          </cell>
          <cell r="O12">
            <v>9.8275862068965516</v>
          </cell>
          <cell r="P12">
            <v>39.18</v>
          </cell>
          <cell r="Q12">
            <v>35.5</v>
          </cell>
          <cell r="R12">
            <v>39.96</v>
          </cell>
          <cell r="T12">
            <v>264.92</v>
          </cell>
          <cell r="U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107</v>
          </cell>
          <cell r="D13">
            <v>564</v>
          </cell>
          <cell r="E13">
            <v>294</v>
          </cell>
          <cell r="F13">
            <v>272</v>
          </cell>
          <cell r="G13">
            <v>0.25</v>
          </cell>
          <cell r="J13">
            <v>720</v>
          </cell>
          <cell r="L13">
            <v>58.8</v>
          </cell>
          <cell r="N13">
            <v>16.870748299319729</v>
          </cell>
          <cell r="O13">
            <v>16.870748299319729</v>
          </cell>
          <cell r="P13">
            <v>53.4</v>
          </cell>
          <cell r="Q13">
            <v>66</v>
          </cell>
          <cell r="R13">
            <v>80.400000000000006</v>
          </cell>
          <cell r="T13">
            <v>0</v>
          </cell>
          <cell r="U13">
            <v>12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170</v>
          </cell>
          <cell r="D14">
            <v>66</v>
          </cell>
          <cell r="E14">
            <v>190</v>
          </cell>
          <cell r="G14">
            <v>0.25</v>
          </cell>
          <cell r="J14">
            <v>432</v>
          </cell>
          <cell r="L14">
            <v>38</v>
          </cell>
          <cell r="M14">
            <v>176</v>
          </cell>
          <cell r="N14">
            <v>16</v>
          </cell>
          <cell r="O14">
            <v>11.368421052631579</v>
          </cell>
          <cell r="P14">
            <v>43.4</v>
          </cell>
          <cell r="Q14">
            <v>33.4</v>
          </cell>
          <cell r="R14">
            <v>39</v>
          </cell>
          <cell r="T14">
            <v>44</v>
          </cell>
          <cell r="U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195</v>
          </cell>
          <cell r="D15">
            <v>624</v>
          </cell>
          <cell r="E15">
            <v>235</v>
          </cell>
          <cell r="F15">
            <v>398</v>
          </cell>
          <cell r="G15">
            <v>0.25</v>
          </cell>
          <cell r="J15">
            <v>828</v>
          </cell>
          <cell r="L15">
            <v>47</v>
          </cell>
          <cell r="N15">
            <v>26.085106382978722</v>
          </cell>
          <cell r="O15">
            <v>26.085106382978722</v>
          </cell>
          <cell r="P15">
            <v>68.599999999999994</v>
          </cell>
          <cell r="Q15">
            <v>79.599999999999994</v>
          </cell>
          <cell r="R15">
            <v>92</v>
          </cell>
          <cell r="T15">
            <v>0</v>
          </cell>
          <cell r="U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48</v>
          </cell>
          <cell r="D16">
            <v>408</v>
          </cell>
          <cell r="E16">
            <v>186</v>
          </cell>
          <cell r="F16">
            <v>234</v>
          </cell>
          <cell r="G16">
            <v>1</v>
          </cell>
          <cell r="J16">
            <v>192</v>
          </cell>
          <cell r="L16">
            <v>37.200000000000003</v>
          </cell>
          <cell r="M16">
            <v>169.20000000000005</v>
          </cell>
          <cell r="N16">
            <v>16</v>
          </cell>
          <cell r="O16">
            <v>11.451612903225806</v>
          </cell>
          <cell r="P16">
            <v>61.2</v>
          </cell>
          <cell r="Q16">
            <v>40.799999999999997</v>
          </cell>
          <cell r="R16">
            <v>38.4</v>
          </cell>
          <cell r="T16">
            <v>169.20000000000005</v>
          </cell>
          <cell r="U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69</v>
          </cell>
          <cell r="D17">
            <v>88</v>
          </cell>
          <cell r="E17">
            <v>92</v>
          </cell>
          <cell r="F17">
            <v>49</v>
          </cell>
          <cell r="G17">
            <v>0.75</v>
          </cell>
          <cell r="J17">
            <v>136</v>
          </cell>
          <cell r="L17">
            <v>18.399999999999999</v>
          </cell>
          <cell r="M17">
            <v>109.39999999999998</v>
          </cell>
          <cell r="N17">
            <v>16</v>
          </cell>
          <cell r="O17">
            <v>10.054347826086957</v>
          </cell>
          <cell r="P17">
            <v>20.399999999999999</v>
          </cell>
          <cell r="Q17">
            <v>18.399999999999999</v>
          </cell>
          <cell r="R17">
            <v>17.600000000000001</v>
          </cell>
          <cell r="T17">
            <v>82.049999999999983</v>
          </cell>
          <cell r="U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260</v>
          </cell>
          <cell r="E18">
            <v>196</v>
          </cell>
          <cell r="F18">
            <v>7</v>
          </cell>
          <cell r="G18">
            <v>0.9</v>
          </cell>
          <cell r="J18">
            <v>264</v>
          </cell>
          <cell r="L18">
            <v>39.200000000000003</v>
          </cell>
          <cell r="M18">
            <v>356.20000000000005</v>
          </cell>
          <cell r="N18">
            <v>16</v>
          </cell>
          <cell r="O18">
            <v>6.9132653061224483</v>
          </cell>
          <cell r="P18">
            <v>38</v>
          </cell>
          <cell r="Q18">
            <v>21.6</v>
          </cell>
          <cell r="R18">
            <v>29.6</v>
          </cell>
          <cell r="T18">
            <v>320.58000000000004</v>
          </cell>
          <cell r="U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487</v>
          </cell>
          <cell r="D19">
            <v>136</v>
          </cell>
          <cell r="E19">
            <v>321</v>
          </cell>
          <cell r="F19">
            <v>162</v>
          </cell>
          <cell r="G19">
            <v>0.9</v>
          </cell>
          <cell r="J19">
            <v>608</v>
          </cell>
          <cell r="L19">
            <v>64.2</v>
          </cell>
          <cell r="M19">
            <v>257.20000000000005</v>
          </cell>
          <cell r="N19">
            <v>16</v>
          </cell>
          <cell r="O19">
            <v>11.993769470404985</v>
          </cell>
          <cell r="P19">
            <v>76.8</v>
          </cell>
          <cell r="Q19">
            <v>59.4</v>
          </cell>
          <cell r="R19">
            <v>68.2</v>
          </cell>
          <cell r="T19">
            <v>231.48000000000005</v>
          </cell>
          <cell r="U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25</v>
          </cell>
          <cell r="D20">
            <v>352</v>
          </cell>
          <cell r="E20">
            <v>90</v>
          </cell>
          <cell r="F20">
            <v>264</v>
          </cell>
          <cell r="G20">
            <v>0.43</v>
          </cell>
          <cell r="J20">
            <v>0</v>
          </cell>
          <cell r="L20">
            <v>18</v>
          </cell>
          <cell r="M20">
            <v>24</v>
          </cell>
          <cell r="N20">
            <v>16</v>
          </cell>
          <cell r="O20">
            <v>14.666666666666666</v>
          </cell>
          <cell r="P20">
            <v>12.4</v>
          </cell>
          <cell r="Q20">
            <v>27.2</v>
          </cell>
          <cell r="R20">
            <v>11.2</v>
          </cell>
          <cell r="T20">
            <v>10.32</v>
          </cell>
          <cell r="U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1040</v>
          </cell>
          <cell r="D21">
            <v>1015</v>
          </cell>
          <cell r="E21">
            <v>905</v>
          </cell>
          <cell r="F21">
            <v>935</v>
          </cell>
          <cell r="G21">
            <v>1</v>
          </cell>
          <cell r="J21">
            <v>735</v>
          </cell>
          <cell r="L21">
            <v>181</v>
          </cell>
          <cell r="M21">
            <v>1226</v>
          </cell>
          <cell r="N21">
            <v>16</v>
          </cell>
          <cell r="O21">
            <v>9.2265193370165743</v>
          </cell>
          <cell r="P21">
            <v>169</v>
          </cell>
          <cell r="Q21">
            <v>176</v>
          </cell>
          <cell r="R21">
            <v>161</v>
          </cell>
          <cell r="T21">
            <v>1226</v>
          </cell>
          <cell r="U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996</v>
          </cell>
          <cell r="D22">
            <v>24</v>
          </cell>
          <cell r="E22">
            <v>593</v>
          </cell>
          <cell r="F22">
            <v>189</v>
          </cell>
          <cell r="G22">
            <v>0.9</v>
          </cell>
          <cell r="J22">
            <v>984</v>
          </cell>
          <cell r="L22">
            <v>118.6</v>
          </cell>
          <cell r="M22">
            <v>724.59999999999991</v>
          </cell>
          <cell r="N22">
            <v>16</v>
          </cell>
          <cell r="O22">
            <v>9.8903878583473865</v>
          </cell>
          <cell r="P22">
            <v>131.4</v>
          </cell>
          <cell r="Q22">
            <v>96</v>
          </cell>
          <cell r="R22">
            <v>110.8</v>
          </cell>
          <cell r="T22">
            <v>652.14</v>
          </cell>
          <cell r="U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216</v>
          </cell>
          <cell r="E23">
            <v>130</v>
          </cell>
          <cell r="F23">
            <v>6</v>
          </cell>
          <cell r="G23">
            <v>0.43</v>
          </cell>
          <cell r="J23">
            <v>192</v>
          </cell>
          <cell r="L23">
            <v>26</v>
          </cell>
          <cell r="M23">
            <v>218</v>
          </cell>
          <cell r="N23">
            <v>16</v>
          </cell>
          <cell r="O23">
            <v>7.615384615384615</v>
          </cell>
          <cell r="P23">
            <v>26.8</v>
          </cell>
          <cell r="Q23">
            <v>17</v>
          </cell>
          <cell r="R23">
            <v>22</v>
          </cell>
          <cell r="T23">
            <v>93.74</v>
          </cell>
          <cell r="U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>
            <v>83</v>
          </cell>
          <cell r="E24">
            <v>60</v>
          </cell>
          <cell r="F24">
            <v>15</v>
          </cell>
          <cell r="G24">
            <v>0.7</v>
          </cell>
          <cell r="J24">
            <v>0</v>
          </cell>
          <cell r="L24">
            <v>12</v>
          </cell>
          <cell r="M24">
            <v>177</v>
          </cell>
          <cell r="N24">
            <v>16</v>
          </cell>
          <cell r="O24">
            <v>1.25</v>
          </cell>
          <cell r="P24">
            <v>0</v>
          </cell>
          <cell r="Q24">
            <v>0</v>
          </cell>
          <cell r="R24">
            <v>4.2</v>
          </cell>
          <cell r="T24">
            <v>123.89999999999999</v>
          </cell>
          <cell r="U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>
            <v>84</v>
          </cell>
          <cell r="E25">
            <v>71</v>
          </cell>
          <cell r="F25">
            <v>5</v>
          </cell>
          <cell r="G25">
            <v>0.9</v>
          </cell>
          <cell r="J25">
            <v>128</v>
          </cell>
          <cell r="L25">
            <v>14.2</v>
          </cell>
          <cell r="M25">
            <v>94.199999999999989</v>
          </cell>
          <cell r="N25">
            <v>16</v>
          </cell>
          <cell r="O25">
            <v>9.3661971830985919</v>
          </cell>
          <cell r="P25">
            <v>19.399999999999999</v>
          </cell>
          <cell r="Q25">
            <v>9.8000000000000007</v>
          </cell>
          <cell r="R25">
            <v>12.8</v>
          </cell>
          <cell r="T25">
            <v>84.779999999999987</v>
          </cell>
          <cell r="U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G26">
            <v>0.9</v>
          </cell>
          <cell r="J26">
            <v>200</v>
          </cell>
          <cell r="L26">
            <v>0</v>
          </cell>
          <cell r="M26">
            <v>100</v>
          </cell>
          <cell r="N26" t="e">
            <v>#DIV/0!</v>
          </cell>
          <cell r="O26" t="e">
            <v>#DIV/0!</v>
          </cell>
          <cell r="P26">
            <v>0</v>
          </cell>
          <cell r="Q26">
            <v>1.6</v>
          </cell>
          <cell r="R26">
            <v>12.8</v>
          </cell>
          <cell r="T26">
            <v>90</v>
          </cell>
          <cell r="U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C27">
            <v>1250</v>
          </cell>
          <cell r="D27">
            <v>1730</v>
          </cell>
          <cell r="E27">
            <v>1160</v>
          </cell>
          <cell r="F27">
            <v>1570</v>
          </cell>
          <cell r="G27">
            <v>1</v>
          </cell>
          <cell r="J27">
            <v>965</v>
          </cell>
          <cell r="L27">
            <v>232</v>
          </cell>
          <cell r="M27">
            <v>1177</v>
          </cell>
          <cell r="N27">
            <v>16</v>
          </cell>
          <cell r="O27">
            <v>10.926724137931034</v>
          </cell>
          <cell r="P27">
            <v>235</v>
          </cell>
          <cell r="Q27">
            <v>258</v>
          </cell>
          <cell r="R27">
            <v>231</v>
          </cell>
          <cell r="T27">
            <v>1177</v>
          </cell>
          <cell r="U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C28">
            <v>274</v>
          </cell>
          <cell r="D28">
            <v>220</v>
          </cell>
          <cell r="E28">
            <v>239</v>
          </cell>
          <cell r="F28">
            <v>160</v>
          </cell>
          <cell r="G28">
            <v>1</v>
          </cell>
          <cell r="J28">
            <v>605</v>
          </cell>
          <cell r="L28">
            <v>47.8</v>
          </cell>
          <cell r="N28">
            <v>16.00418410041841</v>
          </cell>
          <cell r="O28">
            <v>16.00418410041841</v>
          </cell>
          <cell r="P28">
            <v>53.2</v>
          </cell>
          <cell r="Q28">
            <v>47.8</v>
          </cell>
          <cell r="R28">
            <v>63</v>
          </cell>
          <cell r="T28">
            <v>0</v>
          </cell>
          <cell r="U28">
            <v>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D29">
            <v>308</v>
          </cell>
          <cell r="E29">
            <v>154</v>
          </cell>
          <cell r="F29">
            <v>154</v>
          </cell>
          <cell r="G29">
            <v>1</v>
          </cell>
          <cell r="J29">
            <v>77</v>
          </cell>
          <cell r="L29">
            <v>30.8</v>
          </cell>
          <cell r="M29">
            <v>261.8</v>
          </cell>
          <cell r="N29">
            <v>16</v>
          </cell>
          <cell r="O29">
            <v>7.5</v>
          </cell>
          <cell r="P29">
            <v>33</v>
          </cell>
          <cell r="Q29">
            <v>29.6</v>
          </cell>
          <cell r="R29">
            <v>24.2</v>
          </cell>
          <cell r="T29">
            <v>261.8</v>
          </cell>
          <cell r="U29">
            <v>5.5</v>
          </cell>
        </row>
        <row r="30">
          <cell r="A30" t="str">
            <v>Фрай-пицца с ветчиной и грибами 3,0 кг. ВЕС.  ПОКОМ</v>
          </cell>
          <cell r="B30" t="str">
            <v>кг</v>
          </cell>
          <cell r="G30">
            <v>1</v>
          </cell>
          <cell r="J30">
            <v>120</v>
          </cell>
          <cell r="L30">
            <v>0</v>
          </cell>
          <cell r="M30">
            <v>60</v>
          </cell>
          <cell r="N30" t="e">
            <v>#DIV/0!</v>
          </cell>
          <cell r="O30" t="e">
            <v>#DIV/0!</v>
          </cell>
          <cell r="P30">
            <v>22.8</v>
          </cell>
          <cell r="Q30">
            <v>0</v>
          </cell>
          <cell r="R30">
            <v>0</v>
          </cell>
          <cell r="T30">
            <v>60</v>
          </cell>
          <cell r="U30">
            <v>3</v>
          </cell>
        </row>
        <row r="31">
          <cell r="A31" t="str">
            <v>Хотстеры ТМ Горячая штучка ТС Хотстеры 0,25 кг зам  ПОКОМ</v>
          </cell>
          <cell r="B31" t="str">
            <v>шт</v>
          </cell>
          <cell r="C31">
            <v>204</v>
          </cell>
          <cell r="D31">
            <v>276</v>
          </cell>
          <cell r="E31">
            <v>235</v>
          </cell>
          <cell r="F31">
            <v>159</v>
          </cell>
          <cell r="G31">
            <v>0.25</v>
          </cell>
          <cell r="J31">
            <v>372</v>
          </cell>
          <cell r="L31">
            <v>47</v>
          </cell>
          <cell r="M31">
            <v>221</v>
          </cell>
          <cell r="N31">
            <v>16</v>
          </cell>
          <cell r="O31">
            <v>11.297872340425531</v>
          </cell>
          <cell r="P31">
            <v>41.8</v>
          </cell>
          <cell r="Q31">
            <v>43.6</v>
          </cell>
          <cell r="R31">
            <v>48</v>
          </cell>
          <cell r="T31">
            <v>55.25</v>
          </cell>
          <cell r="U31">
            <v>12</v>
          </cell>
        </row>
        <row r="32">
          <cell r="A32" t="str">
            <v>Хрустящие крылышки. В панировке куриные жареные.ВЕС  ПОКОМ</v>
          </cell>
          <cell r="B32" t="str">
            <v>кг</v>
          </cell>
          <cell r="C32">
            <v>93.6</v>
          </cell>
          <cell r="E32">
            <v>54</v>
          </cell>
          <cell r="F32">
            <v>25.2</v>
          </cell>
          <cell r="G32">
            <v>1</v>
          </cell>
          <cell r="J32">
            <v>115.2</v>
          </cell>
          <cell r="L32">
            <v>10.8</v>
          </cell>
          <cell r="M32">
            <v>32.40000000000002</v>
          </cell>
          <cell r="N32">
            <v>16</v>
          </cell>
          <cell r="O32">
            <v>13</v>
          </cell>
          <cell r="P32">
            <v>16.2</v>
          </cell>
          <cell r="Q32">
            <v>9.7200000000000006</v>
          </cell>
          <cell r="R32">
            <v>12.24</v>
          </cell>
          <cell r="T32">
            <v>32.40000000000002</v>
          </cell>
          <cell r="U32">
            <v>1.8</v>
          </cell>
        </row>
        <row r="33">
          <cell r="A33" t="str">
            <v>Чебупицца курочка по-итальянски Горячая штучка 0,25 кг зам  ПОКОМ</v>
          </cell>
          <cell r="B33" t="str">
            <v>шт</v>
          </cell>
          <cell r="C33">
            <v>279</v>
          </cell>
          <cell r="D33">
            <v>504</v>
          </cell>
          <cell r="E33">
            <v>445</v>
          </cell>
          <cell r="F33">
            <v>216</v>
          </cell>
          <cell r="G33">
            <v>0.25</v>
          </cell>
          <cell r="J33">
            <v>624</v>
          </cell>
          <cell r="L33">
            <v>89</v>
          </cell>
          <cell r="M33">
            <v>584</v>
          </cell>
          <cell r="N33">
            <v>16</v>
          </cell>
          <cell r="O33">
            <v>9.4382022471910112</v>
          </cell>
          <cell r="P33">
            <v>66</v>
          </cell>
          <cell r="Q33">
            <v>72</v>
          </cell>
          <cell r="R33">
            <v>80.8</v>
          </cell>
          <cell r="T33">
            <v>146</v>
          </cell>
          <cell r="U33">
            <v>12</v>
          </cell>
        </row>
        <row r="34">
          <cell r="A34" t="str">
            <v>Чебупицца Пепперони ТМ Горячая штучка ТС Чебупицца 0.25кг зам  ПОКОМ</v>
          </cell>
          <cell r="B34" t="str">
            <v>шт</v>
          </cell>
          <cell r="C34">
            <v>305</v>
          </cell>
          <cell r="D34">
            <v>396</v>
          </cell>
          <cell r="E34">
            <v>478</v>
          </cell>
          <cell r="F34">
            <v>108</v>
          </cell>
          <cell r="G34">
            <v>0.25</v>
          </cell>
          <cell r="J34">
            <v>708</v>
          </cell>
          <cell r="L34">
            <v>95.6</v>
          </cell>
          <cell r="M34">
            <v>713.59999999999991</v>
          </cell>
          <cell r="N34">
            <v>16</v>
          </cell>
          <cell r="O34">
            <v>8.535564853556485</v>
          </cell>
          <cell r="P34">
            <v>67.8</v>
          </cell>
          <cell r="Q34">
            <v>66.8</v>
          </cell>
          <cell r="R34">
            <v>81</v>
          </cell>
          <cell r="T34">
            <v>178.39999999999998</v>
          </cell>
          <cell r="U34">
            <v>12</v>
          </cell>
        </row>
        <row r="35">
          <cell r="A35" t="str">
            <v>Чебуреки сочные, ВЕС, куриные жарен. зам  ПОКОМ</v>
          </cell>
          <cell r="B35" t="str">
            <v>кг</v>
          </cell>
          <cell r="D35">
            <v>1730</v>
          </cell>
          <cell r="E35">
            <v>790</v>
          </cell>
          <cell r="F35">
            <v>940</v>
          </cell>
          <cell r="G35">
            <v>1</v>
          </cell>
          <cell r="J35">
            <v>0</v>
          </cell>
          <cell r="L35">
            <v>158</v>
          </cell>
          <cell r="M35">
            <v>1588</v>
          </cell>
          <cell r="N35">
            <v>16</v>
          </cell>
          <cell r="O35">
            <v>5.9493670886075947</v>
          </cell>
          <cell r="P35">
            <v>170</v>
          </cell>
          <cell r="Q35">
            <v>148.19999999999999</v>
          </cell>
          <cell r="R35">
            <v>102</v>
          </cell>
          <cell r="T35">
            <v>1588</v>
          </cell>
          <cell r="U35">
            <v>5</v>
          </cell>
        </row>
        <row r="36">
          <cell r="A36" t="str">
            <v>Сосиски «Оригинальные» замороженные Фикс.вес 0,33 п/а ТМ «Стародворье»</v>
          </cell>
          <cell r="B36" t="str">
            <v>шт</v>
          </cell>
          <cell r="G36">
            <v>0.33</v>
          </cell>
          <cell r="M36">
            <v>48</v>
          </cell>
          <cell r="S36" t="str">
            <v>нужно заказать</v>
          </cell>
          <cell r="T36">
            <v>15.84</v>
          </cell>
          <cell r="U3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6"/>
  <sheetViews>
    <sheetView tabSelected="1" workbookViewId="0">
      <selection activeCell="Y12" sqref="Y12"/>
    </sheetView>
  </sheetViews>
  <sheetFormatPr defaultColWidth="10.5" defaultRowHeight="11.45" customHeight="1" outlineLevelRow="2" x14ac:dyDescent="0.2"/>
  <cols>
    <col min="1" max="1" width="69.33203125" style="1" customWidth="1"/>
    <col min="2" max="2" width="4.1640625" style="1" customWidth="1"/>
    <col min="3" max="6" width="7.1640625" style="1" customWidth="1"/>
    <col min="7" max="7" width="4.5" style="15" customWidth="1"/>
    <col min="8" max="8" width="1.6640625" style="2" customWidth="1"/>
    <col min="9" max="11" width="2.1640625" style="2" customWidth="1"/>
    <col min="12" max="12" width="7.83203125" style="2" customWidth="1"/>
    <col min="13" max="13" width="10.5" style="2"/>
    <col min="14" max="15" width="6.1640625" style="2" customWidth="1"/>
    <col min="16" max="18" width="7.6640625" style="2" customWidth="1"/>
    <col min="19" max="20" width="10.5" style="2"/>
    <col min="21" max="21" width="7.83203125" style="15" customWidth="1"/>
    <col min="22" max="22" width="10.5" style="16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41</v>
      </c>
      <c r="H3" s="10" t="s">
        <v>42</v>
      </c>
      <c r="I3" s="10" t="s">
        <v>43</v>
      </c>
      <c r="J3" s="10" t="s">
        <v>44</v>
      </c>
      <c r="K3" s="10" t="s">
        <v>44</v>
      </c>
      <c r="L3" s="10" t="s">
        <v>45</v>
      </c>
      <c r="M3" s="10" t="s">
        <v>44</v>
      </c>
      <c r="N3" s="10" t="s">
        <v>46</v>
      </c>
      <c r="O3" s="10" t="s">
        <v>47</v>
      </c>
      <c r="P3" s="11" t="s">
        <v>48</v>
      </c>
      <c r="Q3" s="11" t="s">
        <v>49</v>
      </c>
      <c r="R3" s="11" t="s">
        <v>55</v>
      </c>
      <c r="S3" s="10" t="s">
        <v>50</v>
      </c>
      <c r="T3" s="10" t="s">
        <v>51</v>
      </c>
      <c r="U3" s="9"/>
      <c r="V3" s="12" t="s">
        <v>52</v>
      </c>
      <c r="W3" s="10" t="s">
        <v>53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x14ac:dyDescent="0.2">
      <c r="A5" s="5"/>
      <c r="B5" s="5"/>
      <c r="C5" s="6"/>
      <c r="D5" s="6"/>
      <c r="E5" s="13">
        <f t="shared" ref="E5:F5" si="0">SUM(E6:E86)</f>
        <v>9116.0999999999985</v>
      </c>
      <c r="F5" s="13">
        <f t="shared" si="0"/>
        <v>14510.96</v>
      </c>
      <c r="G5" s="9"/>
      <c r="H5" s="13">
        <f t="shared" ref="H5:M5" si="1">SUM(H6:H86)</f>
        <v>0</v>
      </c>
      <c r="I5" s="13">
        <f t="shared" si="1"/>
        <v>0</v>
      </c>
      <c r="J5" s="13">
        <f t="shared" si="1"/>
        <v>0</v>
      </c>
      <c r="K5" s="13">
        <f t="shared" si="1"/>
        <v>0</v>
      </c>
      <c r="L5" s="13">
        <f t="shared" si="1"/>
        <v>1823.2199999999998</v>
      </c>
      <c r="M5" s="13">
        <f t="shared" si="1"/>
        <v>9750.92</v>
      </c>
      <c r="N5" s="10"/>
      <c r="O5" s="10"/>
      <c r="P5" s="13">
        <f>SUM(P6:P86)</f>
        <v>1505.3599999999997</v>
      </c>
      <c r="Q5" s="13">
        <f>SUM(Q6:Q86)</f>
        <v>1562.64</v>
      </c>
      <c r="R5" s="13">
        <f>SUM(R6:R86)</f>
        <v>1647.0399999999997</v>
      </c>
      <c r="S5" s="10"/>
      <c r="T5" s="13">
        <f>SUM(T6:T86)</f>
        <v>7737.1220000000012</v>
      </c>
      <c r="U5" s="9" t="s">
        <v>54</v>
      </c>
      <c r="V5" s="14">
        <f>SUM(V6:V86)</f>
        <v>1581</v>
      </c>
      <c r="W5" s="13">
        <f>SUM(W6:W86)</f>
        <v>7733.04</v>
      </c>
    </row>
    <row r="6" spans="1:23" ht="11.1" customHeight="1" outlineLevel="2" x14ac:dyDescent="0.2">
      <c r="A6" s="7" t="s">
        <v>8</v>
      </c>
      <c r="B6" s="7" t="s">
        <v>9</v>
      </c>
      <c r="C6" s="8">
        <v>27</v>
      </c>
      <c r="D6" s="8">
        <v>1392</v>
      </c>
      <c r="E6" s="8">
        <v>319</v>
      </c>
      <c r="F6" s="8">
        <v>1020</v>
      </c>
      <c r="G6" s="15">
        <f>VLOOKUP(A6,[1]TDSheet!$A:$G,7,0)</f>
        <v>0.3</v>
      </c>
      <c r="L6" s="2">
        <f>E6/5</f>
        <v>63.8</v>
      </c>
      <c r="M6" s="17"/>
      <c r="N6" s="2">
        <f>(F6+M6)/L6</f>
        <v>15.987460815047022</v>
      </c>
      <c r="O6" s="2">
        <f>F6/L6</f>
        <v>15.987460815047022</v>
      </c>
      <c r="P6" s="2">
        <f>VLOOKUP(A6,[1]TDSheet!$A:$Q,17,0)</f>
        <v>55.4</v>
      </c>
      <c r="Q6" s="2">
        <f>VLOOKUP(A6,[1]TDSheet!$A:$R,18,0)</f>
        <v>68.599999999999994</v>
      </c>
      <c r="R6" s="2">
        <f>VLOOKUP(A6,[1]TDSheet!$A:$L,12,0)</f>
        <v>88.8</v>
      </c>
      <c r="T6" s="2">
        <f>M6*G6</f>
        <v>0</v>
      </c>
      <c r="U6" s="15">
        <f>VLOOKUP(A6,[1]TDSheet!$A:$U,21,0)</f>
        <v>12</v>
      </c>
      <c r="V6" s="16">
        <f>M6/U6</f>
        <v>0</v>
      </c>
      <c r="W6" s="2">
        <f>V6*U6*G6</f>
        <v>0</v>
      </c>
    </row>
    <row r="7" spans="1:23" ht="11.1" customHeight="1" outlineLevel="2" x14ac:dyDescent="0.2">
      <c r="A7" s="7" t="s">
        <v>10</v>
      </c>
      <c r="B7" s="7" t="s">
        <v>9</v>
      </c>
      <c r="C7" s="8">
        <v>43</v>
      </c>
      <c r="D7" s="8">
        <v>1356</v>
      </c>
      <c r="E7" s="8">
        <v>289</v>
      </c>
      <c r="F7" s="8">
        <v>1038</v>
      </c>
      <c r="G7" s="15">
        <f>VLOOKUP(A7,[1]TDSheet!$A:$G,7,0)</f>
        <v>0.3</v>
      </c>
      <c r="L7" s="2">
        <f t="shared" ref="L7:L36" si="2">E7/5</f>
        <v>57.8</v>
      </c>
      <c r="M7" s="17"/>
      <c r="N7" s="2">
        <f t="shared" ref="N7:N36" si="3">(F7+M7)/L7</f>
        <v>17.958477508650521</v>
      </c>
      <c r="O7" s="2">
        <f t="shared" ref="O7:O36" si="4">F7/L7</f>
        <v>17.958477508650521</v>
      </c>
      <c r="P7" s="2">
        <f>VLOOKUP(A7,[1]TDSheet!$A:$Q,17,0)</f>
        <v>58.4</v>
      </c>
      <c r="Q7" s="2">
        <f>VLOOKUP(A7,[1]TDSheet!$A:$R,18,0)</f>
        <v>73</v>
      </c>
      <c r="R7" s="2">
        <f>VLOOKUP(A7,[1]TDSheet!$A:$L,12,0)</f>
        <v>87.2</v>
      </c>
      <c r="T7" s="2">
        <f t="shared" ref="T7:T36" si="5">M7*G7</f>
        <v>0</v>
      </c>
      <c r="U7" s="15">
        <f>VLOOKUP(A7,[1]TDSheet!$A:$U,21,0)</f>
        <v>12</v>
      </c>
      <c r="V7" s="16">
        <f t="shared" ref="V7:V35" si="6">M7/U7</f>
        <v>0</v>
      </c>
      <c r="W7" s="2">
        <f t="shared" ref="W7:W36" si="7">V7*U7*G7</f>
        <v>0</v>
      </c>
    </row>
    <row r="8" spans="1:23" ht="11.1" customHeight="1" outlineLevel="2" x14ac:dyDescent="0.2">
      <c r="A8" s="7" t="s">
        <v>11</v>
      </c>
      <c r="B8" s="7" t="s">
        <v>12</v>
      </c>
      <c r="C8" s="8"/>
      <c r="D8" s="8">
        <v>199.36</v>
      </c>
      <c r="E8" s="8">
        <v>156.80000000000001</v>
      </c>
      <c r="F8" s="8">
        <v>42.56</v>
      </c>
      <c r="G8" s="15">
        <f>VLOOKUP(A8,[1]TDSheet!$A:$G,7,0)</f>
        <v>1</v>
      </c>
      <c r="L8" s="2">
        <f t="shared" si="2"/>
        <v>31.360000000000003</v>
      </c>
      <c r="M8" s="17">
        <f>9*L8-F8</f>
        <v>239.68</v>
      </c>
      <c r="N8" s="2">
        <f t="shared" si="3"/>
        <v>9</v>
      </c>
      <c r="O8" s="2">
        <f t="shared" si="4"/>
        <v>1.357142857142857</v>
      </c>
      <c r="P8" s="2">
        <f>VLOOKUP(A8,[1]TDSheet!$A:$Q,17,0)</f>
        <v>0</v>
      </c>
      <c r="Q8" s="2">
        <f>VLOOKUP(A8,[1]TDSheet!$A:$R,18,0)</f>
        <v>0</v>
      </c>
      <c r="R8" s="2">
        <f>VLOOKUP(A8,[1]TDSheet!$A:$L,12,0)</f>
        <v>0</v>
      </c>
      <c r="T8" s="2">
        <f t="shared" si="5"/>
        <v>239.68</v>
      </c>
      <c r="U8" s="15">
        <f>VLOOKUP(A8,[1]TDSheet!$A:$U,21,0)</f>
        <v>2.2400000000000002</v>
      </c>
      <c r="V8" s="18">
        <v>107</v>
      </c>
      <c r="W8" s="19">
        <f t="shared" si="7"/>
        <v>239.68000000000004</v>
      </c>
    </row>
    <row r="9" spans="1:23" ht="11.1" customHeight="1" outlineLevel="2" x14ac:dyDescent="0.2">
      <c r="A9" s="7" t="s">
        <v>13</v>
      </c>
      <c r="B9" s="7" t="s">
        <v>12</v>
      </c>
      <c r="C9" s="8">
        <v>92.5</v>
      </c>
      <c r="D9" s="8">
        <v>11.1</v>
      </c>
      <c r="E9" s="8">
        <v>14.8</v>
      </c>
      <c r="F9" s="8">
        <v>88.8</v>
      </c>
      <c r="G9" s="15">
        <f>VLOOKUP(A9,[1]TDSheet!$A:$G,7,0)</f>
        <v>1</v>
      </c>
      <c r="L9" s="2">
        <f t="shared" si="2"/>
        <v>2.96</v>
      </c>
      <c r="M9" s="17"/>
      <c r="N9" s="2">
        <f t="shared" si="3"/>
        <v>30</v>
      </c>
      <c r="O9" s="2">
        <f t="shared" si="4"/>
        <v>30</v>
      </c>
      <c r="P9" s="2">
        <f>VLOOKUP(A9,[1]TDSheet!$A:$Q,17,0)</f>
        <v>6.6599999999999993</v>
      </c>
      <c r="Q9" s="2">
        <f>VLOOKUP(A9,[1]TDSheet!$A:$R,18,0)</f>
        <v>7.4</v>
      </c>
      <c r="R9" s="2">
        <f>VLOOKUP(A9,[1]TDSheet!$A:$L,12,0)</f>
        <v>2.96</v>
      </c>
      <c r="T9" s="2">
        <f t="shared" si="5"/>
        <v>0</v>
      </c>
      <c r="U9" s="15">
        <f>VLOOKUP(A9,[1]TDSheet!$A:$U,21,0)</f>
        <v>3.7</v>
      </c>
      <c r="V9" s="16">
        <f t="shared" si="6"/>
        <v>0</v>
      </c>
      <c r="W9" s="2">
        <f t="shared" si="7"/>
        <v>0</v>
      </c>
    </row>
    <row r="10" spans="1:23" ht="11.1" customHeight="1" outlineLevel="2" x14ac:dyDescent="0.2">
      <c r="A10" s="7" t="s">
        <v>14</v>
      </c>
      <c r="B10" s="7" t="s">
        <v>9</v>
      </c>
      <c r="C10" s="8">
        <v>2</v>
      </c>
      <c r="D10" s="8">
        <v>624</v>
      </c>
      <c r="E10" s="8">
        <v>116</v>
      </c>
      <c r="F10" s="8">
        <v>468</v>
      </c>
      <c r="G10" s="15">
        <f>VLOOKUP(A10,[1]TDSheet!$A:$G,7,0)</f>
        <v>0.25</v>
      </c>
      <c r="L10" s="2">
        <f t="shared" si="2"/>
        <v>23.2</v>
      </c>
      <c r="M10" s="17"/>
      <c r="N10" s="2">
        <f t="shared" si="3"/>
        <v>20.172413793103448</v>
      </c>
      <c r="O10" s="2">
        <f t="shared" si="4"/>
        <v>20.172413793103448</v>
      </c>
      <c r="P10" s="2">
        <f>VLOOKUP(A10,[1]TDSheet!$A:$Q,17,0)</f>
        <v>25.8</v>
      </c>
      <c r="Q10" s="2">
        <f>VLOOKUP(A10,[1]TDSheet!$A:$R,18,0)</f>
        <v>30</v>
      </c>
      <c r="R10" s="2">
        <f>VLOOKUP(A10,[1]TDSheet!$A:$L,12,0)</f>
        <v>39.4</v>
      </c>
      <c r="T10" s="2">
        <f t="shared" si="5"/>
        <v>0</v>
      </c>
      <c r="U10" s="15">
        <f>VLOOKUP(A10,[1]TDSheet!$A:$U,21,0)</f>
        <v>12</v>
      </c>
      <c r="V10" s="16">
        <f t="shared" si="6"/>
        <v>0</v>
      </c>
      <c r="W10" s="2">
        <f t="shared" si="7"/>
        <v>0</v>
      </c>
    </row>
    <row r="11" spans="1:23" ht="11.1" customHeight="1" outlineLevel="2" x14ac:dyDescent="0.2">
      <c r="A11" s="7" t="s">
        <v>15</v>
      </c>
      <c r="B11" s="7" t="s">
        <v>12</v>
      </c>
      <c r="C11" s="8">
        <v>124.2</v>
      </c>
      <c r="D11" s="8"/>
      <c r="E11" s="8">
        <v>97.5</v>
      </c>
      <c r="F11" s="8">
        <v>23.1</v>
      </c>
      <c r="G11" s="15">
        <f>VLOOKUP(A11,[1]TDSheet!$A:$G,7,0)</f>
        <v>1</v>
      </c>
      <c r="L11" s="2">
        <f t="shared" si="2"/>
        <v>19.5</v>
      </c>
      <c r="M11" s="17">
        <f>9*L11-F11</f>
        <v>152.4</v>
      </c>
      <c r="N11" s="2">
        <f t="shared" si="3"/>
        <v>9</v>
      </c>
      <c r="O11" s="2">
        <f t="shared" si="4"/>
        <v>1.1846153846153846</v>
      </c>
      <c r="P11" s="2">
        <f>VLOOKUP(A11,[1]TDSheet!$A:$Q,17,0)</f>
        <v>1.08</v>
      </c>
      <c r="Q11" s="2">
        <f>VLOOKUP(A11,[1]TDSheet!$A:$R,18,0)</f>
        <v>1.44</v>
      </c>
      <c r="R11" s="2">
        <f>VLOOKUP(A11,[1]TDSheet!$A:$L,12,0)</f>
        <v>2.16</v>
      </c>
      <c r="T11" s="2">
        <f t="shared" si="5"/>
        <v>152.4</v>
      </c>
      <c r="U11" s="15">
        <f>VLOOKUP(A11,[1]TDSheet!$A:$U,21,0)</f>
        <v>1.8</v>
      </c>
      <c r="V11" s="18">
        <v>85</v>
      </c>
      <c r="W11" s="19">
        <f t="shared" si="7"/>
        <v>153</v>
      </c>
    </row>
    <row r="12" spans="1:23" ht="11.1" customHeight="1" outlineLevel="2" x14ac:dyDescent="0.2">
      <c r="A12" s="7" t="s">
        <v>16</v>
      </c>
      <c r="B12" s="7" t="s">
        <v>12</v>
      </c>
      <c r="C12" s="8">
        <v>129.5</v>
      </c>
      <c r="D12" s="8">
        <v>266.39999999999998</v>
      </c>
      <c r="E12" s="8">
        <v>85.1</v>
      </c>
      <c r="F12" s="8">
        <v>266.39999999999998</v>
      </c>
      <c r="G12" s="15">
        <f>VLOOKUP(A12,[1]TDSheet!$A:$G,7,0)</f>
        <v>1</v>
      </c>
      <c r="L12" s="2">
        <f t="shared" si="2"/>
        <v>17.02</v>
      </c>
      <c r="M12" s="17"/>
      <c r="N12" s="2">
        <f t="shared" si="3"/>
        <v>15.652173913043477</v>
      </c>
      <c r="O12" s="2">
        <f t="shared" si="4"/>
        <v>15.652173913043477</v>
      </c>
      <c r="P12" s="2">
        <f>VLOOKUP(A12,[1]TDSheet!$A:$Q,17,0)</f>
        <v>35.5</v>
      </c>
      <c r="Q12" s="2">
        <f>VLOOKUP(A12,[1]TDSheet!$A:$R,18,0)</f>
        <v>39.96</v>
      </c>
      <c r="R12" s="2">
        <f>VLOOKUP(A12,[1]TDSheet!$A:$L,12,0)</f>
        <v>42.92</v>
      </c>
      <c r="T12" s="2">
        <f t="shared" si="5"/>
        <v>0</v>
      </c>
      <c r="U12" s="15">
        <f>VLOOKUP(A12,[1]TDSheet!$A:$U,21,0)</f>
        <v>3.7</v>
      </c>
      <c r="V12" s="16">
        <f t="shared" si="6"/>
        <v>0</v>
      </c>
      <c r="W12" s="2">
        <f t="shared" si="7"/>
        <v>0</v>
      </c>
    </row>
    <row r="13" spans="1:23" ht="11.1" customHeight="1" outlineLevel="2" x14ac:dyDescent="0.2">
      <c r="A13" s="21" t="s">
        <v>17</v>
      </c>
      <c r="B13" s="7" t="s">
        <v>9</v>
      </c>
      <c r="C13" s="8">
        <v>272</v>
      </c>
      <c r="D13" s="8">
        <v>720</v>
      </c>
      <c r="E13" s="8">
        <v>378</v>
      </c>
      <c r="F13" s="8">
        <v>439</v>
      </c>
      <c r="G13" s="15">
        <f>VLOOKUP(A13,[1]TDSheet!$A:$G,7,0)</f>
        <v>0.25</v>
      </c>
      <c r="L13" s="2">
        <f t="shared" si="2"/>
        <v>75.599999999999994</v>
      </c>
      <c r="M13" s="17">
        <f>13*L13-F13</f>
        <v>543.79999999999995</v>
      </c>
      <c r="N13" s="2">
        <f t="shared" si="3"/>
        <v>13</v>
      </c>
      <c r="O13" s="2">
        <f t="shared" si="4"/>
        <v>5.806878306878307</v>
      </c>
      <c r="P13" s="2">
        <f>VLOOKUP(A13,[1]TDSheet!$A:$Q,17,0)</f>
        <v>66</v>
      </c>
      <c r="Q13" s="2">
        <f>VLOOKUP(A13,[1]TDSheet!$A:$R,18,0)</f>
        <v>80.400000000000006</v>
      </c>
      <c r="R13" s="2">
        <f>VLOOKUP(A13,[1]TDSheet!$A:$L,12,0)</f>
        <v>58.8</v>
      </c>
      <c r="T13" s="2">
        <f t="shared" si="5"/>
        <v>135.94999999999999</v>
      </c>
      <c r="U13" s="20">
        <v>12</v>
      </c>
      <c r="V13" s="18">
        <v>45</v>
      </c>
      <c r="W13" s="19">
        <f t="shared" si="7"/>
        <v>135</v>
      </c>
    </row>
    <row r="14" spans="1:23" ht="11.1" customHeight="1" outlineLevel="2" x14ac:dyDescent="0.2">
      <c r="A14" s="7" t="s">
        <v>18</v>
      </c>
      <c r="B14" s="7" t="s">
        <v>9</v>
      </c>
      <c r="C14" s="8"/>
      <c r="D14" s="8">
        <v>606</v>
      </c>
      <c r="E14" s="8">
        <v>128</v>
      </c>
      <c r="F14" s="8">
        <v>406</v>
      </c>
      <c r="G14" s="15">
        <f>VLOOKUP(A14,[1]TDSheet!$A:$G,7,0)</f>
        <v>0.25</v>
      </c>
      <c r="L14" s="2">
        <f t="shared" si="2"/>
        <v>25.6</v>
      </c>
      <c r="M14" s="17"/>
      <c r="N14" s="2">
        <f t="shared" si="3"/>
        <v>15.859375</v>
      </c>
      <c r="O14" s="2">
        <f t="shared" si="4"/>
        <v>15.859375</v>
      </c>
      <c r="P14" s="2">
        <f>VLOOKUP(A14,[1]TDSheet!$A:$Q,17,0)</f>
        <v>33.4</v>
      </c>
      <c r="Q14" s="2">
        <f>VLOOKUP(A14,[1]TDSheet!$A:$R,18,0)</f>
        <v>39</v>
      </c>
      <c r="R14" s="2">
        <f>VLOOKUP(A14,[1]TDSheet!$A:$L,12,0)</f>
        <v>38</v>
      </c>
      <c r="T14" s="2">
        <f t="shared" si="5"/>
        <v>0</v>
      </c>
      <c r="U14" s="15">
        <f>VLOOKUP(A14,[1]TDSheet!$A:$U,21,0)</f>
        <v>6</v>
      </c>
      <c r="V14" s="16">
        <f t="shared" si="6"/>
        <v>0</v>
      </c>
      <c r="W14" s="2">
        <f t="shared" si="7"/>
        <v>0</v>
      </c>
    </row>
    <row r="15" spans="1:23" ht="11.1" customHeight="1" outlineLevel="2" x14ac:dyDescent="0.2">
      <c r="A15" s="21" t="s">
        <v>19</v>
      </c>
      <c r="B15" s="7" t="s">
        <v>9</v>
      </c>
      <c r="C15" s="8">
        <v>398</v>
      </c>
      <c r="D15" s="8">
        <v>828</v>
      </c>
      <c r="E15" s="8">
        <v>455</v>
      </c>
      <c r="F15" s="8">
        <v>686</v>
      </c>
      <c r="G15" s="15">
        <f>VLOOKUP(A15,[1]TDSheet!$A:$G,7,0)</f>
        <v>0.25</v>
      </c>
      <c r="L15" s="2">
        <f t="shared" si="2"/>
        <v>91</v>
      </c>
      <c r="M15" s="17">
        <f>13*L15-F15</f>
        <v>497</v>
      </c>
      <c r="N15" s="2">
        <f t="shared" si="3"/>
        <v>13</v>
      </c>
      <c r="O15" s="2">
        <f t="shared" si="4"/>
        <v>7.5384615384615383</v>
      </c>
      <c r="P15" s="2">
        <f>VLOOKUP(A15,[1]TDSheet!$A:$Q,17,0)</f>
        <v>79.599999999999994</v>
      </c>
      <c r="Q15" s="2">
        <f>VLOOKUP(A15,[1]TDSheet!$A:$R,18,0)</f>
        <v>92</v>
      </c>
      <c r="R15" s="2">
        <f>VLOOKUP(A15,[1]TDSheet!$A:$L,12,0)</f>
        <v>47</v>
      </c>
      <c r="T15" s="2">
        <f t="shared" si="5"/>
        <v>124.25</v>
      </c>
      <c r="U15" s="20">
        <v>12</v>
      </c>
      <c r="V15" s="18">
        <v>41</v>
      </c>
      <c r="W15" s="19">
        <f t="shared" si="7"/>
        <v>123</v>
      </c>
    </row>
    <row r="16" spans="1:23" ht="11.1" customHeight="1" outlineLevel="2" x14ac:dyDescent="0.2">
      <c r="A16" s="7" t="s">
        <v>20</v>
      </c>
      <c r="B16" s="7" t="s">
        <v>12</v>
      </c>
      <c r="C16" s="8">
        <v>234</v>
      </c>
      <c r="D16" s="8">
        <v>360</v>
      </c>
      <c r="E16" s="8">
        <v>299</v>
      </c>
      <c r="F16" s="8">
        <v>235</v>
      </c>
      <c r="G16" s="15">
        <f>VLOOKUP(A16,[1]TDSheet!$A:$G,7,0)</f>
        <v>1</v>
      </c>
      <c r="L16" s="2">
        <f t="shared" si="2"/>
        <v>59.8</v>
      </c>
      <c r="M16" s="17">
        <f>13*L16-F16</f>
        <v>542.4</v>
      </c>
      <c r="N16" s="2">
        <f t="shared" si="3"/>
        <v>13</v>
      </c>
      <c r="O16" s="2">
        <f t="shared" si="4"/>
        <v>3.9297658862876257</v>
      </c>
      <c r="P16" s="2">
        <f>VLOOKUP(A16,[1]TDSheet!$A:$Q,17,0)</f>
        <v>40.799999999999997</v>
      </c>
      <c r="Q16" s="2">
        <f>VLOOKUP(A16,[1]TDSheet!$A:$R,18,0)</f>
        <v>38.4</v>
      </c>
      <c r="R16" s="2">
        <f>VLOOKUP(A16,[1]TDSheet!$A:$L,12,0)</f>
        <v>37.200000000000003</v>
      </c>
      <c r="T16" s="2">
        <f t="shared" si="5"/>
        <v>542.4</v>
      </c>
      <c r="U16" s="15">
        <f>VLOOKUP(A16,[1]TDSheet!$A:$U,21,0)</f>
        <v>6</v>
      </c>
      <c r="V16" s="18">
        <v>90</v>
      </c>
      <c r="W16" s="19">
        <f t="shared" si="7"/>
        <v>540</v>
      </c>
    </row>
    <row r="17" spans="1:23" ht="11.1" customHeight="1" outlineLevel="2" x14ac:dyDescent="0.2">
      <c r="A17" s="7" t="s">
        <v>21</v>
      </c>
      <c r="B17" s="7" t="s">
        <v>9</v>
      </c>
      <c r="C17" s="8">
        <v>49</v>
      </c>
      <c r="D17" s="8">
        <v>248</v>
      </c>
      <c r="E17" s="8">
        <v>127</v>
      </c>
      <c r="F17" s="8">
        <v>104</v>
      </c>
      <c r="G17" s="15">
        <f>VLOOKUP(A17,[1]TDSheet!$A:$G,7,0)</f>
        <v>0.75</v>
      </c>
      <c r="L17" s="2">
        <f t="shared" si="2"/>
        <v>25.4</v>
      </c>
      <c r="M17" s="17">
        <f>13*L17-F17</f>
        <v>226.2</v>
      </c>
      <c r="N17" s="2">
        <f t="shared" si="3"/>
        <v>13</v>
      </c>
      <c r="O17" s="2">
        <f t="shared" si="4"/>
        <v>4.0944881889763778</v>
      </c>
      <c r="P17" s="2">
        <f>VLOOKUP(A17,[1]TDSheet!$A:$Q,17,0)</f>
        <v>18.399999999999999</v>
      </c>
      <c r="Q17" s="2">
        <f>VLOOKUP(A17,[1]TDSheet!$A:$R,18,0)</f>
        <v>17.600000000000001</v>
      </c>
      <c r="R17" s="2">
        <f>VLOOKUP(A17,[1]TDSheet!$A:$L,12,0)</f>
        <v>18.399999999999999</v>
      </c>
      <c r="T17" s="2">
        <f t="shared" si="5"/>
        <v>169.64999999999998</v>
      </c>
      <c r="U17" s="15">
        <f>VLOOKUP(A17,[1]TDSheet!$A:$U,21,0)</f>
        <v>8</v>
      </c>
      <c r="V17" s="18">
        <v>28</v>
      </c>
      <c r="W17" s="19">
        <f t="shared" si="7"/>
        <v>168</v>
      </c>
    </row>
    <row r="18" spans="1:23" ht="11.1" customHeight="1" outlineLevel="2" x14ac:dyDescent="0.2">
      <c r="A18" s="7" t="s">
        <v>22</v>
      </c>
      <c r="B18" s="7" t="s">
        <v>9</v>
      </c>
      <c r="C18" s="8">
        <v>7</v>
      </c>
      <c r="D18" s="8">
        <v>624</v>
      </c>
      <c r="E18" s="8">
        <v>210</v>
      </c>
      <c r="F18" s="8">
        <v>333</v>
      </c>
      <c r="G18" s="15">
        <f>VLOOKUP(A18,[1]TDSheet!$A:$G,7,0)</f>
        <v>0.9</v>
      </c>
      <c r="L18" s="2">
        <f t="shared" si="2"/>
        <v>42</v>
      </c>
      <c r="M18" s="17">
        <f>13*L18-F18</f>
        <v>213</v>
      </c>
      <c r="N18" s="2">
        <f t="shared" si="3"/>
        <v>13</v>
      </c>
      <c r="O18" s="2">
        <f t="shared" si="4"/>
        <v>7.9285714285714288</v>
      </c>
      <c r="P18" s="2">
        <f>VLOOKUP(A18,[1]TDSheet!$A:$Q,17,0)</f>
        <v>21.6</v>
      </c>
      <c r="Q18" s="2">
        <f>VLOOKUP(A18,[1]TDSheet!$A:$R,18,0)</f>
        <v>29.6</v>
      </c>
      <c r="R18" s="2">
        <f>VLOOKUP(A18,[1]TDSheet!$A:$L,12,0)</f>
        <v>39.200000000000003</v>
      </c>
      <c r="T18" s="2">
        <f t="shared" si="5"/>
        <v>191.70000000000002</v>
      </c>
      <c r="U18" s="15">
        <f>VLOOKUP(A18,[1]TDSheet!$A:$U,21,0)</f>
        <v>8</v>
      </c>
      <c r="V18" s="18">
        <v>27</v>
      </c>
      <c r="W18" s="19">
        <f t="shared" si="7"/>
        <v>194.4</v>
      </c>
    </row>
    <row r="19" spans="1:23" ht="11.1" customHeight="1" outlineLevel="2" x14ac:dyDescent="0.2">
      <c r="A19" s="7" t="s">
        <v>23</v>
      </c>
      <c r="B19" s="7" t="s">
        <v>9</v>
      </c>
      <c r="C19" s="8">
        <v>162</v>
      </c>
      <c r="D19" s="8">
        <v>864</v>
      </c>
      <c r="E19" s="8">
        <v>515</v>
      </c>
      <c r="F19" s="8">
        <v>405</v>
      </c>
      <c r="G19" s="15">
        <f>VLOOKUP(A19,[1]TDSheet!$A:$G,7,0)</f>
        <v>0.9</v>
      </c>
      <c r="L19" s="2">
        <f t="shared" si="2"/>
        <v>103</v>
      </c>
      <c r="M19" s="17">
        <f>13*L19-F19</f>
        <v>934</v>
      </c>
      <c r="N19" s="2">
        <f t="shared" si="3"/>
        <v>13</v>
      </c>
      <c r="O19" s="2">
        <f t="shared" si="4"/>
        <v>3.9320388349514563</v>
      </c>
      <c r="P19" s="2">
        <f>VLOOKUP(A19,[1]TDSheet!$A:$Q,17,0)</f>
        <v>59.4</v>
      </c>
      <c r="Q19" s="2">
        <f>VLOOKUP(A19,[1]TDSheet!$A:$R,18,0)</f>
        <v>68.2</v>
      </c>
      <c r="R19" s="2">
        <f>VLOOKUP(A19,[1]TDSheet!$A:$L,12,0)</f>
        <v>64.2</v>
      </c>
      <c r="T19" s="2">
        <f t="shared" si="5"/>
        <v>840.6</v>
      </c>
      <c r="U19" s="15">
        <f>VLOOKUP(A19,[1]TDSheet!$A:$U,21,0)</f>
        <v>8</v>
      </c>
      <c r="V19" s="18">
        <v>117</v>
      </c>
      <c r="W19" s="19">
        <f t="shared" si="7"/>
        <v>842.4</v>
      </c>
    </row>
    <row r="20" spans="1:23" ht="11.1" customHeight="1" outlineLevel="2" x14ac:dyDescent="0.2">
      <c r="A20" s="7" t="s">
        <v>24</v>
      </c>
      <c r="B20" s="7" t="s">
        <v>9</v>
      </c>
      <c r="C20" s="8">
        <v>264</v>
      </c>
      <c r="D20" s="8">
        <v>32</v>
      </c>
      <c r="E20" s="8">
        <v>191</v>
      </c>
      <c r="F20" s="8">
        <v>79</v>
      </c>
      <c r="G20" s="15">
        <f>VLOOKUP(A20,[1]TDSheet!$A:$G,7,0)</f>
        <v>0.43</v>
      </c>
      <c r="L20" s="2">
        <f t="shared" si="2"/>
        <v>38.200000000000003</v>
      </c>
      <c r="M20" s="17">
        <f>10*L20-F20</f>
        <v>303</v>
      </c>
      <c r="N20" s="2">
        <f t="shared" si="3"/>
        <v>10</v>
      </c>
      <c r="O20" s="2">
        <f t="shared" si="4"/>
        <v>2.0680628272251309</v>
      </c>
      <c r="P20" s="2">
        <f>VLOOKUP(A20,[1]TDSheet!$A:$Q,17,0)</f>
        <v>27.2</v>
      </c>
      <c r="Q20" s="2">
        <f>VLOOKUP(A20,[1]TDSheet!$A:$R,18,0)</f>
        <v>11.2</v>
      </c>
      <c r="R20" s="2">
        <f>VLOOKUP(A20,[1]TDSheet!$A:$L,12,0)</f>
        <v>18</v>
      </c>
      <c r="T20" s="2">
        <f t="shared" si="5"/>
        <v>130.29</v>
      </c>
      <c r="U20" s="15">
        <f>VLOOKUP(A20,[1]TDSheet!$A:$U,21,0)</f>
        <v>16</v>
      </c>
      <c r="V20" s="18">
        <v>19</v>
      </c>
      <c r="W20" s="19">
        <f t="shared" si="7"/>
        <v>130.72</v>
      </c>
    </row>
    <row r="21" spans="1:23" ht="21.95" customHeight="1" outlineLevel="2" x14ac:dyDescent="0.2">
      <c r="A21" s="7" t="s">
        <v>25</v>
      </c>
      <c r="B21" s="7" t="s">
        <v>12</v>
      </c>
      <c r="C21" s="8">
        <v>935</v>
      </c>
      <c r="D21" s="8">
        <v>1960</v>
      </c>
      <c r="E21" s="8">
        <v>1020</v>
      </c>
      <c r="F21" s="8">
        <v>1750</v>
      </c>
      <c r="G21" s="15">
        <f>VLOOKUP(A21,[1]TDSheet!$A:$G,7,0)</f>
        <v>1</v>
      </c>
      <c r="L21" s="2">
        <f t="shared" si="2"/>
        <v>204</v>
      </c>
      <c r="M21" s="17">
        <f t="shared" ref="M21:M23" si="8">14*L21-F21</f>
        <v>1106</v>
      </c>
      <c r="N21" s="2">
        <f t="shared" si="3"/>
        <v>14</v>
      </c>
      <c r="O21" s="2">
        <f t="shared" si="4"/>
        <v>8.5784313725490193</v>
      </c>
      <c r="P21" s="2">
        <f>VLOOKUP(A21,[1]TDSheet!$A:$Q,17,0)</f>
        <v>176</v>
      </c>
      <c r="Q21" s="2">
        <f>VLOOKUP(A21,[1]TDSheet!$A:$R,18,0)</f>
        <v>161</v>
      </c>
      <c r="R21" s="2">
        <f>VLOOKUP(A21,[1]TDSheet!$A:$L,12,0)</f>
        <v>181</v>
      </c>
      <c r="T21" s="2">
        <f t="shared" si="5"/>
        <v>1106</v>
      </c>
      <c r="U21" s="15">
        <f>VLOOKUP(A21,[1]TDSheet!$A:$U,21,0)</f>
        <v>5</v>
      </c>
      <c r="V21" s="18">
        <v>221</v>
      </c>
      <c r="W21" s="19">
        <f t="shared" si="7"/>
        <v>1105</v>
      </c>
    </row>
    <row r="22" spans="1:23" ht="11.1" customHeight="1" outlineLevel="2" x14ac:dyDescent="0.2">
      <c r="A22" s="7" t="s">
        <v>26</v>
      </c>
      <c r="B22" s="7" t="s">
        <v>9</v>
      </c>
      <c r="C22" s="8">
        <v>197</v>
      </c>
      <c r="D22" s="8">
        <v>1712</v>
      </c>
      <c r="E22" s="8">
        <v>699</v>
      </c>
      <c r="F22" s="8">
        <v>1048</v>
      </c>
      <c r="G22" s="15">
        <f>VLOOKUP(A22,[1]TDSheet!$A:$G,7,0)</f>
        <v>0.9</v>
      </c>
      <c r="L22" s="2">
        <f t="shared" si="2"/>
        <v>139.80000000000001</v>
      </c>
      <c r="M22" s="17">
        <f t="shared" si="8"/>
        <v>909.20000000000027</v>
      </c>
      <c r="N22" s="2">
        <f t="shared" si="3"/>
        <v>14</v>
      </c>
      <c r="O22" s="2">
        <f t="shared" si="4"/>
        <v>7.4964234620886971</v>
      </c>
      <c r="P22" s="2">
        <f>VLOOKUP(A22,[1]TDSheet!$A:$Q,17,0)</f>
        <v>96</v>
      </c>
      <c r="Q22" s="2">
        <f>VLOOKUP(A22,[1]TDSheet!$A:$R,18,0)</f>
        <v>110.8</v>
      </c>
      <c r="R22" s="2">
        <f>VLOOKUP(A22,[1]TDSheet!$A:$L,12,0)</f>
        <v>118.6</v>
      </c>
      <c r="T22" s="2">
        <f t="shared" si="5"/>
        <v>818.28000000000031</v>
      </c>
      <c r="U22" s="15">
        <f>VLOOKUP(A22,[1]TDSheet!$A:$U,21,0)</f>
        <v>8</v>
      </c>
      <c r="V22" s="18">
        <v>114</v>
      </c>
      <c r="W22" s="19">
        <f t="shared" si="7"/>
        <v>820.80000000000007</v>
      </c>
    </row>
    <row r="23" spans="1:23" ht="11.1" customHeight="1" outlineLevel="2" x14ac:dyDescent="0.2">
      <c r="A23" s="7" t="s">
        <v>27</v>
      </c>
      <c r="B23" s="7" t="s">
        <v>9</v>
      </c>
      <c r="C23" s="8">
        <v>6</v>
      </c>
      <c r="D23" s="8">
        <v>416</v>
      </c>
      <c r="E23" s="8">
        <v>163</v>
      </c>
      <c r="F23" s="8">
        <v>254</v>
      </c>
      <c r="G23" s="15">
        <f>VLOOKUP(A23,[1]TDSheet!$A:$G,7,0)</f>
        <v>0.43</v>
      </c>
      <c r="L23" s="2">
        <f t="shared" si="2"/>
        <v>32.6</v>
      </c>
      <c r="M23" s="17">
        <f t="shared" si="8"/>
        <v>202.40000000000003</v>
      </c>
      <c r="N23" s="2">
        <f t="shared" si="3"/>
        <v>14</v>
      </c>
      <c r="O23" s="2">
        <f t="shared" si="4"/>
        <v>7.7914110429447847</v>
      </c>
      <c r="P23" s="2">
        <f>VLOOKUP(A23,[1]TDSheet!$A:$Q,17,0)</f>
        <v>17</v>
      </c>
      <c r="Q23" s="2">
        <f>VLOOKUP(A23,[1]TDSheet!$A:$R,18,0)</f>
        <v>22</v>
      </c>
      <c r="R23" s="2">
        <f>VLOOKUP(A23,[1]TDSheet!$A:$L,12,0)</f>
        <v>26</v>
      </c>
      <c r="T23" s="2">
        <f t="shared" si="5"/>
        <v>87.032000000000011</v>
      </c>
      <c r="U23" s="15">
        <f>VLOOKUP(A23,[1]TDSheet!$A:$U,21,0)</f>
        <v>16</v>
      </c>
      <c r="V23" s="18">
        <v>13</v>
      </c>
      <c r="W23" s="19">
        <f t="shared" si="7"/>
        <v>89.44</v>
      </c>
    </row>
    <row r="24" spans="1:23" ht="11.1" customHeight="1" outlineLevel="2" x14ac:dyDescent="0.2">
      <c r="A24" s="7" t="s">
        <v>28</v>
      </c>
      <c r="B24" s="7" t="s">
        <v>9</v>
      </c>
      <c r="C24" s="8">
        <v>27</v>
      </c>
      <c r="D24" s="8">
        <v>176</v>
      </c>
      <c r="E24" s="8">
        <v>27</v>
      </c>
      <c r="F24" s="8">
        <v>176</v>
      </c>
      <c r="G24" s="15">
        <f>VLOOKUP(A24,[1]TDSheet!$A:$G,7,0)</f>
        <v>0.7</v>
      </c>
      <c r="L24" s="2">
        <f t="shared" si="2"/>
        <v>5.4</v>
      </c>
      <c r="M24" s="17"/>
      <c r="N24" s="2">
        <f t="shared" si="3"/>
        <v>32.592592592592588</v>
      </c>
      <c r="O24" s="2">
        <f t="shared" si="4"/>
        <v>32.592592592592588</v>
      </c>
      <c r="P24" s="2">
        <f>VLOOKUP(A24,[1]TDSheet!$A:$Q,17,0)</f>
        <v>0</v>
      </c>
      <c r="Q24" s="2">
        <f>VLOOKUP(A24,[1]TDSheet!$A:$R,18,0)</f>
        <v>4.2</v>
      </c>
      <c r="R24" s="2">
        <f>VLOOKUP(A24,[1]TDSheet!$A:$L,12,0)</f>
        <v>12</v>
      </c>
      <c r="T24" s="2">
        <f t="shared" si="5"/>
        <v>0</v>
      </c>
      <c r="U24" s="15">
        <f>VLOOKUP(A24,[1]TDSheet!$A:$U,21,0)</f>
        <v>8</v>
      </c>
      <c r="V24" s="16">
        <f t="shared" si="6"/>
        <v>0</v>
      </c>
      <c r="W24" s="2">
        <f t="shared" si="7"/>
        <v>0</v>
      </c>
    </row>
    <row r="25" spans="1:23" ht="21.95" customHeight="1" outlineLevel="2" x14ac:dyDescent="0.2">
      <c r="A25" s="7" t="s">
        <v>29</v>
      </c>
      <c r="B25" s="7" t="s">
        <v>9</v>
      </c>
      <c r="C25" s="8">
        <v>5</v>
      </c>
      <c r="D25" s="8">
        <v>224</v>
      </c>
      <c r="E25" s="8">
        <v>60</v>
      </c>
      <c r="F25" s="8">
        <v>129</v>
      </c>
      <c r="G25" s="15">
        <f>VLOOKUP(A25,[1]TDSheet!$A:$G,7,0)</f>
        <v>0.9</v>
      </c>
      <c r="L25" s="2">
        <f t="shared" si="2"/>
        <v>12</v>
      </c>
      <c r="M25" s="17">
        <f>13*L25-F25</f>
        <v>27</v>
      </c>
      <c r="N25" s="2">
        <f t="shared" si="3"/>
        <v>13</v>
      </c>
      <c r="O25" s="2">
        <f t="shared" si="4"/>
        <v>10.75</v>
      </c>
      <c r="P25" s="2">
        <f>VLOOKUP(A25,[1]TDSheet!$A:$Q,17,0)</f>
        <v>9.8000000000000007</v>
      </c>
      <c r="Q25" s="2">
        <f>VLOOKUP(A25,[1]TDSheet!$A:$R,18,0)</f>
        <v>12.8</v>
      </c>
      <c r="R25" s="2">
        <f>VLOOKUP(A25,[1]TDSheet!$A:$L,12,0)</f>
        <v>14.2</v>
      </c>
      <c r="T25" s="2">
        <f t="shared" si="5"/>
        <v>24.3</v>
      </c>
      <c r="U25" s="15">
        <f>VLOOKUP(A25,[1]TDSheet!$A:$U,21,0)</f>
        <v>8</v>
      </c>
      <c r="V25" s="18">
        <v>3</v>
      </c>
      <c r="W25" s="19">
        <f t="shared" si="7"/>
        <v>21.6</v>
      </c>
    </row>
    <row r="26" spans="1:23" ht="21.95" customHeight="1" outlineLevel="2" x14ac:dyDescent="0.2">
      <c r="A26" s="7" t="s">
        <v>30</v>
      </c>
      <c r="B26" s="7" t="s">
        <v>9</v>
      </c>
      <c r="C26" s="8"/>
      <c r="D26" s="8">
        <v>304</v>
      </c>
      <c r="E26" s="8">
        <v>68</v>
      </c>
      <c r="F26" s="8">
        <v>212</v>
      </c>
      <c r="G26" s="15">
        <f>VLOOKUP(A26,[1]TDSheet!$A:$G,7,0)</f>
        <v>0.9</v>
      </c>
      <c r="L26" s="2">
        <f t="shared" si="2"/>
        <v>13.6</v>
      </c>
      <c r="M26" s="17"/>
      <c r="N26" s="2">
        <f t="shared" si="3"/>
        <v>15.588235294117647</v>
      </c>
      <c r="O26" s="2">
        <f t="shared" si="4"/>
        <v>15.588235294117647</v>
      </c>
      <c r="P26" s="2">
        <f>VLOOKUP(A26,[1]TDSheet!$A:$Q,17,0)</f>
        <v>1.6</v>
      </c>
      <c r="Q26" s="2">
        <f>VLOOKUP(A26,[1]TDSheet!$A:$R,18,0)</f>
        <v>12.8</v>
      </c>
      <c r="R26" s="2">
        <f>VLOOKUP(A26,[1]TDSheet!$A:$L,12,0)</f>
        <v>0</v>
      </c>
      <c r="T26" s="2">
        <f t="shared" si="5"/>
        <v>0</v>
      </c>
      <c r="U26" s="15">
        <f>VLOOKUP(A26,[1]TDSheet!$A:$U,21,0)</f>
        <v>8</v>
      </c>
      <c r="V26" s="16">
        <f t="shared" si="6"/>
        <v>0</v>
      </c>
      <c r="W26" s="2">
        <f t="shared" si="7"/>
        <v>0</v>
      </c>
    </row>
    <row r="27" spans="1:23" ht="11.1" customHeight="1" outlineLevel="2" x14ac:dyDescent="0.2">
      <c r="A27" s="7" t="s">
        <v>31</v>
      </c>
      <c r="B27" s="7" t="s">
        <v>12</v>
      </c>
      <c r="C27" s="8">
        <v>1570</v>
      </c>
      <c r="D27" s="8">
        <v>2140</v>
      </c>
      <c r="E27" s="8">
        <v>1300</v>
      </c>
      <c r="F27" s="8">
        <v>2170</v>
      </c>
      <c r="G27" s="15">
        <f>VLOOKUP(A27,[1]TDSheet!$A:$G,7,0)</f>
        <v>1</v>
      </c>
      <c r="L27" s="2">
        <f t="shared" si="2"/>
        <v>260</v>
      </c>
      <c r="M27" s="17">
        <f t="shared" ref="M27:M29" si="9">13*L27-F27</f>
        <v>1210</v>
      </c>
      <c r="N27" s="2">
        <f t="shared" si="3"/>
        <v>13</v>
      </c>
      <c r="O27" s="2">
        <f t="shared" si="4"/>
        <v>8.3461538461538467</v>
      </c>
      <c r="P27" s="2">
        <f>VLOOKUP(A27,[1]TDSheet!$A:$Q,17,0)</f>
        <v>258</v>
      </c>
      <c r="Q27" s="2">
        <f>VLOOKUP(A27,[1]TDSheet!$A:$R,18,0)</f>
        <v>231</v>
      </c>
      <c r="R27" s="2">
        <f>VLOOKUP(A27,[1]TDSheet!$A:$L,12,0)</f>
        <v>232</v>
      </c>
      <c r="T27" s="2">
        <f t="shared" si="5"/>
        <v>1210</v>
      </c>
      <c r="U27" s="15">
        <f>VLOOKUP(A27,[1]TDSheet!$A:$U,21,0)</f>
        <v>5</v>
      </c>
      <c r="V27" s="18">
        <v>242</v>
      </c>
      <c r="W27" s="19">
        <f t="shared" si="7"/>
        <v>1210</v>
      </c>
    </row>
    <row r="28" spans="1:23" ht="11.1" customHeight="1" outlineLevel="2" x14ac:dyDescent="0.2">
      <c r="A28" s="7" t="s">
        <v>32</v>
      </c>
      <c r="B28" s="7" t="s">
        <v>9</v>
      </c>
      <c r="C28" s="8">
        <v>160</v>
      </c>
      <c r="D28" s="8">
        <v>605</v>
      </c>
      <c r="E28" s="8">
        <v>243</v>
      </c>
      <c r="F28" s="8">
        <v>455</v>
      </c>
      <c r="G28" s="15">
        <f>VLOOKUP(A28,[1]TDSheet!$A:$G,7,0)</f>
        <v>1</v>
      </c>
      <c r="L28" s="2">
        <f t="shared" si="2"/>
        <v>48.6</v>
      </c>
      <c r="M28" s="17">
        <f t="shared" si="9"/>
        <v>176.80000000000007</v>
      </c>
      <c r="N28" s="2">
        <f t="shared" si="3"/>
        <v>13.000000000000002</v>
      </c>
      <c r="O28" s="2">
        <f t="shared" si="4"/>
        <v>9.3621399176954725</v>
      </c>
      <c r="P28" s="2">
        <f>VLOOKUP(A28,[1]TDSheet!$A:$Q,17,0)</f>
        <v>47.8</v>
      </c>
      <c r="Q28" s="2">
        <f>VLOOKUP(A28,[1]TDSheet!$A:$R,18,0)</f>
        <v>63</v>
      </c>
      <c r="R28" s="2">
        <f>VLOOKUP(A28,[1]TDSheet!$A:$L,12,0)</f>
        <v>47.8</v>
      </c>
      <c r="T28" s="2">
        <f t="shared" si="5"/>
        <v>176.80000000000007</v>
      </c>
      <c r="U28" s="15">
        <f>VLOOKUP(A28,[1]TDSheet!$A:$U,21,0)</f>
        <v>5</v>
      </c>
      <c r="V28" s="18">
        <v>35</v>
      </c>
      <c r="W28" s="19">
        <f t="shared" si="7"/>
        <v>175</v>
      </c>
    </row>
    <row r="29" spans="1:23" ht="11.1" customHeight="1" outlineLevel="2" x14ac:dyDescent="0.2">
      <c r="A29" s="7" t="s">
        <v>33</v>
      </c>
      <c r="B29" s="7" t="s">
        <v>12</v>
      </c>
      <c r="C29" s="8">
        <v>159.5</v>
      </c>
      <c r="D29" s="8">
        <v>341</v>
      </c>
      <c r="E29" s="8">
        <v>223.7</v>
      </c>
      <c r="F29" s="8">
        <v>260.3</v>
      </c>
      <c r="G29" s="15">
        <f>VLOOKUP(A29,[1]TDSheet!$A:$G,7,0)</f>
        <v>1</v>
      </c>
      <c r="L29" s="2">
        <f t="shared" si="2"/>
        <v>44.739999999999995</v>
      </c>
      <c r="M29" s="17">
        <f t="shared" si="9"/>
        <v>321.31999999999988</v>
      </c>
      <c r="N29" s="2">
        <f t="shared" si="3"/>
        <v>12.999999999999998</v>
      </c>
      <c r="O29" s="2">
        <f t="shared" si="4"/>
        <v>5.818059901654002</v>
      </c>
      <c r="P29" s="2">
        <f>VLOOKUP(A29,[1]TDSheet!$A:$Q,17,0)</f>
        <v>29.6</v>
      </c>
      <c r="Q29" s="2">
        <f>VLOOKUP(A29,[1]TDSheet!$A:$R,18,0)</f>
        <v>24.2</v>
      </c>
      <c r="R29" s="2">
        <f>VLOOKUP(A29,[1]TDSheet!$A:$L,12,0)</f>
        <v>30.8</v>
      </c>
      <c r="T29" s="2">
        <f t="shared" si="5"/>
        <v>321.31999999999988</v>
      </c>
      <c r="U29" s="15">
        <f>VLOOKUP(A29,[1]TDSheet!$A:$U,21,0)</f>
        <v>5.5</v>
      </c>
      <c r="V29" s="18">
        <v>58</v>
      </c>
      <c r="W29" s="19">
        <f t="shared" si="7"/>
        <v>319</v>
      </c>
    </row>
    <row r="30" spans="1:23" ht="11.1" customHeight="1" outlineLevel="2" x14ac:dyDescent="0.2">
      <c r="A30" s="7" t="s">
        <v>34</v>
      </c>
      <c r="B30" s="7" t="s">
        <v>9</v>
      </c>
      <c r="C30" s="8"/>
      <c r="D30" s="8">
        <v>48</v>
      </c>
      <c r="E30" s="8"/>
      <c r="F30" s="8">
        <v>48</v>
      </c>
      <c r="G30" s="15">
        <v>0.33</v>
      </c>
      <c r="L30" s="2">
        <f t="shared" si="2"/>
        <v>0</v>
      </c>
      <c r="M30" s="17"/>
      <c r="N30" s="2" t="e">
        <f t="shared" si="3"/>
        <v>#DIV/0!</v>
      </c>
      <c r="O30" s="2" t="e">
        <f t="shared" si="4"/>
        <v>#DIV/0!</v>
      </c>
      <c r="P30" s="2">
        <v>0</v>
      </c>
      <c r="Q30" s="2">
        <v>0</v>
      </c>
      <c r="R30" s="2">
        <v>0</v>
      </c>
      <c r="T30" s="2">
        <f t="shared" si="5"/>
        <v>0</v>
      </c>
      <c r="U30" s="15">
        <v>6</v>
      </c>
      <c r="V30" s="16">
        <f t="shared" si="6"/>
        <v>0</v>
      </c>
      <c r="W30" s="2">
        <f t="shared" si="7"/>
        <v>0</v>
      </c>
    </row>
    <row r="31" spans="1:23" ht="11.1" customHeight="1" outlineLevel="2" x14ac:dyDescent="0.2">
      <c r="A31" s="7" t="s">
        <v>35</v>
      </c>
      <c r="B31" s="7" t="s">
        <v>12</v>
      </c>
      <c r="C31" s="8"/>
      <c r="D31" s="8">
        <v>60</v>
      </c>
      <c r="E31" s="8"/>
      <c r="F31" s="8">
        <v>60</v>
      </c>
      <c r="G31" s="15">
        <f>VLOOKUP(A31,[1]TDSheet!$A:$G,7,0)</f>
        <v>1</v>
      </c>
      <c r="L31" s="2">
        <f t="shared" si="2"/>
        <v>0</v>
      </c>
      <c r="M31" s="17"/>
      <c r="N31" s="2" t="e">
        <f t="shared" si="3"/>
        <v>#DIV/0!</v>
      </c>
      <c r="O31" s="2" t="e">
        <f t="shared" si="4"/>
        <v>#DIV/0!</v>
      </c>
      <c r="P31" s="2">
        <f>VLOOKUP(A31,[1]TDSheet!$A:$Q,17,0)</f>
        <v>0</v>
      </c>
      <c r="Q31" s="2">
        <f>VLOOKUP(A31,[1]TDSheet!$A:$R,18,0)</f>
        <v>0</v>
      </c>
      <c r="R31" s="2">
        <f>VLOOKUP(A31,[1]TDSheet!$A:$L,12,0)</f>
        <v>0</v>
      </c>
      <c r="T31" s="2">
        <f t="shared" si="5"/>
        <v>0</v>
      </c>
      <c r="U31" s="15">
        <f>VLOOKUP(A31,[1]TDSheet!$A:$U,21,0)</f>
        <v>3</v>
      </c>
      <c r="V31" s="16">
        <f t="shared" si="6"/>
        <v>0</v>
      </c>
      <c r="W31" s="2">
        <f t="shared" si="7"/>
        <v>0</v>
      </c>
    </row>
    <row r="32" spans="1:23" ht="11.1" customHeight="1" outlineLevel="2" x14ac:dyDescent="0.2">
      <c r="A32" s="7" t="s">
        <v>36</v>
      </c>
      <c r="B32" s="7" t="s">
        <v>9</v>
      </c>
      <c r="C32" s="8">
        <v>159</v>
      </c>
      <c r="D32" s="8">
        <v>588</v>
      </c>
      <c r="E32" s="8">
        <v>348</v>
      </c>
      <c r="F32" s="8">
        <v>338</v>
      </c>
      <c r="G32" s="15">
        <f>VLOOKUP(A32,[1]TDSheet!$A:$G,7,0)</f>
        <v>0.25</v>
      </c>
      <c r="L32" s="2">
        <f t="shared" si="2"/>
        <v>69.599999999999994</v>
      </c>
      <c r="M32" s="17">
        <f t="shared" ref="M32:M34" si="10">13*L32-F32</f>
        <v>566.79999999999995</v>
      </c>
      <c r="N32" s="2">
        <f t="shared" si="3"/>
        <v>13</v>
      </c>
      <c r="O32" s="2">
        <f t="shared" si="4"/>
        <v>4.8563218390804606</v>
      </c>
      <c r="P32" s="2">
        <f>VLOOKUP(A32,[1]TDSheet!$A:$Q,17,0)</f>
        <v>43.6</v>
      </c>
      <c r="Q32" s="2">
        <f>VLOOKUP(A32,[1]TDSheet!$A:$R,18,0)</f>
        <v>48</v>
      </c>
      <c r="R32" s="2">
        <f>VLOOKUP(A32,[1]TDSheet!$A:$L,12,0)</f>
        <v>47</v>
      </c>
      <c r="T32" s="2">
        <f t="shared" si="5"/>
        <v>141.69999999999999</v>
      </c>
      <c r="U32" s="15">
        <f>VLOOKUP(A32,[1]TDSheet!$A:$U,21,0)</f>
        <v>12</v>
      </c>
      <c r="V32" s="18">
        <v>47</v>
      </c>
      <c r="W32" s="19">
        <f t="shared" si="7"/>
        <v>141</v>
      </c>
    </row>
    <row r="33" spans="1:23" ht="11.1" customHeight="1" outlineLevel="2" x14ac:dyDescent="0.2">
      <c r="A33" s="7" t="s">
        <v>37</v>
      </c>
      <c r="B33" s="7" t="s">
        <v>12</v>
      </c>
      <c r="C33" s="8">
        <v>25.2</v>
      </c>
      <c r="D33" s="8">
        <v>32.4</v>
      </c>
      <c r="E33" s="8">
        <v>25.2</v>
      </c>
      <c r="F33" s="8">
        <v>28.8</v>
      </c>
      <c r="G33" s="15">
        <f>VLOOKUP(A33,[1]TDSheet!$A:$G,7,0)</f>
        <v>1</v>
      </c>
      <c r="L33" s="2">
        <f t="shared" si="2"/>
        <v>5.04</v>
      </c>
      <c r="M33" s="17">
        <f t="shared" si="10"/>
        <v>36.72</v>
      </c>
      <c r="N33" s="2">
        <f t="shared" si="3"/>
        <v>13</v>
      </c>
      <c r="O33" s="2">
        <f t="shared" si="4"/>
        <v>5.7142857142857144</v>
      </c>
      <c r="P33" s="2">
        <f>VLOOKUP(A33,[1]TDSheet!$A:$Q,17,0)</f>
        <v>9.7200000000000006</v>
      </c>
      <c r="Q33" s="2">
        <f>VLOOKUP(A33,[1]TDSheet!$A:$R,18,0)</f>
        <v>12.24</v>
      </c>
      <c r="R33" s="2">
        <f>VLOOKUP(A33,[1]TDSheet!$A:$L,12,0)</f>
        <v>10.8</v>
      </c>
      <c r="T33" s="2">
        <f t="shared" si="5"/>
        <v>36.72</v>
      </c>
      <c r="U33" s="15">
        <f>VLOOKUP(A33,[1]TDSheet!$A:$U,21,0)</f>
        <v>1.8</v>
      </c>
      <c r="V33" s="18">
        <v>20</v>
      </c>
      <c r="W33" s="19">
        <f t="shared" si="7"/>
        <v>36</v>
      </c>
    </row>
    <row r="34" spans="1:23" ht="11.1" customHeight="1" outlineLevel="2" x14ac:dyDescent="0.2">
      <c r="A34" s="7" t="s">
        <v>38</v>
      </c>
      <c r="B34" s="7" t="s">
        <v>9</v>
      </c>
      <c r="C34" s="8">
        <v>216</v>
      </c>
      <c r="D34" s="8">
        <v>1212</v>
      </c>
      <c r="E34" s="8">
        <v>462</v>
      </c>
      <c r="F34" s="8">
        <v>861</v>
      </c>
      <c r="G34" s="15">
        <f>VLOOKUP(A34,[1]TDSheet!$A:$G,7,0)</f>
        <v>0.25</v>
      </c>
      <c r="L34" s="2">
        <f t="shared" si="2"/>
        <v>92.4</v>
      </c>
      <c r="M34" s="17">
        <f t="shared" si="10"/>
        <v>340.20000000000005</v>
      </c>
      <c r="N34" s="2">
        <f t="shared" si="3"/>
        <v>13</v>
      </c>
      <c r="O34" s="2">
        <f t="shared" si="4"/>
        <v>9.3181818181818183</v>
      </c>
      <c r="P34" s="2">
        <f>VLOOKUP(A34,[1]TDSheet!$A:$Q,17,0)</f>
        <v>72</v>
      </c>
      <c r="Q34" s="2">
        <f>VLOOKUP(A34,[1]TDSheet!$A:$R,18,0)</f>
        <v>80.8</v>
      </c>
      <c r="R34" s="2">
        <f>VLOOKUP(A34,[1]TDSheet!$A:$L,12,0)</f>
        <v>89</v>
      </c>
      <c r="T34" s="2">
        <f t="shared" si="5"/>
        <v>85.050000000000011</v>
      </c>
      <c r="U34" s="15">
        <f>VLOOKUP(A34,[1]TDSheet!$A:$U,21,0)</f>
        <v>12</v>
      </c>
      <c r="V34" s="18">
        <v>28</v>
      </c>
      <c r="W34" s="19">
        <f t="shared" si="7"/>
        <v>84</v>
      </c>
    </row>
    <row r="35" spans="1:23" ht="11.1" customHeight="1" outlineLevel="2" x14ac:dyDescent="0.2">
      <c r="A35" s="7" t="s">
        <v>39</v>
      </c>
      <c r="B35" s="7" t="s">
        <v>9</v>
      </c>
      <c r="C35" s="8">
        <v>108</v>
      </c>
      <c r="D35" s="8">
        <v>1428</v>
      </c>
      <c r="E35" s="8">
        <v>341</v>
      </c>
      <c r="F35" s="8">
        <v>1082</v>
      </c>
      <c r="G35" s="15">
        <f>VLOOKUP(A35,[1]TDSheet!$A:$G,7,0)</f>
        <v>0.25</v>
      </c>
      <c r="L35" s="2">
        <f t="shared" si="2"/>
        <v>68.2</v>
      </c>
      <c r="M35" s="17"/>
      <c r="N35" s="2">
        <f t="shared" si="3"/>
        <v>15.865102639296188</v>
      </c>
      <c r="O35" s="2">
        <f t="shared" si="4"/>
        <v>15.865102639296188</v>
      </c>
      <c r="P35" s="2">
        <f>VLOOKUP(A35,[1]TDSheet!$A:$Q,17,0)</f>
        <v>66.8</v>
      </c>
      <c r="Q35" s="2">
        <f>VLOOKUP(A35,[1]TDSheet!$A:$R,18,0)</f>
        <v>81</v>
      </c>
      <c r="R35" s="2">
        <f>VLOOKUP(A35,[1]TDSheet!$A:$L,12,0)</f>
        <v>95.6</v>
      </c>
      <c r="T35" s="2">
        <f t="shared" si="5"/>
        <v>0</v>
      </c>
      <c r="U35" s="15">
        <f>VLOOKUP(A35,[1]TDSheet!$A:$U,21,0)</f>
        <v>12</v>
      </c>
      <c r="V35" s="16">
        <f t="shared" si="6"/>
        <v>0</v>
      </c>
      <c r="W35" s="2">
        <f t="shared" si="7"/>
        <v>0</v>
      </c>
    </row>
    <row r="36" spans="1:23" ht="11.1" customHeight="1" outlineLevel="2" x14ac:dyDescent="0.2">
      <c r="A36" s="7" t="s">
        <v>40</v>
      </c>
      <c r="B36" s="7" t="s">
        <v>12</v>
      </c>
      <c r="C36" s="8">
        <v>945</v>
      </c>
      <c r="D36" s="8"/>
      <c r="E36" s="8">
        <v>755</v>
      </c>
      <c r="F36" s="8">
        <v>5</v>
      </c>
      <c r="G36" s="15">
        <f>VLOOKUP(A36,[1]TDSheet!$A:$G,7,0)</f>
        <v>1</v>
      </c>
      <c r="L36" s="2">
        <f t="shared" si="2"/>
        <v>151</v>
      </c>
      <c r="M36" s="17">
        <f>8*L36-F36</f>
        <v>1203</v>
      </c>
      <c r="N36" s="2">
        <f t="shared" si="3"/>
        <v>8</v>
      </c>
      <c r="O36" s="2">
        <f t="shared" si="4"/>
        <v>3.3112582781456956E-2</v>
      </c>
      <c r="P36" s="2">
        <f>VLOOKUP(A36,[1]TDSheet!$A:$Q,17,0)</f>
        <v>148.19999999999999</v>
      </c>
      <c r="Q36" s="2">
        <f>VLOOKUP(A36,[1]TDSheet!$A:$R,18,0)</f>
        <v>102</v>
      </c>
      <c r="R36" s="2">
        <f>VLOOKUP(A36,[1]TDSheet!$A:$L,12,0)</f>
        <v>158</v>
      </c>
      <c r="T36" s="2">
        <f t="shared" si="5"/>
        <v>1203</v>
      </c>
      <c r="U36" s="15">
        <f>VLOOKUP(A36,[1]TDSheet!$A:$U,21,0)</f>
        <v>5</v>
      </c>
      <c r="V36" s="18">
        <v>241</v>
      </c>
      <c r="W36" s="19">
        <f t="shared" si="7"/>
        <v>1205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2023-09-15T08:40:30Z</dcterms:modified>
</cp:coreProperties>
</file>