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9,23 филиалы КИ\"/>
    </mc:Choice>
  </mc:AlternateContent>
  <xr:revisionPtr revIDLastSave="0" documentId="13_ncr:1_{619708EF-93BC-47D0-A3DB-2DC4816A2615}" xr6:coauthVersionLast="45" xr6:coauthVersionMax="45" xr10:uidLastSave="{00000000-0000-0000-0000-000000000000}"/>
  <bookViews>
    <workbookView xWindow="-120" yWindow="-120" windowWidth="29040" windowHeight="15840" tabRatio="417" xr2:uid="{00000000-000D-0000-FFFF-FFFF00000000}"/>
  </bookViews>
  <sheets>
    <sheet name="TDSheet" sheetId="1" r:id="rId1"/>
    <sheet name="Лист1" sheetId="2" r:id="rId2"/>
  </sheets>
  <externalReferences>
    <externalReference r:id="rId3"/>
  </externalReferences>
  <definedNames>
    <definedName name="_xlnm._FilterDatabase" localSheetId="0" hidden="1">TDSheet!$A$3:$U$51</definedName>
    <definedName name="_xlnm._FilterDatabase" localSheetId="1" hidden="1">Лист1!$A$1:$F$47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N15" i="1"/>
  <c r="N17" i="1"/>
  <c r="N21" i="1"/>
  <c r="N20" i="1"/>
  <c r="N25" i="1"/>
  <c r="N27" i="1"/>
  <c r="N29" i="1"/>
  <c r="N30" i="1"/>
  <c r="N38" i="1"/>
  <c r="N8" i="1"/>
  <c r="N31" i="1"/>
  <c r="N26" i="1"/>
  <c r="U7" i="1" l="1"/>
  <c r="U14" i="1"/>
  <c r="U16" i="1"/>
  <c r="U18" i="1"/>
  <c r="U24" i="1"/>
  <c r="U26" i="1"/>
  <c r="U28" i="1"/>
  <c r="U30" i="1"/>
  <c r="U32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51" i="1"/>
  <c r="U6" i="1"/>
  <c r="N28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P6" i="1"/>
  <c r="O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6" i="1"/>
  <c r="G37" i="1"/>
  <c r="G13" i="1"/>
  <c r="S8" i="1"/>
  <c r="S9" i="1"/>
  <c r="S10" i="1"/>
  <c r="S11" i="1"/>
  <c r="S12" i="1"/>
  <c r="S13" i="1"/>
  <c r="S15" i="1"/>
  <c r="S16" i="1"/>
  <c r="S17" i="1"/>
  <c r="S19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8" i="1"/>
  <c r="S45" i="1"/>
  <c r="S49" i="1"/>
  <c r="S50" i="1"/>
  <c r="R8" i="1"/>
  <c r="R9" i="1"/>
  <c r="R10" i="1"/>
  <c r="R11" i="1"/>
  <c r="R12" i="1"/>
  <c r="R13" i="1"/>
  <c r="R15" i="1"/>
  <c r="R16" i="1"/>
  <c r="R17" i="1"/>
  <c r="R19" i="1"/>
  <c r="R20" i="1"/>
  <c r="R21" i="1"/>
  <c r="R22" i="1"/>
  <c r="R23" i="1"/>
  <c r="R25" i="1"/>
  <c r="R26" i="1"/>
  <c r="R27" i="1"/>
  <c r="R28" i="1"/>
  <c r="R29" i="1"/>
  <c r="R30" i="1"/>
  <c r="R31" i="1"/>
  <c r="R32" i="1"/>
  <c r="R33" i="1"/>
  <c r="R38" i="1"/>
  <c r="R45" i="1"/>
  <c r="R49" i="1"/>
  <c r="R50" i="1"/>
  <c r="Q8" i="1"/>
  <c r="Q9" i="1"/>
  <c r="Q10" i="1"/>
  <c r="Q11" i="1"/>
  <c r="Q12" i="1"/>
  <c r="Q13" i="1"/>
  <c r="Q15" i="1"/>
  <c r="Q16" i="1"/>
  <c r="Q17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8" i="1"/>
  <c r="Q45" i="1"/>
  <c r="Q49" i="1"/>
  <c r="Q50" i="1"/>
  <c r="H8" i="1"/>
  <c r="U8" i="1" s="1"/>
  <c r="H9" i="1"/>
  <c r="U9" i="1" s="1"/>
  <c r="H10" i="1"/>
  <c r="U10" i="1" s="1"/>
  <c r="H11" i="1"/>
  <c r="U11" i="1" s="1"/>
  <c r="H12" i="1"/>
  <c r="U12" i="1" s="1"/>
  <c r="H13" i="1"/>
  <c r="U13" i="1" s="1"/>
  <c r="H15" i="1"/>
  <c r="U15" i="1" s="1"/>
  <c r="H16" i="1"/>
  <c r="H17" i="1"/>
  <c r="U17" i="1" s="1"/>
  <c r="H19" i="1"/>
  <c r="U19" i="1" s="1"/>
  <c r="H20" i="1"/>
  <c r="U20" i="1" s="1"/>
  <c r="H21" i="1"/>
  <c r="U21" i="1" s="1"/>
  <c r="H22" i="1"/>
  <c r="U22" i="1" s="1"/>
  <c r="H23" i="1"/>
  <c r="U23" i="1" s="1"/>
  <c r="H25" i="1"/>
  <c r="U25" i="1" s="1"/>
  <c r="H26" i="1"/>
  <c r="H27" i="1"/>
  <c r="U27" i="1" s="1"/>
  <c r="H28" i="1"/>
  <c r="H29" i="1"/>
  <c r="U29" i="1" s="1"/>
  <c r="H30" i="1"/>
  <c r="H31" i="1"/>
  <c r="U31" i="1" s="1"/>
  <c r="H32" i="1"/>
  <c r="H33" i="1"/>
  <c r="U33" i="1" s="1"/>
  <c r="H38" i="1"/>
  <c r="H45" i="1"/>
  <c r="U45" i="1" s="1"/>
  <c r="H49" i="1"/>
  <c r="U49" i="1" s="1"/>
  <c r="H50" i="1"/>
  <c r="U50" i="1" s="1"/>
  <c r="G5" i="1" l="1"/>
  <c r="F5" i="1"/>
  <c r="U5" i="1"/>
  <c r="S5" i="1"/>
  <c r="R5" i="1"/>
  <c r="Q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<sst xmlns="http://schemas.openxmlformats.org/spreadsheetml/2006/main" count="251" uniqueCount="71">
  <si>
    <t>Период: 13.09.2023 - 20.09.2023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</si>
  <si>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</si>
  <si>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</si>
  <si>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</si>
  <si>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</si>
  <si>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</si>
  <si>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</si>
  <si>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</si>
  <si>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</si>
  <si>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</si>
  <si>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</si>
  <si>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</si>
  <si>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</si>
  <si>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</si>
  <si>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</si>
  <si>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</si>
  <si>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</si>
  <si>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</si>
  <si>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</si>
  <si>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030  Сосиски Вязанка Молочные, Вязанка вискофан МГС, 0.45кг, ПОКОМ</t>
  </si>
  <si>
    <t>шт</t>
  </si>
  <si>
    <t>032  Сосиски Вязанка Сливочные, Вязанка амицел МГС, 0.45кг,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</si>
  <si>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</si>
  <si>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</si>
  <si>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</si>
  <si>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</si>
  <si>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</si>
  <si>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</si>
  <si>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</si>
  <si>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</si>
  <si>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</si>
  <si>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</si>
  <si>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</si>
  <si>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</si>
  <si>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</si>
  <si>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</si>
  <si>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</si>
  <si>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</si>
  <si>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</si>
  <si>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318 Сосиски Датские ТМ Зареченские колбасы ТС Зареченские п полиамид в модифициров  ПОКОМ</t>
  </si>
  <si>
    <t>378 Ветчина Балыкбургская ТМ Баварушка в оболочке фиброуз в вакуумной упаковке.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</si>
  <si>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</si>
  <si>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</si>
  <si>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</si>
  <si>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082  Колбаса Стародворская, 0,4кг, ТС Старый двор  ПОКОМ</t>
  </si>
  <si>
    <t>096  Сосиски Баварские,  0.42кг,ПОКОМ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</si>
  <si>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</si>
  <si>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</si>
  <si>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</si>
  <si>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</si>
  <si>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</si>
  <si>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</si>
  <si>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</si>
  <si>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</si>
  <si>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</si>
  <si>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</si>
  <si>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</si>
  <si>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</si>
  <si>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</si>
  <si>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</si>
  <si>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</si>
  <si>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</si>
  <si>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</si>
  <si>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30,08</t>
  </si>
  <si>
    <t>ср 05,09</t>
  </si>
  <si>
    <t>коментарий</t>
  </si>
  <si>
    <t>вес</t>
  </si>
  <si>
    <t>ср 13,09</t>
  </si>
  <si>
    <t>АКЦИЯ</t>
  </si>
  <si>
    <t>новые</t>
  </si>
  <si>
    <t>акция/нет в матрице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</si>
</sst>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5" fillId="2" borderId="1" xfId="0" applyNumberFormat="1" applyFon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2" fontId="0" fillId="0" borderId="0" xfId="0" applyNumberFormat="1" applyAlignment="1"/>
    <xf numFmtId="164" fontId="3" fillId="0" borderId="0" xfId="0" applyNumberFormat="1" applyFont="1" applyAlignment="1"/>
    <xf numFmtId="164" fontId="3" fillId="7" borderId="0" xfId="0" applyNumberFormat="1" applyFont="1" applyFill="1" applyAlignment="1"/>
    <xf numFmtId="164" fontId="0" fillId="0" borderId="3" xfId="0" applyNumberFormat="1" applyBorder="1" applyAlignment="1"/>
    <xf numFmtId="164" fontId="0" fillId="8" borderId="1" xfId="0" applyNumberFormat="1" applyFill="1" applyBorder="1" applyAlignment="1">
      <alignment horizontal="right" vertical="top"/>
    </xf>
    <xf numFmtId="164" fontId="6" fillId="8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13,09,23%20&#1050;&#1048;/&#1076;&#1074;%2013,09,23%20&#1073;&#1088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06.09.2023 - 13.09.2023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23,08</v>
          </cell>
          <cell r="Q3" t="str">
            <v>ср 30,08</v>
          </cell>
          <cell r="R3" t="str">
            <v>ср 05,09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J4" t="str">
            <v>АКЦИЯ</v>
          </cell>
        </row>
        <row r="5">
          <cell r="E5">
            <v>9930.2010000000009</v>
          </cell>
          <cell r="F5">
            <v>12380.492999999997</v>
          </cell>
          <cell r="H5">
            <v>0</v>
          </cell>
          <cell r="I5">
            <v>0</v>
          </cell>
          <cell r="J5">
            <v>12843</v>
          </cell>
          <cell r="K5">
            <v>0</v>
          </cell>
          <cell r="L5">
            <v>1986.0402000000001</v>
          </cell>
          <cell r="M5">
            <v>8049</v>
          </cell>
          <cell r="P5">
            <v>1635.865</v>
          </cell>
          <cell r="Q5">
            <v>2110.7108000000003</v>
          </cell>
          <cell r="R5">
            <v>1751.325</v>
          </cell>
        </row>
        <row r="6">
          <cell r="A6" t="str">
            <v>016  Сосиски Вязанка Молочные, Вязанка вискофан  ВЕС.ПОКОМ</v>
          </cell>
          <cell r="B6" t="str">
            <v>кг</v>
          </cell>
          <cell r="D6">
            <v>201.81299999999999</v>
          </cell>
          <cell r="E6">
            <v>71.082999999999998</v>
          </cell>
          <cell r="F6">
            <v>130.72999999999999</v>
          </cell>
          <cell r="G6">
            <v>1</v>
          </cell>
          <cell r="L6">
            <v>14.2166</v>
          </cell>
          <cell r="M6">
            <v>25</v>
          </cell>
          <cell r="N6">
            <v>10.95409591604181</v>
          </cell>
          <cell r="O6">
            <v>9.1955882559824431</v>
          </cell>
          <cell r="P6">
            <v>2.8188</v>
          </cell>
          <cell r="Q6">
            <v>15.4476</v>
          </cell>
          <cell r="R6">
            <v>5.5835999999999997</v>
          </cell>
        </row>
        <row r="7">
          <cell r="A7" t="str">
            <v>017  Сосиски Вязанка Сливочные, Вязанка амицел ВЕС.ПОКОМ</v>
          </cell>
          <cell r="B7" t="str">
            <v>кг</v>
          </cell>
          <cell r="C7">
            <v>1.341</v>
          </cell>
          <cell r="D7">
            <v>243.874</v>
          </cell>
          <cell r="E7">
            <v>87.164000000000001</v>
          </cell>
          <cell r="F7">
            <v>156.71</v>
          </cell>
          <cell r="G7">
            <v>1</v>
          </cell>
          <cell r="L7">
            <v>17.4328</v>
          </cell>
          <cell r="M7">
            <v>35</v>
          </cell>
          <cell r="N7">
            <v>10.997085952916342</v>
          </cell>
          <cell r="O7">
            <v>8.9893763480335913</v>
          </cell>
          <cell r="P7">
            <v>9.0348000000000006</v>
          </cell>
          <cell r="Q7">
            <v>18.038999999999998</v>
          </cell>
          <cell r="R7">
            <v>3.8201999999999998</v>
          </cell>
        </row>
        <row r="8">
          <cell r="A8" t="str">
            <v>030  Сосиски Вязанка Молочные, Вязанка вискофан МГС, 0.45кг, ПОКОМ</v>
          </cell>
          <cell r="B8" t="str">
            <v>шт</v>
          </cell>
          <cell r="D8">
            <v>348</v>
          </cell>
          <cell r="E8">
            <v>286</v>
          </cell>
          <cell r="F8">
            <v>62</v>
          </cell>
          <cell r="G8">
            <v>0.45</v>
          </cell>
          <cell r="L8">
            <v>57.2</v>
          </cell>
          <cell r="M8">
            <v>400</v>
          </cell>
          <cell r="N8">
            <v>8.0769230769230766</v>
          </cell>
          <cell r="O8">
            <v>1.083916083916084</v>
          </cell>
          <cell r="P8">
            <v>24.6</v>
          </cell>
          <cell r="Q8">
            <v>41.6</v>
          </cell>
          <cell r="R8">
            <v>25.2</v>
          </cell>
        </row>
        <row r="9">
          <cell r="A9" t="str">
            <v>032  Сосиски Вязанка Сливочные, Вязанка амицел МГС, 0.45кг, ПОКОМ</v>
          </cell>
          <cell r="B9" t="str">
            <v>шт</v>
          </cell>
          <cell r="D9">
            <v>384</v>
          </cell>
          <cell r="E9">
            <v>291</v>
          </cell>
          <cell r="F9">
            <v>93</v>
          </cell>
          <cell r="G9">
            <v>0.45</v>
          </cell>
          <cell r="L9">
            <v>58.2</v>
          </cell>
          <cell r="M9">
            <v>430</v>
          </cell>
          <cell r="N9">
            <v>8.9862542955326461</v>
          </cell>
          <cell r="O9">
            <v>1.5979381443298968</v>
          </cell>
          <cell r="P9">
            <v>31.2</v>
          </cell>
          <cell r="Q9">
            <v>46.6</v>
          </cell>
          <cell r="R9">
            <v>30.2</v>
          </cell>
        </row>
        <row r="10">
          <cell r="A10" t="str">
            <v>082  Колбаса Стародворская, 0,4кг, ТС Старый двор  ПОКОМ</v>
          </cell>
          <cell r="B10" t="str">
            <v>шт</v>
          </cell>
          <cell r="C10">
            <v>58</v>
          </cell>
          <cell r="E10">
            <v>25</v>
          </cell>
          <cell r="F10">
            <v>29</v>
          </cell>
          <cell r="G10">
            <v>0.4</v>
          </cell>
          <cell r="L10">
            <v>5</v>
          </cell>
          <cell r="M10">
            <v>25</v>
          </cell>
          <cell r="N10">
            <v>10.8</v>
          </cell>
          <cell r="O10">
            <v>5.8</v>
          </cell>
          <cell r="P10">
            <v>2.8</v>
          </cell>
          <cell r="Q10">
            <v>2.2000000000000002</v>
          </cell>
          <cell r="R10">
            <v>1.2</v>
          </cell>
        </row>
        <row r="11">
          <cell r="A11" t="str">
            <v>096  Сосиски Баварские,  0.42кг,ПОКОМ</v>
          </cell>
          <cell r="B11" t="str">
            <v>шт</v>
          </cell>
          <cell r="C11">
            <v>25</v>
          </cell>
          <cell r="D11">
            <v>234</v>
          </cell>
          <cell r="E11">
            <v>83</v>
          </cell>
          <cell r="F11">
            <v>139</v>
          </cell>
          <cell r="G11">
            <v>0.42</v>
          </cell>
          <cell r="J11">
            <v>1374</v>
          </cell>
          <cell r="L11">
            <v>16.600000000000001</v>
          </cell>
          <cell r="N11">
            <v>91.144578313253007</v>
          </cell>
          <cell r="O11">
            <v>91.144578313253007</v>
          </cell>
          <cell r="P11">
            <v>25.2</v>
          </cell>
          <cell r="Q11">
            <v>28.8</v>
          </cell>
          <cell r="R11">
            <v>19</v>
          </cell>
        </row>
        <row r="12">
          <cell r="A12" t="str">
            <v>201  Ветчина Нежная ТМ Особый рецепт, (2,5кг), ПОКОМ</v>
          </cell>
          <cell r="B12" t="str">
            <v>кг</v>
          </cell>
          <cell r="C12">
            <v>838.47799999999995</v>
          </cell>
          <cell r="D12">
            <v>3247.0050000000001</v>
          </cell>
          <cell r="E12">
            <v>1725.403</v>
          </cell>
          <cell r="F12">
            <v>2036.4159999999999</v>
          </cell>
          <cell r="G12">
            <v>1</v>
          </cell>
          <cell r="L12">
            <v>345.0806</v>
          </cell>
          <cell r="M12">
            <v>1760</v>
          </cell>
          <cell r="N12">
            <v>11.001534134344267</v>
          </cell>
          <cell r="O12">
            <v>5.9012763974561304</v>
          </cell>
          <cell r="P12">
            <v>327.16520000000003</v>
          </cell>
          <cell r="Q12">
            <v>364.79759999999999</v>
          </cell>
          <cell r="R12">
            <v>338.26179999999999</v>
          </cell>
        </row>
        <row r="13">
          <cell r="A13" t="str">
            <v>217  Колбаса Докторская Дугушка, ВЕС, НЕ ГОСТ, ТМ Стародворье ПОКОМ</v>
          </cell>
          <cell r="B13" t="str">
            <v>кг</v>
          </cell>
          <cell r="C13">
            <v>102.295</v>
          </cell>
          <cell r="D13">
            <v>89.555999999999997</v>
          </cell>
          <cell r="E13">
            <v>76.459999999999994</v>
          </cell>
          <cell r="F13">
            <v>94.331999999999994</v>
          </cell>
          <cell r="G13">
            <v>1</v>
          </cell>
          <cell r="J13">
            <v>882</v>
          </cell>
          <cell r="L13">
            <v>15.291999999999998</v>
          </cell>
          <cell r="N13">
            <v>63.845932513732677</v>
          </cell>
          <cell r="O13">
            <v>63.845932513732677</v>
          </cell>
          <cell r="P13">
            <v>21.28</v>
          </cell>
          <cell r="Q13">
            <v>18.8096</v>
          </cell>
          <cell r="R13">
            <v>14.98</v>
          </cell>
        </row>
        <row r="14">
          <cell r="A14" t="str">
            <v>219  Колбаса Докторская Особая ТМ Особый рецепт, ВЕС  ПОКОМ</v>
          </cell>
          <cell r="B14" t="str">
            <v>кг</v>
          </cell>
          <cell r="C14">
            <v>492.13400000000001</v>
          </cell>
          <cell r="D14">
            <v>3046.11</v>
          </cell>
          <cell r="E14">
            <v>1390.433</v>
          </cell>
          <cell r="F14">
            <v>1840.954</v>
          </cell>
          <cell r="G14">
            <v>1</v>
          </cell>
          <cell r="L14">
            <v>278.08659999999998</v>
          </cell>
          <cell r="M14">
            <v>1200</v>
          </cell>
          <cell r="N14">
            <v>10.935276996446431</v>
          </cell>
          <cell r="O14">
            <v>6.6200744660116673</v>
          </cell>
          <cell r="P14">
            <v>250.70259999999999</v>
          </cell>
          <cell r="Q14">
            <v>295.0016</v>
          </cell>
          <cell r="R14">
            <v>291.82979999999998</v>
          </cell>
        </row>
        <row r="15">
          <cell r="A15" t="str">
            <v>229  Колбаса Молочная Дугушка, в/у, ВЕС, ТМ Стародворье   ПОКОМ</v>
          </cell>
          <cell r="B15" t="str">
            <v>кг</v>
          </cell>
          <cell r="C15">
            <v>66.126999999999995</v>
          </cell>
          <cell r="D15">
            <v>63.537999999999997</v>
          </cell>
          <cell r="E15">
            <v>69.852999999999994</v>
          </cell>
          <cell r="F15">
            <v>42.273000000000003</v>
          </cell>
          <cell r="G15">
            <v>1</v>
          </cell>
          <cell r="J15">
            <v>617</v>
          </cell>
          <cell r="L15">
            <v>13.970599999999999</v>
          </cell>
          <cell r="N15">
            <v>47.19002762945042</v>
          </cell>
          <cell r="O15">
            <v>47.19002762945042</v>
          </cell>
          <cell r="P15">
            <v>14.897600000000001</v>
          </cell>
          <cell r="Q15">
            <v>13.372</v>
          </cell>
          <cell r="R15">
            <v>7.8718000000000004</v>
          </cell>
        </row>
        <row r="16">
          <cell r="A16" t="str">
            <v>230  Колбаса Молочная Особая ТМ Особый рецепт, п/а, ВЕС. ПОКОМ</v>
          </cell>
          <cell r="B16" t="str">
            <v>кг</v>
          </cell>
          <cell r="C16">
            <v>100.21</v>
          </cell>
          <cell r="D16">
            <v>2716.71</v>
          </cell>
          <cell r="E16">
            <v>1097.913</v>
          </cell>
          <cell r="F16">
            <v>1576.99</v>
          </cell>
          <cell r="G16">
            <v>1</v>
          </cell>
          <cell r="L16">
            <v>219.58260000000001</v>
          </cell>
          <cell r="M16">
            <v>840</v>
          </cell>
          <cell r="N16">
            <v>11.007201845683582</v>
          </cell>
          <cell r="O16">
            <v>7.181762125049981</v>
          </cell>
          <cell r="P16">
            <v>180.55459999999999</v>
          </cell>
          <cell r="Q16">
            <v>253.5446</v>
          </cell>
          <cell r="R16">
            <v>232.78899999999999</v>
          </cell>
        </row>
        <row r="17">
          <cell r="A17" t="str">
            <v>235  Колбаса Особая ТМ Особый рецепт, ВЕС, ТМ Стародворье ПОКОМ</v>
          </cell>
          <cell r="B17" t="str">
            <v>кг</v>
          </cell>
          <cell r="C17">
            <v>95.188000000000002</v>
          </cell>
          <cell r="D17">
            <v>3022.15</v>
          </cell>
          <cell r="E17">
            <v>1183.5730000000001</v>
          </cell>
          <cell r="F17">
            <v>1845.297</v>
          </cell>
          <cell r="G17">
            <v>1</v>
          </cell>
          <cell r="L17">
            <v>236.71460000000002</v>
          </cell>
          <cell r="M17">
            <v>760</v>
          </cell>
          <cell r="N17">
            <v>11.006068066777461</v>
          </cell>
          <cell r="O17">
            <v>7.7954507242054349</v>
          </cell>
          <cell r="P17">
            <v>207.18099999999998</v>
          </cell>
          <cell r="Q17">
            <v>278.62220000000002</v>
          </cell>
          <cell r="R17">
            <v>256.21519999999998</v>
          </cell>
        </row>
        <row r="18">
          <cell r="A18" t="str">
            <v>236  Колбаса Рубленая ЗАПЕЧ. Дугушка ТМ Стародворье, вектор, в/к    ПОКОМ</v>
          </cell>
          <cell r="B18" t="str">
            <v>кг</v>
          </cell>
          <cell r="C18">
            <v>259.476</v>
          </cell>
          <cell r="E18">
            <v>195.392</v>
          </cell>
          <cell r="F18">
            <v>13.848000000000001</v>
          </cell>
          <cell r="G18">
            <v>1</v>
          </cell>
          <cell r="J18">
            <v>1403</v>
          </cell>
          <cell r="L18">
            <v>39.078400000000002</v>
          </cell>
          <cell r="N18">
            <v>36.256550933508024</v>
          </cell>
          <cell r="O18">
            <v>36.256550933508024</v>
          </cell>
          <cell r="P18">
            <v>39.775599999999997</v>
          </cell>
          <cell r="Q18">
            <v>24.439799999999998</v>
          </cell>
          <cell r="R18">
            <v>21.000399999999999</v>
          </cell>
        </row>
        <row r="19">
          <cell r="A19" t="str">
            <v>239  Колбаса Салями запеч Дугушка, оболочка вектор, ВЕС, ТМ Стародворье  ПОКОМ</v>
          </cell>
          <cell r="B19" t="str">
            <v>кг</v>
          </cell>
          <cell r="C19">
            <v>33.783000000000001</v>
          </cell>
          <cell r="D19">
            <v>142.59399999999999</v>
          </cell>
          <cell r="E19">
            <v>70.444999999999993</v>
          </cell>
          <cell r="F19">
            <v>83.941999999999993</v>
          </cell>
          <cell r="G19">
            <v>1</v>
          </cell>
          <cell r="J19">
            <v>833</v>
          </cell>
          <cell r="L19">
            <v>14.088999999999999</v>
          </cell>
          <cell r="N19">
            <v>65.082120803463695</v>
          </cell>
          <cell r="O19">
            <v>65.082120803463695</v>
          </cell>
          <cell r="P19">
            <v>14.934000000000001</v>
          </cell>
          <cell r="Q19">
            <v>18.217599999999997</v>
          </cell>
          <cell r="R19">
            <v>14.262200000000002</v>
          </cell>
        </row>
        <row r="20">
          <cell r="A20" t="str">
            <v>248  Сардельки Сочные ТМ Особый рецепт,   ПОКОМ</v>
          </cell>
          <cell r="B20" t="str">
            <v>кг</v>
          </cell>
          <cell r="C20">
            <v>130.55199999999999</v>
          </cell>
          <cell r="D20">
            <v>245.55799999999999</v>
          </cell>
          <cell r="E20">
            <v>183.715</v>
          </cell>
          <cell r="F20">
            <v>166.03899999999999</v>
          </cell>
          <cell r="G20">
            <v>1</v>
          </cell>
          <cell r="L20">
            <v>36.743000000000002</v>
          </cell>
          <cell r="M20">
            <v>240</v>
          </cell>
          <cell r="N20">
            <v>11.05078518357238</v>
          </cell>
          <cell r="O20">
            <v>4.5189287755490835</v>
          </cell>
          <cell r="P20">
            <v>36.077999999999996</v>
          </cell>
          <cell r="Q20">
            <v>39.440199999999997</v>
          </cell>
          <cell r="R20">
            <v>21.624600000000001</v>
          </cell>
        </row>
        <row r="21">
          <cell r="A21" t="str">
            <v>250  Сардельки стародворские с говядиной в обол. NDX, ВЕС. ПОКОМ</v>
          </cell>
          <cell r="B21" t="str">
            <v>кг</v>
          </cell>
          <cell r="C21">
            <v>1.3080000000000001</v>
          </cell>
          <cell r="D21">
            <v>401.91800000000001</v>
          </cell>
          <cell r="E21">
            <v>154.029</v>
          </cell>
          <cell r="F21">
            <v>247.864</v>
          </cell>
          <cell r="G21">
            <v>1</v>
          </cell>
          <cell r="L21">
            <v>30.805799999999998</v>
          </cell>
          <cell r="M21">
            <v>90</v>
          </cell>
          <cell r="N21">
            <v>10.967545072681121</v>
          </cell>
          <cell r="O21">
            <v>8.046017308428933</v>
          </cell>
          <cell r="P21">
            <v>30.236000000000001</v>
          </cell>
          <cell r="Q21">
            <v>48.2166</v>
          </cell>
          <cell r="R21">
            <v>32.529000000000003</v>
          </cell>
        </row>
        <row r="22">
          <cell r="A22" t="str">
            <v>255  Сосиски Молочные для завтрака ТМ Особый рецепт, п/а МГС, ВЕС, ТМ Стародворье  ПОКОМ</v>
          </cell>
          <cell r="B22" t="str">
            <v>кг</v>
          </cell>
          <cell r="D22">
            <v>493.00599999999997</v>
          </cell>
          <cell r="E22">
            <v>234.44300000000001</v>
          </cell>
          <cell r="F22">
            <v>258.56299999999999</v>
          </cell>
          <cell r="G22">
            <v>1</v>
          </cell>
          <cell r="L22">
            <v>46.888600000000004</v>
          </cell>
          <cell r="M22">
            <v>260</v>
          </cell>
          <cell r="N22">
            <v>11.059468612839794</v>
          </cell>
          <cell r="O22">
            <v>5.5144107522937338</v>
          </cell>
          <cell r="P22">
            <v>29.9954</v>
          </cell>
          <cell r="Q22">
            <v>56.846199999999996</v>
          </cell>
          <cell r="R22">
            <v>33.887599999999999</v>
          </cell>
        </row>
        <row r="23">
          <cell r="A23" t="str">
            <v>257  Сосиски Молочные оригинальные ТМ Особый рецепт, ВЕС.   ПОКОМ</v>
          </cell>
          <cell r="B23" t="str">
            <v>кг</v>
          </cell>
          <cell r="C23">
            <v>82.179000000000002</v>
          </cell>
          <cell r="D23">
            <v>188.703</v>
          </cell>
          <cell r="E23">
            <v>44.651000000000003</v>
          </cell>
          <cell r="F23">
            <v>188.40600000000001</v>
          </cell>
          <cell r="G23">
            <v>1</v>
          </cell>
          <cell r="L23">
            <v>8.930200000000001</v>
          </cell>
          <cell r="N23">
            <v>21.097623793420077</v>
          </cell>
          <cell r="O23">
            <v>21.097623793420077</v>
          </cell>
          <cell r="P23">
            <v>20.418199999999999</v>
          </cell>
          <cell r="Q23">
            <v>13.115600000000001</v>
          </cell>
          <cell r="R23">
            <v>22.4084</v>
          </cell>
        </row>
        <row r="24">
          <cell r="A24" t="str">
            <v>265  Колбаса Балыкбургская, ВЕС, ТМ Баварушка  ПОКОМ</v>
          </cell>
          <cell r="B24" t="str">
            <v>кг</v>
          </cell>
          <cell r="C24">
            <v>69.662000000000006</v>
          </cell>
          <cell r="D24">
            <v>875.75900000000001</v>
          </cell>
          <cell r="E24">
            <v>527.90499999999997</v>
          </cell>
          <cell r="F24">
            <v>347.85500000000002</v>
          </cell>
          <cell r="G24">
            <v>1</v>
          </cell>
          <cell r="L24">
            <v>105.58099999999999</v>
          </cell>
          <cell r="M24">
            <v>710</v>
          </cell>
          <cell r="N24">
            <v>10.019369015258428</v>
          </cell>
          <cell r="O24">
            <v>3.294674231159016</v>
          </cell>
          <cell r="P24">
            <v>88.227999999999994</v>
          </cell>
          <cell r="Q24">
            <v>112.78</v>
          </cell>
          <cell r="R24">
            <v>114.8742</v>
          </cell>
        </row>
        <row r="25">
          <cell r="A25" t="str">
            <v>266  Колбаса Филейбургская с сочным окороком, ВЕС, ТМ Баварушка  ПОКОМ</v>
          </cell>
          <cell r="B25" t="str">
            <v>кг</v>
          </cell>
          <cell r="D25">
            <v>726</v>
          </cell>
          <cell r="E25">
            <v>405.78100000000001</v>
          </cell>
          <cell r="F25">
            <v>320.21899999999999</v>
          </cell>
          <cell r="G25">
            <v>1</v>
          </cell>
          <cell r="L25">
            <v>81.156199999999998</v>
          </cell>
          <cell r="M25">
            <v>570</v>
          </cell>
          <cell r="N25">
            <v>10.969205063815211</v>
          </cell>
          <cell r="O25">
            <v>3.945712095933521</v>
          </cell>
          <cell r="P25">
            <v>48.4114</v>
          </cell>
          <cell r="Q25">
            <v>75.401399999999995</v>
          </cell>
          <cell r="R25">
            <v>60.214399999999998</v>
          </cell>
        </row>
        <row r="26">
          <cell r="A26" t="str">
            <v>273  Сосиски Сочинки с сочной грудинкой, МГС 0.4кг,   ПОКОМ</v>
          </cell>
          <cell r="B26" t="str">
            <v>шт</v>
          </cell>
          <cell r="C26">
            <v>355</v>
          </cell>
          <cell r="D26">
            <v>594</v>
          </cell>
          <cell r="E26">
            <v>258</v>
          </cell>
          <cell r="F26">
            <v>564</v>
          </cell>
          <cell r="G26">
            <v>0.4</v>
          </cell>
          <cell r="L26">
            <v>51.6</v>
          </cell>
          <cell r="M26">
            <v>50</v>
          </cell>
          <cell r="N26">
            <v>11.89922480620155</v>
          </cell>
          <cell r="O26">
            <v>10.930232558139535</v>
          </cell>
          <cell r="P26">
            <v>80.599999999999994</v>
          </cell>
          <cell r="Q26">
            <v>37.4</v>
          </cell>
          <cell r="R26">
            <v>79</v>
          </cell>
        </row>
        <row r="27">
          <cell r="A27" t="str">
            <v>301  Сосиски Сочинки по-баварски с сыром,  0.4кг, ТМ Стародворье  ПОКОМ</v>
          </cell>
          <cell r="B27" t="str">
            <v>шт</v>
          </cell>
          <cell r="D27">
            <v>1302</v>
          </cell>
          <cell r="E27">
            <v>372</v>
          </cell>
          <cell r="F27">
            <v>930</v>
          </cell>
          <cell r="G27">
            <v>0.4</v>
          </cell>
          <cell r="J27">
            <v>2304</v>
          </cell>
          <cell r="L27">
            <v>74.400000000000006</v>
          </cell>
          <cell r="N27">
            <v>43.467741935483865</v>
          </cell>
          <cell r="O27">
            <v>43.467741935483865</v>
          </cell>
          <cell r="P27">
            <v>30.2</v>
          </cell>
          <cell r="Q27">
            <v>130.19999999999999</v>
          </cell>
          <cell r="R27">
            <v>7.4</v>
          </cell>
        </row>
        <row r="28">
          <cell r="A28" t="str">
            <v>302  Сосиски Сочинки по-баварски,  0.4кг, ТМ Стародворье  ПОКОМ</v>
          </cell>
          <cell r="B28" t="str">
            <v>шт</v>
          </cell>
          <cell r="C28">
            <v>243</v>
          </cell>
          <cell r="D28">
            <v>534</v>
          </cell>
          <cell r="E28">
            <v>412</v>
          </cell>
          <cell r="F28">
            <v>279</v>
          </cell>
          <cell r="G28">
            <v>0.4</v>
          </cell>
          <cell r="J28">
            <v>2628</v>
          </cell>
          <cell r="L28">
            <v>82.4</v>
          </cell>
          <cell r="N28">
            <v>35.279126213592228</v>
          </cell>
          <cell r="O28">
            <v>35.279126213592228</v>
          </cell>
          <cell r="P28">
            <v>76.599999999999994</v>
          </cell>
          <cell r="Q28">
            <v>69.2</v>
          </cell>
          <cell r="R28">
            <v>64.2</v>
          </cell>
        </row>
        <row r="29">
          <cell r="A29" t="str">
            <v>318 Сосиски Датские ТМ Зареченские колбасы ТС Зареченские п полиамид в модифициров  ПОКОМ</v>
          </cell>
          <cell r="B29" t="str">
            <v>кг</v>
          </cell>
          <cell r="C29">
            <v>65.305000000000007</v>
          </cell>
          <cell r="D29">
            <v>562.33500000000004</v>
          </cell>
          <cell r="E29">
            <v>343.10500000000002</v>
          </cell>
          <cell r="F29">
            <v>245.489</v>
          </cell>
          <cell r="G29">
            <v>1</v>
          </cell>
          <cell r="L29">
            <v>68.621000000000009</v>
          </cell>
          <cell r="M29">
            <v>510</v>
          </cell>
          <cell r="N29">
            <v>11.009588901356727</v>
          </cell>
          <cell r="O29">
            <v>3.5774617099721655</v>
          </cell>
          <cell r="P29">
            <v>42.553800000000003</v>
          </cell>
          <cell r="Q29">
            <v>51.219200000000001</v>
          </cell>
          <cell r="R29">
            <v>51.772799999999997</v>
          </cell>
        </row>
        <row r="30">
          <cell r="A30" t="str">
            <v>320 Сосиски Сочинки ТМ Стародворье с сочным окороком в оболочке полиамид в модиф газ 0,4 кг  ПОКОМ</v>
          </cell>
          <cell r="B30" t="str">
            <v>шт</v>
          </cell>
          <cell r="D30">
            <v>570</v>
          </cell>
          <cell r="E30">
            <v>316</v>
          </cell>
          <cell r="F30">
            <v>254</v>
          </cell>
          <cell r="G30">
            <v>0.4</v>
          </cell>
          <cell r="J30">
            <v>1050</v>
          </cell>
          <cell r="L30">
            <v>63.2</v>
          </cell>
          <cell r="N30">
            <v>20.632911392405063</v>
          </cell>
          <cell r="O30">
            <v>20.632911392405063</v>
          </cell>
          <cell r="P30">
            <v>0.4</v>
          </cell>
          <cell r="Q30">
            <v>57.4</v>
          </cell>
          <cell r="R30">
            <v>1.2</v>
          </cell>
        </row>
        <row r="31">
          <cell r="A31" t="str">
            <v>378 Ветчина Балыкбургская ТМ Баварушка в оболочке фиброуз в вакуумной упаковке.  ПОКОМ</v>
          </cell>
          <cell r="B31" t="str">
            <v>кг</v>
          </cell>
          <cell r="D31">
            <v>444.41899999999998</v>
          </cell>
          <cell r="E31">
            <v>3.9740000000000002</v>
          </cell>
          <cell r="F31">
            <v>440.44499999999999</v>
          </cell>
          <cell r="G31">
            <v>0</v>
          </cell>
          <cell r="L31">
            <v>0.79480000000000006</v>
          </cell>
          <cell r="N31">
            <v>554.15827881227972</v>
          </cell>
          <cell r="O31">
            <v>554.15827881227972</v>
          </cell>
          <cell r="P31">
            <v>0</v>
          </cell>
          <cell r="Q31">
            <v>0</v>
          </cell>
          <cell r="R31">
            <v>0</v>
          </cell>
        </row>
        <row r="32">
          <cell r="A32" t="str">
            <v>БОНУС_096  Сосиски Баварские,  0.42кг,ПОКОМ</v>
          </cell>
          <cell r="B32" t="str">
            <v>шт</v>
          </cell>
          <cell r="D32">
            <v>16</v>
          </cell>
          <cell r="E32">
            <v>21</v>
          </cell>
          <cell r="F32">
            <v>-5</v>
          </cell>
          <cell r="G32">
            <v>0</v>
          </cell>
          <cell r="L32">
            <v>4.2</v>
          </cell>
          <cell r="N32">
            <v>-1.1904761904761905</v>
          </cell>
          <cell r="O32">
            <v>-1.1904761904761905</v>
          </cell>
          <cell r="P32">
            <v>0</v>
          </cell>
          <cell r="Q32">
            <v>0</v>
          </cell>
          <cell r="R32">
            <v>0</v>
          </cell>
        </row>
        <row r="33">
          <cell r="A33" t="str">
            <v>БОНУС_225  Колбаса Дугушка со шпиком, ВЕС, ТМ Стародворье   ПОКОМ</v>
          </cell>
          <cell r="B33" t="str">
            <v>кг</v>
          </cell>
          <cell r="E33">
            <v>0.879</v>
          </cell>
          <cell r="F33">
            <v>-0.879</v>
          </cell>
          <cell r="G33">
            <v>0</v>
          </cell>
          <cell r="L33">
            <v>0.17580000000000001</v>
          </cell>
          <cell r="N33">
            <v>-5</v>
          </cell>
          <cell r="O33">
            <v>-5</v>
          </cell>
          <cell r="P33">
            <v>0</v>
          </cell>
          <cell r="Q33">
            <v>0</v>
          </cell>
          <cell r="R33">
            <v>0</v>
          </cell>
        </row>
        <row r="34">
          <cell r="A34" t="str">
            <v>Сардельки Сочинки с сочным окороком ТМ Стародворье полиамид мгс ф/в 0,4 кг СК3</v>
          </cell>
          <cell r="B34" t="str">
            <v>шт</v>
          </cell>
          <cell r="G34">
            <v>0.4</v>
          </cell>
          <cell r="J34">
            <v>1752</v>
          </cell>
          <cell r="L34">
            <v>0</v>
          </cell>
          <cell r="N34" t="e">
            <v>#DIV/0!</v>
          </cell>
          <cell r="O34" t="e">
            <v>#DIV/0!</v>
          </cell>
          <cell r="P34">
            <v>0</v>
          </cell>
          <cell r="Q34">
            <v>0</v>
          </cell>
          <cell r="R34">
            <v>0</v>
          </cell>
        </row>
        <row r="35">
          <cell r="A35" t="str">
            <v>В/к колбасы «Сочинка по-европейски с сочной грудинкой» Весовой фиброуз ТМ «Стародворье»</v>
          </cell>
          <cell r="B35" t="str">
            <v>кг</v>
          </cell>
          <cell r="G35">
            <v>1</v>
          </cell>
          <cell r="M35">
            <v>72</v>
          </cell>
        </row>
        <row r="36">
          <cell r="A36" t="str">
            <v>В/к колбасы «Сочинка по-фински с сочным окороком» Весовой фиброуз ТМ «Стародворье»</v>
          </cell>
          <cell r="B36" t="str">
            <v>кг</v>
          </cell>
          <cell r="G36">
            <v>1</v>
          </cell>
          <cell r="M36">
            <v>72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51"/>
  <sheetViews>
    <sheetView tabSelected="1" workbookViewId="0">
      <pane ySplit="5" topLeftCell="A6" activePane="bottomLeft" state="frozen"/>
      <selection pane="bottomLeft" activeCell="W15" sqref="W15"/>
    </sheetView>
  </sheetViews>
  <sheetFormatPr defaultColWidth="10.5" defaultRowHeight="11.45" customHeight="1" outlineLevelRow="2" x14ac:dyDescent="0.2"/>
  <cols>
    <col min="1" max="1" width="70.33203125" style="2" customWidth="1"/>
    <col min="2" max="2" width="3.83203125" style="2" customWidth="1"/>
    <col min="3" max="3" width="8.5" style="2" customWidth="1"/>
    <col min="4" max="7" width="8.1640625" style="2" customWidth="1"/>
    <col min="8" max="8" width="5" style="16" customWidth="1"/>
    <col min="9" max="9" width="2" style="3" customWidth="1"/>
    <col min="10" max="10" width="2.1640625" style="3" customWidth="1"/>
    <col min="11" max="12" width="2.33203125" style="3" customWidth="1"/>
    <col min="13" max="13" width="7.1640625" style="3" customWidth="1"/>
    <col min="14" max="14" width="10.5" style="3"/>
    <col min="15" max="16" width="6.5" style="3" customWidth="1"/>
    <col min="17" max="19" width="7.6640625" style="3" customWidth="1"/>
    <col min="20" max="20" width="17.83203125" style="3" customWidth="1"/>
    <col min="21" max="16384" width="10.5" style="3"/>
  </cols>
  <sheetData>
    <row r="1" spans="1:21" ht="12.95" customHeight="1" outlineLevel="1" x14ac:dyDescent="0.2">
      <c r="A1" s="1" t="s">
        <v>0</v>
      </c>
    </row>
    <row r="2" spans="1:21" ht="12.95" customHeight="1" outlineLevel="1" x14ac:dyDescent="0.2">
      <c r="A2" s="1"/>
    </row>
    <row r="3" spans="1:21" ht="26.1" customHeight="1" x14ac:dyDescent="0.2">
      <c r="A3" s="4" t="s">
        <v>1</v>
      </c>
      <c r="B3" s="4" t="s">
        <v>2</v>
      </c>
      <c r="C3" s="13" t="s">
        <v>68</v>
      </c>
      <c r="D3" s="4" t="s">
        <v>3</v>
      </c>
      <c r="E3" s="4"/>
      <c r="F3" s="4"/>
      <c r="G3" s="4"/>
      <c r="H3" s="9" t="s">
        <v>56</v>
      </c>
      <c r="I3" s="10" t="s">
        <v>57</v>
      </c>
      <c r="J3" s="10" t="s">
        <v>58</v>
      </c>
      <c r="K3" s="10" t="s">
        <v>59</v>
      </c>
      <c r="L3" s="10" t="s">
        <v>59</v>
      </c>
      <c r="M3" s="10" t="s">
        <v>60</v>
      </c>
      <c r="N3" s="10" t="s">
        <v>59</v>
      </c>
      <c r="O3" s="10" t="s">
        <v>61</v>
      </c>
      <c r="P3" s="10" t="s">
        <v>62</v>
      </c>
      <c r="Q3" s="11" t="s">
        <v>63</v>
      </c>
      <c r="R3" s="11" t="s">
        <v>64</v>
      </c>
      <c r="S3" s="11" t="s">
        <v>67</v>
      </c>
      <c r="T3" s="10" t="s">
        <v>65</v>
      </c>
      <c r="U3" s="10" t="s">
        <v>66</v>
      </c>
    </row>
    <row r="4" spans="1:21" ht="26.1" customHeight="1" x14ac:dyDescent="0.2">
      <c r="A4" s="4" t="s">
        <v>1</v>
      </c>
      <c r="B4" s="4" t="s">
        <v>2</v>
      </c>
      <c r="C4" s="13" t="s">
        <v>68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11.1" customHeight="1" x14ac:dyDescent="0.2">
      <c r="A5" s="5"/>
      <c r="B5" s="5"/>
      <c r="C5" s="5"/>
      <c r="D5" s="6"/>
      <c r="E5" s="6"/>
      <c r="F5" s="12">
        <f t="shared" ref="F5:G5" si="0">SUM(F6:F73)</f>
        <v>11482.424999999996</v>
      </c>
      <c r="G5" s="12">
        <f t="shared" si="0"/>
        <v>30345.579999999994</v>
      </c>
      <c r="H5" s="9"/>
      <c r="I5" s="12">
        <f t="shared" ref="I5:N5" si="1">SUM(I6:I73)</f>
        <v>0</v>
      </c>
      <c r="J5" s="12">
        <f t="shared" si="1"/>
        <v>0</v>
      </c>
      <c r="K5" s="12">
        <f t="shared" si="1"/>
        <v>0</v>
      </c>
      <c r="L5" s="12">
        <f t="shared" si="1"/>
        <v>0</v>
      </c>
      <c r="M5" s="12">
        <f t="shared" si="1"/>
        <v>2296.4850000000006</v>
      </c>
      <c r="N5" s="12">
        <f t="shared" si="1"/>
        <v>12352.328000000001</v>
      </c>
      <c r="O5" s="10"/>
      <c r="P5" s="10"/>
      <c r="Q5" s="12">
        <f>SUM(Q6:Q73)</f>
        <v>2110.3108000000002</v>
      </c>
      <c r="R5" s="12">
        <f>SUM(R6:R73)</f>
        <v>1751.125</v>
      </c>
      <c r="S5" s="12">
        <f>SUM(S6:S73)</f>
        <v>1985.8402000000001</v>
      </c>
      <c r="T5" s="10"/>
      <c r="U5" s="12">
        <f>SUM(U6:U73)</f>
        <v>12008.528000000002</v>
      </c>
    </row>
    <row r="6" spans="1:21" ht="11.1" customHeight="1" outlineLevel="2" x14ac:dyDescent="0.2">
      <c r="A6" s="7" t="s">
        <v>8</v>
      </c>
      <c r="B6" s="7" t="s">
        <v>9</v>
      </c>
      <c r="C6" s="14" t="s">
        <v>68</v>
      </c>
      <c r="D6" s="8"/>
      <c r="E6" s="8">
        <v>150.86500000000001</v>
      </c>
      <c r="F6" s="8">
        <v>20.22</v>
      </c>
      <c r="G6" s="8">
        <v>130.64500000000001</v>
      </c>
      <c r="H6" s="16">
        <v>1</v>
      </c>
      <c r="M6" s="3">
        <f>F6/5</f>
        <v>4.0439999999999996</v>
      </c>
      <c r="N6" s="19"/>
      <c r="O6" s="3">
        <f>(G6+N6)/M6</f>
        <v>32.305885262116725</v>
      </c>
      <c r="P6" s="3">
        <f>G6/M6</f>
        <v>32.305885262116725</v>
      </c>
      <c r="Q6" s="3">
        <v>0</v>
      </c>
      <c r="R6" s="3">
        <v>0</v>
      </c>
      <c r="S6" s="3">
        <v>0</v>
      </c>
      <c r="T6" s="18" t="s">
        <v>70</v>
      </c>
      <c r="U6" s="3">
        <f>N6*H6</f>
        <v>0</v>
      </c>
    </row>
    <row r="7" spans="1:21" ht="11.1" customHeight="1" outlineLevel="2" x14ac:dyDescent="0.2">
      <c r="A7" s="7" t="s">
        <v>10</v>
      </c>
      <c r="B7" s="7" t="s">
        <v>9</v>
      </c>
      <c r="C7" s="14" t="s">
        <v>68</v>
      </c>
      <c r="D7" s="8"/>
      <c r="E7" s="8">
        <v>141.30000000000001</v>
      </c>
      <c r="F7" s="8">
        <v>23.207999999999998</v>
      </c>
      <c r="G7" s="8">
        <v>118.092</v>
      </c>
      <c r="H7" s="16">
        <v>1</v>
      </c>
      <c r="M7" s="3">
        <f t="shared" ref="M7:M51" si="2">F7/5</f>
        <v>4.6415999999999995</v>
      </c>
      <c r="N7" s="19"/>
      <c r="O7" s="3">
        <f t="shared" ref="O7:O51" si="3">(G7+N7)/M7</f>
        <v>25.442088934850055</v>
      </c>
      <c r="P7" s="3">
        <f t="shared" ref="P7:P51" si="4">G7/M7</f>
        <v>25.442088934850055</v>
      </c>
      <c r="Q7" s="3">
        <v>0</v>
      </c>
      <c r="R7" s="3">
        <v>0</v>
      </c>
      <c r="S7" s="3">
        <v>0</v>
      </c>
      <c r="T7" s="18" t="s">
        <v>70</v>
      </c>
      <c r="U7" s="3">
        <f t="shared" ref="U7:U51" si="5">N7*H7</f>
        <v>0</v>
      </c>
    </row>
    <row r="8" spans="1:21" ht="11.1" customHeight="1" outlineLevel="2" x14ac:dyDescent="0.2">
      <c r="A8" s="7" t="s">
        <v>11</v>
      </c>
      <c r="B8" s="7" t="s">
        <v>9</v>
      </c>
      <c r="C8" s="7"/>
      <c r="D8" s="8">
        <v>151.14400000000001</v>
      </c>
      <c r="E8" s="8">
        <v>32.972999999999999</v>
      </c>
      <c r="F8" s="8">
        <v>55.741</v>
      </c>
      <c r="G8" s="8">
        <v>107.962</v>
      </c>
      <c r="H8" s="16">
        <f>VLOOKUP(A8,[1]TDSheet!$A:$G,7,0)</f>
        <v>1</v>
      </c>
      <c r="M8" s="3">
        <f t="shared" si="2"/>
        <v>11.148199999999999</v>
      </c>
      <c r="N8" s="19">
        <f>13*M8-G8</f>
        <v>36.964599999999976</v>
      </c>
      <c r="O8" s="3">
        <f t="shared" si="3"/>
        <v>12.999999999999998</v>
      </c>
      <c r="P8" s="3">
        <f t="shared" si="4"/>
        <v>9.6842539602805839</v>
      </c>
      <c r="Q8" s="3">
        <f>VLOOKUP(A8,[1]TDSheet!$A:$Q,17,0)</f>
        <v>15.4476</v>
      </c>
      <c r="R8" s="3">
        <f>VLOOKUP(A8,[1]TDSheet!$A:$R,18,0)</f>
        <v>5.5835999999999997</v>
      </c>
      <c r="S8" s="3">
        <f>VLOOKUP(A8,[1]TDSheet!$A:$L,12,0)</f>
        <v>14.2166</v>
      </c>
      <c r="U8" s="3">
        <f t="shared" si="5"/>
        <v>36.964599999999976</v>
      </c>
    </row>
    <row r="9" spans="1:21" ht="11.1" customHeight="1" outlineLevel="2" x14ac:dyDescent="0.2">
      <c r="A9" s="7" t="s">
        <v>12</v>
      </c>
      <c r="B9" s="7" t="s">
        <v>9</v>
      </c>
      <c r="C9" s="7"/>
      <c r="D9" s="8">
        <v>177.017</v>
      </c>
      <c r="E9" s="8">
        <v>40.597000000000001</v>
      </c>
      <c r="F9" s="8">
        <v>88.563999999999993</v>
      </c>
      <c r="G9" s="8">
        <v>108.74299999999999</v>
      </c>
      <c r="H9" s="16">
        <f>VLOOKUP(A9,[1]TDSheet!$A:$G,7,0)</f>
        <v>1</v>
      </c>
      <c r="M9" s="3">
        <f t="shared" si="2"/>
        <v>17.712799999999998</v>
      </c>
      <c r="N9" s="19">
        <f>13*M9-G9</f>
        <v>121.52339999999998</v>
      </c>
      <c r="O9" s="3">
        <f t="shared" si="3"/>
        <v>13</v>
      </c>
      <c r="P9" s="3">
        <f t="shared" si="4"/>
        <v>6.1392326453186401</v>
      </c>
      <c r="Q9" s="3">
        <f>VLOOKUP(A9,[1]TDSheet!$A:$Q,17,0)</f>
        <v>18.038999999999998</v>
      </c>
      <c r="R9" s="3">
        <f>VLOOKUP(A9,[1]TDSheet!$A:$R,18,0)</f>
        <v>3.8201999999999998</v>
      </c>
      <c r="S9" s="3">
        <f>VLOOKUP(A9,[1]TDSheet!$A:$L,12,0)</f>
        <v>17.4328</v>
      </c>
      <c r="U9" s="3">
        <f t="shared" si="5"/>
        <v>121.52339999999998</v>
      </c>
    </row>
    <row r="10" spans="1:21" ht="11.1" customHeight="1" outlineLevel="2" x14ac:dyDescent="0.2">
      <c r="A10" s="7" t="s">
        <v>19</v>
      </c>
      <c r="B10" s="7" t="s">
        <v>20</v>
      </c>
      <c r="C10" s="7"/>
      <c r="D10" s="8">
        <v>127</v>
      </c>
      <c r="E10" s="8">
        <v>402</v>
      </c>
      <c r="F10" s="8">
        <v>10</v>
      </c>
      <c r="G10" s="8">
        <v>402</v>
      </c>
      <c r="H10" s="16">
        <f>VLOOKUP(A10,[1]TDSheet!$A:$G,7,0)</f>
        <v>0.45</v>
      </c>
      <c r="M10" s="3">
        <f t="shared" si="2"/>
        <v>2</v>
      </c>
      <c r="N10" s="19"/>
      <c r="O10" s="3">
        <f t="shared" si="3"/>
        <v>201</v>
      </c>
      <c r="P10" s="3">
        <f t="shared" si="4"/>
        <v>201</v>
      </c>
      <c r="Q10" s="3">
        <f>VLOOKUP(A10,[1]TDSheet!$A:$Q,17,0)</f>
        <v>41.6</v>
      </c>
      <c r="R10" s="3">
        <f>VLOOKUP(A10,[1]TDSheet!$A:$R,18,0)</f>
        <v>25.2</v>
      </c>
      <c r="S10" s="3">
        <f>VLOOKUP(A10,[1]TDSheet!$A:$L,12,0)</f>
        <v>57.2</v>
      </c>
      <c r="U10" s="3">
        <f t="shared" si="5"/>
        <v>0</v>
      </c>
    </row>
    <row r="11" spans="1:21" ht="11.1" customHeight="1" outlineLevel="2" x14ac:dyDescent="0.2">
      <c r="A11" s="7" t="s">
        <v>21</v>
      </c>
      <c r="B11" s="7" t="s">
        <v>20</v>
      </c>
      <c r="C11" s="7"/>
      <c r="D11" s="8">
        <v>152</v>
      </c>
      <c r="E11" s="8">
        <v>434</v>
      </c>
      <c r="F11" s="8">
        <v>32</v>
      </c>
      <c r="G11" s="8">
        <v>432</v>
      </c>
      <c r="H11" s="16">
        <f>VLOOKUP(A11,[1]TDSheet!$A:$G,7,0)</f>
        <v>0.45</v>
      </c>
      <c r="M11" s="3">
        <f t="shared" si="2"/>
        <v>6.4</v>
      </c>
      <c r="N11" s="19"/>
      <c r="O11" s="3">
        <f t="shared" si="3"/>
        <v>67.5</v>
      </c>
      <c r="P11" s="3">
        <f t="shared" si="4"/>
        <v>67.5</v>
      </c>
      <c r="Q11" s="3">
        <f>VLOOKUP(A11,[1]TDSheet!$A:$Q,17,0)</f>
        <v>46.6</v>
      </c>
      <c r="R11" s="3">
        <f>VLOOKUP(A11,[1]TDSheet!$A:$R,18,0)</f>
        <v>30.2</v>
      </c>
      <c r="S11" s="3">
        <f>VLOOKUP(A11,[1]TDSheet!$A:$L,12,0)</f>
        <v>58.2</v>
      </c>
      <c r="U11" s="3">
        <f t="shared" si="5"/>
        <v>0</v>
      </c>
    </row>
    <row r="12" spans="1:21" ht="21.95" customHeight="1" outlineLevel="2" x14ac:dyDescent="0.2">
      <c r="A12" s="7" t="s">
        <v>44</v>
      </c>
      <c r="B12" s="7" t="s">
        <v>20</v>
      </c>
      <c r="C12" s="7"/>
      <c r="D12" s="8">
        <v>29</v>
      </c>
      <c r="E12" s="8">
        <v>30</v>
      </c>
      <c r="F12" s="8"/>
      <c r="G12" s="8">
        <v>59</v>
      </c>
      <c r="H12" s="16">
        <f>VLOOKUP(A12,[1]TDSheet!$A:$G,7,0)</f>
        <v>0.4</v>
      </c>
      <c r="M12" s="3">
        <f t="shared" si="2"/>
        <v>0</v>
      </c>
      <c r="N12" s="19"/>
      <c r="O12" s="3" t="e">
        <f t="shared" si="3"/>
        <v>#DIV/0!</v>
      </c>
      <c r="P12" s="3" t="e">
        <f t="shared" si="4"/>
        <v>#DIV/0!</v>
      </c>
      <c r="Q12" s="3">
        <f>VLOOKUP(A12,[1]TDSheet!$A:$Q,17,0)</f>
        <v>2.2000000000000002</v>
      </c>
      <c r="R12" s="3">
        <f>VLOOKUP(A12,[1]TDSheet!$A:$R,18,0)</f>
        <v>1.2</v>
      </c>
      <c r="S12" s="3">
        <f>VLOOKUP(A12,[1]TDSheet!$A:$L,12,0)</f>
        <v>5</v>
      </c>
      <c r="U12" s="3">
        <f t="shared" si="5"/>
        <v>0</v>
      </c>
    </row>
    <row r="13" spans="1:21" ht="11.1" customHeight="1" outlineLevel="2" x14ac:dyDescent="0.2">
      <c r="A13" s="7" t="s">
        <v>45</v>
      </c>
      <c r="B13" s="7" t="s">
        <v>20</v>
      </c>
      <c r="C13" s="15" t="s">
        <v>68</v>
      </c>
      <c r="D13" s="8">
        <v>177</v>
      </c>
      <c r="E13" s="8">
        <v>1374</v>
      </c>
      <c r="F13" s="8">
        <v>47</v>
      </c>
      <c r="G13" s="21">
        <f>1282+G49</f>
        <v>1270</v>
      </c>
      <c r="H13" s="16">
        <f>VLOOKUP(A13,[1]TDSheet!$A:$G,7,0)</f>
        <v>0.42</v>
      </c>
      <c r="M13" s="3">
        <f t="shared" si="2"/>
        <v>9.4</v>
      </c>
      <c r="N13" s="19"/>
      <c r="O13" s="3">
        <f t="shared" si="3"/>
        <v>135.10638297872339</v>
      </c>
      <c r="P13" s="3">
        <f t="shared" si="4"/>
        <v>135.10638297872339</v>
      </c>
      <c r="Q13" s="3">
        <f>VLOOKUP(A13,[1]TDSheet!$A:$Q,17,0)</f>
        <v>28.8</v>
      </c>
      <c r="R13" s="3">
        <f>VLOOKUP(A13,[1]TDSheet!$A:$R,18,0)</f>
        <v>19</v>
      </c>
      <c r="S13" s="3">
        <f>VLOOKUP(A13,[1]TDSheet!$A:$L,12,0)</f>
        <v>16.600000000000001</v>
      </c>
      <c r="U13" s="3">
        <f t="shared" si="5"/>
        <v>0</v>
      </c>
    </row>
    <row r="14" spans="1:21" ht="11.1" customHeight="1" outlineLevel="2" x14ac:dyDescent="0.2">
      <c r="A14" s="7" t="s">
        <v>22</v>
      </c>
      <c r="B14" s="7" t="s">
        <v>9</v>
      </c>
      <c r="C14" s="14" t="s">
        <v>68</v>
      </c>
      <c r="D14" s="8"/>
      <c r="E14" s="8">
        <v>882.98800000000006</v>
      </c>
      <c r="F14" s="8">
        <v>36.927999999999997</v>
      </c>
      <c r="G14" s="8">
        <v>846.06</v>
      </c>
      <c r="H14" s="16">
        <v>1</v>
      </c>
      <c r="M14" s="3">
        <f t="shared" si="2"/>
        <v>7.3855999999999993</v>
      </c>
      <c r="N14" s="19"/>
      <c r="O14" s="3">
        <f t="shared" si="3"/>
        <v>114.55535095320624</v>
      </c>
      <c r="P14" s="3">
        <f t="shared" si="4"/>
        <v>114.55535095320624</v>
      </c>
      <c r="Q14" s="3">
        <v>0</v>
      </c>
      <c r="R14" s="3">
        <v>0</v>
      </c>
      <c r="S14" s="3">
        <v>0</v>
      </c>
      <c r="T14" s="18" t="s">
        <v>70</v>
      </c>
      <c r="U14" s="3">
        <f t="shared" si="5"/>
        <v>0</v>
      </c>
    </row>
    <row r="15" spans="1:21" ht="21.95" customHeight="1" outlineLevel="2" x14ac:dyDescent="0.2">
      <c r="A15" s="7" t="s">
        <v>23</v>
      </c>
      <c r="B15" s="7" t="s">
        <v>9</v>
      </c>
      <c r="C15" s="7"/>
      <c r="D15" s="8">
        <v>2389.0650000000001</v>
      </c>
      <c r="E15" s="8">
        <v>1778.0150000000001</v>
      </c>
      <c r="F15" s="8">
        <v>1891.1289999999999</v>
      </c>
      <c r="G15" s="8">
        <v>1940.9570000000001</v>
      </c>
      <c r="H15" s="16">
        <f>VLOOKUP(A15,[1]TDSheet!$A:$G,7,0)</f>
        <v>1</v>
      </c>
      <c r="M15" s="3">
        <f t="shared" si="2"/>
        <v>378.22579999999999</v>
      </c>
      <c r="N15" s="19">
        <f>13*M15-G15</f>
        <v>2975.9784</v>
      </c>
      <c r="O15" s="3">
        <f t="shared" si="3"/>
        <v>13.000000000000002</v>
      </c>
      <c r="P15" s="3">
        <f t="shared" si="4"/>
        <v>5.1317414094966551</v>
      </c>
      <c r="Q15" s="3">
        <f>VLOOKUP(A15,[1]TDSheet!$A:$Q,17,0)</f>
        <v>364.79759999999999</v>
      </c>
      <c r="R15" s="3">
        <f>VLOOKUP(A15,[1]TDSheet!$A:$R,18,0)</f>
        <v>338.26179999999999</v>
      </c>
      <c r="S15" s="3">
        <f>VLOOKUP(A15,[1]TDSheet!$A:$L,12,0)</f>
        <v>345.0806</v>
      </c>
      <c r="U15" s="3">
        <f t="shared" si="5"/>
        <v>2975.9784</v>
      </c>
    </row>
    <row r="16" spans="1:21" ht="11.1" customHeight="1" outlineLevel="2" x14ac:dyDescent="0.2">
      <c r="A16" s="7" t="s">
        <v>24</v>
      </c>
      <c r="B16" s="7" t="s">
        <v>9</v>
      </c>
      <c r="C16" s="14" t="s">
        <v>68</v>
      </c>
      <c r="D16" s="8">
        <v>104.91500000000001</v>
      </c>
      <c r="E16" s="8">
        <v>882.65300000000002</v>
      </c>
      <c r="F16" s="8">
        <v>108.21</v>
      </c>
      <c r="G16" s="8">
        <v>867.03</v>
      </c>
      <c r="H16" s="16">
        <f>VLOOKUP(A16,[1]TDSheet!$A:$G,7,0)</f>
        <v>1</v>
      </c>
      <c r="M16" s="3">
        <f t="shared" si="2"/>
        <v>21.641999999999999</v>
      </c>
      <c r="N16" s="19"/>
      <c r="O16" s="3">
        <f t="shared" si="3"/>
        <v>40.062378708067648</v>
      </c>
      <c r="P16" s="3">
        <f t="shared" si="4"/>
        <v>40.062378708067648</v>
      </c>
      <c r="Q16" s="3">
        <f>VLOOKUP(A16,[1]TDSheet!$A:$Q,17,0)</f>
        <v>18.8096</v>
      </c>
      <c r="R16" s="3">
        <f>VLOOKUP(A16,[1]TDSheet!$A:$R,18,0)</f>
        <v>14.98</v>
      </c>
      <c r="S16" s="3">
        <f>VLOOKUP(A16,[1]TDSheet!$A:$L,12,0)</f>
        <v>15.291999999999998</v>
      </c>
      <c r="U16" s="3">
        <f t="shared" si="5"/>
        <v>0</v>
      </c>
    </row>
    <row r="17" spans="1:21" ht="11.1" customHeight="1" outlineLevel="2" x14ac:dyDescent="0.2">
      <c r="A17" s="7" t="s">
        <v>25</v>
      </c>
      <c r="B17" s="7" t="s">
        <v>9</v>
      </c>
      <c r="C17" s="7"/>
      <c r="D17" s="8">
        <v>2159.0329999999999</v>
      </c>
      <c r="E17" s="8">
        <v>1199.8599999999999</v>
      </c>
      <c r="F17" s="8">
        <v>1395.857</v>
      </c>
      <c r="G17" s="8">
        <v>1624.52</v>
      </c>
      <c r="H17" s="16">
        <f>VLOOKUP(A17,[1]TDSheet!$A:$G,7,0)</f>
        <v>1</v>
      </c>
      <c r="M17" s="3">
        <f t="shared" si="2"/>
        <v>279.17140000000001</v>
      </c>
      <c r="N17" s="19">
        <f>13*M17-G17</f>
        <v>2004.7082</v>
      </c>
      <c r="O17" s="3">
        <f t="shared" si="3"/>
        <v>13</v>
      </c>
      <c r="P17" s="3">
        <f t="shared" si="4"/>
        <v>5.8190774556419456</v>
      </c>
      <c r="Q17" s="3">
        <f>VLOOKUP(A17,[1]TDSheet!$A:$Q,17,0)</f>
        <v>295.0016</v>
      </c>
      <c r="R17" s="3">
        <f>VLOOKUP(A17,[1]TDSheet!$A:$R,18,0)</f>
        <v>291.82979999999998</v>
      </c>
      <c r="S17" s="3">
        <f>VLOOKUP(A17,[1]TDSheet!$A:$L,12,0)</f>
        <v>278.08659999999998</v>
      </c>
      <c r="U17" s="3">
        <f t="shared" si="5"/>
        <v>2004.7082</v>
      </c>
    </row>
    <row r="18" spans="1:21" ht="11.1" customHeight="1" outlineLevel="2" x14ac:dyDescent="0.2">
      <c r="A18" s="7" t="s">
        <v>26</v>
      </c>
      <c r="B18" s="7" t="s">
        <v>9</v>
      </c>
      <c r="C18" s="14" t="s">
        <v>68</v>
      </c>
      <c r="D18" s="8"/>
      <c r="E18" s="8">
        <v>885.45899999999995</v>
      </c>
      <c r="F18" s="8">
        <v>24.658000000000001</v>
      </c>
      <c r="G18" s="8">
        <v>776.23800000000006</v>
      </c>
      <c r="H18" s="16">
        <v>1</v>
      </c>
      <c r="M18" s="3">
        <f t="shared" si="2"/>
        <v>4.9316000000000004</v>
      </c>
      <c r="N18" s="19"/>
      <c r="O18" s="3">
        <f t="shared" si="3"/>
        <v>157.40084353962203</v>
      </c>
      <c r="P18" s="3">
        <f t="shared" si="4"/>
        <v>157.40084353962203</v>
      </c>
      <c r="Q18" s="3">
        <v>0</v>
      </c>
      <c r="R18" s="3">
        <v>0</v>
      </c>
      <c r="S18" s="3">
        <v>0</v>
      </c>
      <c r="T18" s="18" t="s">
        <v>70</v>
      </c>
      <c r="U18" s="3">
        <f t="shared" si="5"/>
        <v>0</v>
      </c>
    </row>
    <row r="19" spans="1:21" ht="11.1" customHeight="1" outlineLevel="2" x14ac:dyDescent="0.2">
      <c r="A19" s="7" t="s">
        <v>27</v>
      </c>
      <c r="B19" s="7" t="s">
        <v>9</v>
      </c>
      <c r="C19" s="14" t="s">
        <v>68</v>
      </c>
      <c r="D19" s="8">
        <v>54.655000000000001</v>
      </c>
      <c r="E19" s="8">
        <v>617.78300000000002</v>
      </c>
      <c r="F19" s="8">
        <v>80.191999999999993</v>
      </c>
      <c r="G19" s="8">
        <v>579.86400000000003</v>
      </c>
      <c r="H19" s="16">
        <f>VLOOKUP(A19,[1]TDSheet!$A:$G,7,0)</f>
        <v>1</v>
      </c>
      <c r="M19" s="3">
        <f t="shared" si="2"/>
        <v>16.038399999999999</v>
      </c>
      <c r="N19" s="19"/>
      <c r="O19" s="3">
        <f t="shared" si="3"/>
        <v>36.154728651237036</v>
      </c>
      <c r="P19" s="3">
        <f t="shared" si="4"/>
        <v>36.154728651237036</v>
      </c>
      <c r="Q19" s="3">
        <f>VLOOKUP(A19,[1]TDSheet!$A:$Q,17,0)</f>
        <v>13.372</v>
      </c>
      <c r="R19" s="3">
        <f>VLOOKUP(A19,[1]TDSheet!$A:$R,18,0)</f>
        <v>7.8718000000000004</v>
      </c>
      <c r="S19" s="3">
        <f>VLOOKUP(A19,[1]TDSheet!$A:$L,12,0)</f>
        <v>13.970599999999999</v>
      </c>
      <c r="U19" s="3">
        <f t="shared" si="5"/>
        <v>0</v>
      </c>
    </row>
    <row r="20" spans="1:21" ht="11.1" customHeight="1" outlineLevel="2" x14ac:dyDescent="0.2">
      <c r="A20" s="7" t="s">
        <v>28</v>
      </c>
      <c r="B20" s="7" t="s">
        <v>9</v>
      </c>
      <c r="C20" s="7"/>
      <c r="D20" s="8">
        <v>1896.913</v>
      </c>
      <c r="E20" s="8">
        <v>840.99</v>
      </c>
      <c r="F20" s="8">
        <v>1222.8710000000001</v>
      </c>
      <c r="G20" s="8">
        <v>1207.8430000000001</v>
      </c>
      <c r="H20" s="16">
        <f>VLOOKUP(A20,[1]TDSheet!$A:$G,7,0)</f>
        <v>1</v>
      </c>
      <c r="M20" s="3">
        <f t="shared" si="2"/>
        <v>244.57420000000002</v>
      </c>
      <c r="N20" s="19">
        <f t="shared" ref="N20:N21" si="6">13*M20-G20</f>
        <v>1971.6216000000002</v>
      </c>
      <c r="O20" s="3">
        <f t="shared" si="3"/>
        <v>13</v>
      </c>
      <c r="P20" s="3">
        <f t="shared" si="4"/>
        <v>4.9385544346051216</v>
      </c>
      <c r="Q20" s="3">
        <f>VLOOKUP(A20,[1]TDSheet!$A:$Q,17,0)</f>
        <v>253.5446</v>
      </c>
      <c r="R20" s="3">
        <f>VLOOKUP(A20,[1]TDSheet!$A:$R,18,0)</f>
        <v>232.78899999999999</v>
      </c>
      <c r="S20" s="3">
        <f>VLOOKUP(A20,[1]TDSheet!$A:$L,12,0)</f>
        <v>219.58260000000001</v>
      </c>
      <c r="U20" s="3">
        <f t="shared" si="5"/>
        <v>1971.6216000000002</v>
      </c>
    </row>
    <row r="21" spans="1:21" ht="11.1" customHeight="1" outlineLevel="2" x14ac:dyDescent="0.2">
      <c r="A21" s="7" t="s">
        <v>29</v>
      </c>
      <c r="B21" s="7" t="s">
        <v>9</v>
      </c>
      <c r="C21" s="7"/>
      <c r="D21" s="8">
        <v>2099.3670000000002</v>
      </c>
      <c r="E21" s="8">
        <v>774.86500000000001</v>
      </c>
      <c r="F21" s="8">
        <v>1470.0540000000001</v>
      </c>
      <c r="G21" s="8">
        <v>1166.403</v>
      </c>
      <c r="H21" s="16">
        <f>VLOOKUP(A21,[1]TDSheet!$A:$G,7,0)</f>
        <v>1</v>
      </c>
      <c r="M21" s="3">
        <f t="shared" si="2"/>
        <v>294.01080000000002</v>
      </c>
      <c r="N21" s="19">
        <f t="shared" si="6"/>
        <v>2655.7374</v>
      </c>
      <c r="O21" s="3">
        <f t="shared" si="3"/>
        <v>13</v>
      </c>
      <c r="P21" s="3">
        <f t="shared" si="4"/>
        <v>3.9672114085605017</v>
      </c>
      <c r="Q21" s="3">
        <f>VLOOKUP(A21,[1]TDSheet!$A:$Q,17,0)</f>
        <v>278.62220000000002</v>
      </c>
      <c r="R21" s="3">
        <f>VLOOKUP(A21,[1]TDSheet!$A:$R,18,0)</f>
        <v>256.21519999999998</v>
      </c>
      <c r="S21" s="3">
        <f>VLOOKUP(A21,[1]TDSheet!$A:$L,12,0)</f>
        <v>236.71460000000002</v>
      </c>
      <c r="U21" s="3">
        <f t="shared" si="5"/>
        <v>2655.7374</v>
      </c>
    </row>
    <row r="22" spans="1:21" ht="11.1" customHeight="1" outlineLevel="2" x14ac:dyDescent="0.2">
      <c r="A22" s="7" t="s">
        <v>30</v>
      </c>
      <c r="B22" s="7" t="s">
        <v>9</v>
      </c>
      <c r="C22" s="14" t="s">
        <v>68</v>
      </c>
      <c r="D22" s="8">
        <v>43.771000000000001</v>
      </c>
      <c r="E22" s="8">
        <v>1403.5119999999999</v>
      </c>
      <c r="F22" s="8">
        <v>150.27799999999999</v>
      </c>
      <c r="G22" s="8">
        <v>1267.0820000000001</v>
      </c>
      <c r="H22" s="16">
        <f>VLOOKUP(A22,[1]TDSheet!$A:$G,7,0)</f>
        <v>1</v>
      </c>
      <c r="M22" s="3">
        <f t="shared" si="2"/>
        <v>30.055599999999998</v>
      </c>
      <c r="N22" s="19"/>
      <c r="O22" s="3">
        <f t="shared" si="3"/>
        <v>42.157933962389713</v>
      </c>
      <c r="P22" s="3">
        <f t="shared" si="4"/>
        <v>42.157933962389713</v>
      </c>
      <c r="Q22" s="3">
        <f>VLOOKUP(A22,[1]TDSheet!$A:$Q,17,0)</f>
        <v>24.439799999999998</v>
      </c>
      <c r="R22" s="3">
        <f>VLOOKUP(A22,[1]TDSheet!$A:$R,18,0)</f>
        <v>21.000399999999999</v>
      </c>
      <c r="S22" s="3">
        <f>VLOOKUP(A22,[1]TDSheet!$A:$L,12,0)</f>
        <v>39.078400000000002</v>
      </c>
      <c r="U22" s="3">
        <f t="shared" si="5"/>
        <v>0</v>
      </c>
    </row>
    <row r="23" spans="1:21" ht="11.1" customHeight="1" outlineLevel="2" x14ac:dyDescent="0.2">
      <c r="A23" s="7" t="s">
        <v>31</v>
      </c>
      <c r="B23" s="7" t="s">
        <v>9</v>
      </c>
      <c r="C23" s="14" t="s">
        <v>68</v>
      </c>
      <c r="D23" s="8">
        <v>96.287000000000006</v>
      </c>
      <c r="E23" s="8">
        <v>833.26199999999994</v>
      </c>
      <c r="F23" s="8">
        <v>113.416</v>
      </c>
      <c r="G23" s="8">
        <v>797.71199999999999</v>
      </c>
      <c r="H23" s="16">
        <f>VLOOKUP(A23,[1]TDSheet!$A:$G,7,0)</f>
        <v>1</v>
      </c>
      <c r="M23" s="3">
        <f t="shared" si="2"/>
        <v>22.683199999999999</v>
      </c>
      <c r="N23" s="19"/>
      <c r="O23" s="3">
        <f t="shared" si="3"/>
        <v>35.167524864216688</v>
      </c>
      <c r="P23" s="3">
        <f t="shared" si="4"/>
        <v>35.167524864216688</v>
      </c>
      <c r="Q23" s="3">
        <f>VLOOKUP(A23,[1]TDSheet!$A:$Q,17,0)</f>
        <v>18.217599999999997</v>
      </c>
      <c r="R23" s="3">
        <f>VLOOKUP(A23,[1]TDSheet!$A:$R,18,0)</f>
        <v>14.262200000000002</v>
      </c>
      <c r="S23" s="3">
        <f>VLOOKUP(A23,[1]TDSheet!$A:$L,12,0)</f>
        <v>14.088999999999999</v>
      </c>
      <c r="U23" s="3">
        <f t="shared" si="5"/>
        <v>0</v>
      </c>
    </row>
    <row r="24" spans="1:21" ht="11.1" customHeight="1" outlineLevel="2" x14ac:dyDescent="0.2">
      <c r="A24" s="7" t="s">
        <v>32</v>
      </c>
      <c r="B24" s="7" t="s">
        <v>9</v>
      </c>
      <c r="C24" s="14" t="s">
        <v>68</v>
      </c>
      <c r="D24" s="8"/>
      <c r="E24" s="8">
        <v>283.16000000000003</v>
      </c>
      <c r="F24" s="8">
        <v>28.102</v>
      </c>
      <c r="G24" s="8">
        <v>251.51599999999999</v>
      </c>
      <c r="H24" s="16">
        <v>1</v>
      </c>
      <c r="M24" s="3">
        <f t="shared" si="2"/>
        <v>5.6204000000000001</v>
      </c>
      <c r="N24" s="19"/>
      <c r="O24" s="3">
        <f t="shared" si="3"/>
        <v>44.750551562166393</v>
      </c>
      <c r="P24" s="3">
        <f t="shared" si="4"/>
        <v>44.750551562166393</v>
      </c>
      <c r="Q24" s="3">
        <v>0</v>
      </c>
      <c r="R24" s="3">
        <v>0</v>
      </c>
      <c r="S24" s="3">
        <v>0</v>
      </c>
      <c r="T24" s="18" t="s">
        <v>70</v>
      </c>
      <c r="U24" s="3">
        <f t="shared" si="5"/>
        <v>0</v>
      </c>
    </row>
    <row r="25" spans="1:21" ht="11.1" customHeight="1" outlineLevel="2" x14ac:dyDescent="0.2">
      <c r="A25" s="7" t="s">
        <v>33</v>
      </c>
      <c r="B25" s="7" t="s">
        <v>9</v>
      </c>
      <c r="C25" s="7"/>
      <c r="D25" s="8">
        <v>207.63399999999999</v>
      </c>
      <c r="E25" s="8">
        <v>245.72399999999999</v>
      </c>
      <c r="F25" s="8">
        <v>171.03700000000001</v>
      </c>
      <c r="G25" s="8">
        <v>231.63800000000001</v>
      </c>
      <c r="H25" s="16">
        <f>VLOOKUP(A25,[1]TDSheet!$A:$G,7,0)</f>
        <v>1</v>
      </c>
      <c r="M25" s="3">
        <f t="shared" si="2"/>
        <v>34.2074</v>
      </c>
      <c r="N25" s="19">
        <f>13*M25-G25</f>
        <v>213.05819999999997</v>
      </c>
      <c r="O25" s="3">
        <f t="shared" si="3"/>
        <v>13</v>
      </c>
      <c r="P25" s="3">
        <f t="shared" si="4"/>
        <v>6.7715757409215556</v>
      </c>
      <c r="Q25" s="3">
        <f>VLOOKUP(A25,[1]TDSheet!$A:$Q,17,0)</f>
        <v>39.440199999999997</v>
      </c>
      <c r="R25" s="3">
        <f>VLOOKUP(A25,[1]TDSheet!$A:$R,18,0)</f>
        <v>21.624600000000001</v>
      </c>
      <c r="S25" s="3">
        <f>VLOOKUP(A25,[1]TDSheet!$A:$L,12,0)</f>
        <v>36.743000000000002</v>
      </c>
      <c r="U25" s="3">
        <f t="shared" si="5"/>
        <v>213.05819999999997</v>
      </c>
    </row>
    <row r="26" spans="1:21" ht="11.1" customHeight="1" outlineLevel="2" x14ac:dyDescent="0.2">
      <c r="A26" s="7" t="s">
        <v>34</v>
      </c>
      <c r="B26" s="7" t="s">
        <v>9</v>
      </c>
      <c r="C26" s="7"/>
      <c r="D26" s="8">
        <v>278.83699999999999</v>
      </c>
      <c r="E26" s="8">
        <v>94.897999999999996</v>
      </c>
      <c r="F26" s="8">
        <v>215.50299999999999</v>
      </c>
      <c r="G26" s="8">
        <v>109.86799999999999</v>
      </c>
      <c r="H26" s="16">
        <f>VLOOKUP(A26,[1]TDSheet!$A:$G,7,0)</f>
        <v>1</v>
      </c>
      <c r="M26" s="3">
        <f t="shared" si="2"/>
        <v>43.1006</v>
      </c>
      <c r="N26" s="19">
        <f>10*M26-G26</f>
        <v>321.13799999999998</v>
      </c>
      <c r="O26" s="3">
        <f t="shared" si="3"/>
        <v>10</v>
      </c>
      <c r="P26" s="3">
        <f t="shared" si="4"/>
        <v>2.5491060449274485</v>
      </c>
      <c r="Q26" s="3">
        <f>VLOOKUP(A26,[1]TDSheet!$A:$Q,17,0)</f>
        <v>48.2166</v>
      </c>
      <c r="R26" s="3">
        <f>VLOOKUP(A26,[1]TDSheet!$A:$R,18,0)</f>
        <v>32.529000000000003</v>
      </c>
      <c r="S26" s="3">
        <f>VLOOKUP(A26,[1]TDSheet!$A:$L,12,0)</f>
        <v>30.805799999999998</v>
      </c>
      <c r="U26" s="3">
        <f t="shared" si="5"/>
        <v>321.13799999999998</v>
      </c>
    </row>
    <row r="27" spans="1:21" ht="11.1" customHeight="1" outlineLevel="2" x14ac:dyDescent="0.2">
      <c r="A27" s="7" t="s">
        <v>35</v>
      </c>
      <c r="B27" s="7" t="s">
        <v>9</v>
      </c>
      <c r="C27" s="7"/>
      <c r="D27" s="8">
        <v>313.36599999999999</v>
      </c>
      <c r="E27" s="8">
        <v>268.84699999999998</v>
      </c>
      <c r="F27" s="8">
        <v>227.07499999999999</v>
      </c>
      <c r="G27" s="8">
        <v>300.33499999999998</v>
      </c>
      <c r="H27" s="16">
        <f>VLOOKUP(A27,[1]TDSheet!$A:$G,7,0)</f>
        <v>1</v>
      </c>
      <c r="M27" s="3">
        <f t="shared" si="2"/>
        <v>45.414999999999999</v>
      </c>
      <c r="N27" s="19">
        <f>13*M27-G27</f>
        <v>290.06</v>
      </c>
      <c r="O27" s="3">
        <f t="shared" si="3"/>
        <v>13</v>
      </c>
      <c r="P27" s="3">
        <f t="shared" si="4"/>
        <v>6.6131234173731146</v>
      </c>
      <c r="Q27" s="3">
        <f>VLOOKUP(A27,[1]TDSheet!$A:$Q,17,0)</f>
        <v>56.846199999999996</v>
      </c>
      <c r="R27" s="3">
        <f>VLOOKUP(A27,[1]TDSheet!$A:$R,18,0)</f>
        <v>33.887599999999999</v>
      </c>
      <c r="S27" s="3">
        <f>VLOOKUP(A27,[1]TDSheet!$A:$L,12,0)</f>
        <v>46.888600000000004</v>
      </c>
      <c r="U27" s="3">
        <f t="shared" si="5"/>
        <v>290.06</v>
      </c>
    </row>
    <row r="28" spans="1:21" ht="11.1" customHeight="1" outlineLevel="2" x14ac:dyDescent="0.2">
      <c r="A28" s="7" t="s">
        <v>36</v>
      </c>
      <c r="B28" s="7" t="s">
        <v>9</v>
      </c>
      <c r="C28" s="7"/>
      <c r="D28" s="8">
        <v>192.19399999999999</v>
      </c>
      <c r="E28" s="8"/>
      <c r="F28" s="8">
        <v>61.573999999999998</v>
      </c>
      <c r="G28" s="8">
        <v>126.83199999999999</v>
      </c>
      <c r="H28" s="16">
        <f>VLOOKUP(A28,[1]TDSheet!$A:$G,7,0)</f>
        <v>1</v>
      </c>
      <c r="M28" s="3">
        <f t="shared" si="2"/>
        <v>12.3148</v>
      </c>
      <c r="N28" s="19">
        <f t="shared" ref="N8:N38" si="7">12*M28-G28</f>
        <v>20.945600000000013</v>
      </c>
      <c r="O28" s="3">
        <f t="shared" si="3"/>
        <v>12</v>
      </c>
      <c r="P28" s="3">
        <f t="shared" si="4"/>
        <v>10.299152239581641</v>
      </c>
      <c r="Q28" s="3">
        <f>VLOOKUP(A28,[1]TDSheet!$A:$Q,17,0)</f>
        <v>13.115600000000001</v>
      </c>
      <c r="R28" s="3">
        <f>VLOOKUP(A28,[1]TDSheet!$A:$R,18,0)</f>
        <v>22.4084</v>
      </c>
      <c r="S28" s="3">
        <f>VLOOKUP(A28,[1]TDSheet!$A:$L,12,0)</f>
        <v>8.930200000000001</v>
      </c>
      <c r="U28" s="3">
        <f t="shared" si="5"/>
        <v>20.945600000000013</v>
      </c>
    </row>
    <row r="29" spans="1:21" ht="11.1" customHeight="1" outlineLevel="2" x14ac:dyDescent="0.2">
      <c r="A29" s="7" t="s">
        <v>37</v>
      </c>
      <c r="B29" s="7" t="s">
        <v>9</v>
      </c>
      <c r="C29" s="7"/>
      <c r="D29" s="8">
        <v>468.14499999999998</v>
      </c>
      <c r="E29" s="8">
        <v>718.21400000000006</v>
      </c>
      <c r="F29" s="8">
        <v>423.97699999999998</v>
      </c>
      <c r="G29" s="8">
        <v>622.226</v>
      </c>
      <c r="H29" s="16">
        <f>VLOOKUP(A29,[1]TDSheet!$A:$G,7,0)</f>
        <v>1</v>
      </c>
      <c r="M29" s="3">
        <f t="shared" si="2"/>
        <v>84.795400000000001</v>
      </c>
      <c r="N29" s="19">
        <f>13*M29-G29</f>
        <v>480.1142000000001</v>
      </c>
      <c r="O29" s="3">
        <f t="shared" si="3"/>
        <v>13.000000000000002</v>
      </c>
      <c r="P29" s="3">
        <f t="shared" si="4"/>
        <v>7.3379688049115872</v>
      </c>
      <c r="Q29" s="3">
        <f>VLOOKUP(A29,[1]TDSheet!$A:$Q,17,0)</f>
        <v>112.78</v>
      </c>
      <c r="R29" s="3">
        <f>VLOOKUP(A29,[1]TDSheet!$A:$R,18,0)</f>
        <v>114.8742</v>
      </c>
      <c r="S29" s="3">
        <f>VLOOKUP(A29,[1]TDSheet!$A:$L,12,0)</f>
        <v>105.58099999999999</v>
      </c>
      <c r="U29" s="3">
        <f t="shared" si="5"/>
        <v>480.1142000000001</v>
      </c>
    </row>
    <row r="30" spans="1:21" ht="11.1" customHeight="1" outlineLevel="2" x14ac:dyDescent="0.2">
      <c r="A30" s="7" t="s">
        <v>38</v>
      </c>
      <c r="B30" s="7" t="s">
        <v>9</v>
      </c>
      <c r="C30" s="7"/>
      <c r="D30" s="8">
        <v>413.37400000000002</v>
      </c>
      <c r="E30" s="8">
        <v>572.33900000000006</v>
      </c>
      <c r="F30" s="8">
        <v>401.81200000000001</v>
      </c>
      <c r="G30" s="8">
        <v>482.76499999999999</v>
      </c>
      <c r="H30" s="16">
        <f>VLOOKUP(A30,[1]TDSheet!$A:$G,7,0)</f>
        <v>1</v>
      </c>
      <c r="M30" s="3">
        <f t="shared" si="2"/>
        <v>80.362400000000008</v>
      </c>
      <c r="N30" s="19">
        <f>13*M30-G30</f>
        <v>561.9462000000002</v>
      </c>
      <c r="O30" s="3">
        <f t="shared" si="3"/>
        <v>13.000000000000002</v>
      </c>
      <c r="P30" s="3">
        <f t="shared" si="4"/>
        <v>6.0073492080873638</v>
      </c>
      <c r="Q30" s="3">
        <f>VLOOKUP(A30,[1]TDSheet!$A:$Q,17,0)</f>
        <v>75.401399999999995</v>
      </c>
      <c r="R30" s="3">
        <f>VLOOKUP(A30,[1]TDSheet!$A:$R,18,0)</f>
        <v>60.214399999999998</v>
      </c>
      <c r="S30" s="3">
        <f>VLOOKUP(A30,[1]TDSheet!$A:$L,12,0)</f>
        <v>81.156199999999998</v>
      </c>
      <c r="U30" s="3">
        <f t="shared" si="5"/>
        <v>561.9462000000002</v>
      </c>
    </row>
    <row r="31" spans="1:21" ht="21.95" customHeight="1" outlineLevel="2" x14ac:dyDescent="0.2">
      <c r="A31" s="7" t="s">
        <v>46</v>
      </c>
      <c r="B31" s="7" t="s">
        <v>20</v>
      </c>
      <c r="C31" s="14" t="s">
        <v>68</v>
      </c>
      <c r="D31" s="8">
        <v>592</v>
      </c>
      <c r="E31" s="8">
        <v>54</v>
      </c>
      <c r="F31" s="8">
        <v>435</v>
      </c>
      <c r="G31" s="8">
        <v>123</v>
      </c>
      <c r="H31" s="16">
        <f>VLOOKUP(A31,[1]TDSheet!$A:$G,7,0)</f>
        <v>0.4</v>
      </c>
      <c r="M31" s="3">
        <f t="shared" si="2"/>
        <v>87</v>
      </c>
      <c r="N31" s="19">
        <f>8*M31-G31</f>
        <v>573</v>
      </c>
      <c r="O31" s="3">
        <f t="shared" si="3"/>
        <v>8</v>
      </c>
      <c r="P31" s="3">
        <f t="shared" si="4"/>
        <v>1.4137931034482758</v>
      </c>
      <c r="Q31" s="3">
        <f>VLOOKUP(A31,[1]TDSheet!$A:$Q,17,0)</f>
        <v>37.4</v>
      </c>
      <c r="R31" s="3">
        <f>VLOOKUP(A31,[1]TDSheet!$A:$R,18,0)</f>
        <v>79</v>
      </c>
      <c r="S31" s="3">
        <f>VLOOKUP(A31,[1]TDSheet!$A:$L,12,0)</f>
        <v>51.6</v>
      </c>
      <c r="U31" s="3">
        <f t="shared" si="5"/>
        <v>229.20000000000002</v>
      </c>
    </row>
    <row r="32" spans="1:21" ht="11.1" customHeight="1" outlineLevel="2" x14ac:dyDescent="0.2">
      <c r="A32" s="7" t="s">
        <v>47</v>
      </c>
      <c r="B32" s="7" t="s">
        <v>20</v>
      </c>
      <c r="C32" s="14" t="s">
        <v>68</v>
      </c>
      <c r="D32" s="8">
        <v>972</v>
      </c>
      <c r="E32" s="8">
        <v>2304</v>
      </c>
      <c r="F32" s="8">
        <v>538</v>
      </c>
      <c r="G32" s="8">
        <v>2624</v>
      </c>
      <c r="H32" s="16">
        <f>VLOOKUP(A32,[1]TDSheet!$A:$G,7,0)</f>
        <v>0.4</v>
      </c>
      <c r="M32" s="3">
        <f t="shared" si="2"/>
        <v>107.6</v>
      </c>
      <c r="N32" s="19"/>
      <c r="O32" s="3">
        <f t="shared" si="3"/>
        <v>24.386617100371748</v>
      </c>
      <c r="P32" s="3">
        <f t="shared" si="4"/>
        <v>24.386617100371748</v>
      </c>
      <c r="Q32" s="3">
        <f>VLOOKUP(A32,[1]TDSheet!$A:$Q,17,0)</f>
        <v>130.19999999999999</v>
      </c>
      <c r="R32" s="3">
        <f>VLOOKUP(A32,[1]TDSheet!$A:$R,18,0)</f>
        <v>7.4</v>
      </c>
      <c r="S32" s="3">
        <f>VLOOKUP(A32,[1]TDSheet!$A:$L,12,0)</f>
        <v>74.400000000000006</v>
      </c>
      <c r="U32" s="3">
        <f t="shared" si="5"/>
        <v>0</v>
      </c>
    </row>
    <row r="33" spans="1:21" ht="11.1" customHeight="1" outlineLevel="2" x14ac:dyDescent="0.2">
      <c r="A33" s="7" t="s">
        <v>48</v>
      </c>
      <c r="B33" s="7" t="s">
        <v>20</v>
      </c>
      <c r="C33" s="14" t="s">
        <v>68</v>
      </c>
      <c r="D33" s="8">
        <v>379</v>
      </c>
      <c r="E33" s="8">
        <v>2628</v>
      </c>
      <c r="F33" s="8">
        <v>383</v>
      </c>
      <c r="G33" s="8">
        <v>2467</v>
      </c>
      <c r="H33" s="16">
        <f>VLOOKUP(A33,[1]TDSheet!$A:$G,7,0)</f>
        <v>0.4</v>
      </c>
      <c r="M33" s="3">
        <f t="shared" si="2"/>
        <v>76.599999999999994</v>
      </c>
      <c r="N33" s="19"/>
      <c r="O33" s="3">
        <f t="shared" si="3"/>
        <v>32.206266318537864</v>
      </c>
      <c r="P33" s="3">
        <f t="shared" si="4"/>
        <v>32.206266318537864</v>
      </c>
      <c r="Q33" s="3">
        <f>VLOOKUP(A33,[1]TDSheet!$A:$Q,17,0)</f>
        <v>69.2</v>
      </c>
      <c r="R33" s="3">
        <f>VLOOKUP(A33,[1]TDSheet!$A:$R,18,0)</f>
        <v>64.2</v>
      </c>
      <c r="S33" s="3">
        <f>VLOOKUP(A33,[1]TDSheet!$A:$L,12,0)</f>
        <v>82.4</v>
      </c>
      <c r="U33" s="3">
        <f t="shared" si="5"/>
        <v>0</v>
      </c>
    </row>
    <row r="34" spans="1:21" ht="11.1" customHeight="1" outlineLevel="2" x14ac:dyDescent="0.2">
      <c r="A34" s="7" t="s">
        <v>49</v>
      </c>
      <c r="B34" s="7" t="s">
        <v>20</v>
      </c>
      <c r="C34" s="14" t="s">
        <v>68</v>
      </c>
      <c r="D34" s="8"/>
      <c r="E34" s="8">
        <v>1380</v>
      </c>
      <c r="F34" s="8">
        <v>197</v>
      </c>
      <c r="G34" s="8">
        <v>1183</v>
      </c>
      <c r="H34" s="16">
        <v>0.4</v>
      </c>
      <c r="M34" s="3">
        <f t="shared" si="2"/>
        <v>39.4</v>
      </c>
      <c r="N34" s="19"/>
      <c r="O34" s="3">
        <f t="shared" si="3"/>
        <v>30.025380710659899</v>
      </c>
      <c r="P34" s="3">
        <f t="shared" si="4"/>
        <v>30.025380710659899</v>
      </c>
      <c r="Q34" s="3">
        <v>0</v>
      </c>
      <c r="R34" s="3">
        <v>0</v>
      </c>
      <c r="S34" s="3">
        <v>0</v>
      </c>
      <c r="T34" s="18" t="s">
        <v>70</v>
      </c>
      <c r="U34" s="3">
        <f t="shared" si="5"/>
        <v>0</v>
      </c>
    </row>
    <row r="35" spans="1:21" ht="21.95" customHeight="1" outlineLevel="2" x14ac:dyDescent="0.2">
      <c r="A35" s="7" t="s">
        <v>13</v>
      </c>
      <c r="B35" s="7" t="s">
        <v>9</v>
      </c>
      <c r="C35" s="14" t="s">
        <v>68</v>
      </c>
      <c r="D35" s="8"/>
      <c r="E35" s="8">
        <v>150.81</v>
      </c>
      <c r="F35" s="8">
        <v>32.567</v>
      </c>
      <c r="G35" s="8">
        <v>118.24299999999999</v>
      </c>
      <c r="H35" s="16">
        <v>1</v>
      </c>
      <c r="M35" s="3">
        <f t="shared" si="2"/>
        <v>6.5133999999999999</v>
      </c>
      <c r="N35" s="19"/>
      <c r="O35" s="3">
        <f t="shared" si="3"/>
        <v>18.153805999938587</v>
      </c>
      <c r="P35" s="3">
        <f t="shared" si="4"/>
        <v>18.153805999938587</v>
      </c>
      <c r="Q35" s="3">
        <v>0</v>
      </c>
      <c r="R35" s="3">
        <v>0</v>
      </c>
      <c r="S35" s="3">
        <v>0</v>
      </c>
      <c r="T35" s="18" t="s">
        <v>70</v>
      </c>
      <c r="U35" s="3">
        <f t="shared" si="5"/>
        <v>0</v>
      </c>
    </row>
    <row r="36" spans="1:21" ht="21.95" customHeight="1" outlineLevel="2" x14ac:dyDescent="0.2">
      <c r="A36" s="7" t="s">
        <v>14</v>
      </c>
      <c r="B36" s="7" t="s">
        <v>9</v>
      </c>
      <c r="C36" s="14" t="s">
        <v>68</v>
      </c>
      <c r="D36" s="8"/>
      <c r="E36" s="8">
        <v>142.61600000000001</v>
      </c>
      <c r="F36" s="8">
        <v>30.106999999999999</v>
      </c>
      <c r="G36" s="8">
        <v>112.509</v>
      </c>
      <c r="H36" s="16">
        <v>1</v>
      </c>
      <c r="M36" s="3">
        <f t="shared" si="2"/>
        <v>6.0213999999999999</v>
      </c>
      <c r="N36" s="19"/>
      <c r="O36" s="3">
        <f t="shared" si="3"/>
        <v>18.684857342146344</v>
      </c>
      <c r="P36" s="3">
        <f t="shared" si="4"/>
        <v>18.684857342146344</v>
      </c>
      <c r="Q36" s="3">
        <v>0</v>
      </c>
      <c r="R36" s="3">
        <v>0</v>
      </c>
      <c r="S36" s="3">
        <v>0</v>
      </c>
      <c r="T36" s="18" t="s">
        <v>70</v>
      </c>
      <c r="U36" s="3">
        <f t="shared" si="5"/>
        <v>0</v>
      </c>
    </row>
    <row r="37" spans="1:21" ht="21.95" customHeight="1" outlineLevel="2" x14ac:dyDescent="0.2">
      <c r="A37" s="7" t="s">
        <v>15</v>
      </c>
      <c r="B37" s="7" t="s">
        <v>9</v>
      </c>
      <c r="C37" s="14" t="s">
        <v>68</v>
      </c>
      <c r="D37" s="8"/>
      <c r="E37" s="8">
        <v>414.62799999999999</v>
      </c>
      <c r="F37" s="8">
        <v>24.434000000000001</v>
      </c>
      <c r="G37" s="21">
        <f>377.979+G51</f>
        <v>375.23699999999997</v>
      </c>
      <c r="H37" s="16">
        <v>1</v>
      </c>
      <c r="M37" s="3">
        <f t="shared" si="2"/>
        <v>4.8868</v>
      </c>
      <c r="N37" s="19"/>
      <c r="O37" s="3">
        <f t="shared" si="3"/>
        <v>76.785831218793476</v>
      </c>
      <c r="P37" s="3">
        <f t="shared" si="4"/>
        <v>76.785831218793476</v>
      </c>
      <c r="Q37" s="3">
        <v>0</v>
      </c>
      <c r="R37" s="3">
        <v>0</v>
      </c>
      <c r="S37" s="3">
        <v>0</v>
      </c>
      <c r="T37" s="18" t="s">
        <v>70</v>
      </c>
      <c r="U37" s="3">
        <f t="shared" si="5"/>
        <v>0</v>
      </c>
    </row>
    <row r="38" spans="1:21" ht="21.95" customHeight="1" outlineLevel="2" x14ac:dyDescent="0.2">
      <c r="A38" s="7" t="s">
        <v>39</v>
      </c>
      <c r="B38" s="7" t="s">
        <v>9</v>
      </c>
      <c r="C38" s="7"/>
      <c r="D38" s="8">
        <v>365.92200000000003</v>
      </c>
      <c r="E38" s="8">
        <v>516.20600000000002</v>
      </c>
      <c r="F38" s="8">
        <v>246.452</v>
      </c>
      <c r="G38" s="8">
        <v>515.24300000000005</v>
      </c>
      <c r="H38" s="16">
        <f>VLOOKUP(A38,[1]TDSheet!$A:$G,7,0)</f>
        <v>1</v>
      </c>
      <c r="M38" s="3">
        <f t="shared" si="2"/>
        <v>49.290399999999998</v>
      </c>
      <c r="N38" s="19">
        <f>13*M38-G38</f>
        <v>125.53219999999988</v>
      </c>
      <c r="O38" s="3">
        <f t="shared" si="3"/>
        <v>12.999999999999998</v>
      </c>
      <c r="P38" s="3">
        <f t="shared" si="4"/>
        <v>10.453211984483795</v>
      </c>
      <c r="Q38" s="3">
        <f>VLOOKUP(A38,[1]TDSheet!$A:$Q,17,0)</f>
        <v>51.219200000000001</v>
      </c>
      <c r="R38" s="3">
        <f>VLOOKUP(A38,[1]TDSheet!$A:$R,18,0)</f>
        <v>51.772799999999997</v>
      </c>
      <c r="S38" s="3">
        <f>VLOOKUP(A38,[1]TDSheet!$A:$L,12,0)</f>
        <v>68.621000000000009</v>
      </c>
      <c r="U38" s="3">
        <f t="shared" si="5"/>
        <v>125.53219999999988</v>
      </c>
    </row>
    <row r="39" spans="1:21" ht="11.1" customHeight="1" outlineLevel="2" x14ac:dyDescent="0.2">
      <c r="A39" s="7" t="s">
        <v>50</v>
      </c>
      <c r="B39" s="7" t="s">
        <v>20</v>
      </c>
      <c r="C39" s="14" t="s">
        <v>68</v>
      </c>
      <c r="D39" s="8">
        <v>345</v>
      </c>
      <c r="E39" s="8">
        <v>1050</v>
      </c>
      <c r="F39" s="8">
        <v>348</v>
      </c>
      <c r="G39" s="8">
        <v>959</v>
      </c>
      <c r="H39" s="16">
        <v>0.4</v>
      </c>
      <c r="M39" s="3">
        <f t="shared" si="2"/>
        <v>69.599999999999994</v>
      </c>
      <c r="N39" s="19"/>
      <c r="O39" s="3">
        <f t="shared" si="3"/>
        <v>13.77873563218391</v>
      </c>
      <c r="P39" s="3">
        <f t="shared" si="4"/>
        <v>13.77873563218391</v>
      </c>
      <c r="Q39" s="3">
        <v>57</v>
      </c>
      <c r="R39" s="3">
        <v>1</v>
      </c>
      <c r="S39" s="3">
        <v>63</v>
      </c>
      <c r="U39" s="3">
        <f t="shared" si="5"/>
        <v>0</v>
      </c>
    </row>
    <row r="40" spans="1:21" ht="11.1" customHeight="1" outlineLevel="2" x14ac:dyDescent="0.2">
      <c r="A40" s="7" t="s">
        <v>51</v>
      </c>
      <c r="B40" s="7" t="s">
        <v>20</v>
      </c>
      <c r="C40" s="14" t="s">
        <v>68</v>
      </c>
      <c r="D40" s="8"/>
      <c r="E40" s="8">
        <v>726</v>
      </c>
      <c r="F40" s="8">
        <v>219</v>
      </c>
      <c r="G40" s="8">
        <v>501</v>
      </c>
      <c r="H40" s="16">
        <v>0.4</v>
      </c>
      <c r="M40" s="3">
        <f t="shared" si="2"/>
        <v>43.8</v>
      </c>
      <c r="N40" s="19"/>
      <c r="O40" s="3">
        <f t="shared" si="3"/>
        <v>11.438356164383562</v>
      </c>
      <c r="P40" s="3">
        <f t="shared" si="4"/>
        <v>11.438356164383562</v>
      </c>
      <c r="Q40" s="3">
        <v>0</v>
      </c>
      <c r="R40" s="3">
        <v>0</v>
      </c>
      <c r="S40" s="3">
        <v>0</v>
      </c>
      <c r="T40" s="18" t="s">
        <v>70</v>
      </c>
      <c r="U40" s="3">
        <f t="shared" si="5"/>
        <v>0</v>
      </c>
    </row>
    <row r="41" spans="1:21" ht="11.1" customHeight="1" outlineLevel="2" x14ac:dyDescent="0.2">
      <c r="A41" s="7" t="s">
        <v>16</v>
      </c>
      <c r="B41" s="7" t="s">
        <v>9</v>
      </c>
      <c r="C41" s="14" t="s">
        <v>68</v>
      </c>
      <c r="D41" s="8"/>
      <c r="E41" s="8">
        <v>140.923</v>
      </c>
      <c r="F41" s="8">
        <v>12.284000000000001</v>
      </c>
      <c r="G41" s="8">
        <v>128.63900000000001</v>
      </c>
      <c r="H41" s="16">
        <v>1</v>
      </c>
      <c r="M41" s="3">
        <f t="shared" si="2"/>
        <v>2.4568000000000003</v>
      </c>
      <c r="N41" s="19"/>
      <c r="O41" s="3">
        <f t="shared" si="3"/>
        <v>52.360387495929665</v>
      </c>
      <c r="P41" s="3">
        <f t="shared" si="4"/>
        <v>52.360387495929665</v>
      </c>
      <c r="Q41" s="3">
        <v>0</v>
      </c>
      <c r="R41" s="3">
        <v>0</v>
      </c>
      <c r="S41" s="3">
        <v>0</v>
      </c>
      <c r="T41" s="18" t="s">
        <v>70</v>
      </c>
      <c r="U41" s="3">
        <f t="shared" si="5"/>
        <v>0</v>
      </c>
    </row>
    <row r="42" spans="1:21" ht="11.1" customHeight="1" outlineLevel="2" x14ac:dyDescent="0.2">
      <c r="A42" s="7" t="s">
        <v>17</v>
      </c>
      <c r="B42" s="7" t="s">
        <v>9</v>
      </c>
      <c r="C42" s="14" t="s">
        <v>68</v>
      </c>
      <c r="D42" s="8"/>
      <c r="E42" s="8">
        <v>32.883000000000003</v>
      </c>
      <c r="F42" s="8">
        <v>9.7279999999999998</v>
      </c>
      <c r="G42" s="8">
        <v>23.155000000000001</v>
      </c>
      <c r="H42" s="16">
        <v>1</v>
      </c>
      <c r="M42" s="3">
        <f t="shared" si="2"/>
        <v>1.9456</v>
      </c>
      <c r="N42" s="19"/>
      <c r="O42" s="3">
        <f t="shared" si="3"/>
        <v>11.901212993421053</v>
      </c>
      <c r="P42" s="3">
        <f t="shared" si="4"/>
        <v>11.901212993421053</v>
      </c>
      <c r="Q42" s="3">
        <v>0</v>
      </c>
      <c r="R42" s="3">
        <v>0</v>
      </c>
      <c r="S42" s="3">
        <v>0</v>
      </c>
      <c r="T42" s="18" t="s">
        <v>70</v>
      </c>
      <c r="U42" s="3">
        <f t="shared" si="5"/>
        <v>0</v>
      </c>
    </row>
    <row r="43" spans="1:21" ht="11.1" customHeight="1" outlineLevel="2" x14ac:dyDescent="0.2">
      <c r="A43" s="7" t="s">
        <v>52</v>
      </c>
      <c r="B43" s="7" t="s">
        <v>20</v>
      </c>
      <c r="C43" s="14" t="s">
        <v>68</v>
      </c>
      <c r="D43" s="8"/>
      <c r="E43" s="8">
        <v>1752</v>
      </c>
      <c r="F43" s="8">
        <v>114</v>
      </c>
      <c r="G43" s="8">
        <v>1638</v>
      </c>
      <c r="H43" s="16">
        <v>0.4</v>
      </c>
      <c r="M43" s="3">
        <f t="shared" si="2"/>
        <v>22.8</v>
      </c>
      <c r="N43" s="19"/>
      <c r="O43" s="3">
        <f t="shared" si="3"/>
        <v>71.84210526315789</v>
      </c>
      <c r="P43" s="3">
        <f t="shared" si="4"/>
        <v>71.84210526315789</v>
      </c>
      <c r="Q43" s="3">
        <v>0</v>
      </c>
      <c r="R43" s="3">
        <v>0</v>
      </c>
      <c r="S43" s="3">
        <v>0</v>
      </c>
      <c r="T43" s="18" t="s">
        <v>70</v>
      </c>
      <c r="U43" s="3">
        <f t="shared" si="5"/>
        <v>0</v>
      </c>
    </row>
    <row r="44" spans="1:21" ht="11.1" customHeight="1" outlineLevel="2" x14ac:dyDescent="0.2">
      <c r="A44" s="7" t="s">
        <v>53</v>
      </c>
      <c r="B44" s="7" t="s">
        <v>20</v>
      </c>
      <c r="C44" s="14" t="s">
        <v>68</v>
      </c>
      <c r="D44" s="8"/>
      <c r="E44" s="8">
        <v>1752</v>
      </c>
      <c r="F44" s="8">
        <v>107</v>
      </c>
      <c r="G44" s="8">
        <v>1645</v>
      </c>
      <c r="H44" s="16">
        <v>0.4</v>
      </c>
      <c r="M44" s="3">
        <f t="shared" si="2"/>
        <v>21.4</v>
      </c>
      <c r="N44" s="19"/>
      <c r="O44" s="3">
        <f t="shared" si="3"/>
        <v>76.869158878504678</v>
      </c>
      <c r="P44" s="3">
        <f t="shared" si="4"/>
        <v>76.869158878504678</v>
      </c>
      <c r="Q44" s="3">
        <v>0</v>
      </c>
      <c r="R44" s="3">
        <v>0</v>
      </c>
      <c r="S44" s="3">
        <v>0</v>
      </c>
      <c r="T44" s="18" t="s">
        <v>70</v>
      </c>
      <c r="U44" s="3">
        <f t="shared" si="5"/>
        <v>0</v>
      </c>
    </row>
    <row r="45" spans="1:21" ht="11.1" customHeight="1" outlineLevel="2" x14ac:dyDescent="0.2">
      <c r="A45" s="7" t="s">
        <v>40</v>
      </c>
      <c r="B45" s="7" t="s">
        <v>9</v>
      </c>
      <c r="C45" s="7"/>
      <c r="D45" s="8">
        <v>444.41899999999998</v>
      </c>
      <c r="E45" s="8"/>
      <c r="F45" s="8">
        <v>179.70599999999999</v>
      </c>
      <c r="G45" s="8">
        <v>260.73899999999998</v>
      </c>
      <c r="H45" s="16">
        <f>VLOOKUP(A45,[1]TDSheet!$A:$G,7,0)</f>
        <v>0</v>
      </c>
      <c r="M45" s="3">
        <f t="shared" si="2"/>
        <v>35.941199999999995</v>
      </c>
      <c r="N45" s="19"/>
      <c r="O45" s="3">
        <f t="shared" si="3"/>
        <v>7.2545991786584763</v>
      </c>
      <c r="P45" s="3">
        <f t="shared" si="4"/>
        <v>7.2545991786584763</v>
      </c>
      <c r="Q45" s="3">
        <f>VLOOKUP(A45,[1]TDSheet!$A:$Q,17,0)</f>
        <v>0</v>
      </c>
      <c r="R45" s="3">
        <f>VLOOKUP(A45,[1]TDSheet!$A:$R,18,0)</f>
        <v>0</v>
      </c>
      <c r="S45" s="3">
        <f>VLOOKUP(A45,[1]TDSheet!$A:$L,12,0)</f>
        <v>0.79480000000000006</v>
      </c>
      <c r="U45" s="3">
        <f t="shared" si="5"/>
        <v>0</v>
      </c>
    </row>
    <row r="46" spans="1:21" ht="11.1" customHeight="1" outlineLevel="2" x14ac:dyDescent="0.2">
      <c r="A46" s="7" t="s">
        <v>54</v>
      </c>
      <c r="B46" s="7" t="s">
        <v>20</v>
      </c>
      <c r="C46" s="14" t="s">
        <v>68</v>
      </c>
      <c r="D46" s="8"/>
      <c r="E46" s="8">
        <v>1752</v>
      </c>
      <c r="F46" s="8">
        <v>103</v>
      </c>
      <c r="G46" s="8">
        <v>1649</v>
      </c>
      <c r="H46" s="16">
        <v>0.4</v>
      </c>
      <c r="M46" s="3">
        <f t="shared" si="2"/>
        <v>20.6</v>
      </c>
      <c r="N46" s="19"/>
      <c r="O46" s="3">
        <f t="shared" si="3"/>
        <v>80.048543689320383</v>
      </c>
      <c r="P46" s="3">
        <f t="shared" si="4"/>
        <v>80.048543689320383</v>
      </c>
      <c r="Q46" s="3">
        <v>0</v>
      </c>
      <c r="R46" s="3">
        <v>0</v>
      </c>
      <c r="S46" s="3">
        <v>0</v>
      </c>
      <c r="T46" s="18" t="s">
        <v>70</v>
      </c>
      <c r="U46" s="3">
        <f t="shared" si="5"/>
        <v>0</v>
      </c>
    </row>
    <row r="47" spans="1:21" ht="11.1" customHeight="1" outlineLevel="2" x14ac:dyDescent="0.2">
      <c r="A47" s="7" t="s">
        <v>41</v>
      </c>
      <c r="B47" s="7" t="s">
        <v>9</v>
      </c>
      <c r="C47" s="7"/>
      <c r="D47" s="8"/>
      <c r="E47" s="8">
        <v>78.346000000000004</v>
      </c>
      <c r="F47" s="8"/>
      <c r="G47" s="8">
        <v>78.346000000000004</v>
      </c>
      <c r="H47" s="16">
        <v>1</v>
      </c>
      <c r="M47" s="3">
        <f t="shared" si="2"/>
        <v>0</v>
      </c>
      <c r="N47" s="19"/>
      <c r="O47" s="3" t="e">
        <f t="shared" si="3"/>
        <v>#DIV/0!</v>
      </c>
      <c r="P47" s="3" t="e">
        <f t="shared" si="4"/>
        <v>#DIV/0!</v>
      </c>
      <c r="Q47" s="3">
        <v>0</v>
      </c>
      <c r="R47" s="3">
        <v>0</v>
      </c>
      <c r="S47" s="3">
        <v>0</v>
      </c>
      <c r="T47" s="17" t="s">
        <v>69</v>
      </c>
      <c r="U47" s="3">
        <f t="shared" si="5"/>
        <v>0</v>
      </c>
    </row>
    <row r="48" spans="1:21" ht="11.1" customHeight="1" outlineLevel="2" x14ac:dyDescent="0.2">
      <c r="A48" s="7" t="s">
        <v>42</v>
      </c>
      <c r="B48" s="7" t="s">
        <v>9</v>
      </c>
      <c r="C48" s="7"/>
      <c r="D48" s="8"/>
      <c r="E48" s="8">
        <v>79.100999999999999</v>
      </c>
      <c r="F48" s="8"/>
      <c r="G48" s="8">
        <v>79.100999999999999</v>
      </c>
      <c r="H48" s="16">
        <v>1</v>
      </c>
      <c r="M48" s="3">
        <f t="shared" si="2"/>
        <v>0</v>
      </c>
      <c r="N48" s="19"/>
      <c r="O48" s="3" t="e">
        <f t="shared" si="3"/>
        <v>#DIV/0!</v>
      </c>
      <c r="P48" s="3" t="e">
        <f t="shared" si="4"/>
        <v>#DIV/0!</v>
      </c>
      <c r="Q48" s="3">
        <v>0</v>
      </c>
      <c r="R48" s="3">
        <v>0</v>
      </c>
      <c r="S48" s="3">
        <v>0</v>
      </c>
      <c r="T48" s="17" t="s">
        <v>69</v>
      </c>
      <c r="U48" s="3">
        <f t="shared" si="5"/>
        <v>0</v>
      </c>
    </row>
    <row r="49" spans="1:21" ht="11.1" customHeight="1" outlineLevel="2" x14ac:dyDescent="0.2">
      <c r="A49" s="7" t="s">
        <v>55</v>
      </c>
      <c r="B49" s="7" t="s">
        <v>20</v>
      </c>
      <c r="C49" s="7"/>
      <c r="D49" s="8">
        <v>-16</v>
      </c>
      <c r="E49" s="8">
        <v>166</v>
      </c>
      <c r="F49" s="8">
        <v>157</v>
      </c>
      <c r="G49" s="20">
        <v>-12</v>
      </c>
      <c r="H49" s="16">
        <f>VLOOKUP(A49,[1]TDSheet!$A:$G,7,0)</f>
        <v>0</v>
      </c>
      <c r="M49" s="3">
        <f t="shared" si="2"/>
        <v>31.4</v>
      </c>
      <c r="N49" s="19"/>
      <c r="O49" s="3">
        <f t="shared" si="3"/>
        <v>-0.38216560509554143</v>
      </c>
      <c r="P49" s="3">
        <f t="shared" si="4"/>
        <v>-0.38216560509554143</v>
      </c>
      <c r="Q49" s="3">
        <f>VLOOKUP(A49,[1]TDSheet!$A:$Q,17,0)</f>
        <v>0</v>
      </c>
      <c r="R49" s="3">
        <f>VLOOKUP(A49,[1]TDSheet!$A:$R,18,0)</f>
        <v>0</v>
      </c>
      <c r="S49" s="3">
        <f>VLOOKUP(A49,[1]TDSheet!$A:$L,12,0)</f>
        <v>4.2</v>
      </c>
      <c r="U49" s="3">
        <f t="shared" si="5"/>
        <v>0</v>
      </c>
    </row>
    <row r="50" spans="1:21" ht="11.1" customHeight="1" outlineLevel="2" x14ac:dyDescent="0.2">
      <c r="A50" s="7" t="s">
        <v>43</v>
      </c>
      <c r="B50" s="7" t="s">
        <v>9</v>
      </c>
      <c r="C50" s="7"/>
      <c r="D50" s="8"/>
      <c r="E50" s="8">
        <v>85.441999999999993</v>
      </c>
      <c r="F50" s="8">
        <v>31.783999999999999</v>
      </c>
      <c r="G50" s="8">
        <v>52.779000000000003</v>
      </c>
      <c r="H50" s="16">
        <f>VLOOKUP(A50,[1]TDSheet!$A:$G,7,0)</f>
        <v>0</v>
      </c>
      <c r="M50" s="3">
        <f t="shared" si="2"/>
        <v>6.3567999999999998</v>
      </c>
      <c r="N50" s="19"/>
      <c r="O50" s="3">
        <f t="shared" si="3"/>
        <v>8.3027623961741757</v>
      </c>
      <c r="P50" s="3">
        <f t="shared" si="4"/>
        <v>8.3027623961741757</v>
      </c>
      <c r="Q50" s="3">
        <f>VLOOKUP(A50,[1]TDSheet!$A:$Q,17,0)</f>
        <v>0</v>
      </c>
      <c r="R50" s="3">
        <f>VLOOKUP(A50,[1]TDSheet!$A:$R,18,0)</f>
        <v>0</v>
      </c>
      <c r="S50" s="3">
        <f>VLOOKUP(A50,[1]TDSheet!$A:$L,12,0)</f>
        <v>0.17580000000000001</v>
      </c>
      <c r="U50" s="3">
        <f t="shared" si="5"/>
        <v>0</v>
      </c>
    </row>
    <row r="51" spans="1:21" ht="11.1" customHeight="1" outlineLevel="2" x14ac:dyDescent="0.2">
      <c r="A51" s="7" t="s">
        <v>18</v>
      </c>
      <c r="B51" s="7" t="s">
        <v>9</v>
      </c>
      <c r="C51" s="7"/>
      <c r="D51" s="8"/>
      <c r="E51" s="8">
        <v>12.215</v>
      </c>
      <c r="F51" s="8">
        <v>14.957000000000001</v>
      </c>
      <c r="G51" s="20">
        <v>-2.742</v>
      </c>
      <c r="H51" s="16">
        <v>0</v>
      </c>
      <c r="M51" s="3">
        <f t="shared" si="2"/>
        <v>2.9914000000000001</v>
      </c>
      <c r="N51" s="19"/>
      <c r="O51" s="3">
        <f t="shared" si="3"/>
        <v>-0.91662766597579726</v>
      </c>
      <c r="P51" s="3">
        <f t="shared" si="4"/>
        <v>-0.91662766597579726</v>
      </c>
      <c r="Q51" s="3">
        <v>0</v>
      </c>
      <c r="R51" s="3">
        <v>0</v>
      </c>
      <c r="S51" s="3">
        <v>0</v>
      </c>
      <c r="U51" s="3">
        <f t="shared" si="5"/>
        <v>0</v>
      </c>
    </row>
  </sheetData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C9AF4-D40B-420E-90BB-8148861DD5BE}">
  <dimension ref="A1:F47"/>
  <sheetViews>
    <sheetView workbookViewId="0">
      <selection activeCell="A2" sqref="A2:F47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B2" t="s">
        <v>9</v>
      </c>
      <c r="D2">
        <v>150.86500000000001</v>
      </c>
      <c r="E2">
        <v>20.22</v>
      </c>
      <c r="F2">
        <v>130.64500000000001</v>
      </c>
    </row>
    <row r="3" spans="1:6" x14ac:dyDescent="0.2">
      <c r="A3" t="s">
        <v>10</v>
      </c>
      <c r="B3" t="s">
        <v>9</v>
      </c>
      <c r="D3">
        <v>141.30000000000001</v>
      </c>
      <c r="E3">
        <v>23.207999999999998</v>
      </c>
      <c r="F3">
        <v>118.092</v>
      </c>
    </row>
    <row r="4" spans="1:6" x14ac:dyDescent="0.2">
      <c r="A4" t="s">
        <v>11</v>
      </c>
      <c r="B4" t="s">
        <v>9</v>
      </c>
      <c r="C4">
        <v>151.14400000000001</v>
      </c>
      <c r="D4">
        <v>32.972999999999999</v>
      </c>
      <c r="E4">
        <v>76.155000000000001</v>
      </c>
      <c r="F4">
        <v>107.962</v>
      </c>
    </row>
    <row r="5" spans="1:6" x14ac:dyDescent="0.2">
      <c r="A5" t="s">
        <v>12</v>
      </c>
      <c r="B5" t="s">
        <v>9</v>
      </c>
      <c r="C5">
        <v>177.017</v>
      </c>
      <c r="D5">
        <v>40.597000000000001</v>
      </c>
      <c r="E5">
        <v>108.871</v>
      </c>
      <c r="F5">
        <v>108.74299999999999</v>
      </c>
    </row>
    <row r="6" spans="1:6" x14ac:dyDescent="0.2">
      <c r="A6" t="s">
        <v>19</v>
      </c>
      <c r="B6" t="s">
        <v>20</v>
      </c>
      <c r="C6">
        <v>127</v>
      </c>
      <c r="D6">
        <v>402</v>
      </c>
      <c r="E6">
        <v>127</v>
      </c>
      <c r="F6">
        <v>402</v>
      </c>
    </row>
    <row r="7" spans="1:6" x14ac:dyDescent="0.2">
      <c r="A7" t="s">
        <v>21</v>
      </c>
      <c r="B7" t="s">
        <v>20</v>
      </c>
      <c r="C7">
        <v>152</v>
      </c>
      <c r="D7">
        <v>434</v>
      </c>
      <c r="E7">
        <v>154</v>
      </c>
      <c r="F7">
        <v>432</v>
      </c>
    </row>
    <row r="8" spans="1:6" x14ac:dyDescent="0.2">
      <c r="A8" t="s">
        <v>44</v>
      </c>
      <c r="B8" t="s">
        <v>20</v>
      </c>
      <c r="C8">
        <v>29</v>
      </c>
      <c r="D8">
        <v>30</v>
      </c>
      <c r="F8">
        <v>59</v>
      </c>
    </row>
    <row r="9" spans="1:6" x14ac:dyDescent="0.2">
      <c r="A9" t="s">
        <v>45</v>
      </c>
      <c r="B9" t="s">
        <v>20</v>
      </c>
      <c r="C9">
        <v>177</v>
      </c>
      <c r="D9">
        <v>1374</v>
      </c>
      <c r="E9">
        <v>269</v>
      </c>
      <c r="F9">
        <v>1282</v>
      </c>
    </row>
    <row r="10" spans="1:6" x14ac:dyDescent="0.2">
      <c r="A10" t="s">
        <v>22</v>
      </c>
      <c r="B10" t="s">
        <v>9</v>
      </c>
      <c r="D10">
        <v>882.98800000000006</v>
      </c>
      <c r="E10">
        <v>36.927999999999997</v>
      </c>
      <c r="F10">
        <v>846.06</v>
      </c>
    </row>
    <row r="11" spans="1:6" x14ac:dyDescent="0.2">
      <c r="A11" t="s">
        <v>23</v>
      </c>
      <c r="B11" t="s">
        <v>9</v>
      </c>
      <c r="C11">
        <v>2389.0650000000001</v>
      </c>
      <c r="D11">
        <v>1778.0150000000001</v>
      </c>
      <c r="E11">
        <v>2226.123</v>
      </c>
      <c r="F11">
        <v>1940.9570000000001</v>
      </c>
    </row>
    <row r="12" spans="1:6" x14ac:dyDescent="0.2">
      <c r="A12" t="s">
        <v>24</v>
      </c>
      <c r="B12" t="s">
        <v>9</v>
      </c>
      <c r="C12">
        <v>104.91500000000001</v>
      </c>
      <c r="D12">
        <v>882.65300000000002</v>
      </c>
      <c r="E12">
        <v>120.538</v>
      </c>
      <c r="F12">
        <v>867.03</v>
      </c>
    </row>
    <row r="13" spans="1:6" x14ac:dyDescent="0.2">
      <c r="A13" t="s">
        <v>25</v>
      </c>
      <c r="B13" t="s">
        <v>9</v>
      </c>
      <c r="C13">
        <v>2159.0329999999999</v>
      </c>
      <c r="D13">
        <v>1199.8599999999999</v>
      </c>
      <c r="E13">
        <v>1734.373</v>
      </c>
      <c r="F13">
        <v>1624.52</v>
      </c>
    </row>
    <row r="14" spans="1:6" x14ac:dyDescent="0.2">
      <c r="A14" t="s">
        <v>26</v>
      </c>
      <c r="B14" t="s">
        <v>9</v>
      </c>
      <c r="D14">
        <v>885.45899999999995</v>
      </c>
      <c r="E14">
        <v>109.221</v>
      </c>
      <c r="F14">
        <v>776.23800000000006</v>
      </c>
    </row>
    <row r="15" spans="1:6" x14ac:dyDescent="0.2">
      <c r="A15" t="s">
        <v>27</v>
      </c>
      <c r="B15" t="s">
        <v>9</v>
      </c>
      <c r="C15">
        <v>54.655000000000001</v>
      </c>
      <c r="D15">
        <v>617.78300000000002</v>
      </c>
      <c r="E15">
        <v>92.573999999999998</v>
      </c>
      <c r="F15">
        <v>579.86400000000003</v>
      </c>
    </row>
    <row r="16" spans="1:6" x14ac:dyDescent="0.2">
      <c r="A16" t="s">
        <v>28</v>
      </c>
      <c r="B16" t="s">
        <v>9</v>
      </c>
      <c r="C16">
        <v>1896.913</v>
      </c>
      <c r="D16">
        <v>840.99</v>
      </c>
      <c r="E16">
        <v>1530.06</v>
      </c>
      <c r="F16">
        <v>1207.8430000000001</v>
      </c>
    </row>
    <row r="17" spans="1:6" x14ac:dyDescent="0.2">
      <c r="A17" t="s">
        <v>29</v>
      </c>
      <c r="B17" t="s">
        <v>9</v>
      </c>
      <c r="C17">
        <v>2099.3670000000002</v>
      </c>
      <c r="D17">
        <v>774.86500000000001</v>
      </c>
      <c r="E17">
        <v>1707.829</v>
      </c>
      <c r="F17">
        <v>1166.403</v>
      </c>
    </row>
    <row r="18" spans="1:6" x14ac:dyDescent="0.2">
      <c r="A18" t="s">
        <v>30</v>
      </c>
      <c r="B18" t="s">
        <v>9</v>
      </c>
      <c r="C18">
        <v>43.771000000000001</v>
      </c>
      <c r="D18">
        <v>1403.5119999999999</v>
      </c>
      <c r="E18">
        <v>180.20099999999999</v>
      </c>
      <c r="F18">
        <v>1267.0820000000001</v>
      </c>
    </row>
    <row r="19" spans="1:6" x14ac:dyDescent="0.2">
      <c r="A19" t="s">
        <v>31</v>
      </c>
      <c r="B19" t="s">
        <v>9</v>
      </c>
      <c r="C19">
        <v>96.287000000000006</v>
      </c>
      <c r="D19">
        <v>833.26199999999994</v>
      </c>
      <c r="E19">
        <v>131.83699999999999</v>
      </c>
      <c r="F19">
        <v>797.71199999999999</v>
      </c>
    </row>
    <row r="20" spans="1:6" x14ac:dyDescent="0.2">
      <c r="A20" t="s">
        <v>32</v>
      </c>
      <c r="B20" t="s">
        <v>9</v>
      </c>
      <c r="D20">
        <v>283.16000000000003</v>
      </c>
      <c r="E20">
        <v>31.643999999999998</v>
      </c>
      <c r="F20">
        <v>251.51599999999999</v>
      </c>
    </row>
    <row r="21" spans="1:6" x14ac:dyDescent="0.2">
      <c r="A21" t="s">
        <v>33</v>
      </c>
      <c r="B21" t="s">
        <v>9</v>
      </c>
      <c r="C21">
        <v>207.63399999999999</v>
      </c>
      <c r="D21">
        <v>245.72399999999999</v>
      </c>
      <c r="E21">
        <v>221.72</v>
      </c>
      <c r="F21">
        <v>231.63800000000001</v>
      </c>
    </row>
    <row r="22" spans="1:6" x14ac:dyDescent="0.2">
      <c r="A22" t="s">
        <v>34</v>
      </c>
      <c r="B22" t="s">
        <v>9</v>
      </c>
      <c r="C22">
        <v>278.83699999999999</v>
      </c>
      <c r="D22">
        <v>94.897999999999996</v>
      </c>
      <c r="E22">
        <v>263.86700000000002</v>
      </c>
      <c r="F22">
        <v>109.86799999999999</v>
      </c>
    </row>
    <row r="23" spans="1:6" x14ac:dyDescent="0.2">
      <c r="A23" t="s">
        <v>35</v>
      </c>
      <c r="B23" t="s">
        <v>9</v>
      </c>
      <c r="C23">
        <v>313.36599999999999</v>
      </c>
      <c r="D23">
        <v>268.84699999999998</v>
      </c>
      <c r="E23">
        <v>281.87799999999999</v>
      </c>
      <c r="F23">
        <v>300.33499999999998</v>
      </c>
    </row>
    <row r="24" spans="1:6" x14ac:dyDescent="0.2">
      <c r="A24" t="s">
        <v>36</v>
      </c>
      <c r="B24" t="s">
        <v>9</v>
      </c>
      <c r="C24">
        <v>192.19399999999999</v>
      </c>
      <c r="E24">
        <v>65.361999999999995</v>
      </c>
      <c r="F24">
        <v>126.83199999999999</v>
      </c>
    </row>
    <row r="25" spans="1:6" x14ac:dyDescent="0.2">
      <c r="A25" t="s">
        <v>37</v>
      </c>
      <c r="B25" t="s">
        <v>9</v>
      </c>
      <c r="C25">
        <v>468.14499999999998</v>
      </c>
      <c r="D25">
        <v>718.21400000000006</v>
      </c>
      <c r="E25">
        <v>564.13300000000004</v>
      </c>
      <c r="F25">
        <v>622.226</v>
      </c>
    </row>
    <row r="26" spans="1:6" x14ac:dyDescent="0.2">
      <c r="A26" t="s">
        <v>38</v>
      </c>
      <c r="B26" t="s">
        <v>9</v>
      </c>
      <c r="C26">
        <v>413.37400000000002</v>
      </c>
      <c r="D26">
        <v>572.33900000000006</v>
      </c>
      <c r="E26">
        <v>502.94799999999998</v>
      </c>
      <c r="F26">
        <v>482.76499999999999</v>
      </c>
    </row>
    <row r="27" spans="1:6" x14ac:dyDescent="0.2">
      <c r="A27" t="s">
        <v>46</v>
      </c>
      <c r="B27" t="s">
        <v>20</v>
      </c>
      <c r="C27">
        <v>592</v>
      </c>
      <c r="D27">
        <v>54</v>
      </c>
      <c r="E27">
        <v>523</v>
      </c>
      <c r="F27">
        <v>123</v>
      </c>
    </row>
    <row r="28" spans="1:6" x14ac:dyDescent="0.2">
      <c r="A28" t="s">
        <v>47</v>
      </c>
      <c r="B28" t="s">
        <v>20</v>
      </c>
      <c r="C28">
        <v>972</v>
      </c>
      <c r="D28">
        <v>2304</v>
      </c>
      <c r="E28">
        <v>652</v>
      </c>
      <c r="F28">
        <v>2624</v>
      </c>
    </row>
    <row r="29" spans="1:6" x14ac:dyDescent="0.2">
      <c r="A29" t="s">
        <v>48</v>
      </c>
      <c r="B29" t="s">
        <v>20</v>
      </c>
      <c r="C29">
        <v>379</v>
      </c>
      <c r="D29">
        <v>2628</v>
      </c>
      <c r="E29">
        <v>540</v>
      </c>
      <c r="F29">
        <v>2467</v>
      </c>
    </row>
    <row r="30" spans="1:6" x14ac:dyDescent="0.2">
      <c r="A30" t="s">
        <v>49</v>
      </c>
      <c r="B30" t="s">
        <v>20</v>
      </c>
      <c r="D30">
        <v>1380</v>
      </c>
      <c r="E30">
        <v>197</v>
      </c>
      <c r="F30">
        <v>1183</v>
      </c>
    </row>
    <row r="31" spans="1:6" x14ac:dyDescent="0.2">
      <c r="A31" t="s">
        <v>13</v>
      </c>
      <c r="B31" t="s">
        <v>9</v>
      </c>
      <c r="D31">
        <v>150.81</v>
      </c>
      <c r="E31">
        <v>32.567</v>
      </c>
      <c r="F31">
        <v>118.24299999999999</v>
      </c>
    </row>
    <row r="32" spans="1:6" x14ac:dyDescent="0.2">
      <c r="A32" t="s">
        <v>14</v>
      </c>
      <c r="B32" t="s">
        <v>9</v>
      </c>
      <c r="D32">
        <v>142.61600000000001</v>
      </c>
      <c r="E32">
        <v>30.106999999999999</v>
      </c>
      <c r="F32">
        <v>112.509</v>
      </c>
    </row>
    <row r="33" spans="1:6" x14ac:dyDescent="0.2">
      <c r="A33" t="s">
        <v>15</v>
      </c>
      <c r="B33" t="s">
        <v>9</v>
      </c>
      <c r="D33">
        <v>414.62799999999999</v>
      </c>
      <c r="E33">
        <v>36.649000000000001</v>
      </c>
      <c r="F33">
        <v>377.97899999999998</v>
      </c>
    </row>
    <row r="34" spans="1:6" x14ac:dyDescent="0.2">
      <c r="A34" t="s">
        <v>39</v>
      </c>
      <c r="B34" t="s">
        <v>9</v>
      </c>
      <c r="C34">
        <v>365.92200000000003</v>
      </c>
      <c r="D34">
        <v>516.20600000000002</v>
      </c>
      <c r="E34">
        <v>366.88499999999999</v>
      </c>
      <c r="F34">
        <v>515.24300000000005</v>
      </c>
    </row>
    <row r="35" spans="1:6" x14ac:dyDescent="0.2">
      <c r="A35" t="s">
        <v>50</v>
      </c>
      <c r="B35" t="s">
        <v>20</v>
      </c>
      <c r="C35">
        <v>345</v>
      </c>
      <c r="D35">
        <v>1050</v>
      </c>
      <c r="E35">
        <v>436</v>
      </c>
      <c r="F35">
        <v>959</v>
      </c>
    </row>
    <row r="36" spans="1:6" x14ac:dyDescent="0.2">
      <c r="A36" t="s">
        <v>51</v>
      </c>
      <c r="B36" t="s">
        <v>20</v>
      </c>
      <c r="D36">
        <v>726</v>
      </c>
      <c r="E36">
        <v>225</v>
      </c>
      <c r="F36">
        <v>501</v>
      </c>
    </row>
    <row r="37" spans="1:6" x14ac:dyDescent="0.2">
      <c r="A37" t="s">
        <v>16</v>
      </c>
      <c r="B37" t="s">
        <v>9</v>
      </c>
      <c r="D37">
        <v>140.923</v>
      </c>
      <c r="E37">
        <v>12.284000000000001</v>
      </c>
      <c r="F37">
        <v>128.63900000000001</v>
      </c>
    </row>
    <row r="38" spans="1:6" x14ac:dyDescent="0.2">
      <c r="A38" t="s">
        <v>17</v>
      </c>
      <c r="B38" t="s">
        <v>9</v>
      </c>
      <c r="D38">
        <v>32.883000000000003</v>
      </c>
      <c r="E38">
        <v>9.7279999999999998</v>
      </c>
      <c r="F38">
        <v>23.155000000000001</v>
      </c>
    </row>
    <row r="39" spans="1:6" x14ac:dyDescent="0.2">
      <c r="A39" t="s">
        <v>52</v>
      </c>
      <c r="B39" t="s">
        <v>20</v>
      </c>
      <c r="D39">
        <v>1752</v>
      </c>
      <c r="E39">
        <v>114</v>
      </c>
      <c r="F39">
        <v>1638</v>
      </c>
    </row>
    <row r="40" spans="1:6" x14ac:dyDescent="0.2">
      <c r="A40" t="s">
        <v>53</v>
      </c>
      <c r="B40" t="s">
        <v>20</v>
      </c>
      <c r="D40">
        <v>1752</v>
      </c>
      <c r="E40">
        <v>107</v>
      </c>
      <c r="F40">
        <v>1645</v>
      </c>
    </row>
    <row r="41" spans="1:6" x14ac:dyDescent="0.2">
      <c r="A41" t="s">
        <v>40</v>
      </c>
      <c r="B41" t="s">
        <v>9</v>
      </c>
      <c r="C41">
        <v>444.41899999999998</v>
      </c>
      <c r="E41">
        <v>183.68</v>
      </c>
      <c r="F41">
        <v>260.73899999999998</v>
      </c>
    </row>
    <row r="42" spans="1:6" x14ac:dyDescent="0.2">
      <c r="A42" t="s">
        <v>54</v>
      </c>
      <c r="B42" t="s">
        <v>20</v>
      </c>
      <c r="D42">
        <v>1752</v>
      </c>
      <c r="E42">
        <v>103</v>
      </c>
      <c r="F42">
        <v>1649</v>
      </c>
    </row>
    <row r="43" spans="1:6" x14ac:dyDescent="0.2">
      <c r="A43" t="s">
        <v>41</v>
      </c>
      <c r="B43" t="s">
        <v>9</v>
      </c>
      <c r="D43">
        <v>78.346000000000004</v>
      </c>
      <c r="F43">
        <v>78.346000000000004</v>
      </c>
    </row>
    <row r="44" spans="1:6" x14ac:dyDescent="0.2">
      <c r="A44" t="s">
        <v>42</v>
      </c>
      <c r="B44" t="s">
        <v>9</v>
      </c>
      <c r="D44">
        <v>79.100999999999999</v>
      </c>
      <c r="F44">
        <v>79.100999999999999</v>
      </c>
    </row>
    <row r="45" spans="1:6" x14ac:dyDescent="0.2">
      <c r="A45" t="s">
        <v>55</v>
      </c>
      <c r="B45" t="s">
        <v>20</v>
      </c>
      <c r="C45">
        <v>-16</v>
      </c>
      <c r="D45">
        <v>166</v>
      </c>
      <c r="E45">
        <v>162</v>
      </c>
      <c r="F45">
        <v>-12</v>
      </c>
    </row>
    <row r="46" spans="1:6" x14ac:dyDescent="0.2">
      <c r="A46" t="s">
        <v>43</v>
      </c>
      <c r="B46" t="s">
        <v>9</v>
      </c>
      <c r="D46">
        <v>85.441999999999993</v>
      </c>
      <c r="E46">
        <v>32.662999999999997</v>
      </c>
      <c r="F46">
        <v>52.779000000000003</v>
      </c>
    </row>
    <row r="47" spans="1:6" x14ac:dyDescent="0.2">
      <c r="A47" t="s">
        <v>18</v>
      </c>
      <c r="B47" t="s">
        <v>9</v>
      </c>
      <c r="D47">
        <v>12.215</v>
      </c>
      <c r="E47">
        <v>14.957000000000001</v>
      </c>
      <c r="F47">
        <v>-2.742</v>
      </c>
    </row>
  </sheetData>
  <autoFilter ref="A1:F47" xr:uid="{276FB768-3F6A-4059-98A9-9B2AA354D57F}">
    <sortState xmlns:xlrd2="http://schemas.microsoft.com/office/spreadsheetml/2017/richdata2" ref="A2:F47">
      <sortCondition ref="A1:A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2023-09-21T10:19:15Z</dcterms:modified>
</cp:coreProperties>
</file>