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9,23\20,09,23 КИ\"/>
    </mc:Choice>
  </mc:AlternateContent>
  <xr:revisionPtr revIDLastSave="0" documentId="13_ncr:1_{6F070FC1-473A-403E-BB49-E8EC224B0230}" xr6:coauthVersionLast="45" xr6:coauthVersionMax="45" xr10:uidLastSave="{00000000-0000-0000-0000-000000000000}"/>
  <bookViews>
    <workbookView xWindow="-120" yWindow="-120" windowWidth="29040" windowHeight="15840" tabRatio="28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TDSheet!$A$3:$N$71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3" i="1" l="1"/>
  <c r="V66" i="1"/>
  <c r="G52" i="1"/>
  <c r="G25" i="1"/>
  <c r="G19" i="1"/>
  <c r="L7" i="1" l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V49" i="1" s="1"/>
  <c r="L50" i="1"/>
  <c r="L51" i="1"/>
  <c r="L52" i="1"/>
  <c r="L53" i="1"/>
  <c r="L54" i="1"/>
  <c r="V54" i="1" s="1"/>
  <c r="L55" i="1"/>
  <c r="L56" i="1"/>
  <c r="L57" i="1"/>
  <c r="V57" i="1" s="1"/>
  <c r="L58" i="1"/>
  <c r="L59" i="1"/>
  <c r="L60" i="1"/>
  <c r="L61" i="1"/>
  <c r="L62" i="1"/>
  <c r="L63" i="1"/>
  <c r="L64" i="1"/>
  <c r="L65" i="1"/>
  <c r="V65" i="1" s="1"/>
  <c r="L66" i="1"/>
  <c r="L67" i="1"/>
  <c r="V67" i="1" s="1"/>
  <c r="L68" i="1"/>
  <c r="V68" i="1" s="1"/>
  <c r="L69" i="1"/>
  <c r="L70" i="1"/>
  <c r="L71" i="1"/>
  <c r="L6" i="1"/>
  <c r="M6" i="1" s="1"/>
  <c r="G5" i="1"/>
  <c r="F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50" i="1"/>
  <c r="T51" i="1"/>
  <c r="T52" i="1"/>
  <c r="T53" i="1"/>
  <c r="T55" i="1"/>
  <c r="T56" i="1"/>
  <c r="T58" i="1"/>
  <c r="T59" i="1"/>
  <c r="T60" i="1"/>
  <c r="T61" i="1"/>
  <c r="T62" i="1"/>
  <c r="T63" i="1"/>
  <c r="T64" i="1"/>
  <c r="T69" i="1"/>
  <c r="T70" i="1"/>
  <c r="T71" i="1"/>
  <c r="T6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50" i="1"/>
  <c r="S51" i="1"/>
  <c r="S52" i="1"/>
  <c r="S53" i="1"/>
  <c r="S55" i="1"/>
  <c r="S56" i="1"/>
  <c r="S58" i="1"/>
  <c r="S59" i="1"/>
  <c r="S60" i="1"/>
  <c r="S61" i="1"/>
  <c r="S62" i="1"/>
  <c r="S63" i="1"/>
  <c r="S64" i="1"/>
  <c r="S69" i="1"/>
  <c r="S70" i="1"/>
  <c r="S71" i="1"/>
  <c r="S6" i="1"/>
  <c r="S7" i="1"/>
  <c r="S8" i="1"/>
  <c r="S9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50" i="1"/>
  <c r="R51" i="1"/>
  <c r="R52" i="1"/>
  <c r="R53" i="1"/>
  <c r="R55" i="1"/>
  <c r="R56" i="1"/>
  <c r="R58" i="1"/>
  <c r="R59" i="1"/>
  <c r="R60" i="1"/>
  <c r="R61" i="1"/>
  <c r="R62" i="1"/>
  <c r="R63" i="1"/>
  <c r="R64" i="1"/>
  <c r="R69" i="1"/>
  <c r="R70" i="1"/>
  <c r="R71" i="1"/>
  <c r="R6" i="1"/>
  <c r="Q6" i="1" l="1"/>
  <c r="P6" i="1"/>
  <c r="P70" i="1"/>
  <c r="Q70" i="1"/>
  <c r="P68" i="1"/>
  <c r="Q68" i="1"/>
  <c r="P66" i="1"/>
  <c r="Q66" i="1"/>
  <c r="P64" i="1"/>
  <c r="Q64" i="1"/>
  <c r="P62" i="1"/>
  <c r="Q62" i="1"/>
  <c r="P60" i="1"/>
  <c r="Q60" i="1"/>
  <c r="P58" i="1"/>
  <c r="Q58" i="1"/>
  <c r="P56" i="1"/>
  <c r="Q56" i="1"/>
  <c r="P54" i="1"/>
  <c r="Q54" i="1"/>
  <c r="P52" i="1"/>
  <c r="Q52" i="1"/>
  <c r="P50" i="1"/>
  <c r="Q50" i="1"/>
  <c r="P48" i="1"/>
  <c r="Q48" i="1"/>
  <c r="P46" i="1"/>
  <c r="Q46" i="1"/>
  <c r="P44" i="1"/>
  <c r="Q44" i="1"/>
  <c r="P42" i="1"/>
  <c r="Q42" i="1"/>
  <c r="P40" i="1"/>
  <c r="Q40" i="1"/>
  <c r="P38" i="1"/>
  <c r="Q38" i="1"/>
  <c r="P36" i="1"/>
  <c r="Q36" i="1"/>
  <c r="P34" i="1"/>
  <c r="Q34" i="1"/>
  <c r="P32" i="1"/>
  <c r="Q32" i="1"/>
  <c r="P30" i="1"/>
  <c r="Q30" i="1"/>
  <c r="P28" i="1"/>
  <c r="Q28" i="1"/>
  <c r="P26" i="1"/>
  <c r="Q26" i="1"/>
  <c r="P24" i="1"/>
  <c r="Q24" i="1"/>
  <c r="P22" i="1"/>
  <c r="Q22" i="1"/>
  <c r="P20" i="1"/>
  <c r="Q20" i="1"/>
  <c r="P18" i="1"/>
  <c r="Q18" i="1"/>
  <c r="P16" i="1"/>
  <c r="Q16" i="1"/>
  <c r="P14" i="1"/>
  <c r="Q14" i="1"/>
  <c r="P12" i="1"/>
  <c r="Q12" i="1"/>
  <c r="P10" i="1"/>
  <c r="Q10" i="1"/>
  <c r="P8" i="1"/>
  <c r="Q8" i="1"/>
  <c r="P71" i="1"/>
  <c r="Q71" i="1"/>
  <c r="P69" i="1"/>
  <c r="Q69" i="1"/>
  <c r="P67" i="1"/>
  <c r="Q67" i="1"/>
  <c r="P65" i="1"/>
  <c r="Q65" i="1"/>
  <c r="P63" i="1"/>
  <c r="Q63" i="1"/>
  <c r="P61" i="1"/>
  <c r="Q61" i="1"/>
  <c r="P59" i="1"/>
  <c r="Q59" i="1"/>
  <c r="P57" i="1"/>
  <c r="Q57" i="1"/>
  <c r="P55" i="1"/>
  <c r="Q55" i="1"/>
  <c r="P53" i="1"/>
  <c r="Q53" i="1"/>
  <c r="P51" i="1"/>
  <c r="Q51" i="1"/>
  <c r="P49" i="1"/>
  <c r="Q49" i="1"/>
  <c r="P47" i="1"/>
  <c r="Q47" i="1"/>
  <c r="P45" i="1"/>
  <c r="Q45" i="1"/>
  <c r="P43" i="1"/>
  <c r="Q43" i="1"/>
  <c r="P41" i="1"/>
  <c r="Q41" i="1"/>
  <c r="P39" i="1"/>
  <c r="Q39" i="1"/>
  <c r="P37" i="1"/>
  <c r="Q37" i="1"/>
  <c r="P35" i="1"/>
  <c r="Q35" i="1"/>
  <c r="P33" i="1"/>
  <c r="Q33" i="1"/>
  <c r="P31" i="1"/>
  <c r="Q31" i="1"/>
  <c r="P29" i="1"/>
  <c r="Q29" i="1"/>
  <c r="P27" i="1"/>
  <c r="Q27" i="1"/>
  <c r="P25" i="1"/>
  <c r="Q25" i="1"/>
  <c r="P23" i="1"/>
  <c r="Q23" i="1"/>
  <c r="P21" i="1"/>
  <c r="Q21" i="1"/>
  <c r="P19" i="1"/>
  <c r="Q19" i="1"/>
  <c r="P17" i="1"/>
  <c r="Q17" i="1"/>
  <c r="P15" i="1"/>
  <c r="Q15" i="1"/>
  <c r="P13" i="1"/>
  <c r="Q13" i="1"/>
  <c r="P11" i="1"/>
  <c r="Q11" i="1"/>
  <c r="P9" i="1"/>
  <c r="Q9" i="1"/>
  <c r="P7" i="1"/>
  <c r="Q7" i="1"/>
  <c r="H63" i="1"/>
  <c r="V63" i="1" s="1"/>
  <c r="H64" i="1"/>
  <c r="V64" i="1" s="1"/>
  <c r="H69" i="1"/>
  <c r="V69" i="1" s="1"/>
  <c r="H70" i="1"/>
  <c r="V70" i="1" s="1"/>
  <c r="H71" i="1"/>
  <c r="V71" i="1" s="1"/>
  <c r="C7" i="1"/>
  <c r="C19" i="1"/>
  <c r="C20" i="1"/>
  <c r="C23" i="1"/>
  <c r="C25" i="1"/>
  <c r="C26" i="1"/>
  <c r="C29" i="1"/>
  <c r="C30" i="1"/>
  <c r="C31" i="1"/>
  <c r="C42" i="1"/>
  <c r="C47" i="1"/>
  <c r="C48" i="1"/>
  <c r="C49" i="1"/>
  <c r="C50" i="1"/>
  <c r="C51" i="1"/>
  <c r="C52" i="1"/>
  <c r="C54" i="1"/>
  <c r="C57" i="1"/>
  <c r="C63" i="1"/>
  <c r="C64" i="1"/>
  <c r="C65" i="1"/>
  <c r="C66" i="1"/>
  <c r="C6" i="1"/>
  <c r="W5" i="1" l="1"/>
  <c r="T5" i="1"/>
  <c r="S5" i="1"/>
  <c r="R5" i="1"/>
  <c r="N5" i="1"/>
  <c r="M5" i="1"/>
  <c r="L5" i="1"/>
  <c r="K5" i="1"/>
  <c r="J5" i="1"/>
  <c r="I5" i="1"/>
  <c r="H8" i="1" l="1"/>
  <c r="V8" i="1" s="1"/>
  <c r="H9" i="1"/>
  <c r="V9" i="1" s="1"/>
  <c r="H10" i="1"/>
  <c r="V10" i="1" s="1"/>
  <c r="H13" i="1"/>
  <c r="V13" i="1" s="1"/>
  <c r="H14" i="1"/>
  <c r="V14" i="1" s="1"/>
  <c r="H15" i="1"/>
  <c r="V15" i="1" s="1"/>
  <c r="H16" i="1"/>
  <c r="V16" i="1" s="1"/>
  <c r="H18" i="1"/>
  <c r="V18" i="1" s="1"/>
  <c r="H21" i="1"/>
  <c r="V21" i="1" s="1"/>
  <c r="H22" i="1"/>
  <c r="V22" i="1" s="1"/>
  <c r="H23" i="1"/>
  <c r="V23" i="1" s="1"/>
  <c r="H24" i="1"/>
  <c r="V24" i="1" s="1"/>
  <c r="H27" i="1"/>
  <c r="V27" i="1" s="1"/>
  <c r="H28" i="1"/>
  <c r="V28" i="1" s="1"/>
  <c r="H32" i="1"/>
  <c r="V32" i="1" s="1"/>
  <c r="H33" i="1"/>
  <c r="V33" i="1" s="1"/>
  <c r="H34" i="1"/>
  <c r="V34" i="1" s="1"/>
  <c r="H35" i="1"/>
  <c r="V35" i="1" s="1"/>
  <c r="H36" i="1"/>
  <c r="V36" i="1" s="1"/>
  <c r="H37" i="1"/>
  <c r="V37" i="1" s="1"/>
  <c r="H39" i="1"/>
  <c r="V39" i="1" s="1"/>
  <c r="H40" i="1"/>
  <c r="V40" i="1" s="1"/>
  <c r="H41" i="1"/>
  <c r="V41" i="1" s="1"/>
  <c r="H44" i="1"/>
  <c r="V44" i="1" s="1"/>
  <c r="H51" i="1"/>
  <c r="V51" i="1" s="1"/>
  <c r="H55" i="1"/>
  <c r="V55" i="1" s="1"/>
  <c r="H59" i="1"/>
  <c r="V59" i="1" s="1"/>
  <c r="H60" i="1"/>
  <c r="V60" i="1" s="1"/>
  <c r="H62" i="1"/>
  <c r="V62" i="1" s="1"/>
  <c r="H6" i="1" l="1"/>
  <c r="V6" i="1" s="1"/>
  <c r="H61" i="1"/>
  <c r="V61" i="1" s="1"/>
  <c r="H56" i="1"/>
  <c r="V56" i="1" s="1"/>
  <c r="H52" i="1"/>
  <c r="V52" i="1" s="1"/>
  <c r="H50" i="1"/>
  <c r="V50" i="1" s="1"/>
  <c r="H47" i="1"/>
  <c r="V47" i="1" s="1"/>
  <c r="H45" i="1"/>
  <c r="V45" i="1" s="1"/>
  <c r="H43" i="1"/>
  <c r="V43" i="1" s="1"/>
  <c r="H31" i="1"/>
  <c r="V31" i="1" s="1"/>
  <c r="H29" i="1"/>
  <c r="V29" i="1" s="1"/>
  <c r="H25" i="1"/>
  <c r="V25" i="1" s="1"/>
  <c r="H19" i="1"/>
  <c r="V19" i="1" s="1"/>
  <c r="H17" i="1"/>
  <c r="V17" i="1" s="1"/>
  <c r="H11" i="1"/>
  <c r="V11" i="1" s="1"/>
  <c r="H7" i="1"/>
  <c r="V7" i="1" s="1"/>
  <c r="H58" i="1"/>
  <c r="V58" i="1" s="1"/>
  <c r="H48" i="1"/>
  <c r="V48" i="1" s="1"/>
  <c r="H46" i="1"/>
  <c r="V46" i="1" s="1"/>
  <c r="H42" i="1"/>
  <c r="V42" i="1" s="1"/>
  <c r="H38" i="1"/>
  <c r="V38" i="1" s="1"/>
  <c r="H30" i="1"/>
  <c r="V30" i="1" s="1"/>
  <c r="H26" i="1"/>
  <c r="V26" i="1" s="1"/>
  <c r="H20" i="1"/>
  <c r="V20" i="1" s="1"/>
  <c r="H12" i="1"/>
  <c r="V12" i="1" s="1"/>
  <c r="V5" i="1" l="1"/>
</calcChain>
</file>

<file path=xl/sharedStrings.xml><?xml version="1.0" encoding="utf-8"?>
<sst xmlns="http://schemas.openxmlformats.org/spreadsheetml/2006/main" count="170" uniqueCount="93">
  <si>
    <t>Период: 14.09.2023 - 21.09.2023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</si>
  <si>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</si>
  <si>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</si>
  <si>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</si>
  <si>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</si>
  <si>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</si>
  <si>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</si>
  <si>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</si>
  <si>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</si>
  <si>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</si>
  <si>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</si>
  <si>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</si>
  <si>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</si>
  <si>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</si>
  <si>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</si>
  <si>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</si>
  <si>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</si>
  <si>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</si>
  <si>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</si>
  <si>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</si>
  <si>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</si>
  <si>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</si>
  <si>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</si>
  <si>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</si>
  <si>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</si>
  <si>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</si>
  <si>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</si>
  <si>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344 Колбаса Салями Финская ТМ Стародворски колбасы ТС Вязанка в оболочке фиброуз в вак 0,35 кг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</si>
  <si>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</si>
  <si>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</si>
  <si>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</si>
  <si>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</si>
  <si>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</si>
  <si>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</si>
  <si>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</si>
  <si>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</si>
  <si>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</si>
  <si>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</si>
  <si>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</si>
  <si>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</si>
  <si>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</si>
  <si>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</si>
  <si>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</si>
  <si>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</si>
  <si>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</si>
  <si>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</si>
  <si>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</si>
  <si>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</si>
  <si>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</si>
  <si>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</si>
  <si>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</si>
  <si>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</si>
  <si>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</si>
  <si>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</si>
  <si>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</si>
  <si>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</si>
  <si>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БОНУС_225  Колбаса Дугушка со шпиком, ВЕС, ТМ Стародворье   ПОКОМ</t>
  </si>
  <si>
    <t>043  Ветчина Нежная ТМ Особый рецепт, п/а, 0,4кг    ПОКОМ</t>
  </si>
  <si>
    <t>083  Колбаса Швейцарская 0,17 кг., ШТ., сырокопченая   ПОКОМ</t>
  </si>
  <si>
    <t>084  Колбаски Баварские копченые, NDX в МГС 0,28 кг, ТМ Стародворье  ПОКОМ</t>
  </si>
  <si>
    <t>092  Сосиски Баварские с сыром,  0.42кг,ПОКОМ</t>
  </si>
  <si>
    <t>096  Сосиски Баварские,  0.42кг,ПОКОМ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</si>
  <si>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</si>
  <si>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</si>
  <si>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</si>
  <si>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</si>
  <si>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</si>
  <si>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</si>
  <si>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</si>
  <si>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352  Сардельки Сочинки с сыром 0,4 кг ТМ Стародворье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</si>
  <si>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</si>
  <si>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</si>
  <si>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</si>
  <si>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</si>
  <si>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</si>
  <si>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</si>
  <si>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</si>
  <si>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</si>
  <si>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</si>
  <si>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</si>
  <si>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</si>
  <si>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</si>
  <si>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опт</t>
  </si>
  <si>
    <t>ср 30,08</t>
  </si>
  <si>
    <t>ср 05,09</t>
  </si>
  <si>
    <t>коментарий</t>
  </si>
  <si>
    <t>вес</t>
  </si>
  <si>
    <t>ср 13,09</t>
  </si>
  <si>
    <t>АКЦИЯ</t>
  </si>
  <si>
    <t>акция/вывод</t>
  </si>
  <si>
    <t>новинки</t>
  </si>
  <si>
    <t>заказ от ФИЛИАЛА</t>
  </si>
  <si>
    <t>заказана вместе с акцией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</si>
</sst>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164" fontId="1" fillId="2" borderId="1" xfId="0" applyNumberFormat="1" applyFont="1" applyFill="1" applyBorder="1" applyAlignment="1">
      <alignment horizontal="left" vertical="top"/>
    </xf>
    <xf numFmtId="164" fontId="0" fillId="0" borderId="0" xfId="0" applyNumberFormat="1" applyAlignment="1"/>
    <xf numFmtId="164" fontId="2" fillId="3" borderId="1" xfId="0" applyNumberFormat="1" applyFont="1" applyFill="1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5" fillId="2" borderId="1" xfId="0" applyNumberFormat="1" applyFont="1" applyFill="1" applyBorder="1" applyAlignment="1">
      <alignment horizontal="left" vertical="top"/>
    </xf>
    <xf numFmtId="164" fontId="0" fillId="0" borderId="3" xfId="0" applyNumberFormat="1" applyBorder="1" applyAlignment="1"/>
    <xf numFmtId="164" fontId="3" fillId="5" borderId="0" xfId="0" applyNumberFormat="1" applyFont="1" applyFill="1" applyAlignment="1"/>
    <xf numFmtId="164" fontId="0" fillId="6" borderId="1" xfId="0" applyNumberFormat="1" applyFill="1" applyBorder="1" applyAlignment="1">
      <alignment horizontal="left" vertical="top"/>
    </xf>
    <xf numFmtId="164" fontId="3" fillId="6" borderId="0" xfId="0" applyNumberFormat="1" applyFont="1" applyFill="1" applyAlignment="1"/>
    <xf numFmtId="164" fontId="4" fillId="4" borderId="0" xfId="0" applyNumberFormat="1" applyFont="1" applyFill="1" applyBorder="1" applyAlignment="1">
      <alignment horizontal="right" vertical="top"/>
    </xf>
    <xf numFmtId="164" fontId="0" fillId="0" borderId="0" xfId="0" applyNumberFormat="1" applyBorder="1" applyAlignment="1"/>
    <xf numFmtId="164" fontId="3" fillId="0" borderId="1" xfId="0" applyNumberFormat="1" applyFont="1" applyBorder="1" applyAlignment="1">
      <alignment horizontal="left" vertical="top"/>
    </xf>
    <xf numFmtId="164" fontId="6" fillId="8" borderId="1" xfId="0" applyNumberFormat="1" applyFont="1" applyFill="1" applyBorder="1" applyAlignment="1">
      <alignment horizontal="right" vertical="top"/>
    </xf>
    <xf numFmtId="164" fontId="3" fillId="0" borderId="0" xfId="0" applyNumberFormat="1" applyFont="1" applyAlignment="1">
      <alignment wrapText="1"/>
    </xf>
    <xf numFmtId="164" fontId="0" fillId="9" borderId="0" xfId="0" applyNumberFormat="1" applyFill="1" applyBorder="1" applyAlignment="1"/>
    <xf numFmtId="164" fontId="0" fillId="10" borderId="3" xfId="0" applyNumberFormat="1" applyFill="1" applyBorder="1" applyAlignment="1"/>
    <xf numFmtId="164" fontId="2" fillId="7" borderId="0" xfId="0" applyNumberFormat="1" applyFont="1" applyFill="1" applyAlignment="1"/>
    <xf numFmtId="164" fontId="3" fillId="0" borderId="1" xfId="0" applyNumberFormat="1" applyFont="1" applyFill="1" applyBorder="1" applyAlignment="1">
      <alignment horizontal="left" vertical="top"/>
    </xf>
    <xf numFmtId="164" fontId="0" fillId="0" borderId="1" xfId="0" applyNumberFormat="1" applyFill="1" applyBorder="1" applyAlignment="1">
      <alignment horizontal="left" vertical="top"/>
    </xf>
    <xf numFmtId="164" fontId="0" fillId="0" borderId="1" xfId="0" applyNumberFormat="1" applyFill="1" applyBorder="1" applyAlignment="1">
      <alignment horizontal="right" vertical="top"/>
    </xf>
    <xf numFmtId="2" fontId="0" fillId="0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0,09,23%20&#1073;&#1088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13,09,23%20&#1050;&#1048;/&#1076;&#1074;%2013,09,23%20&#1083;&#1075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Лист1"/>
    </sheetNames>
    <sheetDataSet>
      <sheetData sheetId="0">
        <row r="1">
          <cell r="A1" t="str">
            <v>Период: 13.09.2023 - 20.09.2023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 t="str">
            <v>АКЦИЯ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 t="str">
            <v>АКЦИЯ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</row>
        <row r="12">
          <cell r="A12" t="str">
            <v>082  Колбаса Стародворская, 0,4кг, ТС Старый двор  ПОКОМ</v>
          </cell>
          <cell r="B12" t="str">
            <v>шт</v>
          </cell>
        </row>
        <row r="13">
          <cell r="A13" t="str">
            <v>096  Сосиски Баварские,  0.42кг,ПОКОМ</v>
          </cell>
          <cell r="B13" t="str">
            <v>шт</v>
          </cell>
          <cell r="C13" t="str">
            <v>АКЦИЯ</v>
          </cell>
        </row>
        <row r="14">
          <cell r="A14" t="str">
            <v>200  Ветчина Дугушка ТМ Стародворье, вектор в/у    ПОКОМ</v>
          </cell>
          <cell r="B14" t="str">
            <v>кг</v>
          </cell>
          <cell r="C14" t="str">
            <v>АКЦИЯ</v>
          </cell>
        </row>
        <row r="15">
          <cell r="A15" t="str">
            <v>201  Ветчина Нежная ТМ Особый рецепт, (2,5кг), ПОКОМ</v>
          </cell>
          <cell r="B15" t="str">
            <v>кг</v>
          </cell>
        </row>
        <row r="16">
          <cell r="A16" t="str">
            <v>217  Колбаса Докторская Дугушка, ВЕС, НЕ ГОСТ, ТМ Стародворье ПОКОМ</v>
          </cell>
          <cell r="B16" t="str">
            <v>кг</v>
          </cell>
          <cell r="C16" t="str">
            <v>АКЦИЯ</v>
          </cell>
        </row>
        <row r="17">
          <cell r="A17" t="str">
            <v>219  Колбаса Докторская Особая ТМ Особый рецепт, ВЕС  ПОКОМ</v>
          </cell>
          <cell r="B17" t="str">
            <v>кг</v>
          </cell>
        </row>
        <row r="18">
          <cell r="A18" t="str">
            <v>225  Колбаса Дугушка со шпиком, ВЕС, ТМ Стародворье   ПОКОМ</v>
          </cell>
          <cell r="B18" t="str">
            <v>кг</v>
          </cell>
          <cell r="C18" t="str">
            <v>АКЦИЯ</v>
          </cell>
        </row>
        <row r="19">
          <cell r="A19" t="str">
            <v>229  Колбаса Молочная Дугушка, в/у, ВЕС, ТМ Стародворье   ПОКОМ</v>
          </cell>
          <cell r="B19" t="str">
            <v>кг</v>
          </cell>
          <cell r="C19" t="str">
            <v>АКЦИЯ</v>
          </cell>
        </row>
        <row r="20">
          <cell r="A20" t="str">
            <v>230  Колбаса Молочная Особая ТМ Особый рецепт, п/а, ВЕС. ПОКОМ</v>
          </cell>
          <cell r="B20" t="str">
            <v>кг</v>
          </cell>
        </row>
        <row r="21">
          <cell r="A21" t="str">
            <v>235  Колбаса Особая ТМ Особый рецепт, ВЕС, ТМ Стародворье ПОКОМ</v>
          </cell>
          <cell r="B21" t="str">
            <v>кг</v>
          </cell>
        </row>
        <row r="22">
          <cell r="A22" t="str">
            <v>236  Колбаса Рубленая ЗАПЕЧ. Дугушка ТМ Стародворье, вектор, в/к    ПОКОМ</v>
          </cell>
          <cell r="B22" t="str">
            <v>кг</v>
          </cell>
          <cell r="C22" t="str">
            <v>АКЦИЯ</v>
          </cell>
        </row>
        <row r="23">
          <cell r="A23" t="str">
            <v>239  Колбаса Салями запеч Дугушка, оболочка вектор, ВЕС, ТМ Стародворье  ПОКОМ</v>
          </cell>
          <cell r="B23" t="str">
            <v>кг</v>
          </cell>
          <cell r="C23" t="str">
            <v>АКЦИЯ</v>
          </cell>
        </row>
        <row r="24">
          <cell r="A24" t="str">
            <v>242  Колбаса Сервелат ЗАПЕЧ.Дугушка ТМ Стародворье, вектор, в/к     ПОКОМ</v>
          </cell>
          <cell r="B24" t="str">
            <v>кг</v>
          </cell>
          <cell r="C24" t="str">
            <v>АКЦИЯ</v>
          </cell>
        </row>
        <row r="25">
          <cell r="A25" t="str">
            <v>248  Сардельки Сочные ТМ Особый рецепт,   ПОКОМ</v>
          </cell>
          <cell r="B25" t="str">
            <v>кг</v>
          </cell>
        </row>
        <row r="26">
          <cell r="A26" t="str">
            <v>250  Сардельки стародворские с говядиной в обол. NDX, ВЕС. ПОКОМ</v>
          </cell>
          <cell r="B26" t="str">
            <v>кг</v>
          </cell>
        </row>
        <row r="27">
          <cell r="A27" t="str">
            <v>255  Сосиски Молочные для завтрака ТМ Особый рецепт, п/а МГС, ВЕС, ТМ Стародворье  ПОКОМ</v>
          </cell>
          <cell r="B27" t="str">
            <v>кг</v>
          </cell>
        </row>
        <row r="28">
          <cell r="A28" t="str">
            <v>257  Сосиски Молочные оригинальные ТМ Особый рецепт, ВЕС.   ПОКОМ</v>
          </cell>
          <cell r="B28" t="str">
            <v>кг</v>
          </cell>
        </row>
        <row r="29">
          <cell r="A29" t="str">
            <v>265  Колбаса Балыкбургская, ВЕС, ТМ Баварушка  ПОКОМ</v>
          </cell>
          <cell r="B29" t="str">
            <v>кг</v>
          </cell>
        </row>
        <row r="30">
          <cell r="A30" t="str">
            <v>266  Колбаса Филейбургская с сочным окороком, ВЕС, ТМ Баварушка  ПОКОМ</v>
          </cell>
          <cell r="B30" t="str">
            <v>кг</v>
          </cell>
        </row>
        <row r="31">
          <cell r="A31" t="str">
            <v>273  Сосиски Сочинки с сочной грудинкой, МГС 0.4кг,   ПОКОМ</v>
          </cell>
          <cell r="B31" t="str">
            <v>шт</v>
          </cell>
          <cell r="C31" t="str">
            <v>АКЦИЯ</v>
          </cell>
        </row>
        <row r="32">
          <cell r="A32" t="str">
            <v>301  Сосиски Сочинки по-баварски с сыром,  0.4кг, ТМ Стародворье  ПОКОМ</v>
          </cell>
          <cell r="B32" t="str">
            <v>шт</v>
          </cell>
          <cell r="C32" t="str">
            <v>АКЦИЯ</v>
          </cell>
        </row>
        <row r="33">
          <cell r="A33" t="str">
            <v>302  Сосиски Сочинки по-баварски,  0.4кг, ТМ Стародворье  ПОКОМ</v>
          </cell>
          <cell r="B33" t="str">
            <v>шт</v>
          </cell>
          <cell r="C33" t="str">
            <v>АКЦИЯ</v>
          </cell>
        </row>
        <row r="34">
          <cell r="A34" t="str">
            <v>309  Сосиски Сочинки с сыром 0,4 кг ТМ Стародворье  ПОКОМ</v>
          </cell>
          <cell r="B34" t="str">
            <v>шт</v>
          </cell>
          <cell r="C34" t="str">
            <v>АКЦИЯ</v>
          </cell>
        </row>
        <row r="35">
          <cell r="A35" t="str">
            <v>312  Ветчина Филейская ТМ Вязанка ТС Столичная ВЕС  ПОКОМ</v>
          </cell>
          <cell r="B35" t="str">
            <v>кг</v>
          </cell>
          <cell r="C35" t="str">
            <v>АКЦИЯ</v>
          </cell>
        </row>
        <row r="36">
          <cell r="A36" t="str">
            <v>313 Колбаса вареная Молокуша ТМ Вязанка в оболочке полиамид. ВЕС  ПОКОМ</v>
          </cell>
          <cell r="B36" t="str">
            <v>кг</v>
          </cell>
          <cell r="C36" t="str">
            <v>АКЦИЯ</v>
          </cell>
        </row>
        <row r="37">
          <cell r="A37" t="str">
            <v>314 Колбаса вареная Филейская ТМ Вязанка ТС Классическая в оболочке полиамид.  ПОКОМ</v>
          </cell>
          <cell r="B37" t="str">
            <v>кг</v>
          </cell>
          <cell r="C37" t="str">
            <v>АКЦИЯ</v>
          </cell>
        </row>
        <row r="38">
          <cell r="A38" t="str">
            <v>318 Сосиски Датские ТМ Зареченские колбасы ТС Зареченские п полиамид в модифициров  ПОКОМ</v>
          </cell>
          <cell r="B38" t="str">
            <v>кг</v>
          </cell>
        </row>
        <row r="39">
          <cell r="A39" t="str">
            <v>320  Сосиски Сочинки с сочным окороком 0,4 кг ТМ Стародворье  ПОКОМ</v>
          </cell>
          <cell r="B39" t="str">
            <v>шт</v>
          </cell>
          <cell r="C39" t="str">
            <v>АКЦИЯ</v>
          </cell>
        </row>
        <row r="40">
          <cell r="A40" t="str">
            <v>352  Сардельки Сочинки с сыром 0,4 кг ТМ Стародворье   ПОКОМ</v>
          </cell>
          <cell r="B40" t="str">
            <v>шт</v>
          </cell>
          <cell r="C40" t="str">
            <v>АКЦИЯ</v>
          </cell>
        </row>
        <row r="41">
          <cell r="A41" t="str">
            <v>369 Колбаса Сливушка ТМ Вязанка в оболочке полиамид вес.  ПОКОМ</v>
          </cell>
          <cell r="B41" t="str">
            <v>кг</v>
          </cell>
          <cell r="C41" t="str">
            <v>АКЦИЯ</v>
          </cell>
        </row>
        <row r="42">
          <cell r="A42" t="str">
            <v>370 Ветчина Сливушка с индейкой ТМ Вязанка в оболочке полиамид.</v>
          </cell>
          <cell r="B42" t="str">
            <v>кг</v>
          </cell>
          <cell r="C42" t="str">
            <v>АКЦИЯ</v>
          </cell>
        </row>
        <row r="43">
          <cell r="A43" t="str">
            <v>371  Сосиски Сочинки Молочные 0,4 кг ТМ Стародворье  ПОКОМ</v>
          </cell>
          <cell r="B43" t="str">
            <v>шт</v>
          </cell>
          <cell r="C43" t="str">
            <v>АКЦИЯ</v>
          </cell>
        </row>
        <row r="44">
          <cell r="A44" t="str">
            <v>372  Сосиски Сочинки Сливочные 0,4 кг ТМ Стародворье  ПОКОМ</v>
          </cell>
          <cell r="B44" t="str">
            <v>шт</v>
          </cell>
          <cell r="C44" t="str">
            <v>АКЦИЯ</v>
          </cell>
        </row>
        <row r="45">
          <cell r="A45" t="str">
            <v>378 Ветчина Балыкбургская ТМ Баварушка в оболочке фиброуз в вакуумной упаковке.  ПОКОМ</v>
          </cell>
          <cell r="B45" t="str">
            <v>кг</v>
          </cell>
        </row>
        <row r="46">
          <cell r="A46" t="str">
            <v>381  Сардельки Сочинки 0,4кг ТМ Стародворье  ПОКОМ</v>
          </cell>
          <cell r="B46" t="str">
            <v>шт</v>
          </cell>
          <cell r="C46" t="str">
            <v>АКЦИЯ</v>
          </cell>
        </row>
        <row r="47">
          <cell r="A47" t="str">
            <v>383 Колбаса Сочинка по-европейски с сочной грудиной ТМ Стародворье в оболочке фиброуз в ва  Поком</v>
          </cell>
          <cell r="B47" t="str">
            <v>кг</v>
          </cell>
        </row>
        <row r="48">
          <cell r="A48" t="str">
            <v>384  Колбаса Сочинка по-фински с сочным окороком ТМ Стародворье в оболочке фиброуз в ва  Поком</v>
          </cell>
          <cell r="B48" t="str">
            <v>кг</v>
          </cell>
        </row>
        <row r="49">
          <cell r="A49" t="str">
            <v>БОНУС_096  Сосиски Баварские,  0.42кг,ПОКОМ</v>
          </cell>
          <cell r="B49" t="str">
            <v>шт</v>
          </cell>
        </row>
        <row r="50">
          <cell r="A50" t="str">
            <v>БОНУС_225  Колбаса Дугушка со шпиком, ВЕС, ТМ Стародворье   ПОКОМ</v>
          </cell>
          <cell r="B50" t="str">
            <v>кг</v>
          </cell>
        </row>
        <row r="51">
          <cell r="A51" t="str">
            <v>БОНУС_314 Колбаса вареная Филейская ТМ Вязанка ТС Классическая в оболочке полиамид.  ПОКОМ</v>
          </cell>
          <cell r="B51" t="str">
            <v>кг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06.09.2023 - 13.09.2023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ср</v>
          </cell>
          <cell r="L3" t="str">
            <v>заказ</v>
          </cell>
          <cell r="M3" t="str">
            <v>заказ</v>
          </cell>
          <cell r="N3" t="str">
            <v>кон ост</v>
          </cell>
          <cell r="O3" t="str">
            <v>опт</v>
          </cell>
          <cell r="P3" t="str">
            <v>ср 23,08</v>
          </cell>
          <cell r="Q3" t="str">
            <v>ср 30,08</v>
          </cell>
          <cell r="R3" t="str">
            <v>ср 05,09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13516.831999999997</v>
          </cell>
          <cell r="F5">
            <v>27709.093000000001</v>
          </cell>
          <cell r="H5">
            <v>0</v>
          </cell>
          <cell r="I5">
            <v>0</v>
          </cell>
          <cell r="J5">
            <v>0</v>
          </cell>
          <cell r="K5">
            <v>2703.3664000000003</v>
          </cell>
          <cell r="L5">
            <v>11725</v>
          </cell>
          <cell r="M5">
            <v>0</v>
          </cell>
          <cell r="P5">
            <v>1075.7192</v>
          </cell>
          <cell r="Q5">
            <v>1881.4081999999996</v>
          </cell>
          <cell r="R5">
            <v>1714.2321999999992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>
            <v>727.53099999999995</v>
          </cell>
          <cell r="D6">
            <v>215.67</v>
          </cell>
          <cell r="E6">
            <v>177.785</v>
          </cell>
          <cell r="F6">
            <v>719.44299999999998</v>
          </cell>
          <cell r="G6">
            <v>1</v>
          </cell>
          <cell r="K6">
            <v>35.557000000000002</v>
          </cell>
          <cell r="N6">
            <v>20.233512388559213</v>
          </cell>
          <cell r="O6">
            <v>20.233512388559213</v>
          </cell>
          <cell r="P6">
            <v>14.765199999999998</v>
          </cell>
          <cell r="Q6">
            <v>32.404600000000002</v>
          </cell>
          <cell r="R6">
            <v>34.249200000000002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>
            <v>562.47</v>
          </cell>
          <cell r="D7">
            <v>658.13699999999994</v>
          </cell>
          <cell r="E7">
            <v>269.77100000000002</v>
          </cell>
          <cell r="F7">
            <v>916.827</v>
          </cell>
          <cell r="G7">
            <v>1</v>
          </cell>
          <cell r="K7">
            <v>53.9542</v>
          </cell>
          <cell r="N7">
            <v>16.992690096415107</v>
          </cell>
          <cell r="O7">
            <v>16.992690096415107</v>
          </cell>
          <cell r="P7">
            <v>19.488599999999998</v>
          </cell>
          <cell r="Q7">
            <v>51.525400000000005</v>
          </cell>
          <cell r="R7">
            <v>55.5304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779.30499999999995</v>
          </cell>
          <cell r="D8">
            <v>12.346</v>
          </cell>
          <cell r="E8">
            <v>415.27699999999999</v>
          </cell>
          <cell r="F8">
            <v>376.37400000000002</v>
          </cell>
          <cell r="G8">
            <v>1</v>
          </cell>
          <cell r="K8">
            <v>83.055399999999992</v>
          </cell>
          <cell r="L8">
            <v>620</v>
          </cell>
          <cell r="N8">
            <v>11.996498722539416</v>
          </cell>
          <cell r="O8">
            <v>4.5316017983177499</v>
          </cell>
          <cell r="P8">
            <v>34.578800000000001</v>
          </cell>
          <cell r="Q8">
            <v>76.626599999999996</v>
          </cell>
          <cell r="R8">
            <v>52.996799999999993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638.58000000000004</v>
          </cell>
          <cell r="D9">
            <v>24.347000000000001</v>
          </cell>
          <cell r="E9">
            <v>299.173</v>
          </cell>
          <cell r="F9">
            <v>358.09</v>
          </cell>
          <cell r="G9">
            <v>1</v>
          </cell>
          <cell r="K9">
            <v>59.834600000000002</v>
          </cell>
          <cell r="L9">
            <v>360</v>
          </cell>
          <cell r="N9">
            <v>12.001250112810981</v>
          </cell>
          <cell r="O9">
            <v>5.984664391505917</v>
          </cell>
          <cell r="P9">
            <v>35.646799999999999</v>
          </cell>
          <cell r="Q9">
            <v>67.42179999999999</v>
          </cell>
          <cell r="R9">
            <v>54.463000000000001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230.44200000000001</v>
          </cell>
          <cell r="D10">
            <v>443.15300000000002</v>
          </cell>
          <cell r="E10">
            <v>208.18199999999999</v>
          </cell>
          <cell r="F10">
            <v>443.15300000000002</v>
          </cell>
          <cell r="G10">
            <v>1</v>
          </cell>
          <cell r="K10">
            <v>41.636399999999995</v>
          </cell>
          <cell r="L10">
            <v>55</v>
          </cell>
          <cell r="N10">
            <v>11.964362913220166</v>
          </cell>
          <cell r="O10">
            <v>10.643403368206668</v>
          </cell>
          <cell r="P10">
            <v>30.265800000000002</v>
          </cell>
          <cell r="Q10">
            <v>37.297399999999996</v>
          </cell>
          <cell r="R10">
            <v>54.377599999999994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C11">
            <v>159</v>
          </cell>
          <cell r="E11">
            <v>42</v>
          </cell>
          <cell r="F11">
            <v>115</v>
          </cell>
          <cell r="G11">
            <v>0.35</v>
          </cell>
          <cell r="K11">
            <v>8.4</v>
          </cell>
          <cell r="N11">
            <v>13.69047619047619</v>
          </cell>
          <cell r="O11">
            <v>13.69047619047619</v>
          </cell>
          <cell r="P11">
            <v>10.8</v>
          </cell>
          <cell r="Q11">
            <v>11.6</v>
          </cell>
          <cell r="R11">
            <v>3.4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C12">
            <v>84</v>
          </cell>
          <cell r="D12">
            <v>211.375</v>
          </cell>
          <cell r="E12">
            <v>50</v>
          </cell>
          <cell r="F12">
            <v>210</v>
          </cell>
          <cell r="G12">
            <v>0.45</v>
          </cell>
          <cell r="K12">
            <v>10</v>
          </cell>
          <cell r="N12">
            <v>21</v>
          </cell>
          <cell r="O12">
            <v>21</v>
          </cell>
          <cell r="P12">
            <v>4.8</v>
          </cell>
          <cell r="Q12">
            <v>0</v>
          </cell>
          <cell r="R12">
            <v>24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C13">
            <v>126</v>
          </cell>
          <cell r="D13">
            <v>60</v>
          </cell>
          <cell r="E13">
            <v>88</v>
          </cell>
          <cell r="F13">
            <v>58</v>
          </cell>
          <cell r="G13">
            <v>0.45</v>
          </cell>
          <cell r="K13">
            <v>17.600000000000001</v>
          </cell>
          <cell r="L13">
            <v>155</v>
          </cell>
          <cell r="N13">
            <v>12.102272727272727</v>
          </cell>
          <cell r="O13">
            <v>3.295454545454545</v>
          </cell>
          <cell r="P13">
            <v>0</v>
          </cell>
          <cell r="Q13">
            <v>6</v>
          </cell>
          <cell r="R13">
            <v>15.6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C14">
            <v>40</v>
          </cell>
          <cell r="D14">
            <v>18</v>
          </cell>
          <cell r="E14">
            <v>53</v>
          </cell>
          <cell r="G14">
            <v>0.35</v>
          </cell>
          <cell r="K14">
            <v>10.6</v>
          </cell>
          <cell r="L14">
            <v>130</v>
          </cell>
          <cell r="N14">
            <v>12.264150943396228</v>
          </cell>
          <cell r="O14">
            <v>0</v>
          </cell>
          <cell r="P14">
            <v>6.6</v>
          </cell>
          <cell r="Q14">
            <v>5.2</v>
          </cell>
          <cell r="R14">
            <v>9.1999999999999993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C15">
            <v>34</v>
          </cell>
          <cell r="E15">
            <v>23</v>
          </cell>
          <cell r="F15">
            <v>8</v>
          </cell>
          <cell r="G15">
            <v>0</v>
          </cell>
          <cell r="K15">
            <v>4.5999999999999996</v>
          </cell>
          <cell r="N15">
            <v>1.7391304347826089</v>
          </cell>
          <cell r="O15">
            <v>1.7391304347826089</v>
          </cell>
          <cell r="P15">
            <v>0</v>
          </cell>
          <cell r="Q15">
            <v>0</v>
          </cell>
          <cell r="R15">
            <v>3.4</v>
          </cell>
        </row>
        <row r="16">
          <cell r="A16" t="str">
            <v>083  Колбаса Швейцарская 0,17 кг., ШТ., сырокопченая   ПОКОМ</v>
          </cell>
          <cell r="B16" t="str">
            <v>шт</v>
          </cell>
          <cell r="C16">
            <v>256</v>
          </cell>
          <cell r="D16">
            <v>105</v>
          </cell>
          <cell r="E16">
            <v>219</v>
          </cell>
          <cell r="F16">
            <v>141</v>
          </cell>
          <cell r="G16">
            <v>0.17</v>
          </cell>
          <cell r="K16">
            <v>43.8</v>
          </cell>
          <cell r="L16">
            <v>390</v>
          </cell>
          <cell r="N16">
            <v>12.123287671232877</v>
          </cell>
          <cell r="O16">
            <v>3.2191780821917808</v>
          </cell>
          <cell r="P16">
            <v>21</v>
          </cell>
          <cell r="Q16">
            <v>21</v>
          </cell>
          <cell r="R16">
            <v>0</v>
          </cell>
        </row>
        <row r="17">
          <cell r="A17" t="str">
            <v>084  Колбаски Баварские копченые, NDX в МГС 0,28 кг, ТМ Стародворье  ПОКОМ</v>
          </cell>
          <cell r="B17" t="str">
            <v>шт</v>
          </cell>
          <cell r="D17">
            <v>72</v>
          </cell>
          <cell r="F17">
            <v>72</v>
          </cell>
          <cell r="G17">
            <v>0.28000000000000003</v>
          </cell>
          <cell r="K17">
            <v>0</v>
          </cell>
          <cell r="N17" t="e">
            <v>#DIV/0!</v>
          </cell>
          <cell r="O17" t="e">
            <v>#DIV/0!</v>
          </cell>
          <cell r="P17">
            <v>20.399999999999999</v>
          </cell>
          <cell r="Q17">
            <v>10.8</v>
          </cell>
          <cell r="R17">
            <v>0</v>
          </cell>
        </row>
        <row r="18">
          <cell r="A18" t="str">
            <v>092  Сосиски Баварские с сыром,  0.42кг,ПОКОМ</v>
          </cell>
          <cell r="B18" t="str">
            <v>шт</v>
          </cell>
          <cell r="C18">
            <v>227</v>
          </cell>
          <cell r="E18">
            <v>133</v>
          </cell>
          <cell r="F18">
            <v>14</v>
          </cell>
          <cell r="G18">
            <v>0.42</v>
          </cell>
          <cell r="K18">
            <v>26.6</v>
          </cell>
          <cell r="L18">
            <v>300</v>
          </cell>
          <cell r="N18">
            <v>11.804511278195488</v>
          </cell>
          <cell r="O18">
            <v>0.52631578947368418</v>
          </cell>
          <cell r="P18">
            <v>0</v>
          </cell>
          <cell r="Q18">
            <v>22.8</v>
          </cell>
          <cell r="R18">
            <v>11</v>
          </cell>
        </row>
        <row r="19">
          <cell r="A19" t="str">
            <v>096  Сосиски Баварские,  0.42кг,ПОКОМ</v>
          </cell>
          <cell r="B19" t="str">
            <v>шт</v>
          </cell>
          <cell r="C19">
            <v>1002</v>
          </cell>
          <cell r="D19">
            <v>720</v>
          </cell>
          <cell r="E19">
            <v>95</v>
          </cell>
          <cell r="F19">
            <v>1461</v>
          </cell>
          <cell r="G19">
            <v>0.42</v>
          </cell>
          <cell r="K19">
            <v>19</v>
          </cell>
          <cell r="N19">
            <v>76.89473684210526</v>
          </cell>
          <cell r="O19">
            <v>76.89473684210526</v>
          </cell>
          <cell r="P19">
            <v>21</v>
          </cell>
          <cell r="Q19">
            <v>60.8</v>
          </cell>
          <cell r="R19">
            <v>23</v>
          </cell>
        </row>
        <row r="20">
          <cell r="A20" t="str">
            <v>200  Ветчина Дугушка ТМ Стародворье, вектор в/у    ПОКОМ</v>
          </cell>
          <cell r="B20" t="str">
            <v>кг</v>
          </cell>
          <cell r="C20">
            <v>1436.32</v>
          </cell>
          <cell r="D20">
            <v>256.12400000000002</v>
          </cell>
          <cell r="E20">
            <v>372.60199999999998</v>
          </cell>
          <cell r="F20">
            <v>1294.414</v>
          </cell>
          <cell r="G20">
            <v>1</v>
          </cell>
          <cell r="K20">
            <v>74.520399999999995</v>
          </cell>
          <cell r="N20">
            <v>17.369928234416349</v>
          </cell>
          <cell r="O20">
            <v>17.369928234416349</v>
          </cell>
          <cell r="P20">
            <v>35.417000000000002</v>
          </cell>
          <cell r="Q20">
            <v>61.030200000000001</v>
          </cell>
          <cell r="R20">
            <v>56.509599999999999</v>
          </cell>
        </row>
        <row r="21">
          <cell r="A21" t="str">
            <v>201  Ветчина Нежная ТМ Особый рецепт, (2,5кг), ПОКОМ</v>
          </cell>
          <cell r="B21" t="str">
            <v>кг</v>
          </cell>
          <cell r="C21">
            <v>1112.44</v>
          </cell>
          <cell r="D21">
            <v>77.23</v>
          </cell>
          <cell r="E21">
            <v>768.35500000000002</v>
          </cell>
          <cell r="F21">
            <v>358.995</v>
          </cell>
          <cell r="G21">
            <v>1</v>
          </cell>
          <cell r="K21">
            <v>153.67099999999999</v>
          </cell>
          <cell r="L21">
            <v>1500</v>
          </cell>
          <cell r="N21">
            <v>12.097240207976782</v>
          </cell>
          <cell r="O21">
            <v>2.3361271807953354</v>
          </cell>
          <cell r="P21">
            <v>62.929999999999993</v>
          </cell>
          <cell r="Q21">
            <v>117.5658</v>
          </cell>
          <cell r="R21">
            <v>97.1374</v>
          </cell>
        </row>
        <row r="22">
          <cell r="A22" t="str">
            <v>215  Колбаса Докторская ГОСТ Дугушка, ВЕС, ТМ Стародворье ПОКОМ</v>
          </cell>
          <cell r="B22" t="str">
            <v>кг</v>
          </cell>
          <cell r="C22">
            <v>73.75</v>
          </cell>
          <cell r="D22">
            <v>11.422000000000001</v>
          </cell>
          <cell r="E22">
            <v>84.525000000000006</v>
          </cell>
          <cell r="F22">
            <v>-6.1159999999999997</v>
          </cell>
          <cell r="G22">
            <v>1</v>
          </cell>
          <cell r="K22">
            <v>16.905000000000001</v>
          </cell>
          <cell r="L22">
            <v>180</v>
          </cell>
          <cell r="N22">
            <v>10.285950902099971</v>
          </cell>
          <cell r="O22">
            <v>-0.36178645371191953</v>
          </cell>
          <cell r="P22">
            <v>4.6638000000000002</v>
          </cell>
          <cell r="Q22">
            <v>1.9734000000000003</v>
          </cell>
          <cell r="R22">
            <v>4.3940000000000001</v>
          </cell>
        </row>
        <row r="23">
          <cell r="A23" t="str">
            <v>217  Колбаса Докторская Дугушка, ВЕС, НЕ ГОСТ, ТМ Стародворье ПОКОМ</v>
          </cell>
          <cell r="B23" t="str">
            <v>кг</v>
          </cell>
          <cell r="C23">
            <v>1316.181</v>
          </cell>
          <cell r="D23">
            <v>278.06900000000002</v>
          </cell>
          <cell r="E23">
            <v>546.91499999999996</v>
          </cell>
          <cell r="F23">
            <v>972.702</v>
          </cell>
          <cell r="G23">
            <v>1</v>
          </cell>
          <cell r="K23">
            <v>109.383</v>
          </cell>
          <cell r="L23">
            <v>350</v>
          </cell>
          <cell r="N23">
            <v>12.092390956547179</v>
          </cell>
          <cell r="O23">
            <v>8.8926249965716799</v>
          </cell>
          <cell r="P23">
            <v>56.016999999999996</v>
          </cell>
          <cell r="Q23">
            <v>64.326999999999998</v>
          </cell>
          <cell r="R23">
            <v>39.580799999999996</v>
          </cell>
        </row>
        <row r="24">
          <cell r="A24" t="str">
            <v>219  Колбаса Докторская Особая ТМ Особый рецепт, ВЕС  ПОКОМ</v>
          </cell>
          <cell r="B24" t="str">
            <v>кг</v>
          </cell>
          <cell r="C24">
            <v>2628.38</v>
          </cell>
          <cell r="D24">
            <v>10.635</v>
          </cell>
          <cell r="E24">
            <v>1118.8779999999999</v>
          </cell>
          <cell r="F24">
            <v>1468.6849999999999</v>
          </cell>
          <cell r="G24">
            <v>1</v>
          </cell>
          <cell r="K24">
            <v>223.7756</v>
          </cell>
          <cell r="L24">
            <v>1210</v>
          </cell>
          <cell r="N24">
            <v>11.970406961259405</v>
          </cell>
          <cell r="O24">
            <v>6.5632043886822329</v>
          </cell>
          <cell r="P24">
            <v>4.1806000000000001</v>
          </cell>
          <cell r="Q24">
            <v>199.76140000000001</v>
          </cell>
          <cell r="R24">
            <v>106.64259999999999</v>
          </cell>
        </row>
        <row r="25">
          <cell r="A25" t="str">
            <v>225  Колбаса Дугушка со шпиком, ВЕС, ТМ Стародворье   ПОКОМ</v>
          </cell>
          <cell r="B25" t="str">
            <v>кг</v>
          </cell>
          <cell r="C25">
            <v>1021.579</v>
          </cell>
          <cell r="D25">
            <v>205.363</v>
          </cell>
          <cell r="E25">
            <v>139.583</v>
          </cell>
          <cell r="F25">
            <v>906.39100000000008</v>
          </cell>
          <cell r="G25">
            <v>1</v>
          </cell>
          <cell r="K25">
            <v>27.916599999999999</v>
          </cell>
          <cell r="N25">
            <v>32.467814848513072</v>
          </cell>
          <cell r="O25">
            <v>32.467814848513072</v>
          </cell>
          <cell r="P25">
            <v>21.355799999999999</v>
          </cell>
          <cell r="Q25">
            <v>23.246400000000001</v>
          </cell>
          <cell r="R25">
            <v>17.044599999999999</v>
          </cell>
        </row>
        <row r="26">
          <cell r="A26" t="str">
            <v>229  Колбаса Молочная Дугушка, в/у, ВЕС, ТМ Стародворье   ПОКОМ</v>
          </cell>
          <cell r="B26" t="str">
            <v>кг</v>
          </cell>
          <cell r="C26">
            <v>1278.925</v>
          </cell>
          <cell r="D26">
            <v>934.97199999999998</v>
          </cell>
          <cell r="E26">
            <v>457.30200000000002</v>
          </cell>
          <cell r="F26">
            <v>1722.2349999999999</v>
          </cell>
          <cell r="G26">
            <v>1</v>
          </cell>
          <cell r="K26">
            <v>91.460400000000007</v>
          </cell>
          <cell r="N26">
            <v>18.830389982987171</v>
          </cell>
          <cell r="O26">
            <v>18.830389982987171</v>
          </cell>
          <cell r="P26">
            <v>40.135000000000005</v>
          </cell>
          <cell r="Q26">
            <v>75.685000000000002</v>
          </cell>
          <cell r="R26">
            <v>83.167600000000007</v>
          </cell>
        </row>
        <row r="27">
          <cell r="A27" t="str">
            <v>230  Колбаса Молочная Особая ТМ Особый рецепт, п/а, ВЕС. ПОКОМ</v>
          </cell>
          <cell r="B27" t="str">
            <v>кг</v>
          </cell>
          <cell r="C27">
            <v>1123.886</v>
          </cell>
          <cell r="D27">
            <v>428.59300000000002</v>
          </cell>
          <cell r="E27">
            <v>884.44899999999996</v>
          </cell>
          <cell r="F27">
            <v>605.12</v>
          </cell>
          <cell r="G27">
            <v>1</v>
          </cell>
          <cell r="K27">
            <v>176.88979999999998</v>
          </cell>
          <cell r="L27">
            <v>1500</v>
          </cell>
          <cell r="N27">
            <v>11.900742722305074</v>
          </cell>
          <cell r="O27">
            <v>3.4208869024669601</v>
          </cell>
          <cell r="P27">
            <v>85.263199999999998</v>
          </cell>
          <cell r="Q27">
            <v>117.5608</v>
          </cell>
          <cell r="R27">
            <v>127.71700000000001</v>
          </cell>
        </row>
        <row r="28">
          <cell r="A28" t="str">
            <v>235  Колбаса Особая ТМ Особый рецепт, ВЕС, ТМ Стародворье ПОКОМ</v>
          </cell>
          <cell r="B28" t="str">
            <v>кг</v>
          </cell>
          <cell r="C28">
            <v>718.74</v>
          </cell>
          <cell r="D28">
            <v>546.43499999999995</v>
          </cell>
          <cell r="E28">
            <v>534.20000000000005</v>
          </cell>
          <cell r="F28">
            <v>646.59</v>
          </cell>
          <cell r="G28">
            <v>1</v>
          </cell>
          <cell r="K28">
            <v>106.84</v>
          </cell>
          <cell r="L28">
            <v>640</v>
          </cell>
          <cell r="N28">
            <v>12.042212654436542</v>
          </cell>
          <cell r="O28">
            <v>6.0519468363908651</v>
          </cell>
          <cell r="P28">
            <v>21.6008</v>
          </cell>
          <cell r="Q28">
            <v>85.183199999999999</v>
          </cell>
          <cell r="R28">
            <v>102.62539999999998</v>
          </cell>
        </row>
        <row r="29">
          <cell r="A29" t="str">
            <v>236  Колбаса Рубленая ЗАПЕЧ. Дугушка ТМ Стародворье, вектор, в/к    ПОКОМ</v>
          </cell>
          <cell r="B29" t="str">
            <v>кг</v>
          </cell>
          <cell r="C29">
            <v>808.33100000000002</v>
          </cell>
          <cell r="D29">
            <v>498.55599999999998</v>
          </cell>
          <cell r="E29">
            <v>382.46</v>
          </cell>
          <cell r="F29">
            <v>895.46600000000001</v>
          </cell>
          <cell r="G29">
            <v>1</v>
          </cell>
          <cell r="K29">
            <v>76.49199999999999</v>
          </cell>
          <cell r="N29">
            <v>11.706662134602313</v>
          </cell>
          <cell r="O29">
            <v>11.706662134602313</v>
          </cell>
          <cell r="P29">
            <v>36.434800000000003</v>
          </cell>
          <cell r="Q29">
            <v>53.448800000000006</v>
          </cell>
          <cell r="R29">
            <v>36.332000000000001</v>
          </cell>
        </row>
        <row r="30">
          <cell r="A30" t="str">
            <v>239  Колбаса Салями запеч Дугушка, оболочка вектор, ВЕС, ТМ Стародворье  ПОКОМ</v>
          </cell>
          <cell r="B30" t="str">
            <v>кг</v>
          </cell>
          <cell r="C30">
            <v>810.67899999999997</v>
          </cell>
          <cell r="D30">
            <v>533.40700000000004</v>
          </cell>
          <cell r="E30">
            <v>265.76</v>
          </cell>
          <cell r="F30">
            <v>1070.096</v>
          </cell>
          <cell r="G30">
            <v>1</v>
          </cell>
          <cell r="K30">
            <v>53.152000000000001</v>
          </cell>
          <cell r="N30">
            <v>20.132751354605659</v>
          </cell>
          <cell r="O30">
            <v>20.132751354605659</v>
          </cell>
          <cell r="P30">
            <v>22.1464</v>
          </cell>
          <cell r="Q30">
            <v>42.858600000000003</v>
          </cell>
          <cell r="R30">
            <v>43.581000000000003</v>
          </cell>
        </row>
        <row r="31">
          <cell r="A31" t="str">
            <v>242  Колбаса Сервелат ЗАПЕЧ.Дугушка ТМ Стародворье, вектор, в/к     ПОКОМ</v>
          </cell>
          <cell r="B31" t="str">
            <v>кг</v>
          </cell>
          <cell r="C31">
            <v>1007.658</v>
          </cell>
          <cell r="D31">
            <v>485.72699999999998</v>
          </cell>
          <cell r="E31">
            <v>349.82499999999999</v>
          </cell>
          <cell r="F31">
            <v>1140.066</v>
          </cell>
          <cell r="G31">
            <v>1</v>
          </cell>
          <cell r="K31">
            <v>69.965000000000003</v>
          </cell>
          <cell r="N31">
            <v>16.294804545129708</v>
          </cell>
          <cell r="O31">
            <v>16.294804545129708</v>
          </cell>
          <cell r="P31">
            <v>18.834800000000001</v>
          </cell>
          <cell r="Q31">
            <v>58.943600000000004</v>
          </cell>
          <cell r="R31">
            <v>40.252800000000001</v>
          </cell>
        </row>
        <row r="32">
          <cell r="A32" t="str">
            <v>243  Колбаса Сервелат Зернистый, ВЕС.  ПОКОМ</v>
          </cell>
          <cell r="B32" t="str">
            <v>кг</v>
          </cell>
          <cell r="C32">
            <v>53.438000000000002</v>
          </cell>
          <cell r="D32">
            <v>59.156999999999996</v>
          </cell>
          <cell r="E32">
            <v>41.576999999999998</v>
          </cell>
          <cell r="F32">
            <v>59.017000000000003</v>
          </cell>
          <cell r="G32">
            <v>1</v>
          </cell>
          <cell r="K32">
            <v>8.3154000000000003</v>
          </cell>
          <cell r="L32">
            <v>40</v>
          </cell>
          <cell r="N32">
            <v>11.907665295716381</v>
          </cell>
          <cell r="O32">
            <v>7.0973134184765616</v>
          </cell>
          <cell r="P32">
            <v>8.5876000000000001</v>
          </cell>
          <cell r="Q32">
            <v>7.8486000000000002</v>
          </cell>
          <cell r="R32">
            <v>8.7034000000000002</v>
          </cell>
        </row>
        <row r="33">
          <cell r="A33" t="str">
            <v>244  Колбаса Сервелат Кремлевский, ВЕС. ПОКОМ</v>
          </cell>
          <cell r="B33" t="str">
            <v>кг</v>
          </cell>
          <cell r="C33">
            <v>91.18</v>
          </cell>
          <cell r="D33">
            <v>13.025</v>
          </cell>
          <cell r="E33">
            <v>76.683999999999997</v>
          </cell>
          <cell r="F33">
            <v>12.978999999999999</v>
          </cell>
          <cell r="G33">
            <v>1</v>
          </cell>
          <cell r="K33">
            <v>15.3368</v>
          </cell>
          <cell r="L33">
            <v>170</v>
          </cell>
          <cell r="N33">
            <v>11.930715664284595</v>
          </cell>
          <cell r="O33">
            <v>0.8462651922174117</v>
          </cell>
          <cell r="P33">
            <v>7.3676000000000004</v>
          </cell>
          <cell r="Q33">
            <v>10.380800000000001</v>
          </cell>
          <cell r="R33">
            <v>7.817400000000001</v>
          </cell>
        </row>
        <row r="34">
          <cell r="A34" t="str">
            <v>247  Сардельки Нежные, ВЕС.  ПОКОМ</v>
          </cell>
          <cell r="B34" t="str">
            <v>кг</v>
          </cell>
          <cell r="C34">
            <v>404.00400000000002</v>
          </cell>
          <cell r="D34">
            <v>39.040999999999997</v>
          </cell>
          <cell r="E34">
            <v>302.197</v>
          </cell>
          <cell r="F34">
            <v>119.745</v>
          </cell>
          <cell r="G34">
            <v>1</v>
          </cell>
          <cell r="K34">
            <v>60.439399999999999</v>
          </cell>
          <cell r="L34">
            <v>600</v>
          </cell>
          <cell r="N34">
            <v>11.908539793578361</v>
          </cell>
          <cell r="O34">
            <v>1.981240713838986</v>
          </cell>
          <cell r="P34">
            <v>16.049399999999999</v>
          </cell>
          <cell r="Q34">
            <v>24.196199999999997</v>
          </cell>
          <cell r="R34">
            <v>35.952199999999998</v>
          </cell>
        </row>
        <row r="35">
          <cell r="A35" t="str">
            <v>248  Сардельки Сочные ТМ Особый рецепт,   ПОКОМ</v>
          </cell>
          <cell r="B35" t="str">
            <v>кг</v>
          </cell>
          <cell r="C35">
            <v>416.42899999999997</v>
          </cell>
          <cell r="D35">
            <v>8.1210000000000004</v>
          </cell>
          <cell r="E35">
            <v>220.48699999999999</v>
          </cell>
          <cell r="F35">
            <v>189.76300000000001</v>
          </cell>
          <cell r="G35">
            <v>1</v>
          </cell>
          <cell r="K35">
            <v>44.0974</v>
          </cell>
          <cell r="L35">
            <v>340</v>
          </cell>
          <cell r="N35">
            <v>12.013474717330274</v>
          </cell>
          <cell r="O35">
            <v>4.303269580519486</v>
          </cell>
          <cell r="P35">
            <v>13.153200000000002</v>
          </cell>
          <cell r="Q35">
            <v>23.790600000000001</v>
          </cell>
          <cell r="R35">
            <v>27.932400000000001</v>
          </cell>
        </row>
        <row r="36">
          <cell r="A36" t="str">
            <v>250  Сардельки стародворские с говядиной в обол. NDX, ВЕС. ПОКОМ</v>
          </cell>
          <cell r="B36" t="str">
            <v>кг</v>
          </cell>
          <cell r="C36">
            <v>348.90899999999999</v>
          </cell>
          <cell r="D36">
            <v>252.49700000000001</v>
          </cell>
          <cell r="E36">
            <v>323.41899999999998</v>
          </cell>
          <cell r="F36">
            <v>262.89499999999998</v>
          </cell>
          <cell r="G36">
            <v>1</v>
          </cell>
          <cell r="K36">
            <v>64.683799999999991</v>
          </cell>
          <cell r="L36">
            <v>520</v>
          </cell>
          <cell r="N36">
            <v>12.103416929741297</v>
          </cell>
          <cell r="O36">
            <v>4.0643097653508304</v>
          </cell>
          <cell r="P36">
            <v>27.337200000000003</v>
          </cell>
          <cell r="Q36">
            <v>45.535800000000002</v>
          </cell>
          <cell r="R36">
            <v>49.210799999999999</v>
          </cell>
        </row>
        <row r="37">
          <cell r="A37" t="str">
            <v>255  Сосиски Молочные для завтрака ТМ Особый рецепт, п/а МГС, ВЕС, ТМ Стародворье  ПОКОМ</v>
          </cell>
          <cell r="B37" t="str">
            <v>кг</v>
          </cell>
          <cell r="C37">
            <v>296.303</v>
          </cell>
          <cell r="D37">
            <v>471.60899999999998</v>
          </cell>
          <cell r="E37">
            <v>295.226</v>
          </cell>
          <cell r="F37">
            <v>456.28399999999999</v>
          </cell>
          <cell r="G37">
            <v>1</v>
          </cell>
          <cell r="K37">
            <v>59.045200000000001</v>
          </cell>
          <cell r="L37">
            <v>250</v>
          </cell>
          <cell r="N37">
            <v>11.96175133626442</v>
          </cell>
          <cell r="O37">
            <v>7.7277069092830573</v>
          </cell>
          <cell r="P37">
            <v>46.642800000000001</v>
          </cell>
          <cell r="Q37">
            <v>44.980599999999995</v>
          </cell>
          <cell r="R37">
            <v>61.326199999999993</v>
          </cell>
        </row>
        <row r="38">
          <cell r="A38" t="str">
            <v>257  Сосиски Молочные оригинальные ТМ Особый рецепт, ВЕС.   ПОКОМ</v>
          </cell>
          <cell r="B38" t="str">
            <v>кг</v>
          </cell>
          <cell r="C38">
            <v>498.55500000000001</v>
          </cell>
          <cell r="E38">
            <v>141.26599999999999</v>
          </cell>
          <cell r="F38">
            <v>329.00900000000001</v>
          </cell>
          <cell r="G38">
            <v>1</v>
          </cell>
          <cell r="K38">
            <v>28.2532</v>
          </cell>
          <cell r="N38">
            <v>11.645017201591324</v>
          </cell>
          <cell r="O38">
            <v>11.645017201591324</v>
          </cell>
          <cell r="P38">
            <v>20.915399999999998</v>
          </cell>
          <cell r="Q38">
            <v>8.7547999999999995</v>
          </cell>
          <cell r="R38">
            <v>16.372599999999998</v>
          </cell>
        </row>
        <row r="39">
          <cell r="A39" t="str">
            <v>266  Колбаса Филейбургская с сочным окороком, ВЕС, ТМ Баварушка  ПОКОМ</v>
          </cell>
          <cell r="B39" t="str">
            <v>кг</v>
          </cell>
          <cell r="C39">
            <v>125.80500000000001</v>
          </cell>
          <cell r="D39">
            <v>21.533999999999999</v>
          </cell>
          <cell r="E39">
            <v>55.357999999999997</v>
          </cell>
          <cell r="F39">
            <v>81.174999999999997</v>
          </cell>
          <cell r="G39">
            <v>1</v>
          </cell>
          <cell r="K39">
            <v>11.0716</v>
          </cell>
          <cell r="L39">
            <v>55</v>
          </cell>
          <cell r="N39">
            <v>12.299486975685539</v>
          </cell>
          <cell r="O39">
            <v>7.3318219588857971</v>
          </cell>
          <cell r="P39">
            <v>3.1429999999999998</v>
          </cell>
          <cell r="Q39">
            <v>12.778600000000001</v>
          </cell>
          <cell r="R39">
            <v>11.7636</v>
          </cell>
        </row>
        <row r="40">
          <cell r="A40" t="str">
            <v>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41.789000000000001</v>
          </cell>
          <cell r="E40">
            <v>28.091999999999999</v>
          </cell>
          <cell r="F40">
            <v>5.0439999999999996</v>
          </cell>
          <cell r="G40">
            <v>1</v>
          </cell>
          <cell r="K40">
            <v>5.6183999999999994</v>
          </cell>
          <cell r="L40">
            <v>65</v>
          </cell>
          <cell r="N40">
            <v>12.466894489534388</v>
          </cell>
          <cell r="O40">
            <v>0.89776448811049414</v>
          </cell>
          <cell r="P40">
            <v>3.8948</v>
          </cell>
          <cell r="Q40">
            <v>2.1688000000000001</v>
          </cell>
          <cell r="R40">
            <v>2.0129999999999999</v>
          </cell>
        </row>
        <row r="41">
          <cell r="A41" t="str">
            <v>272  Колбаса Сервелат Филедворский, фиброуз, в/у 0,35 кг срез,  ПОКОМ</v>
          </cell>
          <cell r="B41" t="str">
            <v>шт</v>
          </cell>
          <cell r="C41">
            <v>135</v>
          </cell>
          <cell r="D41">
            <v>72</v>
          </cell>
          <cell r="E41">
            <v>104</v>
          </cell>
          <cell r="F41">
            <v>100</v>
          </cell>
          <cell r="G41">
            <v>0.35</v>
          </cell>
          <cell r="K41">
            <v>20.8</v>
          </cell>
          <cell r="L41">
            <v>150</v>
          </cell>
          <cell r="N41">
            <v>12.019230769230768</v>
          </cell>
          <cell r="O41">
            <v>4.8076923076923075</v>
          </cell>
          <cell r="P41">
            <v>10.8</v>
          </cell>
          <cell r="Q41">
            <v>10.8</v>
          </cell>
          <cell r="R41">
            <v>6</v>
          </cell>
        </row>
        <row r="42">
          <cell r="A42" t="str">
            <v>273  Сосиски Сочинки с сочной грудинкой, МГС 0.4кг,   ПОКОМ</v>
          </cell>
          <cell r="B42" t="str">
            <v>шт</v>
          </cell>
          <cell r="C42">
            <v>1003</v>
          </cell>
          <cell r="D42">
            <v>492</v>
          </cell>
          <cell r="E42">
            <v>359</v>
          </cell>
          <cell r="F42">
            <v>1079</v>
          </cell>
          <cell r="G42">
            <v>0.4</v>
          </cell>
          <cell r="K42">
            <v>71.8</v>
          </cell>
          <cell r="N42">
            <v>15.027855153203344</v>
          </cell>
          <cell r="O42">
            <v>15.027855153203344</v>
          </cell>
          <cell r="P42">
            <v>0</v>
          </cell>
          <cell r="Q42">
            <v>0</v>
          </cell>
          <cell r="R42">
            <v>40.799999999999997</v>
          </cell>
        </row>
        <row r="43">
          <cell r="A43" t="str">
            <v>276  Колбаса Сливушка ТМ Вязанка в оболочке полиамид 0,45 кг  ПОКОМ</v>
          </cell>
          <cell r="B43" t="str">
            <v>шт</v>
          </cell>
          <cell r="C43">
            <v>100</v>
          </cell>
          <cell r="D43">
            <v>32</v>
          </cell>
          <cell r="E43">
            <v>30.358000000000001</v>
          </cell>
          <cell r="F43">
            <v>101.642</v>
          </cell>
          <cell r="G43">
            <v>0.45</v>
          </cell>
          <cell r="K43">
            <v>6.0716000000000001</v>
          </cell>
          <cell r="N43">
            <v>16.740562619408394</v>
          </cell>
          <cell r="O43">
            <v>16.740562619408394</v>
          </cell>
          <cell r="P43">
            <v>0</v>
          </cell>
          <cell r="Q43">
            <v>0</v>
          </cell>
          <cell r="R43">
            <v>0</v>
          </cell>
        </row>
        <row r="44">
          <cell r="A44" t="str">
            <v>283  Сосиски Сочинки, ВЕС, ТМ Стародворье ПОКОМ</v>
          </cell>
          <cell r="B44" t="str">
            <v>кг</v>
          </cell>
          <cell r="C44">
            <v>676.82799999999997</v>
          </cell>
          <cell r="D44">
            <v>102.03700000000001</v>
          </cell>
          <cell r="E44">
            <v>565.96299999999997</v>
          </cell>
          <cell r="F44">
            <v>191.08799999999999</v>
          </cell>
          <cell r="G44">
            <v>1</v>
          </cell>
          <cell r="K44">
            <v>113.1926</v>
          </cell>
          <cell r="L44">
            <v>1150</v>
          </cell>
          <cell r="N44">
            <v>11.847841643358311</v>
          </cell>
          <cell r="O44">
            <v>1.6881668943022776</v>
          </cell>
          <cell r="P44">
            <v>52.145200000000003</v>
          </cell>
          <cell r="Q44">
            <v>69.218600000000009</v>
          </cell>
          <cell r="R44">
            <v>41.387599999999999</v>
          </cell>
        </row>
        <row r="45">
          <cell r="A45" t="str">
            <v>296  Колбаса Мясорубская с рубленой грудинкой 0,35кг срез ТМ Стародворье  ПОКОМ</v>
          </cell>
          <cell r="B45" t="str">
            <v>шт</v>
          </cell>
          <cell r="C45">
            <v>2</v>
          </cell>
          <cell r="D45">
            <v>126</v>
          </cell>
          <cell r="E45">
            <v>1</v>
          </cell>
          <cell r="F45">
            <v>126</v>
          </cell>
          <cell r="G45">
            <v>0.35</v>
          </cell>
          <cell r="K45">
            <v>0.2</v>
          </cell>
          <cell r="N45">
            <v>630</v>
          </cell>
          <cell r="O45">
            <v>630</v>
          </cell>
          <cell r="P45">
            <v>20.399999999999999</v>
          </cell>
          <cell r="Q45">
            <v>0</v>
          </cell>
          <cell r="R45">
            <v>10.6</v>
          </cell>
        </row>
        <row r="46">
          <cell r="A46" t="str">
            <v>297  Колбаса Мясорубская с рубленой грудинкой ВЕС ТМ Стародворье  ПОКОМ</v>
          </cell>
          <cell r="B46" t="str">
            <v>кг</v>
          </cell>
          <cell r="C46">
            <v>73.024000000000001</v>
          </cell>
          <cell r="D46">
            <v>89.849000000000004</v>
          </cell>
          <cell r="E46">
            <v>44.652999999999999</v>
          </cell>
          <cell r="F46">
            <v>118.22</v>
          </cell>
          <cell r="G46">
            <v>1</v>
          </cell>
          <cell r="K46">
            <v>8.9306000000000001</v>
          </cell>
          <cell r="N46">
            <v>13.237632409916467</v>
          </cell>
          <cell r="O46">
            <v>13.237632409916467</v>
          </cell>
          <cell r="P46">
            <v>5.8803999999999998</v>
          </cell>
          <cell r="Q46">
            <v>10.621599999999999</v>
          </cell>
          <cell r="R46">
            <v>12.915199999999999</v>
          </cell>
        </row>
        <row r="47">
          <cell r="A47" t="str">
            <v>301  Сосиски Сочинки по-баварски с сыром,  0.4кг, ТМ Стародворье  ПОКОМ</v>
          </cell>
          <cell r="B47" t="str">
            <v>шт</v>
          </cell>
          <cell r="C47">
            <v>993</v>
          </cell>
          <cell r="D47">
            <v>687</v>
          </cell>
          <cell r="E47">
            <v>380</v>
          </cell>
          <cell r="F47">
            <v>1296</v>
          </cell>
          <cell r="G47">
            <v>0.4</v>
          </cell>
          <cell r="K47">
            <v>76</v>
          </cell>
          <cell r="N47">
            <v>17.05263157894737</v>
          </cell>
          <cell r="O47">
            <v>17.05263157894737</v>
          </cell>
          <cell r="P47">
            <v>40.799999999999997</v>
          </cell>
          <cell r="Q47">
            <v>65.8</v>
          </cell>
          <cell r="R47">
            <v>52.4</v>
          </cell>
        </row>
        <row r="48">
          <cell r="A48" t="str">
            <v>302  Сосиски Сочинки по-баварски,  0.4кг, ТМ Стародворье  ПОКОМ</v>
          </cell>
          <cell r="B48" t="str">
            <v>шт</v>
          </cell>
          <cell r="C48">
            <v>996</v>
          </cell>
          <cell r="D48">
            <v>473</v>
          </cell>
          <cell r="E48">
            <v>372</v>
          </cell>
          <cell r="F48">
            <v>1085</v>
          </cell>
          <cell r="G48">
            <v>0.4</v>
          </cell>
          <cell r="K48">
            <v>74.400000000000006</v>
          </cell>
          <cell r="N48">
            <v>14.583333333333332</v>
          </cell>
          <cell r="O48">
            <v>14.583333333333332</v>
          </cell>
          <cell r="P48">
            <v>40.799999999999997</v>
          </cell>
          <cell r="Q48">
            <v>38.4</v>
          </cell>
          <cell r="R48">
            <v>21.8</v>
          </cell>
        </row>
        <row r="49">
          <cell r="A49" t="str">
            <v>312  Ветчина Филейская ТМ Вязанка ТС Столичная ВЕС  ПОКОМ</v>
          </cell>
          <cell r="B49" t="str">
            <v>кг</v>
          </cell>
          <cell r="C49">
            <v>510.94400000000002</v>
          </cell>
          <cell r="D49">
            <v>631.02200000000005</v>
          </cell>
          <cell r="E49">
            <v>265.43400000000003</v>
          </cell>
          <cell r="F49">
            <v>864.28499999999997</v>
          </cell>
          <cell r="G49">
            <v>1</v>
          </cell>
          <cell r="K49">
            <v>53.086800000000004</v>
          </cell>
          <cell r="N49">
            <v>16.280600827324307</v>
          </cell>
          <cell r="O49">
            <v>16.280600827324307</v>
          </cell>
          <cell r="P49">
            <v>32.936999999999998</v>
          </cell>
          <cell r="Q49">
            <v>56.654399999999995</v>
          </cell>
          <cell r="R49">
            <v>48.611599999999996</v>
          </cell>
        </row>
        <row r="50">
          <cell r="A50" t="str">
            <v>313 Колбаса вареная Молокуша ТМ Вязанка в оболочке полиамид. ВЕС  ПОКОМ</v>
          </cell>
          <cell r="B50" t="str">
            <v>кг</v>
          </cell>
          <cell r="C50">
            <v>475.97300000000001</v>
          </cell>
          <cell r="D50">
            <v>32.878</v>
          </cell>
          <cell r="E50">
            <v>216.292</v>
          </cell>
          <cell r="F50">
            <v>284.37700000000001</v>
          </cell>
          <cell r="G50">
            <v>1</v>
          </cell>
          <cell r="K50">
            <v>43.258400000000002</v>
          </cell>
          <cell r="L50">
            <v>235</v>
          </cell>
          <cell r="N50">
            <v>12.00638488709707</v>
          </cell>
          <cell r="O50">
            <v>6.5739139681541623</v>
          </cell>
          <cell r="P50">
            <v>39.333600000000004</v>
          </cell>
          <cell r="Q50">
            <v>52.261199999999995</v>
          </cell>
          <cell r="R50">
            <v>41.206200000000003</v>
          </cell>
        </row>
        <row r="51">
          <cell r="A51" t="str">
            <v>314 Колбаса вареная Филейская ТМ Вязанка ТС Классическая в оболочке полиамид.  ПОКОМ</v>
          </cell>
          <cell r="B51" t="str">
            <v>кг</v>
          </cell>
          <cell r="C51">
            <v>1532.2190000000001</v>
          </cell>
          <cell r="D51">
            <v>380.44499999999999</v>
          </cell>
          <cell r="E51">
            <v>228.363</v>
          </cell>
          <cell r="F51">
            <v>1567.5119999999999</v>
          </cell>
          <cell r="G51">
            <v>1</v>
          </cell>
          <cell r="K51">
            <v>45.672600000000003</v>
          </cell>
          <cell r="N51">
            <v>34.320621116380494</v>
          </cell>
          <cell r="O51">
            <v>34.320621116380494</v>
          </cell>
          <cell r="P51">
            <v>16.2166</v>
          </cell>
          <cell r="Q51">
            <v>29.286399999999997</v>
          </cell>
          <cell r="R51">
            <v>33.816199999999995</v>
          </cell>
        </row>
        <row r="52">
          <cell r="A52" t="str">
            <v>315 Колбаса Нежная ТМ Зареченские ТС Зареченские продукты в оболочкНТУ.  изделие вар  ПОКОМ</v>
          </cell>
          <cell r="B52" t="str">
            <v>кг</v>
          </cell>
          <cell r="C52">
            <v>506.68</v>
          </cell>
          <cell r="E52">
            <v>19.515999999999998</v>
          </cell>
          <cell r="F52">
            <v>487.15699999999998</v>
          </cell>
          <cell r="G52">
            <v>1</v>
          </cell>
          <cell r="K52">
            <v>3.9031999999999996</v>
          </cell>
          <cell r="N52">
            <v>124.80964336954295</v>
          </cell>
          <cell r="O52">
            <v>124.80964336954295</v>
          </cell>
          <cell r="P52">
            <v>0</v>
          </cell>
          <cell r="Q52">
            <v>0</v>
          </cell>
          <cell r="R52">
            <v>0</v>
          </cell>
        </row>
        <row r="53">
          <cell r="A53" t="str">
            <v>320 Сосиски Сочинки ТМ Стародворье с сочным окороком в оболочке полиамид в модиф газ 0,4 кг  ПОКОМ</v>
          </cell>
          <cell r="B53" t="str">
            <v>шт</v>
          </cell>
          <cell r="C53">
            <v>504</v>
          </cell>
          <cell r="D53">
            <v>2</v>
          </cell>
          <cell r="E53">
            <v>198</v>
          </cell>
          <cell r="F53">
            <v>308</v>
          </cell>
          <cell r="G53">
            <v>0.4</v>
          </cell>
          <cell r="K53">
            <v>39.6</v>
          </cell>
          <cell r="L53">
            <v>170</v>
          </cell>
          <cell r="N53">
            <v>12.070707070707071</v>
          </cell>
          <cell r="O53">
            <v>7.7777777777777777</v>
          </cell>
          <cell r="P53">
            <v>0</v>
          </cell>
          <cell r="Q53">
            <v>0</v>
          </cell>
          <cell r="R53">
            <v>0</v>
          </cell>
        </row>
        <row r="54">
          <cell r="A54" t="str">
            <v>325 Колбаса Сервелат Мясорубский ТМ Стародворье с мелкорубленным окороком 0,35 кг  ПОКОМ</v>
          </cell>
          <cell r="B54" t="str">
            <v>шт</v>
          </cell>
          <cell r="C54">
            <v>91</v>
          </cell>
          <cell r="D54">
            <v>92</v>
          </cell>
          <cell r="E54">
            <v>86</v>
          </cell>
          <cell r="F54">
            <v>90</v>
          </cell>
          <cell r="G54">
            <v>0.35</v>
          </cell>
          <cell r="K54">
            <v>17.2</v>
          </cell>
          <cell r="L54">
            <v>120</v>
          </cell>
          <cell r="N54">
            <v>12.209302325581396</v>
          </cell>
          <cell r="O54">
            <v>5.2325581395348841</v>
          </cell>
          <cell r="P54">
            <v>6</v>
          </cell>
          <cell r="Q54">
            <v>11.6</v>
          </cell>
          <cell r="R54">
            <v>14.8</v>
          </cell>
        </row>
        <row r="55">
          <cell r="A55" t="str">
            <v>344 Колбаса Салями Финская ТМ Стародворски колбасы ТС Вязанка в оболочке фиброуз в вак 0,35 кг ПОКОМ</v>
          </cell>
          <cell r="B55" t="str">
            <v>шт</v>
          </cell>
          <cell r="C55">
            <v>75</v>
          </cell>
          <cell r="E55">
            <v>18</v>
          </cell>
          <cell r="F55">
            <v>47</v>
          </cell>
          <cell r="G55">
            <v>0.35</v>
          </cell>
          <cell r="K55">
            <v>3.6</v>
          </cell>
          <cell r="N55">
            <v>13.055555555555555</v>
          </cell>
          <cell r="O55">
            <v>13.055555555555555</v>
          </cell>
          <cell r="P55">
            <v>7.6</v>
          </cell>
          <cell r="Q55">
            <v>2.6</v>
          </cell>
          <cell r="R55">
            <v>3.6</v>
          </cell>
        </row>
        <row r="56">
          <cell r="A56" t="str">
            <v>352 Сардельки Сочинки с сыром ТМ Стародворье 0,4 кг   ПОКОМ</v>
          </cell>
          <cell r="B56" t="str">
            <v>шт</v>
          </cell>
          <cell r="C56">
            <v>504</v>
          </cell>
          <cell r="E56">
            <v>171</v>
          </cell>
          <cell r="F56">
            <v>333</v>
          </cell>
          <cell r="G56">
            <v>0.4</v>
          </cell>
          <cell r="K56">
            <v>34.200000000000003</v>
          </cell>
          <cell r="L56">
            <v>80</v>
          </cell>
          <cell r="N56">
            <v>12.076023391812864</v>
          </cell>
          <cell r="O56">
            <v>9.7368421052631575</v>
          </cell>
          <cell r="P56">
            <v>0</v>
          </cell>
          <cell r="Q56">
            <v>0</v>
          </cell>
          <cell r="R56">
            <v>0</v>
          </cell>
        </row>
        <row r="57">
          <cell r="A57" t="str">
            <v>358 Колбаса Сервелат Мясорубский ТМ Стародворье с мелкорубленным окороком в вак упак  ПОКОМ</v>
          </cell>
          <cell r="B57" t="str">
            <v>кг</v>
          </cell>
          <cell r="C57">
            <v>20.036000000000001</v>
          </cell>
          <cell r="D57">
            <v>72.954999999999998</v>
          </cell>
          <cell r="E57">
            <v>12.135</v>
          </cell>
          <cell r="F57">
            <v>72.954999999999998</v>
          </cell>
          <cell r="G57">
            <v>1</v>
          </cell>
          <cell r="K57">
            <v>2.427</v>
          </cell>
          <cell r="N57">
            <v>30.059744540585083</v>
          </cell>
          <cell r="O57">
            <v>30.059744540585083</v>
          </cell>
          <cell r="P57">
            <v>2.1412</v>
          </cell>
          <cell r="Q57">
            <v>4.1415999999999995</v>
          </cell>
          <cell r="R57">
            <v>7.3195999999999994</v>
          </cell>
        </row>
        <row r="58">
          <cell r="A58" t="str">
            <v>360 Колбаса варено-копченая  Сервелат Левантский ТМ Особый Рецепт  0,35 кг  ПОКОМ</v>
          </cell>
          <cell r="B58" t="str">
            <v>шт</v>
          </cell>
          <cell r="C58">
            <v>120</v>
          </cell>
          <cell r="E58">
            <v>57</v>
          </cell>
          <cell r="F58">
            <v>63</v>
          </cell>
          <cell r="G58">
            <v>0.35</v>
          </cell>
          <cell r="K58">
            <v>11.4</v>
          </cell>
          <cell r="L58">
            <v>75</v>
          </cell>
          <cell r="N58">
            <v>12.105263157894736</v>
          </cell>
          <cell r="O58">
            <v>5.5263157894736841</v>
          </cell>
          <cell r="P58">
            <v>11.2</v>
          </cell>
          <cell r="Q58">
            <v>0</v>
          </cell>
          <cell r="R58">
            <v>0</v>
          </cell>
        </row>
        <row r="59">
          <cell r="A59" t="str">
            <v>361 Колбаса Салями Филейбургская зернистая ТМ Баварушка в оболочке  в вак 0.28кг ПОКОМ</v>
          </cell>
          <cell r="B59" t="str">
            <v>шт</v>
          </cell>
          <cell r="C59">
            <v>10</v>
          </cell>
          <cell r="D59">
            <v>154</v>
          </cell>
          <cell r="E59">
            <v>85</v>
          </cell>
          <cell r="F59">
            <v>67</v>
          </cell>
          <cell r="G59">
            <v>0.28000000000000003</v>
          </cell>
          <cell r="K59">
            <v>17</v>
          </cell>
          <cell r="L59">
            <v>140</v>
          </cell>
          <cell r="N59">
            <v>12.176470588235293</v>
          </cell>
          <cell r="O59">
            <v>3.9411764705882355</v>
          </cell>
          <cell r="P59">
            <v>5.4</v>
          </cell>
          <cell r="Q59">
            <v>12.2</v>
          </cell>
          <cell r="R59">
            <v>12.8</v>
          </cell>
        </row>
        <row r="60">
          <cell r="A60" t="str">
            <v>363 Сардельки Филейские Вязанка ТМ Вязанка в обол NDX  ПОКОМ</v>
          </cell>
          <cell r="B60" t="str">
            <v>кг</v>
          </cell>
          <cell r="C60">
            <v>147.66999999999999</v>
          </cell>
          <cell r="D60">
            <v>254.583</v>
          </cell>
          <cell r="E60">
            <v>94.013000000000005</v>
          </cell>
          <cell r="F60">
            <v>280.774</v>
          </cell>
          <cell r="G60">
            <v>1</v>
          </cell>
          <cell r="K60">
            <v>18.802600000000002</v>
          </cell>
          <cell r="N60">
            <v>14.932722070351971</v>
          </cell>
          <cell r="O60">
            <v>14.932722070351971</v>
          </cell>
          <cell r="P60">
            <v>3.6497999999999999</v>
          </cell>
          <cell r="Q60">
            <v>21.1296</v>
          </cell>
          <cell r="R60">
            <v>33.282400000000003</v>
          </cell>
        </row>
        <row r="61">
          <cell r="A61" t="str">
            <v>364 Колбаса Сервелат Филейбургский с копченой грудинкой ТМ Баварушка  в/у 0,28 кг  ПОКОМ</v>
          </cell>
          <cell r="B61" t="str">
            <v>шт</v>
          </cell>
          <cell r="C61">
            <v>3</v>
          </cell>
          <cell r="D61">
            <v>192</v>
          </cell>
          <cell r="E61">
            <v>80</v>
          </cell>
          <cell r="F61">
            <v>106</v>
          </cell>
          <cell r="G61">
            <v>0.28000000000000003</v>
          </cell>
          <cell r="K61">
            <v>16</v>
          </cell>
          <cell r="L61">
            <v>85</v>
          </cell>
          <cell r="N61">
            <v>11.9375</v>
          </cell>
          <cell r="O61">
            <v>6.625</v>
          </cell>
          <cell r="P61">
            <v>5</v>
          </cell>
          <cell r="Q61">
            <v>11.2</v>
          </cell>
          <cell r="R61">
            <v>15.6</v>
          </cell>
        </row>
        <row r="62">
          <cell r="A62" t="str">
            <v>369 Колбаса Сливушка ТМ Вязанка в оболочке полиамид вес.  ПОКОМ</v>
          </cell>
          <cell r="B62" t="str">
            <v>кг</v>
          </cell>
          <cell r="C62">
            <v>508.01</v>
          </cell>
          <cell r="D62">
            <v>1.468</v>
          </cell>
          <cell r="E62">
            <v>82.628</v>
          </cell>
          <cell r="F62">
            <v>426.85</v>
          </cell>
          <cell r="G62">
            <v>1</v>
          </cell>
          <cell r="K62">
            <v>16.525600000000001</v>
          </cell>
          <cell r="N62">
            <v>25.82962191993029</v>
          </cell>
          <cell r="O62">
            <v>25.82962191993029</v>
          </cell>
          <cell r="P62">
            <v>0</v>
          </cell>
          <cell r="Q62">
            <v>0</v>
          </cell>
          <cell r="R62">
            <v>0</v>
          </cell>
        </row>
        <row r="63">
          <cell r="A63" t="str">
            <v>370 Ветчина Сливушка с индейкой ТМ Вязанка в оболочке полиамид.</v>
          </cell>
          <cell r="B63" t="str">
            <v>кг</v>
          </cell>
          <cell r="C63">
            <v>514.36800000000005</v>
          </cell>
          <cell r="D63">
            <v>6.0000000000000001E-3</v>
          </cell>
          <cell r="E63">
            <v>49.249000000000002</v>
          </cell>
          <cell r="F63">
            <v>465.125</v>
          </cell>
          <cell r="G63">
            <v>1</v>
          </cell>
          <cell r="K63">
            <v>9.8498000000000001</v>
          </cell>
          <cell r="N63">
            <v>47.221771000426401</v>
          </cell>
          <cell r="O63">
            <v>47.221771000426401</v>
          </cell>
          <cell r="P63">
            <v>0</v>
          </cell>
          <cell r="Q63">
            <v>0</v>
          </cell>
          <cell r="R63">
            <v>0</v>
          </cell>
        </row>
        <row r="64">
          <cell r="A64" t="str">
            <v>371 Сосиски Сочинки Молочные ТМ Стародворье в оболочке амицел в модгазовой среде 0,4 кг  ПОКОМ</v>
          </cell>
          <cell r="B64" t="str">
            <v>шт</v>
          </cell>
          <cell r="C64">
            <v>504</v>
          </cell>
          <cell r="E64">
            <v>80</v>
          </cell>
          <cell r="F64">
            <v>424</v>
          </cell>
          <cell r="G64">
            <v>0.4</v>
          </cell>
          <cell r="K64">
            <v>16</v>
          </cell>
          <cell r="N64">
            <v>26.5</v>
          </cell>
          <cell r="O64">
            <v>26.5</v>
          </cell>
          <cell r="P64">
            <v>0</v>
          </cell>
          <cell r="Q64">
            <v>0</v>
          </cell>
          <cell r="R64">
            <v>0</v>
          </cell>
        </row>
        <row r="65">
          <cell r="A65" t="str">
            <v>372 Сосиски Сочинки Сливочные ТМ Стародворье в оболочке амицел в мо среде 0,4 кг  ПОКОМ</v>
          </cell>
          <cell r="B65" t="str">
            <v>шт</v>
          </cell>
          <cell r="C65">
            <v>504</v>
          </cell>
          <cell r="E65">
            <v>69</v>
          </cell>
          <cell r="F65">
            <v>435</v>
          </cell>
          <cell r="G65">
            <v>0.4</v>
          </cell>
          <cell r="K65">
            <v>13.8</v>
          </cell>
          <cell r="N65">
            <v>31.521739130434781</v>
          </cell>
          <cell r="O65">
            <v>31.521739130434781</v>
          </cell>
          <cell r="P65">
            <v>0</v>
          </cell>
          <cell r="Q65">
            <v>0</v>
          </cell>
          <cell r="R65">
            <v>0</v>
          </cell>
        </row>
        <row r="66">
          <cell r="A66" t="str">
            <v>БОНУС_096  Сосиски Баварские,  0.42кг,ПОКОМ</v>
          </cell>
          <cell r="B66" t="str">
            <v>шт</v>
          </cell>
          <cell r="D66">
            <v>88</v>
          </cell>
          <cell r="E66">
            <v>165</v>
          </cell>
          <cell r="F66">
            <v>-77</v>
          </cell>
          <cell r="G66">
            <v>0</v>
          </cell>
          <cell r="K66">
            <v>33</v>
          </cell>
          <cell r="N66">
            <v>-2.3333333333333335</v>
          </cell>
          <cell r="O66">
            <v>-2.3333333333333335</v>
          </cell>
          <cell r="P66">
            <v>0</v>
          </cell>
          <cell r="Q66">
            <v>0</v>
          </cell>
          <cell r="R66">
            <v>0</v>
          </cell>
        </row>
        <row r="67">
          <cell r="A67" t="str">
            <v>БОНУС_225  Колбаса Дугушка со шпиком, ВЕС, ТМ Стародворье   ПОКОМ</v>
          </cell>
          <cell r="B67" t="str">
            <v>кг</v>
          </cell>
          <cell r="D67">
            <v>84.406999999999996</v>
          </cell>
          <cell r="E67">
            <v>167.10599999999999</v>
          </cell>
          <cell r="F67">
            <v>-82.698999999999998</v>
          </cell>
          <cell r="G67">
            <v>0</v>
          </cell>
          <cell r="K67">
            <v>33.421199999999999</v>
          </cell>
          <cell r="N67">
            <v>-2.4744473567675609</v>
          </cell>
          <cell r="O67">
            <v>-2.4744473567675609</v>
          </cell>
          <cell r="P67">
            <v>0</v>
          </cell>
          <cell r="Q67">
            <v>0</v>
          </cell>
          <cell r="R67">
            <v>0</v>
          </cell>
        </row>
        <row r="68">
          <cell r="A68" t="str">
            <v>БОНУС_314 Колбаса вареная Филейская ТМ Вязанка ТС Классическая в оболочке полиамид.  ПОКОМ</v>
          </cell>
          <cell r="B68" t="str">
            <v>кг</v>
          </cell>
          <cell r="D68">
            <v>20.138999999999999</v>
          </cell>
          <cell r="E68">
            <v>53.774000000000001</v>
          </cell>
          <cell r="F68">
            <v>-33.634999999999998</v>
          </cell>
          <cell r="G68">
            <v>0</v>
          </cell>
          <cell r="K68">
            <v>10.754799999999999</v>
          </cell>
          <cell r="N68">
            <v>-3.1274407706326479</v>
          </cell>
          <cell r="O68">
            <v>-3.1274407706326479</v>
          </cell>
          <cell r="P68">
            <v>0</v>
          </cell>
          <cell r="Q68">
            <v>0</v>
          </cell>
          <cell r="R68">
            <v>0</v>
          </cell>
        </row>
        <row r="69">
          <cell r="A69" t="str">
            <v>В/к колбасы «Сочинка по-европейски с сочной грудинкой» Весовой фиброуз ТМ «Стародворье»</v>
          </cell>
          <cell r="B69" t="str">
            <v>кг</v>
          </cell>
          <cell r="G69">
            <v>1</v>
          </cell>
          <cell r="L69">
            <v>45</v>
          </cell>
        </row>
        <row r="70">
          <cell r="A70" t="str">
            <v>В/к колбасы «Сочинка по-фински с сочным окороком» Весовой фиброуз ТМ «Стародворье»</v>
          </cell>
          <cell r="B70" t="str">
            <v>кг</v>
          </cell>
          <cell r="G70">
            <v>1</v>
          </cell>
          <cell r="L70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71"/>
  <sheetViews>
    <sheetView tabSelected="1" workbookViewId="0">
      <pane ySplit="5" topLeftCell="A42" activePane="bottomLeft" state="frozen"/>
      <selection pane="bottomLeft" activeCell="O53" sqref="O53"/>
    </sheetView>
  </sheetViews>
  <sheetFormatPr defaultColWidth="10.5" defaultRowHeight="11.45" customHeight="1" outlineLevelRow="2" x14ac:dyDescent="0.2"/>
  <cols>
    <col min="1" max="1" width="69.6640625" style="1" customWidth="1"/>
    <col min="2" max="2" width="3.6640625" style="1" customWidth="1"/>
    <col min="3" max="3" width="11.5" style="1" customWidth="1"/>
    <col min="4" max="7" width="6.6640625" style="1" customWidth="1"/>
    <col min="8" max="8" width="4.6640625" style="13" customWidth="1"/>
    <col min="9" max="9" width="2.1640625" style="6" customWidth="1"/>
    <col min="10" max="11" width="2.5" style="6" customWidth="1"/>
    <col min="12" max="12" width="6" style="6" customWidth="1"/>
    <col min="13" max="13" width="10.5" style="6"/>
    <col min="14" max="14" width="2.5" style="6" customWidth="1"/>
    <col min="15" max="15" width="11.33203125" style="6" customWidth="1"/>
    <col min="16" max="17" width="6.1640625" style="6" customWidth="1"/>
    <col min="18" max="20" width="7.83203125" style="6" customWidth="1"/>
    <col min="21" max="21" width="23.5" style="6" customWidth="1"/>
    <col min="22" max="16384" width="10.5" style="6"/>
  </cols>
  <sheetData>
    <row r="1" spans="1:23" ht="12.95" customHeight="1" outlineLevel="1" x14ac:dyDescent="0.2">
      <c r="A1" s="2" t="s">
        <v>0</v>
      </c>
    </row>
    <row r="2" spans="1:23" ht="12.95" customHeight="1" outlineLevel="1" x14ac:dyDescent="0.2">
      <c r="A2" s="2"/>
    </row>
    <row r="3" spans="1:23" ht="26.1" customHeight="1" x14ac:dyDescent="0.2">
      <c r="A3" s="5" t="s">
        <v>1</v>
      </c>
      <c r="B3" s="5" t="s">
        <v>2</v>
      </c>
      <c r="C3" s="14" t="s">
        <v>88</v>
      </c>
      <c r="D3" s="5" t="s">
        <v>3</v>
      </c>
      <c r="E3" s="5"/>
      <c r="F3" s="5"/>
      <c r="G3" s="5"/>
      <c r="H3" s="9" t="s">
        <v>76</v>
      </c>
      <c r="I3" s="10" t="s">
        <v>77</v>
      </c>
      <c r="J3" s="10" t="s">
        <v>78</v>
      </c>
      <c r="K3" s="10" t="s">
        <v>79</v>
      </c>
      <c r="L3" s="10" t="s">
        <v>80</v>
      </c>
      <c r="M3" s="10" t="s">
        <v>79</v>
      </c>
      <c r="N3" s="10" t="s">
        <v>79</v>
      </c>
      <c r="O3" s="10"/>
      <c r="P3" s="10" t="s">
        <v>81</v>
      </c>
      <c r="Q3" s="10" t="s">
        <v>82</v>
      </c>
      <c r="R3" s="11" t="s">
        <v>83</v>
      </c>
      <c r="S3" s="11" t="s">
        <v>84</v>
      </c>
      <c r="T3" s="11" t="s">
        <v>87</v>
      </c>
      <c r="U3" s="10" t="s">
        <v>85</v>
      </c>
      <c r="V3" s="10" t="s">
        <v>86</v>
      </c>
      <c r="W3" s="10" t="s">
        <v>86</v>
      </c>
    </row>
    <row r="4" spans="1:23" ht="26.1" customHeight="1" x14ac:dyDescent="0.2">
      <c r="A4" s="5" t="s">
        <v>1</v>
      </c>
      <c r="B4" s="5" t="s">
        <v>2</v>
      </c>
      <c r="C4" s="14" t="s">
        <v>88</v>
      </c>
      <c r="D4" s="5" t="s">
        <v>4</v>
      </c>
      <c r="E4" s="5" t="s">
        <v>5</v>
      </c>
      <c r="F4" s="5" t="s">
        <v>6</v>
      </c>
      <c r="G4" s="5" t="s">
        <v>7</v>
      </c>
      <c r="H4" s="9"/>
      <c r="I4" s="10"/>
      <c r="J4" s="10"/>
      <c r="K4" s="10"/>
      <c r="L4" s="10"/>
      <c r="M4" s="10"/>
      <c r="N4" s="10"/>
      <c r="O4" s="23" t="s">
        <v>91</v>
      </c>
      <c r="P4" s="10"/>
      <c r="Q4" s="10"/>
      <c r="R4" s="10"/>
      <c r="S4" s="10"/>
      <c r="T4" s="10"/>
      <c r="U4" s="10"/>
      <c r="V4" s="10"/>
      <c r="W4" s="10"/>
    </row>
    <row r="5" spans="1:23" ht="11.1" customHeight="1" x14ac:dyDescent="0.2">
      <c r="A5" s="7"/>
      <c r="B5" s="7"/>
      <c r="C5" s="7"/>
      <c r="D5" s="3"/>
      <c r="E5" s="3"/>
      <c r="F5" s="12">
        <f t="shared" ref="F5:G5" si="0">SUM(F6:F85)</f>
        <v>16137.204999999998</v>
      </c>
      <c r="G5" s="12">
        <f t="shared" si="0"/>
        <v>22149.945999999996</v>
      </c>
      <c r="H5" s="9"/>
      <c r="I5" s="12">
        <f t="shared" ref="I5:N5" si="1">SUM(I6:I85)</f>
        <v>0</v>
      </c>
      <c r="J5" s="12">
        <f t="shared" si="1"/>
        <v>0</v>
      </c>
      <c r="K5" s="12">
        <f t="shared" si="1"/>
        <v>0</v>
      </c>
      <c r="L5" s="12">
        <f t="shared" si="1"/>
        <v>3227.4409999999998</v>
      </c>
      <c r="M5" s="12">
        <f t="shared" si="1"/>
        <v>16699.7294</v>
      </c>
      <c r="N5" s="12">
        <f t="shared" si="1"/>
        <v>0</v>
      </c>
      <c r="O5" s="19"/>
      <c r="P5" s="10"/>
      <c r="Q5" s="10"/>
      <c r="R5" s="12">
        <f>SUM(R6:R85)</f>
        <v>1881.4081999999996</v>
      </c>
      <c r="S5" s="12">
        <f>SUM(S6:S85)</f>
        <v>1714.2321999999992</v>
      </c>
      <c r="T5" s="12">
        <f>SUM(T6:T85)</f>
        <v>2703.7664</v>
      </c>
      <c r="U5" s="10"/>
      <c r="V5" s="12">
        <f>SUM(V6:V85)</f>
        <v>13933.8794</v>
      </c>
      <c r="W5" s="12">
        <f>SUM(W6:W85)</f>
        <v>0</v>
      </c>
    </row>
    <row r="6" spans="1:23" ht="11.1" customHeight="1" outlineLevel="2" x14ac:dyDescent="0.2">
      <c r="A6" s="8" t="s">
        <v>8</v>
      </c>
      <c r="B6" s="8" t="s">
        <v>9</v>
      </c>
      <c r="C6" s="17" t="str">
        <f>VLOOKUP(A6,[1]TDSheet!$A:$C,3,0)</f>
        <v>АКЦИЯ</v>
      </c>
      <c r="D6" s="4">
        <v>719.44299999999998</v>
      </c>
      <c r="E6" s="4"/>
      <c r="F6" s="4">
        <v>339.11599999999999</v>
      </c>
      <c r="G6" s="4">
        <v>364.149</v>
      </c>
      <c r="H6" s="13">
        <f>VLOOKUP(A6,[2]TDSheet!$A:$G,7,0)</f>
        <v>1</v>
      </c>
      <c r="L6" s="6">
        <f>F6/5</f>
        <v>67.8232</v>
      </c>
      <c r="M6" s="15">
        <f>12*L6-G6</f>
        <v>449.72940000000006</v>
      </c>
      <c r="N6" s="15"/>
      <c r="O6" s="20">
        <v>500</v>
      </c>
      <c r="P6" s="6">
        <f>(G6+M6+N6)/L6</f>
        <v>12</v>
      </c>
      <c r="Q6" s="6">
        <f>G6/L6</f>
        <v>5.3690919921206905</v>
      </c>
      <c r="R6" s="6">
        <f>VLOOKUP(A6,[2]TDSheet!$A:$Q,17,0)</f>
        <v>32.404600000000002</v>
      </c>
      <c r="S6" s="6">
        <f>VLOOKUP(A6,[2]TDSheet!$A:$R,18,0)</f>
        <v>34.249200000000002</v>
      </c>
      <c r="T6" s="6">
        <f>VLOOKUP(A6,[2]TDSheet!$A:$K,11,0)</f>
        <v>35.557000000000002</v>
      </c>
      <c r="V6" s="6">
        <f>M6*H6</f>
        <v>449.72940000000006</v>
      </c>
    </row>
    <row r="7" spans="1:23" ht="11.1" customHeight="1" outlineLevel="2" x14ac:dyDescent="0.2">
      <c r="A7" s="8" t="s">
        <v>10</v>
      </c>
      <c r="B7" s="8" t="s">
        <v>9</v>
      </c>
      <c r="C7" s="17" t="str">
        <f>VLOOKUP(A7,[1]TDSheet!$A:$C,3,0)</f>
        <v>АКЦИЯ</v>
      </c>
      <c r="D7" s="4">
        <v>916.827</v>
      </c>
      <c r="E7" s="4">
        <v>3.3250000000000002</v>
      </c>
      <c r="F7" s="4">
        <v>437.22399999999999</v>
      </c>
      <c r="G7" s="4">
        <v>446.55399999999997</v>
      </c>
      <c r="H7" s="13">
        <f>VLOOKUP(A7,[2]TDSheet!$A:$G,7,0)</f>
        <v>1</v>
      </c>
      <c r="L7" s="6">
        <f t="shared" ref="L7:L70" si="2">F7/5</f>
        <v>87.444800000000001</v>
      </c>
      <c r="M7" s="15">
        <v>610</v>
      </c>
      <c r="N7" s="15"/>
      <c r="O7" s="20">
        <v>400</v>
      </c>
      <c r="P7" s="6">
        <f t="shared" ref="P7:P70" si="3">(G7+M7+N7)/L7</f>
        <v>12.082525204471851</v>
      </c>
      <c r="Q7" s="6">
        <f t="shared" ref="Q7:Q70" si="4">G7/L7</f>
        <v>5.1066958812873944</v>
      </c>
      <c r="R7" s="6">
        <f>VLOOKUP(A7,[2]TDSheet!$A:$Q,17,0)</f>
        <v>51.525400000000005</v>
      </c>
      <c r="S7" s="6">
        <f>VLOOKUP(A7,[2]TDSheet!$A:$R,18,0)</f>
        <v>55.5304</v>
      </c>
      <c r="T7" s="6">
        <f>VLOOKUP(A7,[2]TDSheet!$A:$K,11,0)</f>
        <v>53.9542</v>
      </c>
      <c r="V7" s="6">
        <f t="shared" ref="V7:V70" si="5">M7*H7</f>
        <v>610</v>
      </c>
    </row>
    <row r="8" spans="1:23" ht="11.1" customHeight="1" outlineLevel="2" x14ac:dyDescent="0.2">
      <c r="A8" s="8" t="s">
        <v>11</v>
      </c>
      <c r="B8" s="8" t="s">
        <v>9</v>
      </c>
      <c r="C8" s="8"/>
      <c r="D8" s="4">
        <v>390.185</v>
      </c>
      <c r="E8" s="4">
        <v>628.49400000000003</v>
      </c>
      <c r="F8" s="4">
        <v>371.96</v>
      </c>
      <c r="G8" s="4">
        <v>587.86099999999999</v>
      </c>
      <c r="H8" s="13">
        <f>VLOOKUP(A8,[2]TDSheet!$A:$G,7,0)</f>
        <v>1</v>
      </c>
      <c r="L8" s="6">
        <f t="shared" si="2"/>
        <v>74.391999999999996</v>
      </c>
      <c r="M8" s="15">
        <v>310</v>
      </c>
      <c r="N8" s="15"/>
      <c r="O8" s="20">
        <v>500</v>
      </c>
      <c r="P8" s="6">
        <f t="shared" si="3"/>
        <v>12.069321970104312</v>
      </c>
      <c r="Q8" s="6">
        <f t="shared" si="4"/>
        <v>7.9022072265835037</v>
      </c>
      <c r="R8" s="6">
        <f>VLOOKUP(A8,[2]TDSheet!$A:$Q,17,0)</f>
        <v>76.626599999999996</v>
      </c>
      <c r="S8" s="6">
        <f>VLOOKUP(A8,[2]TDSheet!$A:$R,18,0)</f>
        <v>52.996799999999993</v>
      </c>
      <c r="T8" s="6">
        <f>VLOOKUP(A8,[2]TDSheet!$A:$K,11,0)</f>
        <v>83.055399999999992</v>
      </c>
      <c r="V8" s="6">
        <f t="shared" si="5"/>
        <v>310</v>
      </c>
    </row>
    <row r="9" spans="1:23" ht="11.1" customHeight="1" outlineLevel="2" x14ac:dyDescent="0.2">
      <c r="A9" s="8" t="s">
        <v>12</v>
      </c>
      <c r="B9" s="8" t="s">
        <v>9</v>
      </c>
      <c r="C9" s="8"/>
      <c r="D9" s="4">
        <v>371.65199999999999</v>
      </c>
      <c r="E9" s="4">
        <v>365.291</v>
      </c>
      <c r="F9" s="4">
        <v>399.04899999999998</v>
      </c>
      <c r="G9" s="4">
        <v>276.71699999999998</v>
      </c>
      <c r="H9" s="13">
        <f>VLOOKUP(A9,[2]TDSheet!$A:$G,7,0)</f>
        <v>1</v>
      </c>
      <c r="L9" s="6">
        <f t="shared" si="2"/>
        <v>79.809799999999996</v>
      </c>
      <c r="M9" s="15">
        <v>690</v>
      </c>
      <c r="N9" s="15"/>
      <c r="O9" s="20">
        <v>500</v>
      </c>
      <c r="P9" s="6">
        <f t="shared" si="3"/>
        <v>12.112760588298681</v>
      </c>
      <c r="Q9" s="6">
        <f t="shared" si="4"/>
        <v>3.4672057817461015</v>
      </c>
      <c r="R9" s="6">
        <f>VLOOKUP(A9,[2]TDSheet!$A:$Q,17,0)</f>
        <v>67.42179999999999</v>
      </c>
      <c r="S9" s="6">
        <f>VLOOKUP(A9,[2]TDSheet!$A:$R,18,0)</f>
        <v>54.463000000000001</v>
      </c>
      <c r="T9" s="6">
        <f>VLOOKUP(A9,[2]TDSheet!$A:$K,11,0)</f>
        <v>59.834600000000002</v>
      </c>
      <c r="V9" s="6">
        <f t="shared" si="5"/>
        <v>690</v>
      </c>
    </row>
    <row r="10" spans="1:23" ht="11.1" customHeight="1" outlineLevel="2" x14ac:dyDescent="0.2">
      <c r="A10" s="8" t="s">
        <v>13</v>
      </c>
      <c r="B10" s="8" t="s">
        <v>9</v>
      </c>
      <c r="C10" s="8"/>
      <c r="D10" s="4">
        <v>443.15300000000002</v>
      </c>
      <c r="E10" s="4">
        <v>62.317</v>
      </c>
      <c r="F10" s="4">
        <v>260.09699999999998</v>
      </c>
      <c r="G10" s="4">
        <v>243.52199999999999</v>
      </c>
      <c r="H10" s="13">
        <f>VLOOKUP(A10,[2]TDSheet!$A:$G,7,0)</f>
        <v>1</v>
      </c>
      <c r="L10" s="6">
        <f t="shared" si="2"/>
        <v>52.019399999999997</v>
      </c>
      <c r="M10" s="15">
        <v>390</v>
      </c>
      <c r="N10" s="15"/>
      <c r="O10" s="20">
        <v>400</v>
      </c>
      <c r="P10" s="6">
        <f t="shared" si="3"/>
        <v>12.178571840505656</v>
      </c>
      <c r="Q10" s="6">
        <f t="shared" si="4"/>
        <v>4.6813688739201149</v>
      </c>
      <c r="R10" s="6">
        <f>VLOOKUP(A10,[2]TDSheet!$A:$Q,17,0)</f>
        <v>37.297399999999996</v>
      </c>
      <c r="S10" s="6">
        <f>VLOOKUP(A10,[2]TDSheet!$A:$R,18,0)</f>
        <v>54.377599999999994</v>
      </c>
      <c r="T10" s="6">
        <f>VLOOKUP(A10,[2]TDSheet!$A:$K,11,0)</f>
        <v>41.636399999999995</v>
      </c>
      <c r="V10" s="6">
        <f t="shared" si="5"/>
        <v>390</v>
      </c>
    </row>
    <row r="11" spans="1:23" ht="11.1" customHeight="1" outlineLevel="2" x14ac:dyDescent="0.2">
      <c r="A11" s="8" t="s">
        <v>21</v>
      </c>
      <c r="B11" s="8" t="s">
        <v>22</v>
      </c>
      <c r="C11" s="8"/>
      <c r="D11" s="4">
        <v>115</v>
      </c>
      <c r="E11" s="4"/>
      <c r="F11" s="4">
        <v>42</v>
      </c>
      <c r="G11" s="4">
        <v>63</v>
      </c>
      <c r="H11" s="13">
        <f>VLOOKUP(A11,[2]TDSheet!$A:$G,7,0)</f>
        <v>0.35</v>
      </c>
      <c r="L11" s="6">
        <f t="shared" si="2"/>
        <v>8.4</v>
      </c>
      <c r="M11" s="15">
        <v>40</v>
      </c>
      <c r="N11" s="15"/>
      <c r="O11" s="20"/>
      <c r="P11" s="6">
        <f t="shared" si="3"/>
        <v>12.261904761904761</v>
      </c>
      <c r="Q11" s="6">
        <f t="shared" si="4"/>
        <v>7.5</v>
      </c>
      <c r="R11" s="6">
        <f>VLOOKUP(A11,[2]TDSheet!$A:$Q,17,0)</f>
        <v>11.6</v>
      </c>
      <c r="S11" s="6">
        <f>VLOOKUP(A11,[2]TDSheet!$A:$R,18,0)</f>
        <v>3.4</v>
      </c>
      <c r="T11" s="6">
        <f>VLOOKUP(A11,[2]TDSheet!$A:$K,11,0)</f>
        <v>8.4</v>
      </c>
      <c r="V11" s="6">
        <f t="shared" si="5"/>
        <v>14</v>
      </c>
    </row>
    <row r="12" spans="1:23" ht="11.1" customHeight="1" outlineLevel="2" x14ac:dyDescent="0.2">
      <c r="A12" s="8" t="s">
        <v>23</v>
      </c>
      <c r="B12" s="8" t="s">
        <v>22</v>
      </c>
      <c r="C12" s="8"/>
      <c r="D12" s="4">
        <v>210</v>
      </c>
      <c r="E12" s="4"/>
      <c r="F12" s="4">
        <v>155.76599999999999</v>
      </c>
      <c r="G12" s="4">
        <v>54.234000000000002</v>
      </c>
      <c r="H12" s="13">
        <f>VLOOKUP(A12,[2]TDSheet!$A:$G,7,0)</f>
        <v>0.45</v>
      </c>
      <c r="L12" s="6">
        <f t="shared" si="2"/>
        <v>31.153199999999998</v>
      </c>
      <c r="M12" s="15">
        <v>330</v>
      </c>
      <c r="N12" s="15"/>
      <c r="O12" s="20">
        <v>100</v>
      </c>
      <c r="P12" s="6">
        <f t="shared" si="3"/>
        <v>12.333692846962752</v>
      </c>
      <c r="Q12" s="6">
        <f t="shared" si="4"/>
        <v>1.7408805515966259</v>
      </c>
      <c r="R12" s="6">
        <f>VLOOKUP(A12,[2]TDSheet!$A:$Q,17,0)</f>
        <v>0</v>
      </c>
      <c r="S12" s="6">
        <f>VLOOKUP(A12,[2]TDSheet!$A:$R,18,0)</f>
        <v>24</v>
      </c>
      <c r="T12" s="6">
        <f>VLOOKUP(A12,[2]TDSheet!$A:$K,11,0)</f>
        <v>10</v>
      </c>
      <c r="V12" s="6">
        <f t="shared" si="5"/>
        <v>148.5</v>
      </c>
    </row>
    <row r="13" spans="1:23" ht="21.95" customHeight="1" outlineLevel="2" x14ac:dyDescent="0.2">
      <c r="A13" s="8" t="s">
        <v>24</v>
      </c>
      <c r="B13" s="8" t="s">
        <v>22</v>
      </c>
      <c r="C13" s="8"/>
      <c r="D13" s="4">
        <v>58</v>
      </c>
      <c r="E13" s="4">
        <v>156</v>
      </c>
      <c r="F13" s="4">
        <v>101.373</v>
      </c>
      <c r="G13" s="4">
        <v>112.627</v>
      </c>
      <c r="H13" s="13">
        <f>VLOOKUP(A13,[2]TDSheet!$A:$G,7,0)</f>
        <v>0.45</v>
      </c>
      <c r="L13" s="6">
        <f t="shared" si="2"/>
        <v>20.2746</v>
      </c>
      <c r="M13" s="15">
        <v>140</v>
      </c>
      <c r="N13" s="15"/>
      <c r="O13" s="20">
        <v>100</v>
      </c>
      <c r="P13" s="6">
        <f t="shared" si="3"/>
        <v>12.460270486224143</v>
      </c>
      <c r="Q13" s="6">
        <f t="shared" si="4"/>
        <v>5.5550787685083796</v>
      </c>
      <c r="R13" s="6">
        <f>VLOOKUP(A13,[2]TDSheet!$A:$Q,17,0)</f>
        <v>6</v>
      </c>
      <c r="S13" s="6">
        <f>VLOOKUP(A13,[2]TDSheet!$A:$R,18,0)</f>
        <v>15.6</v>
      </c>
      <c r="T13" s="6">
        <f>VLOOKUP(A13,[2]TDSheet!$A:$K,11,0)</f>
        <v>17.600000000000001</v>
      </c>
      <c r="V13" s="6">
        <f t="shared" si="5"/>
        <v>63</v>
      </c>
    </row>
    <row r="14" spans="1:23" ht="11.1" customHeight="1" outlineLevel="2" x14ac:dyDescent="0.2">
      <c r="A14" s="8" t="s">
        <v>25</v>
      </c>
      <c r="B14" s="8" t="s">
        <v>22</v>
      </c>
      <c r="C14" s="8"/>
      <c r="D14" s="4"/>
      <c r="E14" s="4">
        <v>132</v>
      </c>
      <c r="F14" s="4">
        <v>5</v>
      </c>
      <c r="G14" s="4">
        <v>127</v>
      </c>
      <c r="H14" s="13">
        <f>VLOOKUP(A14,[2]TDSheet!$A:$G,7,0)</f>
        <v>0.35</v>
      </c>
      <c r="L14" s="6">
        <f t="shared" si="2"/>
        <v>1</v>
      </c>
      <c r="M14" s="15"/>
      <c r="N14" s="15"/>
      <c r="O14" s="20"/>
      <c r="P14" s="6">
        <f t="shared" si="3"/>
        <v>127</v>
      </c>
      <c r="Q14" s="6">
        <f t="shared" si="4"/>
        <v>127</v>
      </c>
      <c r="R14" s="6">
        <f>VLOOKUP(A14,[2]TDSheet!$A:$Q,17,0)</f>
        <v>5.2</v>
      </c>
      <c r="S14" s="6">
        <f>VLOOKUP(A14,[2]TDSheet!$A:$R,18,0)</f>
        <v>9.1999999999999993</v>
      </c>
      <c r="T14" s="6">
        <f>VLOOKUP(A14,[2]TDSheet!$A:$K,11,0)</f>
        <v>10.6</v>
      </c>
      <c r="V14" s="6">
        <f t="shared" si="5"/>
        <v>0</v>
      </c>
    </row>
    <row r="15" spans="1:23" ht="11.1" customHeight="1" outlineLevel="2" x14ac:dyDescent="0.2">
      <c r="A15" s="8" t="s">
        <v>57</v>
      </c>
      <c r="B15" s="8" t="s">
        <v>22</v>
      </c>
      <c r="C15" s="8"/>
      <c r="D15" s="4">
        <v>8</v>
      </c>
      <c r="E15" s="4"/>
      <c r="F15" s="4">
        <v>7</v>
      </c>
      <c r="G15" s="4"/>
      <c r="H15" s="13">
        <f>VLOOKUP(A15,[2]TDSheet!$A:$G,7,0)</f>
        <v>0</v>
      </c>
      <c r="L15" s="6">
        <f t="shared" si="2"/>
        <v>1.4</v>
      </c>
      <c r="M15" s="15"/>
      <c r="N15" s="15"/>
      <c r="O15" s="20"/>
      <c r="P15" s="6">
        <f t="shared" si="3"/>
        <v>0</v>
      </c>
      <c r="Q15" s="6">
        <f t="shared" si="4"/>
        <v>0</v>
      </c>
      <c r="R15" s="6">
        <f>VLOOKUP(A15,[2]TDSheet!$A:$Q,17,0)</f>
        <v>0</v>
      </c>
      <c r="S15" s="6">
        <f>VLOOKUP(A15,[2]TDSheet!$A:$R,18,0)</f>
        <v>3.4</v>
      </c>
      <c r="T15" s="6">
        <f>VLOOKUP(A15,[2]TDSheet!$A:$K,11,0)</f>
        <v>4.5999999999999996</v>
      </c>
      <c r="V15" s="6">
        <f t="shared" si="5"/>
        <v>0</v>
      </c>
    </row>
    <row r="16" spans="1:23" ht="11.1" customHeight="1" outlineLevel="2" x14ac:dyDescent="0.2">
      <c r="A16" s="8" t="s">
        <v>58</v>
      </c>
      <c r="B16" s="8" t="s">
        <v>22</v>
      </c>
      <c r="C16" s="8"/>
      <c r="D16" s="4">
        <v>144</v>
      </c>
      <c r="E16" s="4">
        <v>390</v>
      </c>
      <c r="F16" s="4">
        <v>182</v>
      </c>
      <c r="G16" s="4">
        <v>312</v>
      </c>
      <c r="H16" s="13">
        <f>VLOOKUP(A16,[2]TDSheet!$A:$G,7,0)</f>
        <v>0.17</v>
      </c>
      <c r="L16" s="6">
        <f t="shared" si="2"/>
        <v>36.4</v>
      </c>
      <c r="M16" s="15">
        <v>130</v>
      </c>
      <c r="N16" s="15"/>
      <c r="O16" s="24">
        <v>300</v>
      </c>
      <c r="P16" s="6">
        <f t="shared" si="3"/>
        <v>12.142857142857144</v>
      </c>
      <c r="Q16" s="6">
        <f t="shared" si="4"/>
        <v>8.5714285714285712</v>
      </c>
      <c r="R16" s="6">
        <f>VLOOKUP(A16,[2]TDSheet!$A:$Q,17,0)</f>
        <v>21</v>
      </c>
      <c r="S16" s="6">
        <f>VLOOKUP(A16,[2]TDSheet!$A:$R,18,0)</f>
        <v>0</v>
      </c>
      <c r="T16" s="6">
        <f>VLOOKUP(A16,[2]TDSheet!$A:$K,11,0)</f>
        <v>43.8</v>
      </c>
      <c r="V16" s="6">
        <f t="shared" si="5"/>
        <v>22.1</v>
      </c>
    </row>
    <row r="17" spans="1:22" ht="21.95" customHeight="1" outlineLevel="2" x14ac:dyDescent="0.2">
      <c r="A17" s="8" t="s">
        <v>59</v>
      </c>
      <c r="B17" s="8" t="s">
        <v>22</v>
      </c>
      <c r="C17" s="8"/>
      <c r="D17" s="4">
        <v>72</v>
      </c>
      <c r="E17" s="4"/>
      <c r="F17" s="4">
        <v>70</v>
      </c>
      <c r="G17" s="4">
        <v>1</v>
      </c>
      <c r="H17" s="13">
        <f>VLOOKUP(A17,[2]TDSheet!$A:$G,7,0)</f>
        <v>0.28000000000000003</v>
      </c>
      <c r="L17" s="6">
        <f t="shared" si="2"/>
        <v>14</v>
      </c>
      <c r="M17" s="15">
        <v>100</v>
      </c>
      <c r="N17" s="15"/>
      <c r="O17" s="20">
        <v>100</v>
      </c>
      <c r="P17" s="6">
        <f t="shared" si="3"/>
        <v>7.2142857142857144</v>
      </c>
      <c r="Q17" s="6">
        <f t="shared" si="4"/>
        <v>7.1428571428571425E-2</v>
      </c>
      <c r="R17" s="6">
        <f>VLOOKUP(A17,[2]TDSheet!$A:$Q,17,0)</f>
        <v>10.8</v>
      </c>
      <c r="S17" s="6">
        <f>VLOOKUP(A17,[2]TDSheet!$A:$R,18,0)</f>
        <v>0</v>
      </c>
      <c r="T17" s="6">
        <f>VLOOKUP(A17,[2]TDSheet!$A:$K,11,0)</f>
        <v>0</v>
      </c>
      <c r="V17" s="6">
        <f t="shared" si="5"/>
        <v>28.000000000000004</v>
      </c>
    </row>
    <row r="18" spans="1:22" ht="11.1" customHeight="1" outlineLevel="2" x14ac:dyDescent="0.2">
      <c r="A18" s="8" t="s">
        <v>60</v>
      </c>
      <c r="B18" s="8" t="s">
        <v>22</v>
      </c>
      <c r="C18" s="8"/>
      <c r="D18" s="4">
        <v>14</v>
      </c>
      <c r="E18" s="4">
        <v>300</v>
      </c>
      <c r="F18" s="4">
        <v>24</v>
      </c>
      <c r="G18" s="4">
        <v>277</v>
      </c>
      <c r="H18" s="13">
        <f>VLOOKUP(A18,[2]TDSheet!$A:$G,7,0)</f>
        <v>0.42</v>
      </c>
      <c r="L18" s="6">
        <f t="shared" si="2"/>
        <v>4.8</v>
      </c>
      <c r="M18" s="15"/>
      <c r="N18" s="15"/>
      <c r="O18" s="20">
        <v>200</v>
      </c>
      <c r="P18" s="6">
        <f t="shared" si="3"/>
        <v>57.708333333333336</v>
      </c>
      <c r="Q18" s="6">
        <f t="shared" si="4"/>
        <v>57.708333333333336</v>
      </c>
      <c r="R18" s="6">
        <f>VLOOKUP(A18,[2]TDSheet!$A:$Q,17,0)</f>
        <v>22.8</v>
      </c>
      <c r="S18" s="6">
        <f>VLOOKUP(A18,[2]TDSheet!$A:$R,18,0)</f>
        <v>11</v>
      </c>
      <c r="T18" s="6">
        <f>VLOOKUP(A18,[2]TDSheet!$A:$K,11,0)</f>
        <v>26.6</v>
      </c>
      <c r="V18" s="6">
        <f t="shared" si="5"/>
        <v>0</v>
      </c>
    </row>
    <row r="19" spans="1:22" ht="11.1" customHeight="1" outlineLevel="2" x14ac:dyDescent="0.2">
      <c r="A19" s="8" t="s">
        <v>61</v>
      </c>
      <c r="B19" s="8" t="s">
        <v>22</v>
      </c>
      <c r="C19" s="17" t="str">
        <f>VLOOKUP(A19,[1]TDSheet!$A:$C,3,0)</f>
        <v>АКЦИЯ</v>
      </c>
      <c r="D19" s="4">
        <v>1538</v>
      </c>
      <c r="E19" s="4"/>
      <c r="F19" s="4">
        <v>111</v>
      </c>
      <c r="G19" s="22">
        <f>1274+G69</f>
        <v>1133</v>
      </c>
      <c r="H19" s="13">
        <f>VLOOKUP(A19,[2]TDSheet!$A:$G,7,0)</f>
        <v>0.42</v>
      </c>
      <c r="L19" s="6">
        <f t="shared" si="2"/>
        <v>22.2</v>
      </c>
      <c r="M19" s="15"/>
      <c r="N19" s="15"/>
      <c r="O19" s="20"/>
      <c r="P19" s="6">
        <f t="shared" si="3"/>
        <v>51.036036036036037</v>
      </c>
      <c r="Q19" s="6">
        <f t="shared" si="4"/>
        <v>51.036036036036037</v>
      </c>
      <c r="R19" s="6">
        <f>VLOOKUP(A19,[2]TDSheet!$A:$Q,17,0)</f>
        <v>60.8</v>
      </c>
      <c r="S19" s="6">
        <f>VLOOKUP(A19,[2]TDSheet!$A:$R,18,0)</f>
        <v>23</v>
      </c>
      <c r="T19" s="6">
        <f>VLOOKUP(A19,[2]TDSheet!$A:$K,11,0)</f>
        <v>19</v>
      </c>
      <c r="V19" s="6">
        <f t="shared" si="5"/>
        <v>0</v>
      </c>
    </row>
    <row r="20" spans="1:22" ht="11.1" customHeight="1" outlineLevel="2" x14ac:dyDescent="0.2">
      <c r="A20" s="8" t="s">
        <v>28</v>
      </c>
      <c r="B20" s="8" t="s">
        <v>9</v>
      </c>
      <c r="C20" s="17" t="str">
        <f>VLOOKUP(A20,[1]TDSheet!$A:$C,3,0)</f>
        <v>АКЦИЯ</v>
      </c>
      <c r="D20" s="4">
        <v>1294.414</v>
      </c>
      <c r="E20" s="4"/>
      <c r="F20" s="4">
        <v>374.17</v>
      </c>
      <c r="G20" s="4">
        <v>885.95</v>
      </c>
      <c r="H20" s="13">
        <f>VLOOKUP(A20,[2]TDSheet!$A:$G,7,0)</f>
        <v>1</v>
      </c>
      <c r="L20" s="6">
        <f t="shared" si="2"/>
        <v>74.834000000000003</v>
      </c>
      <c r="M20" s="15"/>
      <c r="N20" s="15"/>
      <c r="O20" s="20"/>
      <c r="P20" s="6">
        <f t="shared" si="3"/>
        <v>11.838870032338242</v>
      </c>
      <c r="Q20" s="6">
        <f t="shared" si="4"/>
        <v>11.838870032338242</v>
      </c>
      <c r="R20" s="6">
        <f>VLOOKUP(A20,[2]TDSheet!$A:$Q,17,0)</f>
        <v>61.030200000000001</v>
      </c>
      <c r="S20" s="6">
        <f>VLOOKUP(A20,[2]TDSheet!$A:$R,18,0)</f>
        <v>56.509599999999999</v>
      </c>
      <c r="T20" s="6">
        <f>VLOOKUP(A20,[2]TDSheet!$A:$K,11,0)</f>
        <v>74.520399999999995</v>
      </c>
      <c r="V20" s="6">
        <f t="shared" si="5"/>
        <v>0</v>
      </c>
    </row>
    <row r="21" spans="1:22" ht="11.1" customHeight="1" outlineLevel="2" x14ac:dyDescent="0.2">
      <c r="A21" s="8" t="s">
        <v>29</v>
      </c>
      <c r="B21" s="8" t="s">
        <v>9</v>
      </c>
      <c r="C21" s="8"/>
      <c r="D21" s="4">
        <v>361.495</v>
      </c>
      <c r="E21" s="4">
        <v>1511.2349999999999</v>
      </c>
      <c r="F21" s="4">
        <v>534.31299999999999</v>
      </c>
      <c r="G21" s="4">
        <v>1285.93</v>
      </c>
      <c r="H21" s="13">
        <f>VLOOKUP(A21,[2]TDSheet!$A:$G,7,0)</f>
        <v>1</v>
      </c>
      <c r="L21" s="6">
        <f t="shared" si="2"/>
        <v>106.8626</v>
      </c>
      <c r="M21" s="15">
        <v>300</v>
      </c>
      <c r="N21" s="15"/>
      <c r="O21" s="24">
        <v>2000</v>
      </c>
      <c r="P21" s="6">
        <f t="shared" si="3"/>
        <v>14.840832994892507</v>
      </c>
      <c r="Q21" s="6">
        <f t="shared" si="4"/>
        <v>12.033489733545693</v>
      </c>
      <c r="R21" s="6">
        <f>VLOOKUP(A21,[2]TDSheet!$A:$Q,17,0)</f>
        <v>117.5658</v>
      </c>
      <c r="S21" s="6">
        <f>VLOOKUP(A21,[2]TDSheet!$A:$R,18,0)</f>
        <v>97.1374</v>
      </c>
      <c r="T21" s="6">
        <f>VLOOKUP(A21,[2]TDSheet!$A:$K,11,0)</f>
        <v>153.67099999999999</v>
      </c>
      <c r="V21" s="6">
        <f t="shared" si="5"/>
        <v>300</v>
      </c>
    </row>
    <row r="22" spans="1:22" ht="11.1" customHeight="1" outlineLevel="2" x14ac:dyDescent="0.2">
      <c r="A22" s="8" t="s">
        <v>30</v>
      </c>
      <c r="B22" s="8" t="s">
        <v>9</v>
      </c>
      <c r="C22" s="8"/>
      <c r="D22" s="4">
        <v>-6.1159999999999997</v>
      </c>
      <c r="E22" s="4">
        <v>185</v>
      </c>
      <c r="F22" s="4">
        <v>29.859000000000002</v>
      </c>
      <c r="G22" s="4">
        <v>149.02500000000001</v>
      </c>
      <c r="H22" s="13">
        <f>VLOOKUP(A22,[2]TDSheet!$A:$G,7,0)</f>
        <v>1</v>
      </c>
      <c r="L22" s="6">
        <f t="shared" si="2"/>
        <v>5.9718</v>
      </c>
      <c r="M22" s="15"/>
      <c r="N22" s="15"/>
      <c r="O22" s="20"/>
      <c r="P22" s="6">
        <f t="shared" si="3"/>
        <v>24.954787501255904</v>
      </c>
      <c r="Q22" s="6">
        <f t="shared" si="4"/>
        <v>24.954787501255904</v>
      </c>
      <c r="R22" s="6">
        <f>VLOOKUP(A22,[2]TDSheet!$A:$Q,17,0)</f>
        <v>1.9734000000000003</v>
      </c>
      <c r="S22" s="6">
        <f>VLOOKUP(A22,[2]TDSheet!$A:$R,18,0)</f>
        <v>4.3940000000000001</v>
      </c>
      <c r="T22" s="6">
        <f>VLOOKUP(A22,[2]TDSheet!$A:$K,11,0)</f>
        <v>16.905000000000001</v>
      </c>
      <c r="V22" s="6">
        <f t="shared" si="5"/>
        <v>0</v>
      </c>
    </row>
    <row r="23" spans="1:22" ht="21.95" customHeight="1" outlineLevel="2" x14ac:dyDescent="0.2">
      <c r="A23" s="8" t="s">
        <v>31</v>
      </c>
      <c r="B23" s="8" t="s">
        <v>9</v>
      </c>
      <c r="C23" s="17" t="str">
        <f>VLOOKUP(A23,[1]TDSheet!$A:$C,3,0)</f>
        <v>АКЦИЯ</v>
      </c>
      <c r="D23" s="4">
        <v>974.46299999999997</v>
      </c>
      <c r="E23" s="4">
        <v>354.19499999999999</v>
      </c>
      <c r="F23" s="4">
        <v>568.76700000000005</v>
      </c>
      <c r="G23" s="4">
        <v>722.96900000000005</v>
      </c>
      <c r="H23" s="13">
        <f>VLOOKUP(A23,[2]TDSheet!$A:$G,7,0)</f>
        <v>1</v>
      </c>
      <c r="L23" s="6">
        <f t="shared" si="2"/>
        <v>113.75340000000001</v>
      </c>
      <c r="M23" s="15">
        <v>650</v>
      </c>
      <c r="N23" s="15"/>
      <c r="O23" s="20"/>
      <c r="P23" s="6">
        <f t="shared" si="3"/>
        <v>12.069696378306054</v>
      </c>
      <c r="Q23" s="6">
        <f t="shared" si="4"/>
        <v>6.3555814595431865</v>
      </c>
      <c r="R23" s="6">
        <f>VLOOKUP(A23,[2]TDSheet!$A:$Q,17,0)</f>
        <v>64.326999999999998</v>
      </c>
      <c r="S23" s="6">
        <f>VLOOKUP(A23,[2]TDSheet!$A:$R,18,0)</f>
        <v>39.580799999999996</v>
      </c>
      <c r="T23" s="6">
        <f>VLOOKUP(A23,[2]TDSheet!$A:$K,11,0)</f>
        <v>109.383</v>
      </c>
      <c r="V23" s="6">
        <f t="shared" si="5"/>
        <v>650</v>
      </c>
    </row>
    <row r="24" spans="1:22" ht="11.1" customHeight="1" outlineLevel="2" x14ac:dyDescent="0.2">
      <c r="A24" s="8" t="s">
        <v>32</v>
      </c>
      <c r="B24" s="8" t="s">
        <v>9</v>
      </c>
      <c r="C24" s="8"/>
      <c r="D24" s="4">
        <v>1473.915</v>
      </c>
      <c r="E24" s="4">
        <v>1214.1400000000001</v>
      </c>
      <c r="F24" s="4">
        <v>1309.9670000000001</v>
      </c>
      <c r="G24" s="4">
        <v>1245.8610000000001</v>
      </c>
      <c r="H24" s="13">
        <f>VLOOKUP(A24,[2]TDSheet!$A:$G,7,0)</f>
        <v>1</v>
      </c>
      <c r="L24" s="6">
        <f t="shared" si="2"/>
        <v>261.99340000000001</v>
      </c>
      <c r="M24" s="25">
        <v>1250</v>
      </c>
      <c r="N24" s="15"/>
      <c r="O24" s="20"/>
      <c r="P24" s="6">
        <f t="shared" si="3"/>
        <v>9.5264270015962218</v>
      </c>
      <c r="Q24" s="6">
        <f t="shared" si="4"/>
        <v>4.7553144468524779</v>
      </c>
      <c r="R24" s="6">
        <f>VLOOKUP(A24,[2]TDSheet!$A:$Q,17,0)</f>
        <v>199.76140000000001</v>
      </c>
      <c r="S24" s="6">
        <f>VLOOKUP(A24,[2]TDSheet!$A:$R,18,0)</f>
        <v>106.64259999999999</v>
      </c>
      <c r="T24" s="6">
        <f>VLOOKUP(A24,[2]TDSheet!$A:$K,11,0)</f>
        <v>223.7756</v>
      </c>
      <c r="U24" s="6">
        <v>-1250</v>
      </c>
      <c r="V24" s="6">
        <f t="shared" si="5"/>
        <v>1250</v>
      </c>
    </row>
    <row r="25" spans="1:22" ht="11.1" customHeight="1" outlineLevel="2" x14ac:dyDescent="0.2">
      <c r="A25" s="8" t="s">
        <v>33</v>
      </c>
      <c r="B25" s="8" t="s">
        <v>9</v>
      </c>
      <c r="C25" s="17" t="str">
        <f>VLOOKUP(A25,[1]TDSheet!$A:$C,3,0)</f>
        <v>АКЦИЯ</v>
      </c>
      <c r="D25" s="4">
        <v>989.09</v>
      </c>
      <c r="E25" s="4"/>
      <c r="F25" s="4">
        <v>158.88200000000001</v>
      </c>
      <c r="G25" s="22">
        <f>680.67+G70</f>
        <v>565.88599999999997</v>
      </c>
      <c r="H25" s="13">
        <f>VLOOKUP(A25,[2]TDSheet!$A:$G,7,0)</f>
        <v>1</v>
      </c>
      <c r="L25" s="6">
        <f t="shared" si="2"/>
        <v>31.776400000000002</v>
      </c>
      <c r="M25" s="15"/>
      <c r="N25" s="15"/>
      <c r="O25" s="24">
        <v>300</v>
      </c>
      <c r="P25" s="6">
        <f t="shared" si="3"/>
        <v>17.808373509900427</v>
      </c>
      <c r="Q25" s="6">
        <f t="shared" si="4"/>
        <v>17.808373509900427</v>
      </c>
      <c r="R25" s="6">
        <f>VLOOKUP(A25,[2]TDSheet!$A:$Q,17,0)</f>
        <v>23.246400000000001</v>
      </c>
      <c r="S25" s="6">
        <f>VLOOKUP(A25,[2]TDSheet!$A:$R,18,0)</f>
        <v>17.044599999999999</v>
      </c>
      <c r="T25" s="6">
        <f>VLOOKUP(A25,[2]TDSheet!$A:$K,11,0)</f>
        <v>27.916599999999999</v>
      </c>
      <c r="V25" s="6">
        <f t="shared" si="5"/>
        <v>0</v>
      </c>
    </row>
    <row r="26" spans="1:22" ht="11.1" customHeight="1" outlineLevel="2" x14ac:dyDescent="0.2">
      <c r="A26" s="8" t="s">
        <v>34</v>
      </c>
      <c r="B26" s="8" t="s">
        <v>9</v>
      </c>
      <c r="C26" s="17" t="str">
        <f>VLOOKUP(A26,[1]TDSheet!$A:$C,3,0)</f>
        <v>АКЦИЯ</v>
      </c>
      <c r="D26" s="4">
        <v>1723.998</v>
      </c>
      <c r="E26" s="4"/>
      <c r="F26" s="4">
        <v>445.827</v>
      </c>
      <c r="G26" s="4">
        <v>1243.44</v>
      </c>
      <c r="H26" s="13">
        <f>VLOOKUP(A26,[2]TDSheet!$A:$G,7,0)</f>
        <v>1</v>
      </c>
      <c r="L26" s="6">
        <f t="shared" si="2"/>
        <v>89.165400000000005</v>
      </c>
      <c r="M26" s="15"/>
      <c r="N26" s="15"/>
      <c r="O26" s="20"/>
      <c r="P26" s="6">
        <f t="shared" si="3"/>
        <v>13.945319597063435</v>
      </c>
      <c r="Q26" s="6">
        <f t="shared" si="4"/>
        <v>13.945319597063435</v>
      </c>
      <c r="R26" s="6">
        <f>VLOOKUP(A26,[2]TDSheet!$A:$Q,17,0)</f>
        <v>75.685000000000002</v>
      </c>
      <c r="S26" s="6">
        <f>VLOOKUP(A26,[2]TDSheet!$A:$R,18,0)</f>
        <v>83.167600000000007</v>
      </c>
      <c r="T26" s="6">
        <f>VLOOKUP(A26,[2]TDSheet!$A:$K,11,0)</f>
        <v>91.460400000000007</v>
      </c>
      <c r="V26" s="6">
        <f t="shared" si="5"/>
        <v>0</v>
      </c>
    </row>
    <row r="27" spans="1:22" ht="11.1" customHeight="1" outlineLevel="2" x14ac:dyDescent="0.2">
      <c r="A27" s="8" t="s">
        <v>35</v>
      </c>
      <c r="B27" s="8" t="s">
        <v>9</v>
      </c>
      <c r="C27" s="8"/>
      <c r="D27" s="4">
        <v>610.29499999999996</v>
      </c>
      <c r="E27" s="4">
        <v>1512.145</v>
      </c>
      <c r="F27" s="4">
        <v>890.30899999999997</v>
      </c>
      <c r="G27" s="4">
        <v>1154.2819999999999</v>
      </c>
      <c r="H27" s="13">
        <f>VLOOKUP(A27,[2]TDSheet!$A:$G,7,0)</f>
        <v>1</v>
      </c>
      <c r="L27" s="6">
        <f t="shared" si="2"/>
        <v>178.06180000000001</v>
      </c>
      <c r="M27" s="15">
        <v>1300</v>
      </c>
      <c r="N27" s="15"/>
      <c r="O27" s="20">
        <v>1000</v>
      </c>
      <c r="P27" s="6">
        <f t="shared" si="3"/>
        <v>13.783315680286282</v>
      </c>
      <c r="Q27" s="6">
        <f t="shared" si="4"/>
        <v>6.4824796784037897</v>
      </c>
      <c r="R27" s="6">
        <f>VLOOKUP(A27,[2]TDSheet!$A:$Q,17,0)</f>
        <v>117.5608</v>
      </c>
      <c r="S27" s="6">
        <f>VLOOKUP(A27,[2]TDSheet!$A:$R,18,0)</f>
        <v>127.71700000000001</v>
      </c>
      <c r="T27" s="6">
        <f>VLOOKUP(A27,[2]TDSheet!$A:$K,11,0)</f>
        <v>176.88979999999998</v>
      </c>
      <c r="V27" s="6">
        <f t="shared" si="5"/>
        <v>1300</v>
      </c>
    </row>
    <row r="28" spans="1:22" ht="11.1" customHeight="1" outlineLevel="2" x14ac:dyDescent="0.2">
      <c r="A28" s="8" t="s">
        <v>36</v>
      </c>
      <c r="B28" s="8" t="s">
        <v>9</v>
      </c>
      <c r="C28" s="8"/>
      <c r="D28" s="4">
        <v>651.70100000000002</v>
      </c>
      <c r="E28" s="4">
        <v>653.09</v>
      </c>
      <c r="F28" s="4">
        <v>877.81500000000005</v>
      </c>
      <c r="G28" s="4">
        <v>385.56599999999997</v>
      </c>
      <c r="H28" s="13">
        <f>VLOOKUP(A28,[2]TDSheet!$A:$G,7,0)</f>
        <v>1</v>
      </c>
      <c r="L28" s="6">
        <f t="shared" si="2"/>
        <v>175.56300000000002</v>
      </c>
      <c r="M28" s="15">
        <v>1500</v>
      </c>
      <c r="N28" s="15"/>
      <c r="O28" s="20">
        <v>1000</v>
      </c>
      <c r="P28" s="6">
        <f t="shared" si="3"/>
        <v>10.740110387724064</v>
      </c>
      <c r="Q28" s="6">
        <f t="shared" si="4"/>
        <v>2.1961688966353954</v>
      </c>
      <c r="R28" s="6">
        <f>VLOOKUP(A28,[2]TDSheet!$A:$Q,17,0)</f>
        <v>85.183199999999999</v>
      </c>
      <c r="S28" s="6">
        <f>VLOOKUP(A28,[2]TDSheet!$A:$R,18,0)</f>
        <v>102.62539999999998</v>
      </c>
      <c r="T28" s="6">
        <f>VLOOKUP(A28,[2]TDSheet!$A:$K,11,0)</f>
        <v>106.84</v>
      </c>
      <c r="V28" s="6">
        <f t="shared" si="5"/>
        <v>1500</v>
      </c>
    </row>
    <row r="29" spans="1:22" ht="11.1" customHeight="1" outlineLevel="2" x14ac:dyDescent="0.2">
      <c r="A29" s="8" t="s">
        <v>37</v>
      </c>
      <c r="B29" s="8" t="s">
        <v>9</v>
      </c>
      <c r="C29" s="17" t="str">
        <f>VLOOKUP(A29,[1]TDSheet!$A:$C,3,0)</f>
        <v>АКЦИЯ</v>
      </c>
      <c r="D29" s="4">
        <v>897.21799999999996</v>
      </c>
      <c r="E29" s="4"/>
      <c r="F29" s="4">
        <v>408.71899999999999</v>
      </c>
      <c r="G29" s="4">
        <v>462.11200000000002</v>
      </c>
      <c r="H29" s="13">
        <f>VLOOKUP(A29,[2]TDSheet!$A:$G,7,0)</f>
        <v>1</v>
      </c>
      <c r="L29" s="6">
        <f t="shared" si="2"/>
        <v>81.743799999999993</v>
      </c>
      <c r="M29" s="15">
        <v>540</v>
      </c>
      <c r="N29" s="15"/>
      <c r="O29" s="20">
        <v>300</v>
      </c>
      <c r="P29" s="6">
        <f t="shared" si="3"/>
        <v>12.259180512772836</v>
      </c>
      <c r="Q29" s="6">
        <f t="shared" si="4"/>
        <v>5.6531749196880998</v>
      </c>
      <c r="R29" s="6">
        <f>VLOOKUP(A29,[2]TDSheet!$A:$Q,17,0)</f>
        <v>53.448800000000006</v>
      </c>
      <c r="S29" s="6">
        <f>VLOOKUP(A29,[2]TDSheet!$A:$R,18,0)</f>
        <v>36.332000000000001</v>
      </c>
      <c r="T29" s="6">
        <f>VLOOKUP(A29,[2]TDSheet!$A:$K,11,0)</f>
        <v>76.49199999999999</v>
      </c>
      <c r="V29" s="6">
        <f t="shared" si="5"/>
        <v>540</v>
      </c>
    </row>
    <row r="30" spans="1:22" ht="11.1" customHeight="1" outlineLevel="2" x14ac:dyDescent="0.2">
      <c r="A30" s="8" t="s">
        <v>38</v>
      </c>
      <c r="B30" s="8" t="s">
        <v>9</v>
      </c>
      <c r="C30" s="17" t="str">
        <f>VLOOKUP(A30,[1]TDSheet!$A:$C,3,0)</f>
        <v>АКЦИЯ</v>
      </c>
      <c r="D30" s="4">
        <v>1071.8579999999999</v>
      </c>
      <c r="E30" s="4"/>
      <c r="F30" s="4">
        <v>272.60000000000002</v>
      </c>
      <c r="G30" s="4">
        <v>771.99800000000005</v>
      </c>
      <c r="H30" s="13">
        <f>VLOOKUP(A30,[2]TDSheet!$A:$G,7,0)</f>
        <v>1</v>
      </c>
      <c r="L30" s="6">
        <f t="shared" si="2"/>
        <v>54.52</v>
      </c>
      <c r="M30" s="15"/>
      <c r="N30" s="15"/>
      <c r="O30" s="24">
        <v>200</v>
      </c>
      <c r="P30" s="6">
        <f t="shared" si="3"/>
        <v>14.159904622157006</v>
      </c>
      <c r="Q30" s="6">
        <f t="shared" si="4"/>
        <v>14.159904622157006</v>
      </c>
      <c r="R30" s="6">
        <f>VLOOKUP(A30,[2]TDSheet!$A:$Q,17,0)</f>
        <v>42.858600000000003</v>
      </c>
      <c r="S30" s="6">
        <f>VLOOKUP(A30,[2]TDSheet!$A:$R,18,0)</f>
        <v>43.581000000000003</v>
      </c>
      <c r="T30" s="6">
        <f>VLOOKUP(A30,[2]TDSheet!$A:$K,11,0)</f>
        <v>53.152000000000001</v>
      </c>
      <c r="V30" s="6">
        <f t="shared" si="5"/>
        <v>0</v>
      </c>
    </row>
    <row r="31" spans="1:22" ht="11.1" customHeight="1" outlineLevel="2" x14ac:dyDescent="0.2">
      <c r="A31" s="8" t="s">
        <v>39</v>
      </c>
      <c r="B31" s="8" t="s">
        <v>9</v>
      </c>
      <c r="C31" s="17" t="str">
        <f>VLOOKUP(A31,[1]TDSheet!$A:$C,3,0)</f>
        <v>АКЦИЯ</v>
      </c>
      <c r="D31" s="4">
        <v>1141.825</v>
      </c>
      <c r="E31" s="4"/>
      <c r="F31" s="4">
        <v>306.06200000000001</v>
      </c>
      <c r="G31" s="4">
        <v>812.00800000000004</v>
      </c>
      <c r="H31" s="13">
        <f>VLOOKUP(A31,[2]TDSheet!$A:$G,7,0)</f>
        <v>1</v>
      </c>
      <c r="L31" s="6">
        <f t="shared" si="2"/>
        <v>61.212400000000002</v>
      </c>
      <c r="M31" s="15"/>
      <c r="N31" s="15"/>
      <c r="O31" s="24">
        <v>200</v>
      </c>
      <c r="P31" s="6">
        <f t="shared" si="3"/>
        <v>13.26541681097294</v>
      </c>
      <c r="Q31" s="6">
        <f t="shared" si="4"/>
        <v>13.26541681097294</v>
      </c>
      <c r="R31" s="6">
        <f>VLOOKUP(A31,[2]TDSheet!$A:$Q,17,0)</f>
        <v>58.943600000000004</v>
      </c>
      <c r="S31" s="6">
        <f>VLOOKUP(A31,[2]TDSheet!$A:$R,18,0)</f>
        <v>40.252800000000001</v>
      </c>
      <c r="T31" s="6">
        <f>VLOOKUP(A31,[2]TDSheet!$A:$K,11,0)</f>
        <v>69.965000000000003</v>
      </c>
      <c r="V31" s="6">
        <f t="shared" si="5"/>
        <v>0</v>
      </c>
    </row>
    <row r="32" spans="1:22" ht="11.1" customHeight="1" outlineLevel="2" x14ac:dyDescent="0.2">
      <c r="A32" s="8" t="s">
        <v>40</v>
      </c>
      <c r="B32" s="8" t="s">
        <v>9</v>
      </c>
      <c r="C32" s="8"/>
      <c r="D32" s="4">
        <v>59.017000000000003</v>
      </c>
      <c r="E32" s="4">
        <v>41.720999999999997</v>
      </c>
      <c r="F32" s="4">
        <v>100.036</v>
      </c>
      <c r="G32" s="4">
        <v>-3.0000000000000001E-3</v>
      </c>
      <c r="H32" s="13">
        <f>VLOOKUP(A32,[2]TDSheet!$A:$G,7,0)</f>
        <v>1</v>
      </c>
      <c r="L32" s="6">
        <f t="shared" si="2"/>
        <v>20.007200000000001</v>
      </c>
      <c r="M32" s="15">
        <v>150</v>
      </c>
      <c r="N32" s="15"/>
      <c r="O32" s="20">
        <v>150</v>
      </c>
      <c r="P32" s="6">
        <f t="shared" si="3"/>
        <v>7.4971510256307736</v>
      </c>
      <c r="Q32" s="6">
        <f t="shared" si="4"/>
        <v>-1.4994601943300412E-4</v>
      </c>
      <c r="R32" s="6">
        <f>VLOOKUP(A32,[2]TDSheet!$A:$Q,17,0)</f>
        <v>7.8486000000000002</v>
      </c>
      <c r="S32" s="6">
        <f>VLOOKUP(A32,[2]TDSheet!$A:$R,18,0)</f>
        <v>8.7034000000000002</v>
      </c>
      <c r="T32" s="6">
        <f>VLOOKUP(A32,[2]TDSheet!$A:$K,11,0)</f>
        <v>8.3154000000000003</v>
      </c>
      <c r="V32" s="6">
        <f t="shared" si="5"/>
        <v>150</v>
      </c>
    </row>
    <row r="33" spans="1:22" ht="11.1" customHeight="1" outlineLevel="2" x14ac:dyDescent="0.2">
      <c r="A33" s="8" t="s">
        <v>41</v>
      </c>
      <c r="B33" s="8" t="s">
        <v>9</v>
      </c>
      <c r="C33" s="8"/>
      <c r="D33" s="4">
        <v>12.978999999999999</v>
      </c>
      <c r="E33" s="4">
        <v>174.22399999999999</v>
      </c>
      <c r="F33" s="4">
        <v>100.893</v>
      </c>
      <c r="G33" s="4">
        <v>86.31</v>
      </c>
      <c r="H33" s="13">
        <f>VLOOKUP(A33,[2]TDSheet!$A:$G,7,0)</f>
        <v>1</v>
      </c>
      <c r="L33" s="6">
        <f t="shared" si="2"/>
        <v>20.178599999999999</v>
      </c>
      <c r="M33" s="15">
        <v>170</v>
      </c>
      <c r="N33" s="15"/>
      <c r="O33" s="20">
        <v>200</v>
      </c>
      <c r="P33" s="6">
        <f t="shared" si="3"/>
        <v>12.70207051034264</v>
      </c>
      <c r="Q33" s="6">
        <f t="shared" si="4"/>
        <v>4.2773036781540839</v>
      </c>
      <c r="R33" s="6">
        <f>VLOOKUP(A33,[2]TDSheet!$A:$Q,17,0)</f>
        <v>10.380800000000001</v>
      </c>
      <c r="S33" s="6">
        <f>VLOOKUP(A33,[2]TDSheet!$A:$R,18,0)</f>
        <v>7.817400000000001</v>
      </c>
      <c r="T33" s="6">
        <f>VLOOKUP(A33,[2]TDSheet!$A:$K,11,0)</f>
        <v>15.3368</v>
      </c>
      <c r="V33" s="6">
        <f t="shared" si="5"/>
        <v>170</v>
      </c>
    </row>
    <row r="34" spans="1:22" ht="11.1" customHeight="1" outlineLevel="2" x14ac:dyDescent="0.2">
      <c r="A34" s="8" t="s">
        <v>42</v>
      </c>
      <c r="B34" s="8" t="s">
        <v>9</v>
      </c>
      <c r="C34" s="8"/>
      <c r="D34" s="4">
        <v>119.745</v>
      </c>
      <c r="E34" s="4">
        <v>609.21199999999999</v>
      </c>
      <c r="F34" s="4">
        <v>221.42699999999999</v>
      </c>
      <c r="G34" s="4">
        <v>498.48</v>
      </c>
      <c r="H34" s="13">
        <f>VLOOKUP(A34,[2]TDSheet!$A:$G,7,0)</f>
        <v>1</v>
      </c>
      <c r="L34" s="6">
        <f t="shared" si="2"/>
        <v>44.285399999999996</v>
      </c>
      <c r="M34" s="15">
        <v>35</v>
      </c>
      <c r="N34" s="15"/>
      <c r="O34" s="24">
        <v>500</v>
      </c>
      <c r="P34" s="6">
        <f t="shared" si="3"/>
        <v>12.046408071283087</v>
      </c>
      <c r="Q34" s="6">
        <f t="shared" si="4"/>
        <v>11.256079881857227</v>
      </c>
      <c r="R34" s="6">
        <f>VLOOKUP(A34,[2]TDSheet!$A:$Q,17,0)</f>
        <v>24.196199999999997</v>
      </c>
      <c r="S34" s="6">
        <f>VLOOKUP(A34,[2]TDSheet!$A:$R,18,0)</f>
        <v>35.952199999999998</v>
      </c>
      <c r="T34" s="6">
        <f>VLOOKUP(A34,[2]TDSheet!$A:$K,11,0)</f>
        <v>60.439399999999999</v>
      </c>
      <c r="V34" s="6">
        <f t="shared" si="5"/>
        <v>35</v>
      </c>
    </row>
    <row r="35" spans="1:22" ht="11.1" customHeight="1" outlineLevel="2" x14ac:dyDescent="0.2">
      <c r="A35" s="8" t="s">
        <v>43</v>
      </c>
      <c r="B35" s="8" t="s">
        <v>9</v>
      </c>
      <c r="C35" s="8"/>
      <c r="D35" s="4">
        <v>189.76300000000001</v>
      </c>
      <c r="E35" s="4">
        <v>347.149</v>
      </c>
      <c r="F35" s="4">
        <v>182.899</v>
      </c>
      <c r="G35" s="4">
        <v>336.72399999999999</v>
      </c>
      <c r="H35" s="13">
        <f>VLOOKUP(A35,[2]TDSheet!$A:$G,7,0)</f>
        <v>1</v>
      </c>
      <c r="L35" s="6">
        <f t="shared" si="2"/>
        <v>36.579799999999999</v>
      </c>
      <c r="M35" s="15">
        <v>110</v>
      </c>
      <c r="N35" s="15"/>
      <c r="O35" s="20">
        <v>400</v>
      </c>
      <c r="P35" s="6">
        <f t="shared" si="3"/>
        <v>12.212313900021323</v>
      </c>
      <c r="Q35" s="6">
        <f t="shared" si="4"/>
        <v>9.2051897495338952</v>
      </c>
      <c r="R35" s="6">
        <f>VLOOKUP(A35,[2]TDSheet!$A:$Q,17,0)</f>
        <v>23.790600000000001</v>
      </c>
      <c r="S35" s="6">
        <f>VLOOKUP(A35,[2]TDSheet!$A:$R,18,0)</f>
        <v>27.932400000000001</v>
      </c>
      <c r="T35" s="6">
        <f>VLOOKUP(A35,[2]TDSheet!$A:$K,11,0)</f>
        <v>44.0974</v>
      </c>
      <c r="V35" s="6">
        <f t="shared" si="5"/>
        <v>110</v>
      </c>
    </row>
    <row r="36" spans="1:22" ht="11.1" customHeight="1" outlineLevel="2" x14ac:dyDescent="0.2">
      <c r="A36" s="8" t="s">
        <v>44</v>
      </c>
      <c r="B36" s="8" t="s">
        <v>9</v>
      </c>
      <c r="C36" s="8"/>
      <c r="D36" s="4">
        <v>262.89499999999998</v>
      </c>
      <c r="E36" s="4">
        <v>524.93799999999999</v>
      </c>
      <c r="F36" s="4">
        <v>347.48899999999998</v>
      </c>
      <c r="G36" s="4">
        <v>419.44299999999998</v>
      </c>
      <c r="H36" s="13">
        <f>VLOOKUP(A36,[2]TDSheet!$A:$G,7,0)</f>
        <v>1</v>
      </c>
      <c r="L36" s="6">
        <f t="shared" si="2"/>
        <v>69.497799999999998</v>
      </c>
      <c r="M36" s="15">
        <v>450</v>
      </c>
      <c r="N36" s="15"/>
      <c r="O36" s="20">
        <v>400</v>
      </c>
      <c r="P36" s="6">
        <f t="shared" si="3"/>
        <v>12.510367234646276</v>
      </c>
      <c r="Q36" s="6">
        <f t="shared" si="4"/>
        <v>6.0353421259377997</v>
      </c>
      <c r="R36" s="6">
        <f>VLOOKUP(A36,[2]TDSheet!$A:$Q,17,0)</f>
        <v>45.535800000000002</v>
      </c>
      <c r="S36" s="6">
        <f>VLOOKUP(A36,[2]TDSheet!$A:$R,18,0)</f>
        <v>49.210799999999999</v>
      </c>
      <c r="T36" s="6">
        <f>VLOOKUP(A36,[2]TDSheet!$A:$K,11,0)</f>
        <v>64.683799999999991</v>
      </c>
      <c r="V36" s="6">
        <f t="shared" si="5"/>
        <v>450</v>
      </c>
    </row>
    <row r="37" spans="1:22" ht="11.1" customHeight="1" outlineLevel="2" x14ac:dyDescent="0.2">
      <c r="A37" s="8" t="s">
        <v>45</v>
      </c>
      <c r="B37" s="8" t="s">
        <v>9</v>
      </c>
      <c r="C37" s="8"/>
      <c r="D37" s="4">
        <v>456.28399999999999</v>
      </c>
      <c r="E37" s="4">
        <v>259.64600000000002</v>
      </c>
      <c r="F37" s="4">
        <v>479.63799999999998</v>
      </c>
      <c r="G37" s="4">
        <v>229.24100000000001</v>
      </c>
      <c r="H37" s="13">
        <f>VLOOKUP(A37,[2]TDSheet!$A:$G,7,0)</f>
        <v>1</v>
      </c>
      <c r="L37" s="6">
        <f t="shared" si="2"/>
        <v>95.927599999999998</v>
      </c>
      <c r="M37" s="15">
        <v>680</v>
      </c>
      <c r="N37" s="15"/>
      <c r="O37" s="20">
        <v>500</v>
      </c>
      <c r="P37" s="6">
        <f t="shared" si="3"/>
        <v>9.4784087165737496</v>
      </c>
      <c r="Q37" s="6">
        <f t="shared" si="4"/>
        <v>2.3897293375420632</v>
      </c>
      <c r="R37" s="6">
        <f>VLOOKUP(A37,[2]TDSheet!$A:$Q,17,0)</f>
        <v>44.980599999999995</v>
      </c>
      <c r="S37" s="6">
        <f>VLOOKUP(A37,[2]TDSheet!$A:$R,18,0)</f>
        <v>61.326199999999993</v>
      </c>
      <c r="T37" s="6">
        <f>VLOOKUP(A37,[2]TDSheet!$A:$K,11,0)</f>
        <v>59.045200000000001</v>
      </c>
      <c r="V37" s="6">
        <f t="shared" si="5"/>
        <v>680</v>
      </c>
    </row>
    <row r="38" spans="1:22" ht="11.1" customHeight="1" outlineLevel="2" x14ac:dyDescent="0.2">
      <c r="A38" s="8" t="s">
        <v>46</v>
      </c>
      <c r="B38" s="8" t="s">
        <v>9</v>
      </c>
      <c r="C38" s="8"/>
      <c r="D38" s="4">
        <v>329.00900000000001</v>
      </c>
      <c r="E38" s="4"/>
      <c r="F38" s="4">
        <v>153.99</v>
      </c>
      <c r="G38" s="4">
        <v>156.369</v>
      </c>
      <c r="H38" s="13">
        <f>VLOOKUP(A38,[2]TDSheet!$A:$G,7,0)</f>
        <v>1</v>
      </c>
      <c r="L38" s="6">
        <f t="shared" si="2"/>
        <v>30.798000000000002</v>
      </c>
      <c r="M38" s="15">
        <v>230</v>
      </c>
      <c r="N38" s="15"/>
      <c r="O38" s="24">
        <v>500</v>
      </c>
      <c r="P38" s="6">
        <f t="shared" si="3"/>
        <v>12.545262679394765</v>
      </c>
      <c r="Q38" s="6">
        <f t="shared" si="4"/>
        <v>5.0772452756672513</v>
      </c>
      <c r="R38" s="6">
        <f>VLOOKUP(A38,[2]TDSheet!$A:$Q,17,0)</f>
        <v>8.7547999999999995</v>
      </c>
      <c r="S38" s="6">
        <f>VLOOKUP(A38,[2]TDSheet!$A:$R,18,0)</f>
        <v>16.372599999999998</v>
      </c>
      <c r="T38" s="6">
        <f>VLOOKUP(A38,[2]TDSheet!$A:$K,11,0)</f>
        <v>28.2532</v>
      </c>
      <c r="V38" s="6">
        <f t="shared" si="5"/>
        <v>230</v>
      </c>
    </row>
    <row r="39" spans="1:22" ht="11.1" customHeight="1" outlineLevel="2" x14ac:dyDescent="0.2">
      <c r="A39" s="8" t="s">
        <v>47</v>
      </c>
      <c r="B39" s="8" t="s">
        <v>9</v>
      </c>
      <c r="C39" s="8"/>
      <c r="D39" s="4">
        <v>81.174999999999997</v>
      </c>
      <c r="E39" s="4">
        <v>59.984000000000002</v>
      </c>
      <c r="F39" s="4">
        <v>96.102999999999994</v>
      </c>
      <c r="G39" s="4">
        <v>29.972000000000001</v>
      </c>
      <c r="H39" s="13">
        <f>VLOOKUP(A39,[2]TDSheet!$A:$G,7,0)</f>
        <v>1</v>
      </c>
      <c r="L39" s="6">
        <f t="shared" si="2"/>
        <v>19.220599999999997</v>
      </c>
      <c r="M39" s="15">
        <v>150</v>
      </c>
      <c r="N39" s="15"/>
      <c r="O39" s="20">
        <v>100</v>
      </c>
      <c r="P39" s="6">
        <f t="shared" si="3"/>
        <v>9.3634954163761819</v>
      </c>
      <c r="Q39" s="6">
        <f t="shared" si="4"/>
        <v>1.559368594112567</v>
      </c>
      <c r="R39" s="6">
        <f>VLOOKUP(A39,[2]TDSheet!$A:$Q,17,0)</f>
        <v>12.778600000000001</v>
      </c>
      <c r="S39" s="6">
        <f>VLOOKUP(A39,[2]TDSheet!$A:$R,18,0)</f>
        <v>11.7636</v>
      </c>
      <c r="T39" s="6">
        <f>VLOOKUP(A39,[2]TDSheet!$A:$K,11,0)</f>
        <v>11.0716</v>
      </c>
      <c r="V39" s="6">
        <f t="shared" si="5"/>
        <v>150</v>
      </c>
    </row>
    <row r="40" spans="1:22" ht="11.1" customHeight="1" outlineLevel="2" x14ac:dyDescent="0.2">
      <c r="A40" s="8" t="s">
        <v>48</v>
      </c>
      <c r="B40" s="8" t="s">
        <v>9</v>
      </c>
      <c r="C40" s="8"/>
      <c r="D40" s="4">
        <v>5.0439999999999996</v>
      </c>
      <c r="E40" s="4">
        <v>69.072000000000003</v>
      </c>
      <c r="F40" s="4">
        <v>49.613</v>
      </c>
      <c r="G40" s="4">
        <v>24.503</v>
      </c>
      <c r="H40" s="13">
        <f>VLOOKUP(A40,[2]TDSheet!$A:$G,7,0)</f>
        <v>1</v>
      </c>
      <c r="L40" s="6">
        <f t="shared" si="2"/>
        <v>9.9225999999999992</v>
      </c>
      <c r="M40" s="15">
        <v>70</v>
      </c>
      <c r="N40" s="15"/>
      <c r="O40" s="20">
        <v>100</v>
      </c>
      <c r="P40" s="6">
        <f t="shared" si="3"/>
        <v>9.5240158829339094</v>
      </c>
      <c r="Q40" s="6">
        <f t="shared" si="4"/>
        <v>2.4694132586217323</v>
      </c>
      <c r="R40" s="6">
        <f>VLOOKUP(A40,[2]TDSheet!$A:$Q,17,0)</f>
        <v>2.1688000000000001</v>
      </c>
      <c r="S40" s="6">
        <f>VLOOKUP(A40,[2]TDSheet!$A:$R,18,0)</f>
        <v>2.0129999999999999</v>
      </c>
      <c r="T40" s="6">
        <f>VLOOKUP(A40,[2]TDSheet!$A:$K,11,0)</f>
        <v>5.6183999999999994</v>
      </c>
      <c r="V40" s="6">
        <f t="shared" si="5"/>
        <v>70</v>
      </c>
    </row>
    <row r="41" spans="1:22" ht="21.95" customHeight="1" outlineLevel="2" x14ac:dyDescent="0.2">
      <c r="A41" s="8" t="s">
        <v>49</v>
      </c>
      <c r="B41" s="8" t="s">
        <v>22</v>
      </c>
      <c r="C41" s="8"/>
      <c r="D41" s="4">
        <v>100</v>
      </c>
      <c r="E41" s="4">
        <v>150</v>
      </c>
      <c r="F41" s="4">
        <v>146</v>
      </c>
      <c r="G41" s="4">
        <v>87</v>
      </c>
      <c r="H41" s="13">
        <f>VLOOKUP(A41,[2]TDSheet!$A:$G,7,0)</f>
        <v>0.35</v>
      </c>
      <c r="L41" s="6">
        <f t="shared" si="2"/>
        <v>29.2</v>
      </c>
      <c r="M41" s="15">
        <v>280</v>
      </c>
      <c r="N41" s="15"/>
      <c r="O41" s="20"/>
      <c r="P41" s="6">
        <f t="shared" si="3"/>
        <v>12.568493150684931</v>
      </c>
      <c r="Q41" s="6">
        <f t="shared" si="4"/>
        <v>2.9794520547945207</v>
      </c>
      <c r="R41" s="6">
        <f>VLOOKUP(A41,[2]TDSheet!$A:$Q,17,0)</f>
        <v>10.8</v>
      </c>
      <c r="S41" s="6">
        <f>VLOOKUP(A41,[2]TDSheet!$A:$R,18,0)</f>
        <v>6</v>
      </c>
      <c r="T41" s="6">
        <f>VLOOKUP(A41,[2]TDSheet!$A:$K,11,0)</f>
        <v>20.8</v>
      </c>
      <c r="V41" s="6">
        <f t="shared" si="5"/>
        <v>98</v>
      </c>
    </row>
    <row r="42" spans="1:22" ht="11.1" customHeight="1" outlineLevel="2" x14ac:dyDescent="0.2">
      <c r="A42" s="8" t="s">
        <v>62</v>
      </c>
      <c r="B42" s="8" t="s">
        <v>22</v>
      </c>
      <c r="C42" s="17" t="str">
        <f>VLOOKUP(A42,[1]TDSheet!$A:$C,3,0)</f>
        <v>АКЦИЯ</v>
      </c>
      <c r="D42" s="4">
        <v>1079</v>
      </c>
      <c r="E42" s="4"/>
      <c r="F42" s="4">
        <v>448</v>
      </c>
      <c r="G42" s="4">
        <v>601</v>
      </c>
      <c r="H42" s="13">
        <f>VLOOKUP(A42,[2]TDSheet!$A:$G,7,0)</f>
        <v>0.4</v>
      </c>
      <c r="L42" s="6">
        <f t="shared" si="2"/>
        <v>89.6</v>
      </c>
      <c r="M42" s="15">
        <v>480</v>
      </c>
      <c r="N42" s="15"/>
      <c r="O42" s="20"/>
      <c r="P42" s="6">
        <f t="shared" si="3"/>
        <v>12.064732142857144</v>
      </c>
      <c r="Q42" s="6">
        <f t="shared" si="4"/>
        <v>6.7075892857142865</v>
      </c>
      <c r="R42" s="6">
        <f>VLOOKUP(A42,[2]TDSheet!$A:$Q,17,0)</f>
        <v>0</v>
      </c>
      <c r="S42" s="6">
        <f>VLOOKUP(A42,[2]TDSheet!$A:$R,18,0)</f>
        <v>40.799999999999997</v>
      </c>
      <c r="T42" s="6">
        <f>VLOOKUP(A42,[2]TDSheet!$A:$K,11,0)</f>
        <v>71.8</v>
      </c>
      <c r="V42" s="6">
        <f t="shared" si="5"/>
        <v>192</v>
      </c>
    </row>
    <row r="43" spans="1:22" ht="11.1" customHeight="1" outlineLevel="2" x14ac:dyDescent="0.2">
      <c r="A43" s="8" t="s">
        <v>26</v>
      </c>
      <c r="B43" s="8" t="s">
        <v>22</v>
      </c>
      <c r="C43" s="8"/>
      <c r="D43" s="4">
        <v>101.642</v>
      </c>
      <c r="E43" s="4">
        <v>1.3580000000000001</v>
      </c>
      <c r="F43" s="4">
        <v>33.057000000000002</v>
      </c>
      <c r="G43" s="4">
        <v>65.942999999999998</v>
      </c>
      <c r="H43" s="13">
        <f>VLOOKUP(A43,[2]TDSheet!$A:$G,7,0)</f>
        <v>0.45</v>
      </c>
      <c r="L43" s="6">
        <f t="shared" si="2"/>
        <v>6.6114000000000006</v>
      </c>
      <c r="M43" s="15">
        <v>15</v>
      </c>
      <c r="N43" s="15"/>
      <c r="O43" s="24">
        <v>200</v>
      </c>
      <c r="P43" s="6">
        <f t="shared" si="3"/>
        <v>12.242944005808148</v>
      </c>
      <c r="Q43" s="6">
        <f t="shared" si="4"/>
        <v>9.974135583991286</v>
      </c>
      <c r="R43" s="6">
        <f>VLOOKUP(A43,[2]TDSheet!$A:$Q,17,0)</f>
        <v>0</v>
      </c>
      <c r="S43" s="6">
        <f>VLOOKUP(A43,[2]TDSheet!$A:$R,18,0)</f>
        <v>0</v>
      </c>
      <c r="T43" s="6">
        <f>VLOOKUP(A43,[2]TDSheet!$A:$K,11,0)</f>
        <v>6.0716000000000001</v>
      </c>
      <c r="V43" s="6">
        <f t="shared" si="5"/>
        <v>6.75</v>
      </c>
    </row>
    <row r="44" spans="1:22" ht="21.95" customHeight="1" outlineLevel="2" x14ac:dyDescent="0.2">
      <c r="A44" s="8" t="s">
        <v>50</v>
      </c>
      <c r="B44" s="8" t="s">
        <v>9</v>
      </c>
      <c r="C44" s="8"/>
      <c r="D44" s="4">
        <v>192.398</v>
      </c>
      <c r="E44" s="4">
        <v>1156.479</v>
      </c>
      <c r="F44" s="4">
        <v>378.18900000000002</v>
      </c>
      <c r="G44" s="4">
        <v>955.24400000000003</v>
      </c>
      <c r="H44" s="13">
        <f>VLOOKUP(A44,[2]TDSheet!$A:$G,7,0)</f>
        <v>1</v>
      </c>
      <c r="L44" s="6">
        <f t="shared" si="2"/>
        <v>75.637799999999999</v>
      </c>
      <c r="M44" s="15"/>
      <c r="N44" s="15"/>
      <c r="O44" s="24">
        <v>300</v>
      </c>
      <c r="P44" s="6">
        <f t="shared" si="3"/>
        <v>12.629188051476907</v>
      </c>
      <c r="Q44" s="6">
        <f t="shared" si="4"/>
        <v>12.629188051476907</v>
      </c>
      <c r="R44" s="6">
        <f>VLOOKUP(A44,[2]TDSheet!$A:$Q,17,0)</f>
        <v>69.218600000000009</v>
      </c>
      <c r="S44" s="6">
        <f>VLOOKUP(A44,[2]TDSheet!$A:$R,18,0)</f>
        <v>41.387599999999999</v>
      </c>
      <c r="T44" s="6">
        <f>VLOOKUP(A44,[2]TDSheet!$A:$K,11,0)</f>
        <v>113.1926</v>
      </c>
      <c r="V44" s="6">
        <f t="shared" si="5"/>
        <v>0</v>
      </c>
    </row>
    <row r="45" spans="1:22" ht="11.1" customHeight="1" outlineLevel="2" x14ac:dyDescent="0.2">
      <c r="A45" s="8" t="s">
        <v>63</v>
      </c>
      <c r="B45" s="8" t="s">
        <v>22</v>
      </c>
      <c r="C45" s="8"/>
      <c r="D45" s="4">
        <v>126</v>
      </c>
      <c r="E45" s="4"/>
      <c r="F45" s="4">
        <v>125</v>
      </c>
      <c r="G45" s="4">
        <v>1</v>
      </c>
      <c r="H45" s="13">
        <f>VLOOKUP(A45,[2]TDSheet!$A:$G,7,0)</f>
        <v>0.35</v>
      </c>
      <c r="L45" s="6">
        <f t="shared" si="2"/>
        <v>25</v>
      </c>
      <c r="M45" s="15">
        <v>200</v>
      </c>
      <c r="N45" s="15"/>
      <c r="O45" s="20">
        <v>100</v>
      </c>
      <c r="P45" s="6">
        <f t="shared" si="3"/>
        <v>8.0399999999999991</v>
      </c>
      <c r="Q45" s="6">
        <f t="shared" si="4"/>
        <v>0.04</v>
      </c>
      <c r="R45" s="6">
        <f>VLOOKUP(A45,[2]TDSheet!$A:$Q,17,0)</f>
        <v>0</v>
      </c>
      <c r="S45" s="6">
        <f>VLOOKUP(A45,[2]TDSheet!$A:$R,18,0)</f>
        <v>10.6</v>
      </c>
      <c r="T45" s="6">
        <f>VLOOKUP(A45,[2]TDSheet!$A:$K,11,0)</f>
        <v>0.2</v>
      </c>
      <c r="V45" s="6">
        <f t="shared" si="5"/>
        <v>70</v>
      </c>
    </row>
    <row r="46" spans="1:22" ht="11.1" customHeight="1" outlineLevel="2" x14ac:dyDescent="0.2">
      <c r="A46" s="8" t="s">
        <v>51</v>
      </c>
      <c r="B46" s="8" t="s">
        <v>9</v>
      </c>
      <c r="C46" s="8"/>
      <c r="D46" s="4">
        <v>118.22</v>
      </c>
      <c r="E46" s="4"/>
      <c r="F46" s="4">
        <v>110.619</v>
      </c>
      <c r="G46" s="4">
        <v>2.5939999999999999</v>
      </c>
      <c r="H46" s="13">
        <f>VLOOKUP(A46,[2]TDSheet!$A:$G,7,0)</f>
        <v>1</v>
      </c>
      <c r="L46" s="6">
        <f t="shared" si="2"/>
        <v>22.123799999999999</v>
      </c>
      <c r="M46" s="15">
        <v>180</v>
      </c>
      <c r="N46" s="15"/>
      <c r="O46" s="20">
        <v>200</v>
      </c>
      <c r="P46" s="6">
        <f t="shared" si="3"/>
        <v>8.2532837939232859</v>
      </c>
      <c r="Q46" s="6">
        <f t="shared" si="4"/>
        <v>0.11724929713701986</v>
      </c>
      <c r="R46" s="6">
        <f>VLOOKUP(A46,[2]TDSheet!$A:$Q,17,0)</f>
        <v>10.621599999999999</v>
      </c>
      <c r="S46" s="6">
        <f>VLOOKUP(A46,[2]TDSheet!$A:$R,18,0)</f>
        <v>12.915199999999999</v>
      </c>
      <c r="T46" s="6">
        <f>VLOOKUP(A46,[2]TDSheet!$A:$K,11,0)</f>
        <v>8.9306000000000001</v>
      </c>
      <c r="V46" s="6">
        <f t="shared" si="5"/>
        <v>180</v>
      </c>
    </row>
    <row r="47" spans="1:22" ht="11.1" customHeight="1" outlineLevel="2" x14ac:dyDescent="0.2">
      <c r="A47" s="8" t="s">
        <v>64</v>
      </c>
      <c r="B47" s="8" t="s">
        <v>22</v>
      </c>
      <c r="C47" s="17" t="str">
        <f>VLOOKUP(A47,[1]TDSheet!$A:$C,3,0)</f>
        <v>АКЦИЯ</v>
      </c>
      <c r="D47" s="4">
        <v>1296</v>
      </c>
      <c r="E47" s="4"/>
      <c r="F47" s="4">
        <v>478</v>
      </c>
      <c r="G47" s="4">
        <v>791</v>
      </c>
      <c r="H47" s="13">
        <f>VLOOKUP(A47,[2]TDSheet!$A:$G,7,0)</f>
        <v>0.4</v>
      </c>
      <c r="L47" s="6">
        <f t="shared" si="2"/>
        <v>95.6</v>
      </c>
      <c r="M47" s="15">
        <v>380</v>
      </c>
      <c r="N47" s="15"/>
      <c r="O47" s="20"/>
      <c r="P47" s="6">
        <f t="shared" si="3"/>
        <v>12.248953974895398</v>
      </c>
      <c r="Q47" s="6">
        <f t="shared" si="4"/>
        <v>8.2740585774058584</v>
      </c>
      <c r="R47" s="6">
        <f>VLOOKUP(A47,[2]TDSheet!$A:$Q,17,0)</f>
        <v>65.8</v>
      </c>
      <c r="S47" s="6">
        <f>VLOOKUP(A47,[2]TDSheet!$A:$R,18,0)</f>
        <v>52.4</v>
      </c>
      <c r="T47" s="6">
        <f>VLOOKUP(A47,[2]TDSheet!$A:$K,11,0)</f>
        <v>76</v>
      </c>
      <c r="V47" s="6">
        <f t="shared" si="5"/>
        <v>152</v>
      </c>
    </row>
    <row r="48" spans="1:22" ht="21.95" customHeight="1" outlineLevel="2" x14ac:dyDescent="0.2">
      <c r="A48" s="8" t="s">
        <v>65</v>
      </c>
      <c r="B48" s="8" t="s">
        <v>22</v>
      </c>
      <c r="C48" s="17" t="str">
        <f>VLOOKUP(A48,[1]TDSheet!$A:$C,3,0)</f>
        <v>АКЦИЯ</v>
      </c>
      <c r="D48" s="4">
        <v>1085</v>
      </c>
      <c r="E48" s="4"/>
      <c r="F48" s="4">
        <v>487</v>
      </c>
      <c r="G48" s="4">
        <v>578</v>
      </c>
      <c r="H48" s="13">
        <f>VLOOKUP(A48,[2]TDSheet!$A:$G,7,0)</f>
        <v>0.4</v>
      </c>
      <c r="L48" s="6">
        <f t="shared" si="2"/>
        <v>97.4</v>
      </c>
      <c r="M48" s="15">
        <v>620</v>
      </c>
      <c r="N48" s="15"/>
      <c r="O48" s="20"/>
      <c r="P48" s="6">
        <f t="shared" si="3"/>
        <v>12.299794661190964</v>
      </c>
      <c r="Q48" s="6">
        <f t="shared" si="4"/>
        <v>5.9342915811088295</v>
      </c>
      <c r="R48" s="6">
        <f>VLOOKUP(A48,[2]TDSheet!$A:$Q,17,0)</f>
        <v>38.4</v>
      </c>
      <c r="S48" s="6">
        <f>VLOOKUP(A48,[2]TDSheet!$A:$R,18,0)</f>
        <v>21.8</v>
      </c>
      <c r="T48" s="6">
        <f>VLOOKUP(A48,[2]TDSheet!$A:$K,11,0)</f>
        <v>74.400000000000006</v>
      </c>
      <c r="V48" s="6">
        <f t="shared" si="5"/>
        <v>248</v>
      </c>
    </row>
    <row r="49" spans="1:22" ht="21.95" customHeight="1" outlineLevel="2" x14ac:dyDescent="0.2">
      <c r="A49" s="8" t="s">
        <v>66</v>
      </c>
      <c r="B49" s="8" t="s">
        <v>22</v>
      </c>
      <c r="C49" s="17" t="str">
        <f>VLOOKUP(A49,[1]TDSheet!$A:$C,3,0)</f>
        <v>АКЦИЯ</v>
      </c>
      <c r="D49" s="4"/>
      <c r="E49" s="4"/>
      <c r="F49" s="4">
        <v>1</v>
      </c>
      <c r="G49" s="4">
        <v>-1</v>
      </c>
      <c r="H49" s="13">
        <v>0.4</v>
      </c>
      <c r="L49" s="6">
        <f t="shared" si="2"/>
        <v>0.2</v>
      </c>
      <c r="M49" s="15">
        <v>50</v>
      </c>
      <c r="N49" s="15"/>
      <c r="O49" s="20"/>
      <c r="P49" s="6">
        <f t="shared" si="3"/>
        <v>245</v>
      </c>
      <c r="Q49" s="6">
        <f t="shared" si="4"/>
        <v>-5</v>
      </c>
      <c r="R49" s="6">
        <v>0</v>
      </c>
      <c r="S49" s="6">
        <v>0</v>
      </c>
      <c r="T49" s="6">
        <v>0</v>
      </c>
      <c r="U49" s="16" t="s">
        <v>89</v>
      </c>
      <c r="V49" s="6">
        <f t="shared" si="5"/>
        <v>20</v>
      </c>
    </row>
    <row r="50" spans="1:22" ht="21.95" customHeight="1" outlineLevel="2" x14ac:dyDescent="0.2">
      <c r="A50" s="8" t="s">
        <v>14</v>
      </c>
      <c r="B50" s="8" t="s">
        <v>9</v>
      </c>
      <c r="C50" s="17" t="str">
        <f>VLOOKUP(A50,[1]TDSheet!$A:$C,3,0)</f>
        <v>АКЦИЯ</v>
      </c>
      <c r="D50" s="4">
        <v>864.28499999999997</v>
      </c>
      <c r="E50" s="4"/>
      <c r="F50" s="4">
        <v>449.76400000000001</v>
      </c>
      <c r="G50" s="4">
        <v>370.90199999999999</v>
      </c>
      <c r="H50" s="13">
        <f>VLOOKUP(A50,[2]TDSheet!$A:$G,7,0)</f>
        <v>1</v>
      </c>
      <c r="L50" s="6">
        <f t="shared" si="2"/>
        <v>89.952799999999996</v>
      </c>
      <c r="M50" s="15">
        <v>700</v>
      </c>
      <c r="N50" s="15"/>
      <c r="O50" s="20">
        <v>300</v>
      </c>
      <c r="P50" s="6">
        <f t="shared" si="3"/>
        <v>11.905154703355539</v>
      </c>
      <c r="Q50" s="6">
        <f t="shared" si="4"/>
        <v>4.1232957728942292</v>
      </c>
      <c r="R50" s="6">
        <f>VLOOKUP(A50,[2]TDSheet!$A:$Q,17,0)</f>
        <v>56.654399999999995</v>
      </c>
      <c r="S50" s="6">
        <f>VLOOKUP(A50,[2]TDSheet!$A:$R,18,0)</f>
        <v>48.611599999999996</v>
      </c>
      <c r="T50" s="6">
        <f>VLOOKUP(A50,[2]TDSheet!$A:$K,11,0)</f>
        <v>53.086800000000004</v>
      </c>
      <c r="V50" s="6">
        <f t="shared" si="5"/>
        <v>700</v>
      </c>
    </row>
    <row r="51" spans="1:22" ht="21.95" customHeight="1" outlineLevel="2" x14ac:dyDescent="0.2">
      <c r="A51" s="8" t="s">
        <v>15</v>
      </c>
      <c r="B51" s="8" t="s">
        <v>9</v>
      </c>
      <c r="C51" s="17" t="str">
        <f>VLOOKUP(A51,[1]TDSheet!$A:$C,3,0)</f>
        <v>АКЦИЯ</v>
      </c>
      <c r="D51" s="4">
        <v>287.089</v>
      </c>
      <c r="E51" s="4">
        <v>245.02500000000001</v>
      </c>
      <c r="F51" s="4">
        <v>369.39499999999998</v>
      </c>
      <c r="G51" s="4">
        <v>127.35299999999999</v>
      </c>
      <c r="H51" s="13">
        <f>VLOOKUP(A51,[2]TDSheet!$A:$G,7,0)</f>
        <v>1</v>
      </c>
      <c r="L51" s="6">
        <f t="shared" si="2"/>
        <v>73.878999999999991</v>
      </c>
      <c r="M51" s="15">
        <v>530</v>
      </c>
      <c r="N51" s="15"/>
      <c r="O51" s="20">
        <v>500</v>
      </c>
      <c r="P51" s="6">
        <f t="shared" si="3"/>
        <v>8.8976975865942958</v>
      </c>
      <c r="Q51" s="6">
        <f t="shared" si="4"/>
        <v>1.7238051408383981</v>
      </c>
      <c r="R51" s="6">
        <f>VLOOKUP(A51,[2]TDSheet!$A:$Q,17,0)</f>
        <v>52.261199999999995</v>
      </c>
      <c r="S51" s="6">
        <f>VLOOKUP(A51,[2]TDSheet!$A:$R,18,0)</f>
        <v>41.206200000000003</v>
      </c>
      <c r="T51" s="6">
        <f>VLOOKUP(A51,[2]TDSheet!$A:$K,11,0)</f>
        <v>43.258400000000002</v>
      </c>
      <c r="V51" s="6">
        <f t="shared" si="5"/>
        <v>530</v>
      </c>
    </row>
    <row r="52" spans="1:22" ht="11.1" customHeight="1" outlineLevel="2" x14ac:dyDescent="0.2">
      <c r="A52" s="8" t="s">
        <v>16</v>
      </c>
      <c r="B52" s="8" t="s">
        <v>9</v>
      </c>
      <c r="C52" s="17" t="str">
        <f>VLOOKUP(A52,[1]TDSheet!$A:$C,3,0)</f>
        <v>АКЦИЯ</v>
      </c>
      <c r="D52" s="4">
        <v>1603.875</v>
      </c>
      <c r="E52" s="4"/>
      <c r="F52" s="4">
        <v>252.94</v>
      </c>
      <c r="G52" s="22">
        <f>1257.393+G71</f>
        <v>1201.403</v>
      </c>
      <c r="H52" s="13">
        <f>VLOOKUP(A52,[2]TDSheet!$A:$G,7,0)</f>
        <v>1</v>
      </c>
      <c r="L52" s="6">
        <f t="shared" si="2"/>
        <v>50.588000000000001</v>
      </c>
      <c r="M52" s="15"/>
      <c r="N52" s="15"/>
      <c r="O52" s="20"/>
      <c r="P52" s="6">
        <f t="shared" si="3"/>
        <v>23.748774412904247</v>
      </c>
      <c r="Q52" s="6">
        <f t="shared" si="4"/>
        <v>23.748774412904247</v>
      </c>
      <c r="R52" s="6">
        <f>VLOOKUP(A52,[2]TDSheet!$A:$Q,17,0)</f>
        <v>29.286399999999997</v>
      </c>
      <c r="S52" s="6">
        <f>VLOOKUP(A52,[2]TDSheet!$A:$R,18,0)</f>
        <v>33.816199999999995</v>
      </c>
      <c r="T52" s="6">
        <f>VLOOKUP(A52,[2]TDSheet!$A:$K,11,0)</f>
        <v>45.672600000000003</v>
      </c>
      <c r="V52" s="6">
        <f t="shared" si="5"/>
        <v>0</v>
      </c>
    </row>
    <row r="53" spans="1:22" ht="11.1" customHeight="1" outlineLevel="2" x14ac:dyDescent="0.2">
      <c r="A53" s="27" t="s">
        <v>52</v>
      </c>
      <c r="B53" s="28" t="s">
        <v>9</v>
      </c>
      <c r="C53" s="28"/>
      <c r="D53" s="29">
        <v>487.15699999999998</v>
      </c>
      <c r="E53" s="29"/>
      <c r="F53" s="29">
        <v>90.174999999999997</v>
      </c>
      <c r="G53" s="29">
        <v>390.65100000000001</v>
      </c>
      <c r="H53" s="30">
        <v>0</v>
      </c>
      <c r="L53" s="6">
        <f t="shared" si="2"/>
        <v>18.035</v>
      </c>
      <c r="M53" s="15"/>
      <c r="N53" s="15"/>
      <c r="O53" s="20"/>
      <c r="P53" s="6">
        <f t="shared" si="3"/>
        <v>21.66071527585251</v>
      </c>
      <c r="Q53" s="6">
        <f t="shared" si="4"/>
        <v>21.66071527585251</v>
      </c>
      <c r="R53" s="6">
        <f>VLOOKUP(A53,[2]TDSheet!$A:$Q,17,0)</f>
        <v>0</v>
      </c>
      <c r="S53" s="6">
        <f>VLOOKUP(A53,[2]TDSheet!$A:$R,18,0)</f>
        <v>0</v>
      </c>
      <c r="T53" s="6">
        <f>VLOOKUP(A53,[2]TDSheet!$A:$K,11,0)</f>
        <v>3.9031999999999996</v>
      </c>
      <c r="U53" s="26" t="s">
        <v>92</v>
      </c>
      <c r="V53" s="6">
        <f t="shared" si="5"/>
        <v>0</v>
      </c>
    </row>
    <row r="54" spans="1:22" ht="11.1" customHeight="1" outlineLevel="2" x14ac:dyDescent="0.2">
      <c r="A54" s="8" t="s">
        <v>67</v>
      </c>
      <c r="B54" s="8" t="s">
        <v>22</v>
      </c>
      <c r="C54" s="17" t="str">
        <f>VLOOKUP(A54,[1]TDSheet!$A:$C,3,0)</f>
        <v>АКЦИЯ</v>
      </c>
      <c r="D54" s="4">
        <v>308</v>
      </c>
      <c r="E54" s="4">
        <v>174</v>
      </c>
      <c r="F54" s="4">
        <v>362</v>
      </c>
      <c r="G54" s="4">
        <v>88</v>
      </c>
      <c r="H54" s="13">
        <v>0.4</v>
      </c>
      <c r="L54" s="6">
        <f t="shared" si="2"/>
        <v>72.400000000000006</v>
      </c>
      <c r="M54" s="15">
        <v>500</v>
      </c>
      <c r="N54" s="15"/>
      <c r="O54" s="20"/>
      <c r="P54" s="6">
        <f t="shared" si="3"/>
        <v>8.1215469613259668</v>
      </c>
      <c r="Q54" s="6">
        <f t="shared" si="4"/>
        <v>1.2154696132596685</v>
      </c>
      <c r="R54" s="6">
        <v>0</v>
      </c>
      <c r="S54" s="6">
        <v>0</v>
      </c>
      <c r="T54" s="6">
        <v>40</v>
      </c>
      <c r="U54" s="16" t="s">
        <v>89</v>
      </c>
      <c r="V54" s="6">
        <f t="shared" si="5"/>
        <v>200</v>
      </c>
    </row>
    <row r="55" spans="1:22" ht="11.1" customHeight="1" outlineLevel="2" x14ac:dyDescent="0.2">
      <c r="A55" s="8" t="s">
        <v>68</v>
      </c>
      <c r="B55" s="8" t="s">
        <v>22</v>
      </c>
      <c r="C55" s="8"/>
      <c r="D55" s="4">
        <v>90</v>
      </c>
      <c r="E55" s="4">
        <v>120</v>
      </c>
      <c r="F55" s="4">
        <v>119</v>
      </c>
      <c r="G55" s="4">
        <v>81</v>
      </c>
      <c r="H55" s="13">
        <f>VLOOKUP(A55,[2]TDSheet!$A:$G,7,0)</f>
        <v>0.35</v>
      </c>
      <c r="L55" s="6">
        <f t="shared" si="2"/>
        <v>23.8</v>
      </c>
      <c r="M55" s="15">
        <v>170</v>
      </c>
      <c r="N55" s="15"/>
      <c r="O55" s="20"/>
      <c r="P55" s="6">
        <f t="shared" si="3"/>
        <v>10.546218487394958</v>
      </c>
      <c r="Q55" s="6">
        <f t="shared" si="4"/>
        <v>3.403361344537815</v>
      </c>
      <c r="R55" s="6">
        <f>VLOOKUP(A55,[2]TDSheet!$A:$Q,17,0)</f>
        <v>11.6</v>
      </c>
      <c r="S55" s="6">
        <f>VLOOKUP(A55,[2]TDSheet!$A:$R,18,0)</f>
        <v>14.8</v>
      </c>
      <c r="T55" s="6">
        <f>VLOOKUP(A55,[2]TDSheet!$A:$K,11,0)</f>
        <v>17.2</v>
      </c>
      <c r="V55" s="6">
        <f t="shared" si="5"/>
        <v>59.499999999999993</v>
      </c>
    </row>
    <row r="56" spans="1:22" ht="11.1" customHeight="1" outlineLevel="2" x14ac:dyDescent="0.2">
      <c r="A56" s="8" t="s">
        <v>27</v>
      </c>
      <c r="B56" s="8" t="s">
        <v>22</v>
      </c>
      <c r="C56" s="8"/>
      <c r="D56" s="4">
        <v>47</v>
      </c>
      <c r="E56" s="4"/>
      <c r="F56" s="4">
        <v>32</v>
      </c>
      <c r="G56" s="4">
        <v>14</v>
      </c>
      <c r="H56" s="13">
        <f>VLOOKUP(A56,[2]TDSheet!$A:$G,7,0)</f>
        <v>0.35</v>
      </c>
      <c r="L56" s="6">
        <f t="shared" si="2"/>
        <v>6.4</v>
      </c>
      <c r="M56" s="15">
        <v>50</v>
      </c>
      <c r="N56" s="15"/>
      <c r="O56" s="20"/>
      <c r="P56" s="6">
        <f t="shared" si="3"/>
        <v>10</v>
      </c>
      <c r="Q56" s="6">
        <f t="shared" si="4"/>
        <v>2.1875</v>
      </c>
      <c r="R56" s="6">
        <f>VLOOKUP(A56,[2]TDSheet!$A:$Q,17,0)</f>
        <v>2.6</v>
      </c>
      <c r="S56" s="6">
        <f>VLOOKUP(A56,[2]TDSheet!$A:$R,18,0)</f>
        <v>3.6</v>
      </c>
      <c r="T56" s="6">
        <f>VLOOKUP(A56,[2]TDSheet!$A:$K,11,0)</f>
        <v>3.6</v>
      </c>
      <c r="V56" s="6">
        <f t="shared" si="5"/>
        <v>17.5</v>
      </c>
    </row>
    <row r="57" spans="1:22" ht="11.1" customHeight="1" outlineLevel="2" x14ac:dyDescent="0.2">
      <c r="A57" s="8" t="s">
        <v>69</v>
      </c>
      <c r="B57" s="8" t="s">
        <v>22</v>
      </c>
      <c r="C57" s="17" t="str">
        <f>VLOOKUP(A57,[1]TDSheet!$A:$C,3,0)</f>
        <v>АКЦИЯ</v>
      </c>
      <c r="D57" s="4">
        <v>333</v>
      </c>
      <c r="E57" s="4">
        <v>84</v>
      </c>
      <c r="F57" s="4">
        <v>192</v>
      </c>
      <c r="G57" s="4">
        <v>200</v>
      </c>
      <c r="H57" s="13">
        <v>0.4</v>
      </c>
      <c r="L57" s="6">
        <f t="shared" si="2"/>
        <v>38.4</v>
      </c>
      <c r="M57" s="15">
        <v>280</v>
      </c>
      <c r="N57" s="15"/>
      <c r="O57" s="20"/>
      <c r="P57" s="6">
        <f t="shared" si="3"/>
        <v>12.5</v>
      </c>
      <c r="Q57" s="6">
        <f t="shared" si="4"/>
        <v>5.2083333333333339</v>
      </c>
      <c r="R57" s="6">
        <v>0</v>
      </c>
      <c r="S57" s="6">
        <v>0</v>
      </c>
      <c r="T57" s="6">
        <v>34</v>
      </c>
      <c r="U57" s="16" t="s">
        <v>89</v>
      </c>
      <c r="V57" s="6">
        <f t="shared" si="5"/>
        <v>112</v>
      </c>
    </row>
    <row r="58" spans="1:22" ht="11.1" customHeight="1" outlineLevel="2" x14ac:dyDescent="0.2">
      <c r="A58" s="8" t="s">
        <v>53</v>
      </c>
      <c r="B58" s="8" t="s">
        <v>9</v>
      </c>
      <c r="C58" s="8"/>
      <c r="D58" s="4">
        <v>72.954999999999998</v>
      </c>
      <c r="E58" s="4"/>
      <c r="F58" s="4">
        <v>75.216999999999999</v>
      </c>
      <c r="G58" s="4">
        <v>-2.262</v>
      </c>
      <c r="H58" s="13">
        <f>VLOOKUP(A58,[2]TDSheet!$A:$G,7,0)</f>
        <v>1</v>
      </c>
      <c r="L58" s="6">
        <f t="shared" si="2"/>
        <v>15.0434</v>
      </c>
      <c r="M58" s="15">
        <v>115</v>
      </c>
      <c r="N58" s="15"/>
      <c r="O58" s="20"/>
      <c r="P58" s="6">
        <f t="shared" si="3"/>
        <v>7.4941834957522904</v>
      </c>
      <c r="Q58" s="6">
        <f t="shared" si="4"/>
        <v>-0.15036494409508488</v>
      </c>
      <c r="R58" s="6">
        <f>VLOOKUP(A58,[2]TDSheet!$A:$Q,17,0)</f>
        <v>4.1415999999999995</v>
      </c>
      <c r="S58" s="6">
        <f>VLOOKUP(A58,[2]TDSheet!$A:$R,18,0)</f>
        <v>7.3195999999999994</v>
      </c>
      <c r="T58" s="6">
        <f>VLOOKUP(A58,[2]TDSheet!$A:$K,11,0)</f>
        <v>2.427</v>
      </c>
      <c r="V58" s="6">
        <f t="shared" si="5"/>
        <v>115</v>
      </c>
    </row>
    <row r="59" spans="1:22" ht="11.1" customHeight="1" outlineLevel="2" x14ac:dyDescent="0.2">
      <c r="A59" s="8" t="s">
        <v>70</v>
      </c>
      <c r="B59" s="8" t="s">
        <v>22</v>
      </c>
      <c r="C59" s="8"/>
      <c r="D59" s="4">
        <v>63</v>
      </c>
      <c r="E59" s="4">
        <v>80</v>
      </c>
      <c r="F59" s="4">
        <v>93</v>
      </c>
      <c r="G59" s="4">
        <v>34</v>
      </c>
      <c r="H59" s="13">
        <f>VLOOKUP(A59,[2]TDSheet!$A:$G,7,0)</f>
        <v>0.35</v>
      </c>
      <c r="L59" s="6">
        <f t="shared" si="2"/>
        <v>18.600000000000001</v>
      </c>
      <c r="M59" s="15">
        <v>140</v>
      </c>
      <c r="N59" s="15"/>
      <c r="O59" s="20"/>
      <c r="P59" s="6">
        <f t="shared" si="3"/>
        <v>9.3548387096774182</v>
      </c>
      <c r="Q59" s="6">
        <f t="shared" si="4"/>
        <v>1.8279569892473118</v>
      </c>
      <c r="R59" s="6">
        <f>VLOOKUP(A59,[2]TDSheet!$A:$Q,17,0)</f>
        <v>0</v>
      </c>
      <c r="S59" s="6">
        <f>VLOOKUP(A59,[2]TDSheet!$A:$R,18,0)</f>
        <v>0</v>
      </c>
      <c r="T59" s="6">
        <f>VLOOKUP(A59,[2]TDSheet!$A:$K,11,0)</f>
        <v>11.4</v>
      </c>
      <c r="V59" s="6">
        <f t="shared" si="5"/>
        <v>49</v>
      </c>
    </row>
    <row r="60" spans="1:22" ht="11.1" customHeight="1" outlineLevel="2" x14ac:dyDescent="0.2">
      <c r="A60" s="8" t="s">
        <v>71</v>
      </c>
      <c r="B60" s="8" t="s">
        <v>22</v>
      </c>
      <c r="C60" s="8"/>
      <c r="D60" s="4">
        <v>67</v>
      </c>
      <c r="E60" s="4">
        <v>144</v>
      </c>
      <c r="F60" s="4">
        <v>98</v>
      </c>
      <c r="G60" s="4">
        <v>108</v>
      </c>
      <c r="H60" s="13">
        <f>VLOOKUP(A60,[2]TDSheet!$A:$G,7,0)</f>
        <v>0.28000000000000003</v>
      </c>
      <c r="L60" s="6">
        <f t="shared" si="2"/>
        <v>19.600000000000001</v>
      </c>
      <c r="M60" s="15">
        <v>135</v>
      </c>
      <c r="N60" s="15"/>
      <c r="O60" s="20"/>
      <c r="P60" s="6">
        <f t="shared" si="3"/>
        <v>12.397959183673468</v>
      </c>
      <c r="Q60" s="6">
        <f t="shared" si="4"/>
        <v>5.5102040816326525</v>
      </c>
      <c r="R60" s="6">
        <f>VLOOKUP(A60,[2]TDSheet!$A:$Q,17,0)</f>
        <v>12.2</v>
      </c>
      <c r="S60" s="6">
        <f>VLOOKUP(A60,[2]TDSheet!$A:$R,18,0)</f>
        <v>12.8</v>
      </c>
      <c r="T60" s="6">
        <f>VLOOKUP(A60,[2]TDSheet!$A:$K,11,0)</f>
        <v>17</v>
      </c>
      <c r="V60" s="6">
        <f t="shared" si="5"/>
        <v>37.800000000000004</v>
      </c>
    </row>
    <row r="61" spans="1:22" ht="11.1" customHeight="1" outlineLevel="2" x14ac:dyDescent="0.2">
      <c r="A61" s="8" t="s">
        <v>17</v>
      </c>
      <c r="B61" s="8" t="s">
        <v>9</v>
      </c>
      <c r="C61" s="8"/>
      <c r="D61" s="4">
        <v>280.774</v>
      </c>
      <c r="E61" s="4"/>
      <c r="F61" s="4">
        <v>179.89</v>
      </c>
      <c r="G61" s="4">
        <v>87.766999999999996</v>
      </c>
      <c r="H61" s="13">
        <f>VLOOKUP(A61,[2]TDSheet!$A:$G,7,0)</f>
        <v>1</v>
      </c>
      <c r="L61" s="6">
        <f t="shared" si="2"/>
        <v>35.977999999999994</v>
      </c>
      <c r="M61" s="15">
        <v>250</v>
      </c>
      <c r="N61" s="15"/>
      <c r="O61" s="20"/>
      <c r="P61" s="6">
        <f t="shared" si="3"/>
        <v>9.3881538718105517</v>
      </c>
      <c r="Q61" s="6">
        <f t="shared" si="4"/>
        <v>2.4394630051698263</v>
      </c>
      <c r="R61" s="6">
        <f>VLOOKUP(A61,[2]TDSheet!$A:$Q,17,0)</f>
        <v>21.1296</v>
      </c>
      <c r="S61" s="6">
        <f>VLOOKUP(A61,[2]TDSheet!$A:$R,18,0)</f>
        <v>33.282400000000003</v>
      </c>
      <c r="T61" s="6">
        <f>VLOOKUP(A61,[2]TDSheet!$A:$K,11,0)</f>
        <v>18.802600000000002</v>
      </c>
      <c r="V61" s="6">
        <f t="shared" si="5"/>
        <v>250</v>
      </c>
    </row>
    <row r="62" spans="1:22" ht="11.1" customHeight="1" outlineLevel="2" x14ac:dyDescent="0.2">
      <c r="A62" s="8" t="s">
        <v>72</v>
      </c>
      <c r="B62" s="8" t="s">
        <v>22</v>
      </c>
      <c r="C62" s="8"/>
      <c r="D62" s="4">
        <v>106</v>
      </c>
      <c r="E62" s="4">
        <v>90</v>
      </c>
      <c r="F62" s="4">
        <v>109</v>
      </c>
      <c r="G62" s="4">
        <v>77</v>
      </c>
      <c r="H62" s="13">
        <f>VLOOKUP(A62,[2]TDSheet!$A:$G,7,0)</f>
        <v>0.28000000000000003</v>
      </c>
      <c r="L62" s="6">
        <f t="shared" si="2"/>
        <v>21.8</v>
      </c>
      <c r="M62" s="15">
        <v>200</v>
      </c>
      <c r="N62" s="15"/>
      <c r="O62" s="20"/>
      <c r="P62" s="6">
        <f t="shared" si="3"/>
        <v>12.706422018348624</v>
      </c>
      <c r="Q62" s="6">
        <f t="shared" si="4"/>
        <v>3.5321100917431192</v>
      </c>
      <c r="R62" s="6">
        <f>VLOOKUP(A62,[2]TDSheet!$A:$Q,17,0)</f>
        <v>11.2</v>
      </c>
      <c r="S62" s="6">
        <f>VLOOKUP(A62,[2]TDSheet!$A:$R,18,0)</f>
        <v>15.6</v>
      </c>
      <c r="T62" s="6">
        <f>VLOOKUP(A62,[2]TDSheet!$A:$K,11,0)</f>
        <v>16</v>
      </c>
      <c r="V62" s="6">
        <f t="shared" si="5"/>
        <v>56.000000000000007</v>
      </c>
    </row>
    <row r="63" spans="1:22" ht="11.1" customHeight="1" outlineLevel="2" x14ac:dyDescent="0.2">
      <c r="A63" s="8" t="s">
        <v>18</v>
      </c>
      <c r="B63" s="8" t="s">
        <v>9</v>
      </c>
      <c r="C63" s="17" t="str">
        <f>VLOOKUP(A63,[1]TDSheet!$A:$C,3,0)</f>
        <v>АКЦИЯ</v>
      </c>
      <c r="D63" s="4">
        <v>426.85</v>
      </c>
      <c r="E63" s="4"/>
      <c r="F63" s="4">
        <v>238.36500000000001</v>
      </c>
      <c r="G63" s="4">
        <v>164.16200000000001</v>
      </c>
      <c r="H63" s="13">
        <f>VLOOKUP(A63,[2]TDSheet!$A:$G,7,0)</f>
        <v>1</v>
      </c>
      <c r="L63" s="6">
        <f t="shared" si="2"/>
        <v>47.673000000000002</v>
      </c>
      <c r="M63" s="15">
        <v>320</v>
      </c>
      <c r="N63" s="15"/>
      <c r="O63" s="20"/>
      <c r="P63" s="6">
        <f t="shared" si="3"/>
        <v>10.155895370545172</v>
      </c>
      <c r="Q63" s="6">
        <f t="shared" si="4"/>
        <v>3.4435005139177313</v>
      </c>
      <c r="R63" s="6">
        <f>VLOOKUP(A63,[2]TDSheet!$A:$Q,17,0)</f>
        <v>0</v>
      </c>
      <c r="S63" s="6">
        <f>VLOOKUP(A63,[2]TDSheet!$A:$R,18,0)</f>
        <v>0</v>
      </c>
      <c r="T63" s="6">
        <f>VLOOKUP(A63,[2]TDSheet!$A:$K,11,0)</f>
        <v>16.525600000000001</v>
      </c>
      <c r="U63" s="16" t="s">
        <v>89</v>
      </c>
      <c r="V63" s="6">
        <f t="shared" si="5"/>
        <v>320</v>
      </c>
    </row>
    <row r="64" spans="1:22" ht="21.95" customHeight="1" outlineLevel="2" x14ac:dyDescent="0.2">
      <c r="A64" s="8" t="s">
        <v>19</v>
      </c>
      <c r="B64" s="8" t="s">
        <v>9</v>
      </c>
      <c r="C64" s="17" t="str">
        <f>VLOOKUP(A64,[1]TDSheet!$A:$C,3,0)</f>
        <v>АКЦИЯ</v>
      </c>
      <c r="D64" s="4">
        <v>465.125</v>
      </c>
      <c r="E64" s="4"/>
      <c r="F64" s="4">
        <v>57.417000000000002</v>
      </c>
      <c r="G64" s="4">
        <v>391.31599999999997</v>
      </c>
      <c r="H64" s="13">
        <f>VLOOKUP(A64,[2]TDSheet!$A:$G,7,0)</f>
        <v>1</v>
      </c>
      <c r="L64" s="6">
        <f t="shared" si="2"/>
        <v>11.4834</v>
      </c>
      <c r="M64" s="15"/>
      <c r="N64" s="15"/>
      <c r="O64" s="20"/>
      <c r="P64" s="6">
        <f t="shared" si="3"/>
        <v>34.076667189160005</v>
      </c>
      <c r="Q64" s="6">
        <f t="shared" si="4"/>
        <v>34.076667189160005</v>
      </c>
      <c r="R64" s="6">
        <f>VLOOKUP(A64,[2]TDSheet!$A:$Q,17,0)</f>
        <v>0</v>
      </c>
      <c r="S64" s="6">
        <f>VLOOKUP(A64,[2]TDSheet!$A:$R,18,0)</f>
        <v>0</v>
      </c>
      <c r="T64" s="6">
        <f>VLOOKUP(A64,[2]TDSheet!$A:$K,11,0)</f>
        <v>9.8498000000000001</v>
      </c>
      <c r="U64" s="16" t="s">
        <v>89</v>
      </c>
      <c r="V64" s="6">
        <f t="shared" si="5"/>
        <v>0</v>
      </c>
    </row>
    <row r="65" spans="1:22" ht="11.1" customHeight="1" outlineLevel="2" x14ac:dyDescent="0.2">
      <c r="A65" s="8" t="s">
        <v>73</v>
      </c>
      <c r="B65" s="8" t="s">
        <v>22</v>
      </c>
      <c r="C65" s="17" t="str">
        <f>VLOOKUP(A65,[1]TDSheet!$A:$C,3,0)</f>
        <v>АКЦИЯ</v>
      </c>
      <c r="D65" s="4">
        <v>424</v>
      </c>
      <c r="E65" s="4"/>
      <c r="F65" s="4">
        <v>178</v>
      </c>
      <c r="G65" s="4">
        <v>233</v>
      </c>
      <c r="H65" s="13">
        <v>0.4</v>
      </c>
      <c r="L65" s="6">
        <f t="shared" si="2"/>
        <v>35.6</v>
      </c>
      <c r="M65" s="15">
        <v>200</v>
      </c>
      <c r="N65" s="15"/>
      <c r="O65" s="20"/>
      <c r="P65" s="6">
        <f t="shared" si="3"/>
        <v>12.162921348314606</v>
      </c>
      <c r="Q65" s="6">
        <f t="shared" si="4"/>
        <v>6.5449438202247192</v>
      </c>
      <c r="R65" s="6">
        <v>0</v>
      </c>
      <c r="S65" s="6">
        <v>0</v>
      </c>
      <c r="T65" s="6">
        <v>16</v>
      </c>
      <c r="U65" s="16" t="s">
        <v>89</v>
      </c>
      <c r="V65" s="6">
        <f t="shared" si="5"/>
        <v>80</v>
      </c>
    </row>
    <row r="66" spans="1:22" ht="21.95" customHeight="1" outlineLevel="2" x14ac:dyDescent="0.2">
      <c r="A66" s="8" t="s">
        <v>74</v>
      </c>
      <c r="B66" s="8" t="s">
        <v>22</v>
      </c>
      <c r="C66" s="17" t="str">
        <f>VLOOKUP(A66,[1]TDSheet!$A:$C,3,0)</f>
        <v>АКЦИЯ</v>
      </c>
      <c r="D66" s="4">
        <v>435</v>
      </c>
      <c r="E66" s="4"/>
      <c r="F66" s="4">
        <v>97</v>
      </c>
      <c r="G66" s="4">
        <v>332</v>
      </c>
      <c r="H66" s="13">
        <v>0.4</v>
      </c>
      <c r="L66" s="6">
        <f t="shared" si="2"/>
        <v>19.399999999999999</v>
      </c>
      <c r="M66" s="15"/>
      <c r="N66" s="15"/>
      <c r="O66" s="20"/>
      <c r="P66" s="6">
        <f t="shared" si="3"/>
        <v>17.11340206185567</v>
      </c>
      <c r="Q66" s="6">
        <f t="shared" si="4"/>
        <v>17.11340206185567</v>
      </c>
      <c r="R66" s="6">
        <v>0</v>
      </c>
      <c r="S66" s="6">
        <v>0</v>
      </c>
      <c r="T66" s="6">
        <v>14</v>
      </c>
      <c r="U66" s="16" t="s">
        <v>89</v>
      </c>
      <c r="V66" s="6">
        <f t="shared" si="5"/>
        <v>0</v>
      </c>
    </row>
    <row r="67" spans="1:22" ht="21.95" customHeight="1" outlineLevel="2" x14ac:dyDescent="0.2">
      <c r="A67" s="8" t="s">
        <v>54</v>
      </c>
      <c r="B67" s="8" t="s">
        <v>9</v>
      </c>
      <c r="C67" s="8"/>
      <c r="D67" s="4"/>
      <c r="E67" s="4">
        <v>48.819000000000003</v>
      </c>
      <c r="F67" s="4">
        <v>43.962000000000003</v>
      </c>
      <c r="G67" s="4">
        <v>4.8570000000000002</v>
      </c>
      <c r="H67" s="13">
        <v>1</v>
      </c>
      <c r="L67" s="6">
        <f t="shared" si="2"/>
        <v>8.7924000000000007</v>
      </c>
      <c r="M67" s="15">
        <v>70</v>
      </c>
      <c r="N67" s="15"/>
      <c r="O67" s="20"/>
      <c r="P67" s="6">
        <f t="shared" si="3"/>
        <v>8.5138301260179237</v>
      </c>
      <c r="Q67" s="6">
        <f t="shared" si="4"/>
        <v>0.55240889859424047</v>
      </c>
      <c r="R67" s="6">
        <v>0</v>
      </c>
      <c r="S67" s="6">
        <v>0</v>
      </c>
      <c r="T67" s="6">
        <v>0</v>
      </c>
      <c r="U67" s="18" t="s">
        <v>90</v>
      </c>
      <c r="V67" s="6">
        <f t="shared" si="5"/>
        <v>70</v>
      </c>
    </row>
    <row r="68" spans="1:22" ht="21.95" customHeight="1" outlineLevel="2" x14ac:dyDescent="0.2">
      <c r="A68" s="8" t="s">
        <v>55</v>
      </c>
      <c r="B68" s="8" t="s">
        <v>9</v>
      </c>
      <c r="C68" s="8"/>
      <c r="D68" s="4"/>
      <c r="E68" s="4">
        <v>49.08</v>
      </c>
      <c r="F68" s="4">
        <v>36.020000000000003</v>
      </c>
      <c r="G68" s="4">
        <v>13.06</v>
      </c>
      <c r="H68" s="13">
        <v>1</v>
      </c>
      <c r="L68" s="6">
        <f t="shared" si="2"/>
        <v>7.2040000000000006</v>
      </c>
      <c r="M68" s="15">
        <v>60</v>
      </c>
      <c r="N68" s="15"/>
      <c r="O68" s="20"/>
      <c r="P68" s="6">
        <f t="shared" si="3"/>
        <v>10.141588006662964</v>
      </c>
      <c r="Q68" s="6">
        <f t="shared" si="4"/>
        <v>1.812881732370905</v>
      </c>
      <c r="R68" s="6">
        <v>0</v>
      </c>
      <c r="S68" s="6">
        <v>0</v>
      </c>
      <c r="T68" s="6">
        <v>0</v>
      </c>
      <c r="U68" s="18" t="s">
        <v>90</v>
      </c>
      <c r="V68" s="6">
        <f t="shared" si="5"/>
        <v>60</v>
      </c>
    </row>
    <row r="69" spans="1:22" ht="11.1" customHeight="1" outlineLevel="2" x14ac:dyDescent="0.2">
      <c r="A69" s="21" t="s">
        <v>75</v>
      </c>
      <c r="B69" s="8" t="s">
        <v>22</v>
      </c>
      <c r="C69" s="8"/>
      <c r="D69" s="4">
        <v>-77</v>
      </c>
      <c r="E69" s="4">
        <v>130</v>
      </c>
      <c r="F69" s="4">
        <v>191</v>
      </c>
      <c r="G69" s="22">
        <v>-141</v>
      </c>
      <c r="H69" s="13">
        <f>VLOOKUP(A69,[2]TDSheet!$A:$G,7,0)</f>
        <v>0</v>
      </c>
      <c r="L69" s="6">
        <f t="shared" si="2"/>
        <v>38.200000000000003</v>
      </c>
      <c r="M69" s="15"/>
      <c r="N69" s="15"/>
      <c r="O69" s="20"/>
      <c r="P69" s="6">
        <f t="shared" si="3"/>
        <v>-3.6910994764397902</v>
      </c>
      <c r="Q69" s="6">
        <f t="shared" si="4"/>
        <v>-3.6910994764397902</v>
      </c>
      <c r="R69" s="6">
        <f>VLOOKUP(A69,[2]TDSheet!$A:$Q,17,0)</f>
        <v>0</v>
      </c>
      <c r="S69" s="6">
        <f>VLOOKUP(A69,[2]TDSheet!$A:$R,18,0)</f>
        <v>0</v>
      </c>
      <c r="T69" s="6">
        <f>VLOOKUP(A69,[2]TDSheet!$A:$K,11,0)</f>
        <v>33</v>
      </c>
      <c r="V69" s="6">
        <f t="shared" si="5"/>
        <v>0</v>
      </c>
    </row>
    <row r="70" spans="1:22" ht="11.1" customHeight="1" outlineLevel="2" x14ac:dyDescent="0.2">
      <c r="A70" s="21" t="s">
        <v>56</v>
      </c>
      <c r="B70" s="8" t="s">
        <v>9</v>
      </c>
      <c r="C70" s="8"/>
      <c r="D70" s="4">
        <v>-82.698999999999998</v>
      </c>
      <c r="E70" s="4">
        <v>145.983</v>
      </c>
      <c r="F70" s="4">
        <v>173.67</v>
      </c>
      <c r="G70" s="22">
        <v>-114.78400000000001</v>
      </c>
      <c r="H70" s="13">
        <f>VLOOKUP(A70,[2]TDSheet!$A:$G,7,0)</f>
        <v>0</v>
      </c>
      <c r="L70" s="6">
        <f t="shared" si="2"/>
        <v>34.733999999999995</v>
      </c>
      <c r="M70" s="15"/>
      <c r="N70" s="15"/>
      <c r="O70" s="20"/>
      <c r="P70" s="6">
        <f t="shared" si="3"/>
        <v>-3.3046582599182366</v>
      </c>
      <c r="Q70" s="6">
        <f t="shared" si="4"/>
        <v>-3.3046582599182366</v>
      </c>
      <c r="R70" s="6">
        <f>VLOOKUP(A70,[2]TDSheet!$A:$Q,17,0)</f>
        <v>0</v>
      </c>
      <c r="S70" s="6">
        <f>VLOOKUP(A70,[2]TDSheet!$A:$R,18,0)</f>
        <v>0</v>
      </c>
      <c r="T70" s="6">
        <f>VLOOKUP(A70,[2]TDSheet!$A:$K,11,0)</f>
        <v>33.421199999999999</v>
      </c>
      <c r="V70" s="6">
        <f t="shared" si="5"/>
        <v>0</v>
      </c>
    </row>
    <row r="71" spans="1:22" ht="11.1" customHeight="1" outlineLevel="2" x14ac:dyDescent="0.2">
      <c r="A71" s="21" t="s">
        <v>20</v>
      </c>
      <c r="B71" s="8" t="s">
        <v>9</v>
      </c>
      <c r="C71" s="8"/>
      <c r="D71" s="4">
        <v>-33.634999999999998</v>
      </c>
      <c r="E71" s="4">
        <v>59.256</v>
      </c>
      <c r="F71" s="4">
        <v>77.561999999999998</v>
      </c>
      <c r="G71" s="22">
        <v>-55.99</v>
      </c>
      <c r="H71" s="13">
        <f>VLOOKUP(A71,[2]TDSheet!$A:$G,7,0)</f>
        <v>0</v>
      </c>
      <c r="L71" s="6">
        <f t="shared" ref="L71" si="6">F71/5</f>
        <v>15.5124</v>
      </c>
      <c r="M71" s="15"/>
      <c r="N71" s="15"/>
      <c r="O71" s="20"/>
      <c r="P71" s="6">
        <f t="shared" ref="P71" si="7">(G71+M71+N71)/L71</f>
        <v>-3.6093705680616801</v>
      </c>
      <c r="Q71" s="6">
        <f t="shared" ref="Q71" si="8">G71/L71</f>
        <v>-3.6093705680616801</v>
      </c>
      <c r="R71" s="6">
        <f>VLOOKUP(A71,[2]TDSheet!$A:$Q,17,0)</f>
        <v>0</v>
      </c>
      <c r="S71" s="6">
        <f>VLOOKUP(A71,[2]TDSheet!$A:$R,18,0)</f>
        <v>0</v>
      </c>
      <c r="T71" s="6">
        <f>VLOOKUP(A71,[2]TDSheet!$A:$K,11,0)</f>
        <v>10.754799999999999</v>
      </c>
      <c r="V71" s="6">
        <f t="shared" ref="V71" si="9">M71*H71</f>
        <v>0</v>
      </c>
    </row>
  </sheetData>
  <autoFilter ref="A3:N71" xr:uid="{8E953EE5-8796-49E3-91EA-AEC7E75A7D31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2023-09-27T13:52:00Z</dcterms:modified>
</cp:coreProperties>
</file>