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0,09,23 КИ\"/>
    </mc:Choice>
  </mc:AlternateContent>
  <xr:revisionPtr revIDLastSave="0" documentId="13_ncr:1_{BF689AAB-B521-44F4-A866-59B88717EFD1}" xr6:coauthVersionLast="45" xr6:coauthVersionMax="45" xr10:uidLastSave="{00000000-0000-0000-0000-000000000000}"/>
  <bookViews>
    <workbookView xWindow="-120" yWindow="-120" windowWidth="29040" windowHeight="15840" tabRatio="228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TDSheet!$A$3:$AF$79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5" i="1" l="1"/>
  <c r="AD24" i="1"/>
  <c r="AD62" i="1"/>
  <c r="AD67" i="1"/>
  <c r="AD68" i="1"/>
  <c r="AD71" i="1"/>
  <c r="AD72" i="1"/>
  <c r="AD75" i="1"/>
  <c r="AD76" i="1"/>
  <c r="AD79" i="1"/>
  <c r="AC15" i="1" l="1"/>
  <c r="AC24" i="1"/>
  <c r="AC62" i="1"/>
  <c r="AC68" i="1"/>
  <c r="AC71" i="1"/>
  <c r="AC72" i="1"/>
  <c r="AC75" i="1"/>
  <c r="AC76" i="1"/>
  <c r="AC79" i="1"/>
  <c r="O7" i="1"/>
  <c r="O8" i="1"/>
  <c r="O9" i="1"/>
  <c r="O10" i="1"/>
  <c r="O11" i="1"/>
  <c r="O12" i="1"/>
  <c r="O14" i="1"/>
  <c r="O15" i="1"/>
  <c r="O16" i="1"/>
  <c r="O18" i="1"/>
  <c r="O19" i="1"/>
  <c r="O20" i="1"/>
  <c r="O21" i="1"/>
  <c r="O22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5" i="1"/>
  <c r="O46" i="1"/>
  <c r="O49" i="1"/>
  <c r="O50" i="1"/>
  <c r="O52" i="1"/>
  <c r="O53" i="1"/>
  <c r="O55" i="1"/>
  <c r="O56" i="1"/>
  <c r="O57" i="1"/>
  <c r="O58" i="1"/>
  <c r="O61" i="1"/>
  <c r="O62" i="1"/>
  <c r="O66" i="1"/>
  <c r="O67" i="1"/>
  <c r="O68" i="1"/>
  <c r="O69" i="1"/>
  <c r="O70" i="1"/>
  <c r="O71" i="1"/>
  <c r="O72" i="1"/>
  <c r="O76" i="1"/>
  <c r="O77" i="1"/>
  <c r="O78" i="1"/>
  <c r="O79" i="1"/>
  <c r="O6" i="1"/>
  <c r="O5" i="1" l="1"/>
  <c r="N7" i="1" l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8" i="1"/>
  <c r="N69" i="1"/>
  <c r="N70" i="1"/>
  <c r="N73" i="1"/>
  <c r="N74" i="1"/>
  <c r="N77" i="1"/>
  <c r="N78" i="1"/>
  <c r="N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8" i="1"/>
  <c r="M69" i="1"/>
  <c r="M70" i="1"/>
  <c r="M73" i="1"/>
  <c r="M74" i="1"/>
  <c r="M77" i="1"/>
  <c r="M78" i="1"/>
  <c r="M6" i="1"/>
  <c r="P11" i="1"/>
  <c r="P68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8" i="1"/>
  <c r="AA69" i="1"/>
  <c r="AA70" i="1"/>
  <c r="AA73" i="1"/>
  <c r="AA74" i="1"/>
  <c r="AA77" i="1"/>
  <c r="AA78" i="1"/>
  <c r="AA6" i="1"/>
  <c r="Y11" i="1"/>
  <c r="Z11" i="1"/>
  <c r="H11" i="1"/>
  <c r="Z7" i="1"/>
  <c r="Z8" i="1"/>
  <c r="Z9" i="1"/>
  <c r="Z10" i="1"/>
  <c r="Z12" i="1"/>
  <c r="Z13" i="1"/>
  <c r="Z14" i="1"/>
  <c r="Z16" i="1"/>
  <c r="Z17" i="1"/>
  <c r="Z18" i="1"/>
  <c r="Z19" i="1"/>
  <c r="Z20" i="1"/>
  <c r="Z21" i="1"/>
  <c r="Z22" i="1"/>
  <c r="Z23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9" i="1"/>
  <c r="Z70" i="1"/>
  <c r="Z73" i="1"/>
  <c r="Z74" i="1"/>
  <c r="Z77" i="1"/>
  <c r="Z78" i="1"/>
  <c r="Z6" i="1"/>
  <c r="Y7" i="1"/>
  <c r="Y8" i="1"/>
  <c r="Y9" i="1"/>
  <c r="Y10" i="1"/>
  <c r="Y12" i="1"/>
  <c r="Y13" i="1"/>
  <c r="Y14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9" i="1"/>
  <c r="Y70" i="1"/>
  <c r="Y73" i="1"/>
  <c r="Y74" i="1"/>
  <c r="Y77" i="1"/>
  <c r="Y78" i="1"/>
  <c r="Y6" i="1"/>
  <c r="K7" i="1"/>
  <c r="P7" i="1" s="1"/>
  <c r="K13" i="1"/>
  <c r="P13" i="1" s="1"/>
  <c r="K15" i="1"/>
  <c r="P15" i="1" s="1"/>
  <c r="K24" i="1"/>
  <c r="P24" i="1" s="1"/>
  <c r="K27" i="1"/>
  <c r="P27" i="1" s="1"/>
  <c r="K28" i="1"/>
  <c r="P28" i="1" s="1"/>
  <c r="K55" i="1"/>
  <c r="P55" i="1" s="1"/>
  <c r="K56" i="1"/>
  <c r="P56" i="1" s="1"/>
  <c r="K57" i="1"/>
  <c r="P57" i="1" s="1"/>
  <c r="K64" i="1"/>
  <c r="P64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6" i="1"/>
  <c r="P6" i="1" s="1"/>
  <c r="L8" i="1"/>
  <c r="K8" i="1" s="1"/>
  <c r="P8" i="1" s="1"/>
  <c r="L9" i="1"/>
  <c r="K9" i="1" s="1"/>
  <c r="P9" i="1" s="1"/>
  <c r="L10" i="1"/>
  <c r="K10" i="1" s="1"/>
  <c r="P10" i="1" s="1"/>
  <c r="L12" i="1"/>
  <c r="K12" i="1" s="1"/>
  <c r="P12" i="1" s="1"/>
  <c r="L14" i="1"/>
  <c r="K14" i="1" s="1"/>
  <c r="P14" i="1" s="1"/>
  <c r="L16" i="1"/>
  <c r="K16" i="1" s="1"/>
  <c r="P16" i="1" s="1"/>
  <c r="L17" i="1"/>
  <c r="K17" i="1" s="1"/>
  <c r="P17" i="1" s="1"/>
  <c r="L18" i="1"/>
  <c r="K18" i="1" s="1"/>
  <c r="P18" i="1" s="1"/>
  <c r="L19" i="1"/>
  <c r="K19" i="1" s="1"/>
  <c r="P19" i="1" s="1"/>
  <c r="L20" i="1"/>
  <c r="K20" i="1" s="1"/>
  <c r="P20" i="1" s="1"/>
  <c r="L21" i="1"/>
  <c r="K21" i="1" s="1"/>
  <c r="P21" i="1" s="1"/>
  <c r="L22" i="1"/>
  <c r="K22" i="1" s="1"/>
  <c r="P22" i="1" s="1"/>
  <c r="L23" i="1"/>
  <c r="K23" i="1" s="1"/>
  <c r="P23" i="1" s="1"/>
  <c r="L25" i="1"/>
  <c r="K25" i="1" s="1"/>
  <c r="P25" i="1" s="1"/>
  <c r="L26" i="1"/>
  <c r="K26" i="1" s="1"/>
  <c r="P26" i="1" s="1"/>
  <c r="L29" i="1"/>
  <c r="K29" i="1" s="1"/>
  <c r="P29" i="1" s="1"/>
  <c r="L30" i="1"/>
  <c r="K30" i="1" s="1"/>
  <c r="P30" i="1" s="1"/>
  <c r="L31" i="1"/>
  <c r="K31" i="1" s="1"/>
  <c r="P31" i="1" s="1"/>
  <c r="L32" i="1"/>
  <c r="K32" i="1" s="1"/>
  <c r="P32" i="1" s="1"/>
  <c r="L33" i="1"/>
  <c r="K33" i="1" s="1"/>
  <c r="P33" i="1" s="1"/>
  <c r="L34" i="1"/>
  <c r="K34" i="1" s="1"/>
  <c r="P34" i="1" s="1"/>
  <c r="L35" i="1"/>
  <c r="K35" i="1" s="1"/>
  <c r="P35" i="1" s="1"/>
  <c r="L36" i="1"/>
  <c r="K36" i="1" s="1"/>
  <c r="P36" i="1" s="1"/>
  <c r="L37" i="1"/>
  <c r="K37" i="1" s="1"/>
  <c r="P37" i="1" s="1"/>
  <c r="L38" i="1"/>
  <c r="K38" i="1" s="1"/>
  <c r="P38" i="1" s="1"/>
  <c r="L39" i="1"/>
  <c r="K39" i="1" s="1"/>
  <c r="P39" i="1" s="1"/>
  <c r="L40" i="1"/>
  <c r="K40" i="1" s="1"/>
  <c r="P40" i="1" s="1"/>
  <c r="L41" i="1"/>
  <c r="K41" i="1" s="1"/>
  <c r="P41" i="1" s="1"/>
  <c r="L42" i="1"/>
  <c r="K42" i="1" s="1"/>
  <c r="P42" i="1" s="1"/>
  <c r="L43" i="1"/>
  <c r="K43" i="1" s="1"/>
  <c r="P43" i="1" s="1"/>
  <c r="L44" i="1"/>
  <c r="K44" i="1" s="1"/>
  <c r="P44" i="1" s="1"/>
  <c r="L45" i="1"/>
  <c r="K45" i="1" s="1"/>
  <c r="P45" i="1" s="1"/>
  <c r="L46" i="1"/>
  <c r="K46" i="1" s="1"/>
  <c r="P46" i="1" s="1"/>
  <c r="L47" i="1"/>
  <c r="K47" i="1" s="1"/>
  <c r="P47" i="1" s="1"/>
  <c r="L48" i="1"/>
  <c r="K48" i="1" s="1"/>
  <c r="P48" i="1" s="1"/>
  <c r="L49" i="1"/>
  <c r="K49" i="1" s="1"/>
  <c r="P49" i="1" s="1"/>
  <c r="L50" i="1"/>
  <c r="K50" i="1" s="1"/>
  <c r="P50" i="1" s="1"/>
  <c r="L51" i="1"/>
  <c r="K51" i="1" s="1"/>
  <c r="P51" i="1" s="1"/>
  <c r="L52" i="1"/>
  <c r="K52" i="1" s="1"/>
  <c r="P52" i="1" s="1"/>
  <c r="L53" i="1"/>
  <c r="K53" i="1" s="1"/>
  <c r="P53" i="1" s="1"/>
  <c r="L54" i="1"/>
  <c r="K54" i="1" s="1"/>
  <c r="P54" i="1" s="1"/>
  <c r="L58" i="1"/>
  <c r="K58" i="1" s="1"/>
  <c r="P58" i="1" s="1"/>
  <c r="L59" i="1"/>
  <c r="K59" i="1" s="1"/>
  <c r="P59" i="1" s="1"/>
  <c r="L60" i="1"/>
  <c r="K60" i="1" s="1"/>
  <c r="P60" i="1" s="1"/>
  <c r="L61" i="1"/>
  <c r="K61" i="1" s="1"/>
  <c r="P61" i="1" s="1"/>
  <c r="L62" i="1"/>
  <c r="K62" i="1" s="1"/>
  <c r="P62" i="1" s="1"/>
  <c r="L63" i="1"/>
  <c r="K63" i="1" s="1"/>
  <c r="P63" i="1" s="1"/>
  <c r="L65" i="1"/>
  <c r="K65" i="1" s="1"/>
  <c r="P65" i="1" s="1"/>
  <c r="L66" i="1"/>
  <c r="K66" i="1" s="1"/>
  <c r="P66" i="1" s="1"/>
  <c r="L67" i="1"/>
  <c r="K67" i="1" s="1"/>
  <c r="P67" i="1" s="1"/>
  <c r="F5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7" i="1"/>
  <c r="G7" i="1"/>
  <c r="E8" i="1"/>
  <c r="G8" i="1"/>
  <c r="E9" i="1"/>
  <c r="G9" i="1"/>
  <c r="E10" i="1"/>
  <c r="G10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G6" i="1"/>
  <c r="E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6" i="1"/>
  <c r="H7" i="1"/>
  <c r="H8" i="1"/>
  <c r="H9" i="1"/>
  <c r="AD9" i="1" s="1"/>
  <c r="H10" i="1"/>
  <c r="H12" i="1"/>
  <c r="H13" i="1"/>
  <c r="H14" i="1"/>
  <c r="H16" i="1"/>
  <c r="H17" i="1"/>
  <c r="H18" i="1"/>
  <c r="H19" i="1"/>
  <c r="H20" i="1"/>
  <c r="AD20" i="1" s="1"/>
  <c r="H21" i="1"/>
  <c r="H22" i="1"/>
  <c r="H23" i="1"/>
  <c r="H25" i="1"/>
  <c r="AD25" i="1" s="1"/>
  <c r="H26" i="1"/>
  <c r="H27" i="1"/>
  <c r="H28" i="1"/>
  <c r="AD28" i="1" s="1"/>
  <c r="H29" i="1"/>
  <c r="H30" i="1"/>
  <c r="H31" i="1"/>
  <c r="H32" i="1"/>
  <c r="H33" i="1"/>
  <c r="AD33" i="1" s="1"/>
  <c r="H34" i="1"/>
  <c r="H35" i="1"/>
  <c r="AD35" i="1" s="1"/>
  <c r="H36" i="1"/>
  <c r="H37" i="1"/>
  <c r="H39" i="1"/>
  <c r="AD39" i="1" s="1"/>
  <c r="H40" i="1"/>
  <c r="H41" i="1"/>
  <c r="H42" i="1"/>
  <c r="H43" i="1"/>
  <c r="H44" i="1"/>
  <c r="H45" i="1"/>
  <c r="H46" i="1"/>
  <c r="AD46" i="1" s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3" i="1"/>
  <c r="AD63" i="1" s="1"/>
  <c r="H64" i="1"/>
  <c r="AD64" i="1" s="1"/>
  <c r="H65" i="1"/>
  <c r="AD65" i="1" s="1"/>
  <c r="AD66" i="1"/>
  <c r="H69" i="1"/>
  <c r="H70" i="1"/>
  <c r="H73" i="1"/>
  <c r="H74" i="1"/>
  <c r="AD74" i="1" s="1"/>
  <c r="H77" i="1"/>
  <c r="H78" i="1"/>
  <c r="H6" i="1"/>
  <c r="C7" i="1"/>
  <c r="C16" i="1"/>
  <c r="C21" i="1"/>
  <c r="C23" i="1"/>
  <c r="C26" i="1"/>
  <c r="C27" i="1"/>
  <c r="C30" i="1"/>
  <c r="C31" i="1"/>
  <c r="C32" i="1"/>
  <c r="C49" i="1"/>
  <c r="C52" i="1"/>
  <c r="C53" i="1"/>
  <c r="C54" i="1"/>
  <c r="C55" i="1"/>
  <c r="C56" i="1"/>
  <c r="C57" i="1"/>
  <c r="C62" i="1"/>
  <c r="C67" i="1"/>
  <c r="C69" i="1"/>
  <c r="C70" i="1"/>
  <c r="C71" i="1"/>
  <c r="C72" i="1"/>
  <c r="C75" i="1"/>
  <c r="C6" i="1"/>
  <c r="Q67" i="1" l="1"/>
  <c r="AC67" i="1" s="1"/>
  <c r="Q65" i="1"/>
  <c r="U65" i="1" s="1"/>
  <c r="Q39" i="1"/>
  <c r="AC39" i="1" s="1"/>
  <c r="Q35" i="1"/>
  <c r="AC35" i="1" s="1"/>
  <c r="Q33" i="1"/>
  <c r="AC33" i="1" s="1"/>
  <c r="Q25" i="1"/>
  <c r="AC25" i="1" s="1"/>
  <c r="Q20" i="1"/>
  <c r="AC20" i="1" s="1"/>
  <c r="Q9" i="1"/>
  <c r="AC9" i="1" s="1"/>
  <c r="Q74" i="1"/>
  <c r="AC74" i="1" s="1"/>
  <c r="Q64" i="1"/>
  <c r="AC64" i="1" s="1"/>
  <c r="Q28" i="1"/>
  <c r="AD6" i="1"/>
  <c r="AC6" i="1"/>
  <c r="AD77" i="1"/>
  <c r="AC77" i="1"/>
  <c r="AD73" i="1"/>
  <c r="AC73" i="1"/>
  <c r="AD69" i="1"/>
  <c r="AC69" i="1"/>
  <c r="AD60" i="1"/>
  <c r="AC60" i="1"/>
  <c r="AD58" i="1"/>
  <c r="AC58" i="1"/>
  <c r="AD56" i="1"/>
  <c r="AC56" i="1"/>
  <c r="AD54" i="1"/>
  <c r="AC54" i="1"/>
  <c r="AD52" i="1"/>
  <c r="AC52" i="1"/>
  <c r="AD50" i="1"/>
  <c r="AC50" i="1"/>
  <c r="AD48" i="1"/>
  <c r="AC48" i="1"/>
  <c r="AD44" i="1"/>
  <c r="AC44" i="1"/>
  <c r="AD42" i="1"/>
  <c r="AC42" i="1"/>
  <c r="AD40" i="1"/>
  <c r="AC40" i="1"/>
  <c r="AD38" i="1"/>
  <c r="AC38" i="1"/>
  <c r="AD36" i="1"/>
  <c r="AC36" i="1"/>
  <c r="AD34" i="1"/>
  <c r="AC34" i="1"/>
  <c r="AD32" i="1"/>
  <c r="AC32" i="1"/>
  <c r="AD30" i="1"/>
  <c r="AC30" i="1"/>
  <c r="AD26" i="1"/>
  <c r="AC26" i="1"/>
  <c r="AD23" i="1"/>
  <c r="AC23" i="1"/>
  <c r="AD21" i="1"/>
  <c r="AC21" i="1"/>
  <c r="AD19" i="1"/>
  <c r="AC19" i="1"/>
  <c r="AD17" i="1"/>
  <c r="AC17" i="1"/>
  <c r="AD14" i="1"/>
  <c r="AC14" i="1"/>
  <c r="AD12" i="1"/>
  <c r="AC12" i="1"/>
  <c r="AD7" i="1"/>
  <c r="AC7" i="1"/>
  <c r="AC65" i="1"/>
  <c r="AC28" i="1"/>
  <c r="AD11" i="1"/>
  <c r="AC11" i="1"/>
  <c r="AD78" i="1"/>
  <c r="AC78" i="1"/>
  <c r="AD70" i="1"/>
  <c r="AC70" i="1"/>
  <c r="AD61" i="1"/>
  <c r="AC61" i="1"/>
  <c r="AD59" i="1"/>
  <c r="AC59" i="1"/>
  <c r="AD57" i="1"/>
  <c r="AC57" i="1"/>
  <c r="AD55" i="1"/>
  <c r="AC55" i="1"/>
  <c r="AD53" i="1"/>
  <c r="AC53" i="1"/>
  <c r="AD51" i="1"/>
  <c r="AC51" i="1"/>
  <c r="AD49" i="1"/>
  <c r="AC49" i="1"/>
  <c r="AD47" i="1"/>
  <c r="AC47" i="1"/>
  <c r="AD45" i="1"/>
  <c r="AC45" i="1"/>
  <c r="AD43" i="1"/>
  <c r="AC43" i="1"/>
  <c r="AD41" i="1"/>
  <c r="AC41" i="1"/>
  <c r="AD37" i="1"/>
  <c r="AC37" i="1"/>
  <c r="AD31" i="1"/>
  <c r="AC31" i="1"/>
  <c r="AD29" i="1"/>
  <c r="AC29" i="1"/>
  <c r="AD27" i="1"/>
  <c r="AC27" i="1"/>
  <c r="AD22" i="1"/>
  <c r="AC22" i="1"/>
  <c r="AD18" i="1"/>
  <c r="AC18" i="1"/>
  <c r="AD16" i="1"/>
  <c r="AC16" i="1"/>
  <c r="AD13" i="1"/>
  <c r="AC13" i="1"/>
  <c r="AD10" i="1"/>
  <c r="AC10" i="1"/>
  <c r="AD8" i="1"/>
  <c r="AC8" i="1"/>
  <c r="U6" i="1"/>
  <c r="V6" i="1"/>
  <c r="V11" i="1"/>
  <c r="U11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0" i="1"/>
  <c r="U10" i="1"/>
  <c r="V9" i="1"/>
  <c r="U9" i="1"/>
  <c r="V8" i="1"/>
  <c r="U8" i="1"/>
  <c r="V7" i="1"/>
  <c r="U7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7" i="1"/>
  <c r="U67" i="1"/>
  <c r="V66" i="1"/>
  <c r="V65" i="1"/>
  <c r="V64" i="1"/>
  <c r="V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V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Q66" i="1"/>
  <c r="AC66" i="1" s="1"/>
  <c r="Q63" i="1"/>
  <c r="Q46" i="1"/>
  <c r="Q5" i="1"/>
  <c r="V68" i="1"/>
  <c r="U68" i="1"/>
  <c r="G5" i="1"/>
  <c r="AF5" i="1"/>
  <c r="AE5" i="1"/>
  <c r="AD5" i="1"/>
  <c r="AA5" i="1"/>
  <c r="Z5" i="1"/>
  <c r="Y5" i="1"/>
  <c r="T5" i="1"/>
  <c r="S5" i="1"/>
  <c r="R5" i="1"/>
  <c r="P5" i="1"/>
  <c r="N5" i="1"/>
  <c r="M5" i="1"/>
  <c r="L5" i="1"/>
  <c r="K5" i="1"/>
  <c r="J5" i="1"/>
  <c r="I5" i="1"/>
  <c r="B7" i="1"/>
  <c r="B8" i="1"/>
  <c r="B9" i="1"/>
  <c r="B10" i="1"/>
  <c r="B12" i="1"/>
  <c r="B13" i="1"/>
  <c r="B14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9" i="1"/>
  <c r="B70" i="1"/>
  <c r="B73" i="1"/>
  <c r="B74" i="1"/>
  <c r="B77" i="1"/>
  <c r="B78" i="1"/>
  <c r="B6" i="1"/>
  <c r="U39" i="1" l="1"/>
  <c r="U64" i="1"/>
  <c r="U63" i="1"/>
  <c r="AC63" i="1"/>
  <c r="U46" i="1"/>
  <c r="AC46" i="1"/>
  <c r="AC5" i="1" s="1"/>
  <c r="U66" i="1"/>
  <c r="U38" i="1"/>
</calcChain>
</file>

<file path=xl/sharedStrings.xml><?xml version="1.0" encoding="utf-8"?>
<sst xmlns="http://schemas.openxmlformats.org/spreadsheetml/2006/main" count="132" uniqueCount="109">
  <si>
    <t>Период: 14.09.2023 - 21.09.2023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</si>
  <si>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</si>
  <si>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</si>
  <si>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</si>
  <si>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</si>
  <si>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</si>
  <si>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</si>
  <si>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</si>
  <si>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</si>
  <si>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</si>
  <si>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</si>
  <si>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</si>
  <si>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</si>
  <si>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</si>
  <si>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</si>
  <si>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</si>
  <si>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</si>
  <si>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</si>
  <si>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</si>
  <si>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</si>
  <si>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</si>
  <si>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</si>
  <si>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</si>
  <si>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</si>
  <si>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</si>
  <si>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</si>
  <si>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</si>
  <si>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</si>
  <si>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</si>
  <si>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</si>
  <si>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</si>
  <si>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</si>
  <si>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</si>
  <si>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</si>
  <si>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</si>
  <si>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</si>
  <si>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</si>
  <si>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</si>
  <si>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</si>
  <si>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</si>
  <si>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260  Сосиски Сливочные по-стародворски, ВЕС.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</si>
  <si>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</si>
  <si>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</si>
  <si>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</si>
  <si>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</si>
  <si>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</si>
  <si>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</si>
  <si>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</si>
  <si>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</si>
  <si>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</si>
  <si>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</si>
  <si>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</si>
  <si>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</si>
  <si>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</si>
  <si>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</si>
  <si>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</si>
  <si>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380 Колбаски Балыкбургские с сыром ТМ Баварушка вес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</si>
  <si>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</si>
  <si>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</si>
  <si>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</si>
  <si>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</si>
  <si>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</si>
  <si>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095  Сосиски Баварские,  0.42кг, БАВАРУШКИ 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</si>
  <si>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</si>
  <si>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</si>
  <si>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</si>
  <si>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</si>
  <si>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</si>
  <si>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</si>
  <si>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</si>
  <si>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</si>
  <si>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</si>
  <si>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</si>
  <si>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</si>
  <si>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</si>
  <si>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</si>
  <si>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</si>
  <si>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</si>
  <si>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</si>
  <si>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</si>
  <si>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Ед. Изм.</t>
  </si>
  <si>
    <t>АКЦИЯ</t>
  </si>
  <si>
    <t>шт</t>
  </si>
  <si>
    <t>кг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</si>
  <si>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</si>
  <si>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</si>
  <si>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</si>
  <si>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</si>
  <si>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</si>
  <si>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</si>
  <si>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</si>
  <si>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</si>
  <si>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</si>
  <si>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</si>
  <si>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30,08</t>
  </si>
  <si>
    <t>ср 06,09</t>
  </si>
  <si>
    <t>коментарий</t>
  </si>
  <si>
    <t>вес</t>
  </si>
  <si>
    <t>заказ 1</t>
  </si>
  <si>
    <t>заказ 2</t>
  </si>
  <si>
    <t>заказ 3</t>
  </si>
  <si>
    <t>заказ 4</t>
  </si>
  <si>
    <t>ср 14,09</t>
  </si>
  <si>
    <t>363 Сардельки Филейские Вязанка ТМ Вязанка в обол NDX  ПОКОМ</t>
  </si>
  <si>
    <t>032  Сосиски Вязанка Сливочные, Вязанка амицел МГС, 0.45кг, ПОКОМ</t>
  </si>
  <si>
    <t>отв.хр.1</t>
  </si>
  <si>
    <t>отв.хр.2</t>
  </si>
  <si>
    <t>перемещение в Донецк</t>
  </si>
  <si>
    <t>акция/вывод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</si>
</sst>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4" fillId="0" borderId="0" xfId="0" applyNumberFormat="1" applyFont="1" applyAlignment="1">
      <alignment wrapText="1"/>
    </xf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7" borderId="0" xfId="0" applyNumberFormat="1" applyFill="1" applyAlignment="1"/>
    <xf numFmtId="164" fontId="0" fillId="8" borderId="1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3,09,23%20&#1050;&#1048;/&#1076;&#1074;%2014,09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9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6;&#1074;%2021,09,23%20&#1084;&#1083;&#1088;&#1089;&#1095;%20&#1076;&#1072;&#1085;&#1085;&#1099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9,23%20&#1076;&#1085;&#1088;&#1089;&#109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07.09.2023 - 14.09.2023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запас</v>
          </cell>
          <cell r="T3" t="str">
            <v>запас без заказа</v>
          </cell>
          <cell r="U3" t="str">
            <v>кон ост</v>
          </cell>
          <cell r="V3" t="str">
            <v>опт</v>
          </cell>
          <cell r="W3" t="str">
            <v>ср 24,08</v>
          </cell>
          <cell r="X3" t="str">
            <v>ср 30,08</v>
          </cell>
          <cell r="Y3" t="str">
            <v>ср 06,09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M4" t="str">
            <v>АКЦИЯ</v>
          </cell>
          <cell r="Y4">
            <v>-0.36059999999997672</v>
          </cell>
        </row>
        <row r="5">
          <cell r="E5">
            <v>47570.267999999996</v>
          </cell>
          <cell r="F5">
            <v>39166.527999999998</v>
          </cell>
          <cell r="H5">
            <v>0</v>
          </cell>
          <cell r="I5">
            <v>0</v>
          </cell>
          <cell r="J5">
            <v>29023.761000000002</v>
          </cell>
          <cell r="K5">
            <v>18546.506999999998</v>
          </cell>
          <cell r="L5">
            <v>14655</v>
          </cell>
          <cell r="M5">
            <v>24081</v>
          </cell>
          <cell r="N5">
            <v>5804.7521999999999</v>
          </cell>
          <cell r="O5">
            <v>18140</v>
          </cell>
          <cell r="P5">
            <v>10000</v>
          </cell>
          <cell r="Q5">
            <v>0</v>
          </cell>
          <cell r="R5">
            <v>0</v>
          </cell>
          <cell r="W5">
            <v>5459.073800000001</v>
          </cell>
          <cell r="X5">
            <v>4877.3672000000015</v>
          </cell>
          <cell r="Y5">
            <v>5325.2041999999992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257.16500000000002</v>
          </cell>
          <cell r="F6">
            <v>257.16500000000002</v>
          </cell>
          <cell r="G6">
            <v>1</v>
          </cell>
          <cell r="J6">
            <v>0</v>
          </cell>
          <cell r="M6">
            <v>150</v>
          </cell>
          <cell r="N6">
            <v>0</v>
          </cell>
          <cell r="S6" t="e">
            <v>#DIV/0!</v>
          </cell>
          <cell r="T6" t="e">
            <v>#DIV/0!</v>
          </cell>
          <cell r="W6">
            <v>0</v>
          </cell>
          <cell r="X6">
            <v>0</v>
          </cell>
          <cell r="Y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D7">
            <v>238.71799999999999</v>
          </cell>
          <cell r="F7">
            <v>238.71799999999999</v>
          </cell>
          <cell r="G7">
            <v>1</v>
          </cell>
          <cell r="J7">
            <v>0</v>
          </cell>
          <cell r="M7">
            <v>239</v>
          </cell>
          <cell r="N7">
            <v>0</v>
          </cell>
          <cell r="S7" t="e">
            <v>#DIV/0!</v>
          </cell>
          <cell r="T7" t="e">
            <v>#DIV/0!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013  Сардельки Вязанка Стародворские NDX, ВЕС.  ПОКОМ</v>
          </cell>
          <cell r="B8" t="str">
            <v>кг</v>
          </cell>
          <cell r="C8">
            <v>-64.501999999999995</v>
          </cell>
          <cell r="D8">
            <v>64.501999999999995</v>
          </cell>
          <cell r="G8">
            <v>0</v>
          </cell>
          <cell r="J8">
            <v>0</v>
          </cell>
          <cell r="N8">
            <v>0</v>
          </cell>
          <cell r="S8" t="e">
            <v>#DIV/0!</v>
          </cell>
          <cell r="T8" t="e">
            <v>#DIV/0!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423.09399999999999</v>
          </cell>
          <cell r="D9">
            <v>60.948</v>
          </cell>
          <cell r="E9">
            <v>366.10899999999998</v>
          </cell>
          <cell r="F9">
            <v>3.0000000000000001E-3</v>
          </cell>
          <cell r="G9">
            <v>1</v>
          </cell>
          <cell r="J9">
            <v>305.49899999999997</v>
          </cell>
          <cell r="K9">
            <v>60.61</v>
          </cell>
          <cell r="L9">
            <v>380</v>
          </cell>
          <cell r="N9">
            <v>61.099799999999995</v>
          </cell>
          <cell r="O9">
            <v>290</v>
          </cell>
          <cell r="S9">
            <v>10.96571510872376</v>
          </cell>
          <cell r="T9">
            <v>6.2193820601704104</v>
          </cell>
          <cell r="W9">
            <v>104.20540000000001</v>
          </cell>
          <cell r="X9">
            <v>67.048199999999994</v>
          </cell>
          <cell r="Y9">
            <v>86.834400000000002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1052.864</v>
          </cell>
          <cell r="E10">
            <v>438.38299999999998</v>
          </cell>
          <cell r="F10">
            <v>401.85</v>
          </cell>
          <cell r="G10">
            <v>1</v>
          </cell>
          <cell r="J10">
            <v>438.38299999999998</v>
          </cell>
          <cell r="L10">
            <v>70</v>
          </cell>
          <cell r="N10">
            <v>87.676599999999993</v>
          </cell>
          <cell r="O10">
            <v>490</v>
          </cell>
          <cell r="S10">
            <v>10.970429966490491</v>
          </cell>
          <cell r="T10">
            <v>5.3817096009653662</v>
          </cell>
          <cell r="W10">
            <v>23.516600000000018</v>
          </cell>
          <cell r="X10">
            <v>103.62219999999999</v>
          </cell>
          <cell r="Y10">
            <v>82.522399999999976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227.81100000000001</v>
          </cell>
          <cell r="E11">
            <v>197.065</v>
          </cell>
          <cell r="F11">
            <v>1.18</v>
          </cell>
          <cell r="G11">
            <v>1</v>
          </cell>
          <cell r="J11">
            <v>166.67500000000001</v>
          </cell>
          <cell r="K11">
            <v>30.39</v>
          </cell>
          <cell r="L11">
            <v>70</v>
          </cell>
          <cell r="N11">
            <v>33.335000000000001</v>
          </cell>
          <cell r="O11">
            <v>220</v>
          </cell>
          <cell r="S11">
            <v>8.7349632518374083</v>
          </cell>
          <cell r="T11">
            <v>2.1352932353382332</v>
          </cell>
          <cell r="W11">
            <v>42.127600000000008</v>
          </cell>
          <cell r="X11">
            <v>12.542199999999999</v>
          </cell>
          <cell r="Y11">
            <v>31.427999999999997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G12">
            <v>0.45</v>
          </cell>
          <cell r="J12">
            <v>0</v>
          </cell>
          <cell r="L12">
            <v>325</v>
          </cell>
          <cell r="N12">
            <v>0</v>
          </cell>
          <cell r="S12" t="e">
            <v>#DIV/0!</v>
          </cell>
          <cell r="T12" t="e">
            <v>#DIV/0!</v>
          </cell>
          <cell r="W12">
            <v>22.8</v>
          </cell>
          <cell r="X12">
            <v>10.8</v>
          </cell>
          <cell r="Y12">
            <v>40.799999999999997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C13">
            <v>12</v>
          </cell>
          <cell r="D13">
            <v>130</v>
          </cell>
          <cell r="E13">
            <v>62</v>
          </cell>
          <cell r="G13">
            <v>0.5</v>
          </cell>
          <cell r="J13">
            <v>12</v>
          </cell>
          <cell r="K13">
            <v>50</v>
          </cell>
          <cell r="L13">
            <v>140</v>
          </cell>
          <cell r="N13">
            <v>2.4</v>
          </cell>
          <cell r="S13">
            <v>58.333333333333336</v>
          </cell>
          <cell r="T13">
            <v>58.333333333333336</v>
          </cell>
          <cell r="W13">
            <v>0</v>
          </cell>
          <cell r="X13">
            <v>11.4</v>
          </cell>
          <cell r="Y13">
            <v>17</v>
          </cell>
        </row>
        <row r="14">
          <cell r="A14" t="str">
            <v>083  Колбаса Швейцарская 0,17 кг., ШТ., сырокопченая   ПОКОМ</v>
          </cell>
          <cell r="B14" t="str">
            <v>шт</v>
          </cell>
          <cell r="C14">
            <v>115</v>
          </cell>
          <cell r="D14">
            <v>270</v>
          </cell>
          <cell r="E14">
            <v>313</v>
          </cell>
          <cell r="F14">
            <v>28</v>
          </cell>
          <cell r="G14">
            <v>0.17</v>
          </cell>
          <cell r="J14">
            <v>73</v>
          </cell>
          <cell r="K14">
            <v>240</v>
          </cell>
          <cell r="N14">
            <v>14.6</v>
          </cell>
          <cell r="O14">
            <v>100</v>
          </cell>
          <cell r="S14">
            <v>8.7671232876712324</v>
          </cell>
          <cell r="T14">
            <v>1.9178082191780823</v>
          </cell>
          <cell r="W14">
            <v>21.4</v>
          </cell>
          <cell r="X14">
            <v>19</v>
          </cell>
          <cell r="Y14">
            <v>12.6</v>
          </cell>
        </row>
        <row r="15">
          <cell r="A15" t="str">
            <v>092  Сосиски Баварские с сыром,  0.42кг,ПОКОМ</v>
          </cell>
          <cell r="B15" t="str">
            <v>шт</v>
          </cell>
          <cell r="D15">
            <v>120</v>
          </cell>
          <cell r="E15">
            <v>120</v>
          </cell>
          <cell r="G15">
            <v>0</v>
          </cell>
          <cell r="J15">
            <v>0</v>
          </cell>
          <cell r="K15">
            <v>120</v>
          </cell>
          <cell r="N15">
            <v>0</v>
          </cell>
          <cell r="S15" t="e">
            <v>#DIV/0!</v>
          </cell>
          <cell r="T15" t="e">
            <v>#DIV/0!</v>
          </cell>
          <cell r="W15">
            <v>0</v>
          </cell>
          <cell r="X15">
            <v>0</v>
          </cell>
          <cell r="Y15">
            <v>0</v>
          </cell>
        </row>
        <row r="16">
          <cell r="A16" t="str">
            <v>096  Сосиски Баварские,  0.42кг,ПОКОМ</v>
          </cell>
          <cell r="B16" t="str">
            <v>шт</v>
          </cell>
          <cell r="C16">
            <v>208</v>
          </cell>
          <cell r="D16">
            <v>906</v>
          </cell>
          <cell r="E16">
            <v>205</v>
          </cell>
          <cell r="F16">
            <v>776</v>
          </cell>
          <cell r="G16">
            <v>0.42</v>
          </cell>
          <cell r="J16">
            <v>85</v>
          </cell>
          <cell r="K16">
            <v>120</v>
          </cell>
          <cell r="L16">
            <v>25</v>
          </cell>
          <cell r="M16">
            <v>786</v>
          </cell>
          <cell r="N16">
            <v>17</v>
          </cell>
          <cell r="S16">
            <v>93.352941176470594</v>
          </cell>
          <cell r="T16">
            <v>93.352941176470594</v>
          </cell>
          <cell r="W16">
            <v>27</v>
          </cell>
          <cell r="X16">
            <v>14.6</v>
          </cell>
          <cell r="Y16">
            <v>21.4</v>
          </cell>
        </row>
        <row r="17">
          <cell r="A17" t="str">
            <v>103  Сосиски Классические, 0.42кг,ядрена копотьПОКОМ</v>
          </cell>
          <cell r="B17" t="str">
            <v>шт</v>
          </cell>
          <cell r="C17">
            <v>11</v>
          </cell>
          <cell r="D17">
            <v>637</v>
          </cell>
          <cell r="E17">
            <v>410</v>
          </cell>
          <cell r="F17">
            <v>190</v>
          </cell>
          <cell r="G17">
            <v>0.42</v>
          </cell>
          <cell r="J17">
            <v>224</v>
          </cell>
          <cell r="K17">
            <v>186</v>
          </cell>
          <cell r="N17">
            <v>44.8</v>
          </cell>
          <cell r="O17">
            <v>300</v>
          </cell>
          <cell r="S17">
            <v>10.9375</v>
          </cell>
          <cell r="T17">
            <v>4.2410714285714288</v>
          </cell>
          <cell r="W17">
            <v>0.2</v>
          </cell>
          <cell r="X17">
            <v>58.8</v>
          </cell>
          <cell r="Y17">
            <v>33</v>
          </cell>
        </row>
        <row r="18">
          <cell r="A18" t="str">
            <v>108  Сосиски С сыром,  0.42кг,ядрена копоть ПОКОМ</v>
          </cell>
          <cell r="B18" t="str">
            <v>шт</v>
          </cell>
          <cell r="D18">
            <v>648</v>
          </cell>
          <cell r="E18">
            <v>405</v>
          </cell>
          <cell r="F18">
            <v>216</v>
          </cell>
          <cell r="G18">
            <v>0.42</v>
          </cell>
          <cell r="J18">
            <v>252</v>
          </cell>
          <cell r="K18">
            <v>153</v>
          </cell>
          <cell r="N18">
            <v>50.4</v>
          </cell>
          <cell r="O18">
            <v>340</v>
          </cell>
          <cell r="S18">
            <v>11.031746031746032</v>
          </cell>
          <cell r="T18">
            <v>4.2857142857142856</v>
          </cell>
          <cell r="W18">
            <v>0</v>
          </cell>
          <cell r="X18">
            <v>65</v>
          </cell>
          <cell r="Y18">
            <v>10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77</v>
          </cell>
          <cell r="D19">
            <v>162</v>
          </cell>
          <cell r="E19">
            <v>138</v>
          </cell>
          <cell r="F19">
            <v>24</v>
          </cell>
          <cell r="G19">
            <v>0.35</v>
          </cell>
          <cell r="J19">
            <v>138</v>
          </cell>
          <cell r="L19">
            <v>105</v>
          </cell>
          <cell r="N19">
            <v>27.6</v>
          </cell>
          <cell r="O19">
            <v>175</v>
          </cell>
          <cell r="S19">
            <v>11.014492753623188</v>
          </cell>
          <cell r="T19">
            <v>4.6739130434782608</v>
          </cell>
          <cell r="W19">
            <v>6.2</v>
          </cell>
          <cell r="X19">
            <v>31.6</v>
          </cell>
          <cell r="Y19">
            <v>31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B20" t="str">
            <v>шт</v>
          </cell>
          <cell r="D20">
            <v>312</v>
          </cell>
          <cell r="E20">
            <v>186</v>
          </cell>
          <cell r="F20">
            <v>125</v>
          </cell>
          <cell r="G20">
            <v>0.35</v>
          </cell>
          <cell r="J20">
            <v>156</v>
          </cell>
          <cell r="K20">
            <v>30</v>
          </cell>
          <cell r="L20">
            <v>20</v>
          </cell>
          <cell r="N20">
            <v>31.2</v>
          </cell>
          <cell r="O20">
            <v>190</v>
          </cell>
          <cell r="S20">
            <v>10.737179487179487</v>
          </cell>
          <cell r="T20">
            <v>4.6474358974358978</v>
          </cell>
          <cell r="W20">
            <v>20.6</v>
          </cell>
          <cell r="X20">
            <v>33.6</v>
          </cell>
          <cell r="Y20">
            <v>27.4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319.57400000000001</v>
          </cell>
          <cell r="D21">
            <v>2123.5300000000002</v>
          </cell>
          <cell r="E21">
            <v>439.29599999999999</v>
          </cell>
          <cell r="F21">
            <v>1751.21</v>
          </cell>
          <cell r="G21">
            <v>1</v>
          </cell>
          <cell r="J21">
            <v>317.89099999999996</v>
          </cell>
          <cell r="K21">
            <v>121.405</v>
          </cell>
          <cell r="L21">
            <v>300</v>
          </cell>
          <cell r="M21">
            <v>1751</v>
          </cell>
          <cell r="N21">
            <v>63.578199999999995</v>
          </cell>
          <cell r="S21">
            <v>59.803674844522185</v>
          </cell>
          <cell r="T21">
            <v>59.803674844522185</v>
          </cell>
          <cell r="W21">
            <v>68.128</v>
          </cell>
          <cell r="X21">
            <v>65.036199999999994</v>
          </cell>
          <cell r="Y21">
            <v>68.385400000000004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4999.5569999999998</v>
          </cell>
          <cell r="D22">
            <v>7895.0519999999997</v>
          </cell>
          <cell r="E22">
            <v>8829.0329999999994</v>
          </cell>
          <cell r="F22">
            <v>508.01900000000001</v>
          </cell>
          <cell r="G22">
            <v>1</v>
          </cell>
          <cell r="J22">
            <v>3344.8359999999993</v>
          </cell>
          <cell r="K22">
            <v>5484.1970000000001</v>
          </cell>
          <cell r="L22">
            <v>2350</v>
          </cell>
          <cell r="N22">
            <v>668.96719999999982</v>
          </cell>
          <cell r="O22">
            <v>0</v>
          </cell>
          <cell r="P22">
            <v>5000</v>
          </cell>
          <cell r="S22">
            <v>11.746493699541626</v>
          </cell>
          <cell r="T22">
            <v>4.2722856965184555</v>
          </cell>
          <cell r="W22">
            <v>741.47700000000009</v>
          </cell>
          <cell r="X22">
            <v>607.05500000000006</v>
          </cell>
          <cell r="Y22">
            <v>742.55479999999989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300.48500000000001</v>
          </cell>
          <cell r="D23">
            <v>3768.12</v>
          </cell>
          <cell r="E23">
            <v>634.44399999999996</v>
          </cell>
          <cell r="F23">
            <v>2757.5430000000001</v>
          </cell>
          <cell r="G23">
            <v>1</v>
          </cell>
          <cell r="J23">
            <v>212.11599999999999</v>
          </cell>
          <cell r="K23">
            <v>422.32799999999997</v>
          </cell>
          <cell r="L23">
            <v>600</v>
          </cell>
          <cell r="M23">
            <v>2757</v>
          </cell>
          <cell r="N23">
            <v>42.423199999999994</v>
          </cell>
          <cell r="S23">
            <v>144.13205510192537</v>
          </cell>
          <cell r="T23">
            <v>144.13205510192537</v>
          </cell>
          <cell r="W23">
            <v>66.420799999999986</v>
          </cell>
          <cell r="X23">
            <v>50.662800000000004</v>
          </cell>
          <cell r="Y23">
            <v>84.361799999999988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5862.0330000000004</v>
          </cell>
          <cell r="D24">
            <v>5024.2169999999996</v>
          </cell>
          <cell r="E24">
            <v>4968.7939999999999</v>
          </cell>
          <cell r="F24">
            <v>4106.8329999999996</v>
          </cell>
          <cell r="G24">
            <v>1</v>
          </cell>
          <cell r="J24">
            <v>4968.7939999999999</v>
          </cell>
          <cell r="L24">
            <v>2150</v>
          </cell>
          <cell r="N24">
            <v>993.75879999999995</v>
          </cell>
          <cell r="O24">
            <v>0</v>
          </cell>
          <cell r="P24">
            <v>5000</v>
          </cell>
          <cell r="S24">
            <v>11.327530382624033</v>
          </cell>
          <cell r="T24">
            <v>6.2961283965485384</v>
          </cell>
          <cell r="W24">
            <v>903.22160000000008</v>
          </cell>
          <cell r="X24">
            <v>853.82119999999998</v>
          </cell>
          <cell r="Y24">
            <v>1009.6364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-0.13800000000000001</v>
          </cell>
          <cell r="D25">
            <v>1020.702</v>
          </cell>
          <cell r="E25">
            <v>161.172</v>
          </cell>
          <cell r="F25">
            <v>639.92200000000003</v>
          </cell>
          <cell r="G25">
            <v>1</v>
          </cell>
          <cell r="J25">
            <v>118.67699999999999</v>
          </cell>
          <cell r="K25">
            <v>42.494999999999997</v>
          </cell>
          <cell r="M25">
            <v>692</v>
          </cell>
          <cell r="N25">
            <v>23.735399999999998</v>
          </cell>
          <cell r="S25">
            <v>56.115422533431079</v>
          </cell>
          <cell r="T25">
            <v>56.115422533431079</v>
          </cell>
          <cell r="W25">
            <v>13.6976</v>
          </cell>
          <cell r="X25">
            <v>20.894600000000001</v>
          </cell>
          <cell r="Y25">
            <v>12.814000000000002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1.085</v>
          </cell>
          <cell r="D26">
            <v>2750.9169999999999</v>
          </cell>
          <cell r="E26">
            <v>593.79700000000003</v>
          </cell>
          <cell r="F26">
            <v>1857.962</v>
          </cell>
          <cell r="G26">
            <v>1</v>
          </cell>
          <cell r="J26">
            <v>435.63300000000004</v>
          </cell>
          <cell r="K26">
            <v>158.16399999999999</v>
          </cell>
          <cell r="L26">
            <v>520</v>
          </cell>
          <cell r="M26">
            <v>1851</v>
          </cell>
          <cell r="N26">
            <v>87.12660000000001</v>
          </cell>
          <cell r="S26">
            <v>48.538127276859178</v>
          </cell>
          <cell r="T26">
            <v>48.538127276859178</v>
          </cell>
          <cell r="W26">
            <v>10.857599999999996</v>
          </cell>
          <cell r="X26">
            <v>79.338999999999999</v>
          </cell>
          <cell r="Y26">
            <v>96.8018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8005.6040000000003</v>
          </cell>
          <cell r="D27">
            <v>3023.665</v>
          </cell>
          <cell r="E27">
            <v>3773.5120000000002</v>
          </cell>
          <cell r="F27">
            <v>3827.0079999999998</v>
          </cell>
          <cell r="G27">
            <v>1</v>
          </cell>
          <cell r="J27">
            <v>3773.5120000000002</v>
          </cell>
          <cell r="N27">
            <v>754.70240000000001</v>
          </cell>
          <cell r="O27">
            <v>5000</v>
          </cell>
          <cell r="S27">
            <v>11.696011566943472</v>
          </cell>
          <cell r="T27">
            <v>5.0708835694705616</v>
          </cell>
          <cell r="W27">
            <v>876.99339999999972</v>
          </cell>
          <cell r="X27">
            <v>722.07779999999991</v>
          </cell>
          <cell r="Y27">
            <v>593.45720000000006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6386.3789999999999</v>
          </cell>
          <cell r="D28">
            <v>313.76</v>
          </cell>
          <cell r="E28">
            <v>5455.165</v>
          </cell>
          <cell r="F28">
            <v>801.92200000000003</v>
          </cell>
          <cell r="G28">
            <v>1</v>
          </cell>
          <cell r="J28">
            <v>3222.2449999999999</v>
          </cell>
          <cell r="K28">
            <v>2232.92</v>
          </cell>
          <cell r="N28">
            <v>644.44899999999996</v>
          </cell>
          <cell r="O28">
            <v>4800</v>
          </cell>
          <cell r="S28">
            <v>8.6925761386859168</v>
          </cell>
          <cell r="T28">
            <v>1.244352927849993</v>
          </cell>
          <cell r="W28">
            <v>561.91480000000001</v>
          </cell>
          <cell r="X28">
            <v>459.88239999999996</v>
          </cell>
          <cell r="Y28">
            <v>207.8476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223.935</v>
          </cell>
          <cell r="D29">
            <v>2386.5439999999999</v>
          </cell>
          <cell r="E29">
            <v>553.303</v>
          </cell>
          <cell r="F29">
            <v>1932.8109999999999</v>
          </cell>
          <cell r="G29">
            <v>1</v>
          </cell>
          <cell r="J29">
            <v>474.012</v>
          </cell>
          <cell r="K29">
            <v>79.290999999999997</v>
          </cell>
          <cell r="L29">
            <v>360</v>
          </cell>
          <cell r="M29">
            <v>1927</v>
          </cell>
          <cell r="N29">
            <v>94.802400000000006</v>
          </cell>
          <cell r="S29">
            <v>44.511647384454399</v>
          </cell>
          <cell r="T29">
            <v>44.511647384454399</v>
          </cell>
          <cell r="W29">
            <v>52.24580000000001</v>
          </cell>
          <cell r="X29">
            <v>94.626599999999996</v>
          </cell>
          <cell r="Y29">
            <v>90.730800000000002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3.5000000000000003E-2</v>
          </cell>
          <cell r="D30">
            <v>1937.4480000000001</v>
          </cell>
          <cell r="E30">
            <v>289.43</v>
          </cell>
          <cell r="F30">
            <v>1492.2349999999999</v>
          </cell>
          <cell r="G30">
            <v>1</v>
          </cell>
          <cell r="J30">
            <v>289.43</v>
          </cell>
          <cell r="M30">
            <v>1378</v>
          </cell>
          <cell r="N30">
            <v>57.886000000000003</v>
          </cell>
          <cell r="S30">
            <v>49.584269080606703</v>
          </cell>
          <cell r="T30">
            <v>49.584269080606703</v>
          </cell>
          <cell r="W30">
            <v>45.311399999999999</v>
          </cell>
          <cell r="X30">
            <v>53.282999999999994</v>
          </cell>
          <cell r="Y30">
            <v>36.741399999999999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-2.5999999999999999E-2</v>
          </cell>
          <cell r="D31">
            <v>2790.7159999999999</v>
          </cell>
          <cell r="E31">
            <v>740.35400000000004</v>
          </cell>
          <cell r="F31">
            <v>1662.502</v>
          </cell>
          <cell r="G31">
            <v>1</v>
          </cell>
          <cell r="J31">
            <v>332.35100000000006</v>
          </cell>
          <cell r="K31">
            <v>408.00299999999999</v>
          </cell>
          <cell r="L31">
            <v>185</v>
          </cell>
          <cell r="M31">
            <v>1567</v>
          </cell>
          <cell r="N31">
            <v>66.470200000000006</v>
          </cell>
          <cell r="S31">
            <v>51.368914190118275</v>
          </cell>
          <cell r="T31">
            <v>51.368914190118275</v>
          </cell>
          <cell r="W31">
            <v>44.294200000000004</v>
          </cell>
          <cell r="X31">
            <v>60.736000000000004</v>
          </cell>
          <cell r="Y31">
            <v>57.602200000000003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D32">
            <v>791.06600000000003</v>
          </cell>
          <cell r="E32">
            <v>270.577</v>
          </cell>
          <cell r="F32">
            <v>306.125</v>
          </cell>
          <cell r="G32">
            <v>1</v>
          </cell>
          <cell r="J32">
            <v>271.98899999999998</v>
          </cell>
          <cell r="K32">
            <v>-1.4119999999999999</v>
          </cell>
          <cell r="N32">
            <v>54.397799999999997</v>
          </cell>
          <cell r="O32">
            <v>290</v>
          </cell>
          <cell r="S32">
            <v>10.958623326678653</v>
          </cell>
          <cell r="T32">
            <v>5.6275253778645462</v>
          </cell>
          <cell r="W32">
            <v>33.289400000000001</v>
          </cell>
          <cell r="X32">
            <v>57.763199999999998</v>
          </cell>
          <cell r="Y32">
            <v>29.6858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17.097000000000001</v>
          </cell>
          <cell r="D33">
            <v>330.21699999999998</v>
          </cell>
          <cell r="E33">
            <v>172.08600000000001</v>
          </cell>
          <cell r="F33">
            <v>90.036000000000001</v>
          </cell>
          <cell r="G33">
            <v>1</v>
          </cell>
          <cell r="J33">
            <v>121.89300000000001</v>
          </cell>
          <cell r="K33">
            <v>50.192999999999998</v>
          </cell>
          <cell r="L33">
            <v>135</v>
          </cell>
          <cell r="N33">
            <v>24.378600000000002</v>
          </cell>
          <cell r="O33">
            <v>40</v>
          </cell>
          <cell r="S33">
            <v>10.87166613341209</v>
          </cell>
          <cell r="T33">
            <v>9.2308828234599183</v>
          </cell>
          <cell r="W33">
            <v>27.0428</v>
          </cell>
          <cell r="X33">
            <v>32.855200000000004</v>
          </cell>
          <cell r="Y33">
            <v>33.858199999999997</v>
          </cell>
        </row>
        <row r="34">
          <cell r="A34" t="str">
            <v>247  Сардельки Нежные, ВЕС.  ПОКОМ</v>
          </cell>
          <cell r="B34" t="str">
            <v>кг</v>
          </cell>
          <cell r="D34">
            <v>1827.5309999999999</v>
          </cell>
          <cell r="E34">
            <v>627.47199999999998</v>
          </cell>
          <cell r="F34">
            <v>776.73900000000003</v>
          </cell>
          <cell r="G34">
            <v>1</v>
          </cell>
          <cell r="J34">
            <v>365.98599999999999</v>
          </cell>
          <cell r="K34">
            <v>261.48599999999999</v>
          </cell>
          <cell r="N34">
            <v>73.197199999999995</v>
          </cell>
          <cell r="O34">
            <v>30</v>
          </cell>
          <cell r="S34">
            <v>11.02144617553677</v>
          </cell>
          <cell r="T34">
            <v>10.611594432573925</v>
          </cell>
          <cell r="W34">
            <v>18.396399999999993</v>
          </cell>
          <cell r="X34">
            <v>93.967999999999989</v>
          </cell>
          <cell r="Y34">
            <v>21.920200000000001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607.34</v>
          </cell>
          <cell r="D35">
            <v>1369.5920000000001</v>
          </cell>
          <cell r="E35">
            <v>810.81600000000003</v>
          </cell>
          <cell r="F35">
            <v>2.536</v>
          </cell>
          <cell r="G35">
            <v>1</v>
          </cell>
          <cell r="J35">
            <v>505.39600000000002</v>
          </cell>
          <cell r="K35">
            <v>305.42</v>
          </cell>
          <cell r="L35">
            <v>300</v>
          </cell>
          <cell r="N35">
            <v>101.0792</v>
          </cell>
          <cell r="O35">
            <v>700</v>
          </cell>
          <cell r="S35">
            <v>9.9183214746456247</v>
          </cell>
          <cell r="T35">
            <v>2.9930589082620362</v>
          </cell>
          <cell r="W35">
            <v>101.48400000000001</v>
          </cell>
          <cell r="X35">
            <v>34.741799999999998</v>
          </cell>
          <cell r="Y35">
            <v>82.091000000000037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162.94900000000001</v>
          </cell>
          <cell r="D36">
            <v>269.20400000000001</v>
          </cell>
          <cell r="E36">
            <v>82.905000000000001</v>
          </cell>
          <cell r="G36">
            <v>1</v>
          </cell>
          <cell r="J36">
            <v>84.299000000000007</v>
          </cell>
          <cell r="K36">
            <v>-1.3939999999999999</v>
          </cell>
          <cell r="L36">
            <v>760</v>
          </cell>
          <cell r="N36">
            <v>16.8598</v>
          </cell>
          <cell r="S36">
            <v>45.077640304155445</v>
          </cell>
          <cell r="T36">
            <v>45.077640304155445</v>
          </cell>
          <cell r="W36">
            <v>65.431399999999996</v>
          </cell>
          <cell r="X36">
            <v>0</v>
          </cell>
          <cell r="Y36">
            <v>96.961399999999998</v>
          </cell>
        </row>
        <row r="37">
          <cell r="A37" t="str">
            <v>251  Сосиски Баварские, ВЕС.  ПОКОМ</v>
          </cell>
          <cell r="B37" t="str">
            <v>кг</v>
          </cell>
          <cell r="D37">
            <v>58.039000000000001</v>
          </cell>
          <cell r="E37">
            <v>58.039000000000001</v>
          </cell>
          <cell r="G37">
            <v>1</v>
          </cell>
          <cell r="J37">
            <v>0</v>
          </cell>
          <cell r="K37">
            <v>58.039000000000001</v>
          </cell>
          <cell r="N37">
            <v>0</v>
          </cell>
          <cell r="S37" t="e">
            <v>#DIV/0!</v>
          </cell>
          <cell r="T37" t="e">
            <v>#DIV/0!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911.33600000000001</v>
          </cell>
          <cell r="E38">
            <v>423.44600000000003</v>
          </cell>
          <cell r="F38">
            <v>367.53699999999998</v>
          </cell>
          <cell r="G38">
            <v>1</v>
          </cell>
          <cell r="J38">
            <v>315.66100000000006</v>
          </cell>
          <cell r="K38">
            <v>107.785</v>
          </cell>
          <cell r="L38">
            <v>15</v>
          </cell>
          <cell r="N38">
            <v>63.132200000000012</v>
          </cell>
          <cell r="O38">
            <v>310</v>
          </cell>
          <cell r="S38">
            <v>10.969631978609963</v>
          </cell>
          <cell r="T38">
            <v>6.0593009589401277</v>
          </cell>
          <cell r="W38">
            <v>13.439400000000003</v>
          </cell>
          <cell r="X38">
            <v>81.65140000000001</v>
          </cell>
          <cell r="Y38">
            <v>63.83720000000001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C39">
            <v>595.91499999999996</v>
          </cell>
          <cell r="D39">
            <v>882.61400000000003</v>
          </cell>
          <cell r="E39">
            <v>1092.4280000000001</v>
          </cell>
          <cell r="F39">
            <v>119.96899999999999</v>
          </cell>
          <cell r="G39">
            <v>1</v>
          </cell>
          <cell r="J39">
            <v>323.31100000000015</v>
          </cell>
          <cell r="K39">
            <v>769.11699999999996</v>
          </cell>
          <cell r="L39">
            <v>175</v>
          </cell>
          <cell r="N39">
            <v>64.662200000000027</v>
          </cell>
          <cell r="O39">
            <v>410</v>
          </cell>
          <cell r="S39">
            <v>10.902335522144309</v>
          </cell>
          <cell r="T39">
            <v>4.5616913745588592</v>
          </cell>
          <cell r="W39">
            <v>79.302400000000006</v>
          </cell>
          <cell r="X39">
            <v>0.27999999999999997</v>
          </cell>
          <cell r="Y39">
            <v>70.428799999999995</v>
          </cell>
        </row>
        <row r="40">
          <cell r="A40" t="str">
            <v>259  Сосиски Сливочные Дугушка, ВЕС.   ПОКОМ</v>
          </cell>
          <cell r="B40" t="str">
            <v>кг</v>
          </cell>
          <cell r="D40">
            <v>513.82399999999996</v>
          </cell>
          <cell r="E40">
            <v>342.80700000000002</v>
          </cell>
          <cell r="F40">
            <v>170.94300000000001</v>
          </cell>
          <cell r="G40">
            <v>1</v>
          </cell>
          <cell r="J40">
            <v>244.34500000000003</v>
          </cell>
          <cell r="K40">
            <v>98.462000000000003</v>
          </cell>
          <cell r="L40">
            <v>90</v>
          </cell>
          <cell r="N40">
            <v>48.869000000000007</v>
          </cell>
          <cell r="O40">
            <v>270</v>
          </cell>
          <cell r="S40">
            <v>10.864617651271766</v>
          </cell>
          <cell r="T40">
            <v>5.3396427182876662</v>
          </cell>
          <cell r="W40">
            <v>0</v>
          </cell>
          <cell r="X40">
            <v>52.449800000000003</v>
          </cell>
          <cell r="Y40">
            <v>47.293400000000005</v>
          </cell>
        </row>
        <row r="41">
          <cell r="A41" t="str">
            <v>260  Сосиски Сливочные по-стародворски, ВЕС.  ПОКОМ</v>
          </cell>
          <cell r="B41" t="str">
            <v>кг</v>
          </cell>
          <cell r="D41">
            <v>57.820999999999998</v>
          </cell>
          <cell r="E41">
            <v>57.820999999999998</v>
          </cell>
          <cell r="G41">
            <v>0</v>
          </cell>
          <cell r="J41">
            <v>0</v>
          </cell>
          <cell r="K41">
            <v>57.820999999999998</v>
          </cell>
          <cell r="N41">
            <v>0</v>
          </cell>
          <cell r="S41" t="e">
            <v>#DIV/0!</v>
          </cell>
          <cell r="T41" t="e">
            <v>#DIV/0!</v>
          </cell>
          <cell r="W41">
            <v>0</v>
          </cell>
          <cell r="X41">
            <v>0</v>
          </cell>
          <cell r="Y41">
            <v>0</v>
          </cell>
        </row>
        <row r="42">
          <cell r="A42" t="str">
            <v>263  Шпикачки Стародворские, ВЕС.  ПОКОМ</v>
          </cell>
          <cell r="B42" t="str">
            <v>кг</v>
          </cell>
          <cell r="C42">
            <v>45.963000000000001</v>
          </cell>
          <cell r="D42">
            <v>366.15300000000002</v>
          </cell>
          <cell r="E42">
            <v>342.98399999999998</v>
          </cell>
          <cell r="F42">
            <v>55.722999999999999</v>
          </cell>
          <cell r="G42">
            <v>1</v>
          </cell>
          <cell r="J42">
            <v>154.50899999999999</v>
          </cell>
          <cell r="K42">
            <v>188.47499999999999</v>
          </cell>
          <cell r="N42">
            <v>30.901799999999998</v>
          </cell>
          <cell r="O42">
            <v>220</v>
          </cell>
          <cell r="S42">
            <v>8.9225546731905592</v>
          </cell>
          <cell r="T42">
            <v>1.8032282909086204</v>
          </cell>
          <cell r="W42">
            <v>27.71</v>
          </cell>
          <cell r="X42">
            <v>35.710999999999999</v>
          </cell>
          <cell r="Y42">
            <v>27.189399999999999</v>
          </cell>
        </row>
        <row r="43">
          <cell r="A43" t="str">
            <v>265  Колбаса Балыкбургская, ВЕС, ТМ Баварушка  ПОКОМ</v>
          </cell>
          <cell r="B43" t="str">
            <v>кг</v>
          </cell>
          <cell r="C43">
            <v>1426.9290000000001</v>
          </cell>
          <cell r="D43">
            <v>1508.3810000000001</v>
          </cell>
          <cell r="E43">
            <v>2778.6469999999999</v>
          </cell>
          <cell r="F43">
            <v>3.0649999999999999</v>
          </cell>
          <cell r="G43">
            <v>1</v>
          </cell>
          <cell r="J43">
            <v>711.20800000000008</v>
          </cell>
          <cell r="K43">
            <v>2067.4389999999999</v>
          </cell>
          <cell r="N43">
            <v>142.24160000000001</v>
          </cell>
          <cell r="O43">
            <v>990</v>
          </cell>
          <cell r="S43">
            <v>6.9815370468273699</v>
          </cell>
          <cell r="T43">
            <v>2.1547845356070235E-2</v>
          </cell>
          <cell r="W43">
            <v>153.50059999999999</v>
          </cell>
          <cell r="X43">
            <v>-0.8667999999999999</v>
          </cell>
          <cell r="Y43">
            <v>114.5578</v>
          </cell>
        </row>
        <row r="44">
          <cell r="A44" t="str">
            <v>266  Колбаса Филейбургская с сочным окороком, ВЕС, ТМ Баварушка  ПОКОМ</v>
          </cell>
          <cell r="B44" t="str">
            <v>кг</v>
          </cell>
          <cell r="C44">
            <v>165.43299999999999</v>
          </cell>
          <cell r="D44">
            <v>1642.71</v>
          </cell>
          <cell r="E44">
            <v>1076.635</v>
          </cell>
          <cell r="F44">
            <v>1.4690000000000001</v>
          </cell>
          <cell r="G44">
            <v>1</v>
          </cell>
          <cell r="J44">
            <v>369.09299999999996</v>
          </cell>
          <cell r="K44">
            <v>707.54200000000003</v>
          </cell>
          <cell r="L44">
            <v>770</v>
          </cell>
          <cell r="N44">
            <v>73.818599999999989</v>
          </cell>
          <cell r="O44">
            <v>40</v>
          </cell>
          <cell r="S44">
            <v>10.99274437607866</v>
          </cell>
          <cell r="T44">
            <v>10.450875524596784</v>
          </cell>
          <cell r="W44">
            <v>93.805199999999985</v>
          </cell>
          <cell r="X44">
            <v>87.657399999999996</v>
          </cell>
          <cell r="Y44">
            <v>115.6164</v>
          </cell>
        </row>
        <row r="45">
          <cell r="A45" t="str">
            <v>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677.51700000000005</v>
          </cell>
          <cell r="D45">
            <v>505.56</v>
          </cell>
          <cell r="E45">
            <v>649.221</v>
          </cell>
          <cell r="F45">
            <v>253.06100000000001</v>
          </cell>
          <cell r="G45">
            <v>1</v>
          </cell>
          <cell r="J45">
            <v>347.44600000000003</v>
          </cell>
          <cell r="K45">
            <v>301.77499999999998</v>
          </cell>
          <cell r="N45">
            <v>69.489200000000011</v>
          </cell>
          <cell r="O45">
            <v>500</v>
          </cell>
          <cell r="S45">
            <v>10.837094109588252</v>
          </cell>
          <cell r="T45">
            <v>3.6417313769621749</v>
          </cell>
          <cell r="W45">
            <v>86.2</v>
          </cell>
          <cell r="X45">
            <v>20.577000000000002</v>
          </cell>
          <cell r="Y45">
            <v>53.517800000000001</v>
          </cell>
        </row>
        <row r="46">
          <cell r="A46" t="str">
            <v>268  Сосиски Филейбургские с филе сочного окорока, ВЕС, ТМ Баварушка  ПОКОМ</v>
          </cell>
          <cell r="B46" t="str">
            <v>кг</v>
          </cell>
          <cell r="D46">
            <v>468.654</v>
          </cell>
          <cell r="G46">
            <v>0</v>
          </cell>
          <cell r="J46">
            <v>0</v>
          </cell>
          <cell r="N46">
            <v>0</v>
          </cell>
          <cell r="S46" t="e">
            <v>#DIV/0!</v>
          </cell>
          <cell r="T46" t="e">
            <v>#DIV/0!</v>
          </cell>
          <cell r="W46">
            <v>0</v>
          </cell>
          <cell r="X46">
            <v>0</v>
          </cell>
          <cell r="Y46">
            <v>0</v>
          </cell>
        </row>
        <row r="47">
          <cell r="A47" t="str">
            <v>271  Колбаса Сервелат Левантский ТМ Особый Рецепт, ВЕС. ПОКОМ</v>
          </cell>
          <cell r="B47" t="str">
            <v>кг</v>
          </cell>
          <cell r="C47">
            <v>23.010999999999999</v>
          </cell>
          <cell r="D47">
            <v>239.03</v>
          </cell>
          <cell r="E47">
            <v>144.67500000000001</v>
          </cell>
          <cell r="F47">
            <v>19.594000000000001</v>
          </cell>
          <cell r="G47">
            <v>1</v>
          </cell>
          <cell r="J47">
            <v>80.347000000000008</v>
          </cell>
          <cell r="K47">
            <v>64.328000000000003</v>
          </cell>
          <cell r="N47">
            <v>16.069400000000002</v>
          </cell>
          <cell r="O47">
            <v>100</v>
          </cell>
          <cell r="S47">
            <v>7.4423438336216652</v>
          </cell>
          <cell r="T47">
            <v>1.2193361295381284</v>
          </cell>
          <cell r="W47">
            <v>8.8124000000000002</v>
          </cell>
          <cell r="X47">
            <v>11.1312</v>
          </cell>
          <cell r="Y47">
            <v>8.6562000000000019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1183</v>
          </cell>
          <cell r="D48">
            <v>2034</v>
          </cell>
          <cell r="E48">
            <v>901</v>
          </cell>
          <cell r="F48">
            <v>2039</v>
          </cell>
          <cell r="G48">
            <v>0.4</v>
          </cell>
          <cell r="J48">
            <v>745</v>
          </cell>
          <cell r="K48">
            <v>156</v>
          </cell>
          <cell r="L48">
            <v>50</v>
          </cell>
          <cell r="M48">
            <v>1938</v>
          </cell>
          <cell r="N48">
            <v>149</v>
          </cell>
          <cell r="S48">
            <v>27.026845637583893</v>
          </cell>
          <cell r="T48">
            <v>27.026845637583893</v>
          </cell>
          <cell r="W48">
            <v>166.4</v>
          </cell>
          <cell r="X48">
            <v>78.8</v>
          </cell>
          <cell r="Y48">
            <v>114.8</v>
          </cell>
        </row>
        <row r="49">
          <cell r="A49" t="str">
            <v>283  Сосиски Сочинки, ВЕС, ТМ Стародворье ПОКОМ</v>
          </cell>
          <cell r="B49" t="str">
            <v>кг</v>
          </cell>
          <cell r="D49">
            <v>118.45099999999999</v>
          </cell>
          <cell r="E49">
            <v>63.234999999999999</v>
          </cell>
          <cell r="G49">
            <v>1</v>
          </cell>
          <cell r="J49">
            <v>0</v>
          </cell>
          <cell r="K49">
            <v>63.234999999999999</v>
          </cell>
          <cell r="N49">
            <v>0</v>
          </cell>
          <cell r="S49" t="e">
            <v>#DIV/0!</v>
          </cell>
          <cell r="T49" t="e">
            <v>#DIV/0!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C50">
            <v>268.22800000000001</v>
          </cell>
          <cell r="D50">
            <v>412.286</v>
          </cell>
          <cell r="E50">
            <v>359.87599999999998</v>
          </cell>
          <cell r="F50">
            <v>-0.45600000000000002</v>
          </cell>
          <cell r="G50">
            <v>1</v>
          </cell>
          <cell r="J50">
            <v>205.39899999999997</v>
          </cell>
          <cell r="K50">
            <v>154.477</v>
          </cell>
          <cell r="L50">
            <v>300</v>
          </cell>
          <cell r="N50">
            <v>41.079799999999992</v>
          </cell>
          <cell r="O50">
            <v>150</v>
          </cell>
          <cell r="S50">
            <v>10.943188623118907</v>
          </cell>
          <cell r="T50">
            <v>7.2917589666940943</v>
          </cell>
          <cell r="W50">
            <v>58.585400000000007</v>
          </cell>
          <cell r="X50">
            <v>32.524000000000001</v>
          </cell>
          <cell r="Y50">
            <v>56.185600000000008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>
            <v>1809</v>
          </cell>
          <cell r="D51">
            <v>2952</v>
          </cell>
          <cell r="E51">
            <v>1306</v>
          </cell>
          <cell r="F51">
            <v>2975</v>
          </cell>
          <cell r="G51">
            <v>0.4</v>
          </cell>
          <cell r="J51">
            <v>1186</v>
          </cell>
          <cell r="K51">
            <v>120</v>
          </cell>
          <cell r="L51">
            <v>685</v>
          </cell>
          <cell r="M51">
            <v>2778</v>
          </cell>
          <cell r="N51">
            <v>237.2</v>
          </cell>
          <cell r="S51">
            <v>27.141652613827993</v>
          </cell>
          <cell r="T51">
            <v>27.141652613827993</v>
          </cell>
          <cell r="W51">
            <v>272.8</v>
          </cell>
          <cell r="X51">
            <v>113.8</v>
          </cell>
          <cell r="Y51">
            <v>230.2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>
            <v>1033</v>
          </cell>
          <cell r="D52">
            <v>2394</v>
          </cell>
          <cell r="E52">
            <v>843</v>
          </cell>
          <cell r="F52">
            <v>2302</v>
          </cell>
          <cell r="G52">
            <v>0.4</v>
          </cell>
          <cell r="J52">
            <v>754</v>
          </cell>
          <cell r="K52">
            <v>89</v>
          </cell>
          <cell r="L52">
            <v>1200</v>
          </cell>
          <cell r="M52">
            <v>1890</v>
          </cell>
          <cell r="N52">
            <v>150.80000000000001</v>
          </cell>
          <cell r="S52">
            <v>35.755968169761267</v>
          </cell>
          <cell r="T52">
            <v>35.755968169761267</v>
          </cell>
          <cell r="W52">
            <v>201.6</v>
          </cell>
          <cell r="X52">
            <v>96.6</v>
          </cell>
          <cell r="Y52">
            <v>206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D53">
            <v>661</v>
          </cell>
          <cell r="E53">
            <v>474</v>
          </cell>
          <cell r="F53">
            <v>107</v>
          </cell>
          <cell r="G53">
            <v>0.4</v>
          </cell>
          <cell r="J53">
            <v>414</v>
          </cell>
          <cell r="K53">
            <v>60</v>
          </cell>
          <cell r="M53">
            <v>1560</v>
          </cell>
          <cell r="N53">
            <v>82.8</v>
          </cell>
          <cell r="S53">
            <v>20.132850241545896</v>
          </cell>
          <cell r="T53">
            <v>20.132850241545896</v>
          </cell>
          <cell r="W53">
            <v>16.8</v>
          </cell>
          <cell r="X53">
            <v>51.6</v>
          </cell>
          <cell r="Y53">
            <v>12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D54">
            <v>247.57300000000001</v>
          </cell>
          <cell r="F54">
            <v>247.57300000000001</v>
          </cell>
          <cell r="G54">
            <v>1</v>
          </cell>
          <cell r="J54">
            <v>0</v>
          </cell>
          <cell r="M54">
            <v>248</v>
          </cell>
          <cell r="N54">
            <v>0</v>
          </cell>
          <cell r="S54" t="e">
            <v>#DIV/0!</v>
          </cell>
          <cell r="T54" t="e">
            <v>#DIV/0!</v>
          </cell>
          <cell r="W54">
            <v>0</v>
          </cell>
          <cell r="X54">
            <v>0</v>
          </cell>
          <cell r="Y54">
            <v>0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D55">
            <v>248.28</v>
          </cell>
          <cell r="F55">
            <v>248.28</v>
          </cell>
          <cell r="G55">
            <v>1</v>
          </cell>
          <cell r="J55">
            <v>0</v>
          </cell>
          <cell r="M55">
            <v>248</v>
          </cell>
          <cell r="N55">
            <v>0</v>
          </cell>
          <cell r="S55" t="e">
            <v>#DIV/0!</v>
          </cell>
          <cell r="T55" t="e">
            <v>#DIV/0!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>
            <v>7.41</v>
          </cell>
          <cell r="D56">
            <v>432.15100000000001</v>
          </cell>
          <cell r="F56">
            <v>431.51600000000002</v>
          </cell>
          <cell r="G56">
            <v>1</v>
          </cell>
          <cell r="J56">
            <v>0</v>
          </cell>
          <cell r="L56">
            <v>290</v>
          </cell>
          <cell r="M56">
            <v>432</v>
          </cell>
          <cell r="N56">
            <v>0</v>
          </cell>
          <cell r="S56" t="e">
            <v>#DIV/0!</v>
          </cell>
          <cell r="T56" t="e">
            <v>#DIV/0!</v>
          </cell>
          <cell r="W56">
            <v>18.107199999999999</v>
          </cell>
          <cell r="X56">
            <v>12.444799999999999</v>
          </cell>
          <cell r="Y56">
            <v>37.055999999999997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C57">
            <v>42.076999999999998</v>
          </cell>
          <cell r="D57">
            <v>265.73700000000002</v>
          </cell>
          <cell r="E57">
            <v>256.72699999999998</v>
          </cell>
          <cell r="F57">
            <v>-5.0999999999999997E-2</v>
          </cell>
          <cell r="G57">
            <v>1</v>
          </cell>
          <cell r="J57">
            <v>100.65199999999999</v>
          </cell>
          <cell r="K57">
            <v>156.07499999999999</v>
          </cell>
          <cell r="L57">
            <v>85</v>
          </cell>
          <cell r="N57">
            <v>20.130399999999998</v>
          </cell>
          <cell r="O57">
            <v>130</v>
          </cell>
          <cell r="S57">
            <v>10.677830544847595</v>
          </cell>
          <cell r="T57">
            <v>4.2199360171680649</v>
          </cell>
          <cell r="W57">
            <v>27.164800000000003</v>
          </cell>
          <cell r="X57">
            <v>26.825599999999998</v>
          </cell>
          <cell r="Y57">
            <v>23.866599999999998</v>
          </cell>
        </row>
        <row r="58">
          <cell r="A58" t="str">
            <v>316 Колбаса варенокоиз мяса птицы Сервелат Пражский ТМ Зареченские ТС Зареченские  ПОКОМ</v>
          </cell>
          <cell r="B58" t="str">
            <v>кг</v>
          </cell>
          <cell r="D58">
            <v>751.94799999999998</v>
          </cell>
          <cell r="E58">
            <v>340.14400000000001</v>
          </cell>
          <cell r="F58">
            <v>3.8759999999999999</v>
          </cell>
          <cell r="G58">
            <v>1</v>
          </cell>
          <cell r="J58">
            <v>138.04</v>
          </cell>
          <cell r="K58">
            <v>202.10400000000001</v>
          </cell>
          <cell r="L58">
            <v>55</v>
          </cell>
          <cell r="N58">
            <v>27.607999999999997</v>
          </cell>
          <cell r="O58">
            <v>190</v>
          </cell>
          <cell r="S58">
            <v>9.014633439582731</v>
          </cell>
          <cell r="T58">
            <v>2.1325702694871054</v>
          </cell>
          <cell r="W58">
            <v>0</v>
          </cell>
          <cell r="X58">
            <v>23.045999999999999</v>
          </cell>
          <cell r="Y58">
            <v>17.597799999999999</v>
          </cell>
        </row>
        <row r="59">
          <cell r="A59" t="str">
            <v>317 Колбаса Сервелат Рижский ТМ Зареченские ТС Зареченские  фиброуз в вакуумной у  ПОКОМ</v>
          </cell>
          <cell r="B59" t="str">
            <v>кг</v>
          </cell>
          <cell r="C59">
            <v>116.78100000000001</v>
          </cell>
          <cell r="D59">
            <v>519.09400000000005</v>
          </cell>
          <cell r="E59">
            <v>228.11799999999999</v>
          </cell>
          <cell r="G59">
            <v>1</v>
          </cell>
          <cell r="J59">
            <v>72.519999999999982</v>
          </cell>
          <cell r="K59">
            <v>155.59800000000001</v>
          </cell>
          <cell r="L59">
            <v>375</v>
          </cell>
          <cell r="N59">
            <v>14.503999999999996</v>
          </cell>
          <cell r="S59">
            <v>25.854936569222289</v>
          </cell>
          <cell r="T59">
            <v>25.854936569222289</v>
          </cell>
          <cell r="W59">
            <v>45.336400000000005</v>
          </cell>
          <cell r="X59">
            <v>34.096400000000003</v>
          </cell>
          <cell r="Y59">
            <v>49.395799999999994</v>
          </cell>
        </row>
        <row r="60">
          <cell r="A60" t="str">
            <v>318 Сосиски Датские ТМ Зареченские колбасы ТС Зареченские п полиамид в модифициров  ПОКОМ</v>
          </cell>
          <cell r="B60" t="str">
            <v>кг</v>
          </cell>
          <cell r="C60">
            <v>1483.008</v>
          </cell>
          <cell r="D60">
            <v>4932.3180000000002</v>
          </cell>
          <cell r="E60">
            <v>3238.3139999999999</v>
          </cell>
          <cell r="F60">
            <v>444.697</v>
          </cell>
          <cell r="G60">
            <v>1</v>
          </cell>
          <cell r="J60">
            <v>1283.7359999999999</v>
          </cell>
          <cell r="K60">
            <v>1954.578</v>
          </cell>
          <cell r="L60">
            <v>1050</v>
          </cell>
          <cell r="N60">
            <v>256.74719999999996</v>
          </cell>
          <cell r="O60">
            <v>1500</v>
          </cell>
          <cell r="S60">
            <v>11.663990882860652</v>
          </cell>
          <cell r="T60">
            <v>5.8216681623012843</v>
          </cell>
          <cell r="W60">
            <v>290.6472</v>
          </cell>
          <cell r="X60">
            <v>140.2116</v>
          </cell>
          <cell r="Y60">
            <v>251.50039999999998</v>
          </cell>
        </row>
        <row r="61">
          <cell r="A61" t="str">
            <v>320 Сосиски Сочинки ТМ Стародворье с сочным окороком в оболочке полиамид в модиф газ 0,4 кг  ПОКОМ</v>
          </cell>
          <cell r="B61" t="str">
            <v>шт</v>
          </cell>
          <cell r="D61">
            <v>1934</v>
          </cell>
          <cell r="E61">
            <v>289</v>
          </cell>
          <cell r="F61">
            <v>1645</v>
          </cell>
          <cell r="G61">
            <v>0.4</v>
          </cell>
          <cell r="J61">
            <v>229</v>
          </cell>
          <cell r="K61">
            <v>60</v>
          </cell>
          <cell r="M61">
            <v>930</v>
          </cell>
          <cell r="N61">
            <v>45.8</v>
          </cell>
          <cell r="S61">
            <v>56.222707423580786</v>
          </cell>
          <cell r="T61">
            <v>56.222707423580786</v>
          </cell>
          <cell r="W61">
            <v>0</v>
          </cell>
          <cell r="X61">
            <v>93.8</v>
          </cell>
          <cell r="Y61">
            <v>31.6</v>
          </cell>
        </row>
        <row r="62">
          <cell r="A62" t="str">
            <v>321 Сосиски Сочинки по-баварски с сыром ТМ Стародворье в оболочке  ПОКОМ</v>
          </cell>
          <cell r="B62" t="str">
            <v>кг</v>
          </cell>
          <cell r="D62">
            <v>585.65800000000002</v>
          </cell>
          <cell r="E62">
            <v>132.63999999999999</v>
          </cell>
          <cell r="F62">
            <v>351.19499999999999</v>
          </cell>
          <cell r="G62">
            <v>1</v>
          </cell>
          <cell r="J62">
            <v>91.680999999999983</v>
          </cell>
          <cell r="K62">
            <v>40.959000000000003</v>
          </cell>
          <cell r="N62">
            <v>18.336199999999998</v>
          </cell>
          <cell r="S62">
            <v>19.153096061343138</v>
          </cell>
          <cell r="T62">
            <v>19.153096061343138</v>
          </cell>
          <cell r="W62">
            <v>0.60699999999999932</v>
          </cell>
          <cell r="X62">
            <v>42.888400000000004</v>
          </cell>
          <cell r="Y62">
            <v>20.490000000000002</v>
          </cell>
        </row>
        <row r="63">
          <cell r="A63" t="str">
            <v>322 Сосиски Сочинки с сыром ТМ Стародворье в оболочке  ПОКОМ</v>
          </cell>
          <cell r="B63" t="str">
            <v>кг</v>
          </cell>
          <cell r="D63">
            <v>1183.7059999999999</v>
          </cell>
          <cell r="E63">
            <v>465.036</v>
          </cell>
          <cell r="F63">
            <v>723.178</v>
          </cell>
          <cell r="G63">
            <v>1</v>
          </cell>
          <cell r="J63">
            <v>287.80700000000002</v>
          </cell>
          <cell r="K63">
            <v>177.22900000000001</v>
          </cell>
          <cell r="N63">
            <v>57.561400000000006</v>
          </cell>
          <cell r="S63">
            <v>12.563592963340014</v>
          </cell>
          <cell r="T63">
            <v>12.563592963340014</v>
          </cell>
          <cell r="W63">
            <v>0</v>
          </cell>
          <cell r="X63">
            <v>83.183999999999997</v>
          </cell>
          <cell r="Y63">
            <v>12.940800000000001</v>
          </cell>
        </row>
        <row r="64">
          <cell r="A64" t="str">
            <v>323 Колбаса варенокопченая Балыкбургская рубленая ТМ Баварушка срез 0,35 кг   ПОКОМ</v>
          </cell>
          <cell r="B64" t="str">
            <v>шт</v>
          </cell>
          <cell r="C64">
            <v>30</v>
          </cell>
          <cell r="D64">
            <v>300</v>
          </cell>
          <cell r="E64">
            <v>166</v>
          </cell>
          <cell r="F64">
            <v>128</v>
          </cell>
          <cell r="G64">
            <v>0.35</v>
          </cell>
          <cell r="J64">
            <v>166</v>
          </cell>
          <cell r="L64">
            <v>140</v>
          </cell>
          <cell r="N64">
            <v>33.200000000000003</v>
          </cell>
          <cell r="O64">
            <v>95</v>
          </cell>
          <cell r="S64">
            <v>10.933734939759034</v>
          </cell>
          <cell r="T64">
            <v>8.0722891566265051</v>
          </cell>
          <cell r="W64">
            <v>0</v>
          </cell>
          <cell r="X64">
            <v>44.2</v>
          </cell>
          <cell r="Y64">
            <v>43</v>
          </cell>
        </row>
        <row r="65">
          <cell r="A65" t="str">
            <v>325 Колбаса Сервелат Мясорубский ТМ Стародворье с мелкорубленным окороком 0,35 кг  ПОКОМ</v>
          </cell>
          <cell r="B65" t="str">
            <v>шт</v>
          </cell>
          <cell r="D65">
            <v>120</v>
          </cell>
          <cell r="E65">
            <v>60</v>
          </cell>
          <cell r="G65">
            <v>0.35</v>
          </cell>
          <cell r="J65">
            <v>0</v>
          </cell>
          <cell r="K65">
            <v>60</v>
          </cell>
          <cell r="N65">
            <v>0</v>
          </cell>
          <cell r="S65" t="e">
            <v>#DIV/0!</v>
          </cell>
          <cell r="T65" t="e">
            <v>#DIV/0!</v>
          </cell>
          <cell r="W65">
            <v>0</v>
          </cell>
          <cell r="X65">
            <v>0</v>
          </cell>
          <cell r="Y65">
            <v>0</v>
          </cell>
        </row>
        <row r="66">
          <cell r="A66" t="str">
            <v>352 Сардельки Сочинки с сыром ТМ Стародворье 0,4 кг   ПОКОМ</v>
          </cell>
          <cell r="B66" t="str">
            <v>шт</v>
          </cell>
          <cell r="D66">
            <v>540</v>
          </cell>
          <cell r="E66">
            <v>62</v>
          </cell>
          <cell r="F66">
            <v>478</v>
          </cell>
          <cell r="G66">
            <v>0</v>
          </cell>
          <cell r="J66">
            <v>2</v>
          </cell>
          <cell r="K66">
            <v>60</v>
          </cell>
          <cell r="M66">
            <v>480</v>
          </cell>
          <cell r="N66">
            <v>0.4</v>
          </cell>
          <cell r="S66">
            <v>2395</v>
          </cell>
          <cell r="T66">
            <v>2395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363 Сардельки Филейские Вязанка ТМ Вязанка в обол NDX  ПОКОМ</v>
          </cell>
          <cell r="B67" t="str">
            <v>кг</v>
          </cell>
          <cell r="C67">
            <v>62.868000000000002</v>
          </cell>
          <cell r="D67">
            <v>63.372999999999998</v>
          </cell>
          <cell r="E67">
            <v>63.372999999999998</v>
          </cell>
          <cell r="G67">
            <v>1</v>
          </cell>
          <cell r="J67">
            <v>0</v>
          </cell>
          <cell r="K67">
            <v>63.372999999999998</v>
          </cell>
          <cell r="L67">
            <v>580</v>
          </cell>
          <cell r="N67">
            <v>0</v>
          </cell>
          <cell r="S67" t="e">
            <v>#DIV/0!</v>
          </cell>
          <cell r="T67" t="e">
            <v>#DIV/0!</v>
          </cell>
          <cell r="W67">
            <v>0</v>
          </cell>
          <cell r="X67">
            <v>0</v>
          </cell>
          <cell r="Y67">
            <v>58.039400000000001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D68">
            <v>237.75</v>
          </cell>
          <cell r="F68">
            <v>237.75</v>
          </cell>
          <cell r="G68">
            <v>1</v>
          </cell>
          <cell r="J68">
            <v>0</v>
          </cell>
          <cell r="M68">
            <v>238</v>
          </cell>
          <cell r="N68">
            <v>0</v>
          </cell>
          <cell r="S68" t="e">
            <v>#DIV/0!</v>
          </cell>
          <cell r="T68" t="e">
            <v>#DIV/0!</v>
          </cell>
          <cell r="W68">
            <v>0</v>
          </cell>
          <cell r="X68">
            <v>0</v>
          </cell>
          <cell r="Y68">
            <v>0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D69">
            <v>240.56800000000001</v>
          </cell>
          <cell r="F69">
            <v>240.56800000000001</v>
          </cell>
          <cell r="G69">
            <v>1</v>
          </cell>
          <cell r="J69">
            <v>0</v>
          </cell>
          <cell r="M69">
            <v>241</v>
          </cell>
          <cell r="N69">
            <v>0</v>
          </cell>
          <cell r="S69" t="e">
            <v>#DIV/0!</v>
          </cell>
          <cell r="T69" t="e">
            <v>#DIV/0!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378 Ветчина Балыкбургская ТМ Баварушка в оболочке фиброуз в вакуумной упаковке.  ПОКОМ</v>
          </cell>
          <cell r="B70" t="str">
            <v>кг</v>
          </cell>
          <cell r="D70">
            <v>909.01499999999999</v>
          </cell>
          <cell r="E70">
            <v>74.588999999999999</v>
          </cell>
          <cell r="F70">
            <v>630.75300000000004</v>
          </cell>
          <cell r="G70">
            <v>0</v>
          </cell>
          <cell r="J70">
            <v>74.588999999999999</v>
          </cell>
          <cell r="N70">
            <v>14.9178</v>
          </cell>
          <cell r="S70">
            <v>42.281904838515068</v>
          </cell>
          <cell r="T70">
            <v>42.281904838515068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380 Колбаски Балыкбургские с сыром ТМ Баварушка вес  Поком</v>
          </cell>
          <cell r="B71" t="str">
            <v>кг</v>
          </cell>
          <cell r="D71">
            <v>102.761</v>
          </cell>
          <cell r="F71">
            <v>102.761</v>
          </cell>
          <cell r="G71">
            <v>1</v>
          </cell>
          <cell r="J71">
            <v>0</v>
          </cell>
          <cell r="N71">
            <v>0</v>
          </cell>
          <cell r="S71" t="e">
            <v>#DIV/0!</v>
          </cell>
          <cell r="T71" t="e">
            <v>#DIV/0!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БОНУС_096  Сосиски Баварские,  0.42кг,ПОКОМ</v>
          </cell>
          <cell r="B72" t="str">
            <v>шт</v>
          </cell>
          <cell r="D72">
            <v>51</v>
          </cell>
          <cell r="E72">
            <v>14</v>
          </cell>
          <cell r="F72">
            <v>10</v>
          </cell>
          <cell r="G72">
            <v>0</v>
          </cell>
          <cell r="J72">
            <v>14</v>
          </cell>
          <cell r="N72">
            <v>2.8</v>
          </cell>
          <cell r="S72">
            <v>3.5714285714285716</v>
          </cell>
          <cell r="T72">
            <v>3.5714285714285716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БОНУС_225  Колбаса Дугушка со шпиком, ВЕС, ТМ Стародворье   ПОКОМ</v>
          </cell>
          <cell r="B73" t="str">
            <v>кг</v>
          </cell>
          <cell r="D73">
            <v>82.007999999999996</v>
          </cell>
          <cell r="E73">
            <v>23.8</v>
          </cell>
          <cell r="F73">
            <v>58.207999999999998</v>
          </cell>
          <cell r="G73">
            <v>0</v>
          </cell>
          <cell r="J73">
            <v>23.8</v>
          </cell>
          <cell r="N73">
            <v>4.76</v>
          </cell>
          <cell r="S73">
            <v>12.22857142857143</v>
          </cell>
          <cell r="T73">
            <v>12.22857142857143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В/к колбасы «Сочинка по-европейски с сочной грудинкой» Весовой фиброуз ТМ «Стародворье»</v>
          </cell>
          <cell r="B74" t="str">
            <v>кг</v>
          </cell>
          <cell r="G74">
            <v>1</v>
          </cell>
          <cell r="O74">
            <v>135</v>
          </cell>
        </row>
        <row r="75">
          <cell r="A75" t="str">
            <v>В/к колбасы «Сочинка по-фински с сочным окороком» Весовой фиброуз ТМ «Стародворье»</v>
          </cell>
          <cell r="B75" t="str">
            <v>кг</v>
          </cell>
          <cell r="G75">
            <v>1</v>
          </cell>
          <cell r="O75">
            <v>135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13.09.2023 - 20.09.2023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АКЦИЯ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АКЦИЯ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АКЦИЯ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АКЦИЯ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АКЦИЯ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АКЦИЯ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АКЦИЯ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АКЦИЯ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АКЦИЯ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АКЦИЯ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АКЦИЯ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АКЦИЯ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АКЦИЯ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АКЦИЯ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АКЦИЯ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АКЦИЯ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АКЦИЯ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АКЦИЯ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АКЦИЯ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АКЦИЯ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АКЦИЯ</v>
          </cell>
        </row>
        <row r="45">
          <cell r="A45" t="str">
            <v>378 Ветчина Балыкбургская ТМ Баварушка в оболочке фиброуз в вакуумной упаковке.  ПОКОМ</v>
          </cell>
          <cell r="B45" t="str">
            <v>кг</v>
          </cell>
        </row>
        <row r="46">
          <cell r="A46" t="str">
            <v>381  Сардельки Сочинки 0,4кг ТМ Стародворье  ПОКОМ</v>
          </cell>
          <cell r="B46" t="str">
            <v>шт</v>
          </cell>
          <cell r="C46" t="str">
            <v>АКЦИЯ</v>
          </cell>
        </row>
        <row r="47">
          <cell r="A47" t="str">
            <v>383 Колбаса Сочинка по-европейски с сочной грудиной ТМ Стародворье в оболочке фиброуз в ва  Поком</v>
          </cell>
          <cell r="B47" t="str">
            <v>кг</v>
          </cell>
        </row>
        <row r="48">
          <cell r="A48" t="str">
            <v>384  Колбаса Сочинка по-фински с сочным окороком ТМ Стародворье в оболочке фиброуз в ва  Поком</v>
          </cell>
          <cell r="B48" t="str">
            <v>кг</v>
          </cell>
        </row>
        <row r="49">
          <cell r="A49" t="str">
            <v>БОНУС_096  Сосиски Баварские,  0.42кг,ПОКОМ</v>
          </cell>
          <cell r="B49" t="str">
            <v>шт</v>
          </cell>
        </row>
        <row r="50">
          <cell r="A50" t="str">
            <v>БОНУС_225  Колбаса Дугушка со шпиком, ВЕС, ТМ Стародворье   ПОКОМ</v>
          </cell>
          <cell r="B50" t="str">
            <v>кг</v>
          </cell>
        </row>
        <row r="51">
          <cell r="A51" t="str">
            <v>БОНУС_314 Колбаса вареная Филейская ТМ Вязанка ТС Классическая в оболочке полиамид.  ПОКОМ</v>
          </cell>
          <cell r="B51" t="str">
            <v>кг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14.09.2023 - 21.09.2023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Равно "1 КОЛБАСНЫЕ ИЗДЕЛИЯ Мелитополь" И
Номенклатура В группе из списка "ПОКОМ Логистический Партн..."</v>
          </cell>
        </row>
        <row r="8">
          <cell r="A8" t="str">
            <v>Склад</v>
          </cell>
          <cell r="E8" t="str">
            <v>Количество</v>
          </cell>
        </row>
        <row r="9">
          <cell r="A9" t="str">
            <v>Номенклатура</v>
          </cell>
          <cell r="E9" t="str">
            <v>Начальный остаток</v>
          </cell>
          <cell r="G9" t="str">
            <v>Приход</v>
          </cell>
          <cell r="H9" t="str">
            <v>Расход</v>
          </cell>
          <cell r="I9" t="str">
            <v>Конечный остаток</v>
          </cell>
        </row>
        <row r="10">
          <cell r="A10" t="str">
            <v>1 КОЛБАСНЫЕ ИЗДЕЛИЯ Мелитополь</v>
          </cell>
        </row>
        <row r="11">
          <cell r="A11" t="str">
            <v>ПОКОМ Логистический Партнер</v>
          </cell>
        </row>
        <row r="12">
          <cell r="A12" t="str">
            <v>Вязанка Логистический Партнер(Кг)</v>
          </cell>
          <cell r="E12">
            <v>2477.9290000000001</v>
          </cell>
          <cell r="G12">
            <v>3260.7669999999998</v>
          </cell>
          <cell r="H12">
            <v>1532.2809999999999</v>
          </cell>
          <cell r="I12">
            <v>4206.415</v>
          </cell>
        </row>
        <row r="13">
          <cell r="A13" t="str">
            <v>003   Колбаса Вязанка с индейкой, вектор ВЕС, ПОКОМ</v>
          </cell>
          <cell r="E13">
            <v>257.16500000000002</v>
          </cell>
          <cell r="G13">
            <v>247.63499999999999</v>
          </cell>
          <cell r="H13">
            <v>69.814999999999998</v>
          </cell>
          <cell r="I13">
            <v>434.98500000000001</v>
          </cell>
        </row>
        <row r="14">
          <cell r="A14" t="str">
            <v>005  Колбаса Докторская ГОСТ, Вязанка вектор,ВЕС. ПОКОМ</v>
          </cell>
          <cell r="E14">
            <v>238.71799999999999</v>
          </cell>
          <cell r="G14">
            <v>239.666</v>
          </cell>
          <cell r="H14">
            <v>58.494</v>
          </cell>
          <cell r="I14">
            <v>419.89</v>
          </cell>
        </row>
        <row r="15">
          <cell r="A15" t="str">
            <v>016  Сосиски Вязанка Молочные, Вязанка вискофан  ВЕС.ПОКОМ</v>
          </cell>
          <cell r="E15">
            <v>1.385</v>
          </cell>
          <cell r="G15">
            <v>375.27</v>
          </cell>
          <cell r="H15">
            <v>100.4</v>
          </cell>
          <cell r="I15">
            <v>276.255</v>
          </cell>
        </row>
        <row r="16">
          <cell r="A16" t="str">
            <v>017  Сосиски Вязанка Сливочные, Вязанка амицел ВЕС.ПОКОМ</v>
          </cell>
          <cell r="E16">
            <v>572.524</v>
          </cell>
          <cell r="G16">
            <v>576.327</v>
          </cell>
          <cell r="H16">
            <v>663.69500000000005</v>
          </cell>
          <cell r="I16">
            <v>485.15600000000001</v>
          </cell>
        </row>
        <row r="17">
          <cell r="A17" t="str">
            <v>018  Сосиски Рубленые, Вязанка вискофан  ВЕС.ПОКОМ</v>
          </cell>
          <cell r="E17">
            <v>2.4500000000000002</v>
          </cell>
          <cell r="G17">
            <v>320.43599999999998</v>
          </cell>
          <cell r="H17">
            <v>96.158000000000001</v>
          </cell>
          <cell r="I17">
            <v>226.72800000000001</v>
          </cell>
        </row>
        <row r="18">
          <cell r="A18" t="str">
            <v>312  Ветчина Филейская ТМ Вязанка ТС Столичная ВЕС  ПОКОМ</v>
          </cell>
          <cell r="E18">
            <v>247.57300000000001</v>
          </cell>
          <cell r="G18">
            <v>241.40299999999999</v>
          </cell>
          <cell r="H18">
            <v>96.873999999999995</v>
          </cell>
          <cell r="I18">
            <v>392.10199999999998</v>
          </cell>
        </row>
        <row r="19">
          <cell r="A19" t="str">
            <v>313 Колбаса вареная Молокуша ТМ Вязанка в оболочке полиамид. ВЕС  ПОКОМ</v>
          </cell>
          <cell r="E19">
            <v>248.28</v>
          </cell>
          <cell r="G19">
            <v>247.45599999999999</v>
          </cell>
          <cell r="H19">
            <v>144.26599999999999</v>
          </cell>
          <cell r="I19">
            <v>351.47</v>
          </cell>
        </row>
        <row r="20">
          <cell r="A20" t="str">
            <v>314 Колбаса вареная Филейская ТМ Вязанка ТС Классическая в оболочке полиамид.  ПОКОМ</v>
          </cell>
          <cell r="E20">
            <v>431.51600000000002</v>
          </cell>
          <cell r="G20">
            <v>421.48500000000001</v>
          </cell>
          <cell r="H20">
            <v>177.46299999999999</v>
          </cell>
          <cell r="I20">
            <v>675.53800000000001</v>
          </cell>
        </row>
        <row r="21">
          <cell r="A21" t="str">
            <v>369 Колбаса Сливушка ТМ Вязанка в оболочке полиамид вес.  ПОКОМ</v>
          </cell>
          <cell r="E21">
            <v>237.75</v>
          </cell>
          <cell r="G21">
            <v>246.91</v>
          </cell>
          <cell r="H21">
            <v>93.912000000000006</v>
          </cell>
          <cell r="I21">
            <v>390.74799999999999</v>
          </cell>
        </row>
        <row r="22">
          <cell r="A22" t="str">
            <v>370 Ветчина Сливушка с индейкой ТМ Вязанка в оболочке полиамид.</v>
          </cell>
          <cell r="E22">
            <v>240.56800000000001</v>
          </cell>
          <cell r="G22">
            <v>241.501</v>
          </cell>
          <cell r="H22">
            <v>28.526</v>
          </cell>
          <cell r="I22">
            <v>453.54300000000001</v>
          </cell>
        </row>
        <row r="23">
          <cell r="A23" t="str">
            <v>БОНУС_314 Колбаса вареная Филейская ТМ Вязанка ТС Классическая в оболочке полиамид.  ПОКОМ</v>
          </cell>
          <cell r="G23">
            <v>102.678</v>
          </cell>
          <cell r="H23">
            <v>2.6779999999999999</v>
          </cell>
          <cell r="I23">
            <v>100</v>
          </cell>
        </row>
        <row r="24">
          <cell r="A24" t="str">
            <v>Логистический Партнер кг</v>
          </cell>
          <cell r="E24">
            <v>30347.967000000001</v>
          </cell>
          <cell r="G24">
            <v>49961.256999999998</v>
          </cell>
          <cell r="H24">
            <v>43249.474000000002</v>
          </cell>
          <cell r="I24">
            <v>37059.75</v>
          </cell>
        </row>
        <row r="25">
          <cell r="A25" t="str">
            <v>200  Ветчина Дугушка ТМ Стародворье, вектор в/у    ПОКОМ</v>
          </cell>
          <cell r="E25">
            <v>1757.35</v>
          </cell>
          <cell r="G25">
            <v>1804.9359999999999</v>
          </cell>
          <cell r="H25">
            <v>507.06299999999999</v>
          </cell>
          <cell r="I25">
            <v>3055.223</v>
          </cell>
        </row>
        <row r="26">
          <cell r="A26" t="str">
            <v>201  Ветчина Нежная ТМ Особый рецепт, (2,5кг), ПОКОМ</v>
          </cell>
          <cell r="E26">
            <v>1149.807</v>
          </cell>
          <cell r="G26">
            <v>7007.83</v>
          </cell>
          <cell r="H26">
            <v>8157.6369999999997</v>
          </cell>
        </row>
        <row r="27">
          <cell r="A27" t="str">
            <v>217  Колбаса Докторская Дугушка, ВЕС, НЕ ГОСТ, ТМ Стародворье ПОКОМ</v>
          </cell>
          <cell r="E27">
            <v>2759.3009999999999</v>
          </cell>
          <cell r="G27">
            <v>3249.078</v>
          </cell>
          <cell r="H27">
            <v>977.70100000000002</v>
          </cell>
          <cell r="I27">
            <v>5030.6779999999999</v>
          </cell>
        </row>
        <row r="28">
          <cell r="A28" t="str">
            <v>218  Колбаса Докторская оригинальная ТМ Особый рецепт БОЛЬШОЙ БАТОН, п/а ВЕС, ТМ Стародворье ПОКОМ</v>
          </cell>
          <cell r="G28">
            <v>5.2039999999999997</v>
          </cell>
          <cell r="H28">
            <v>5.2039999999999997</v>
          </cell>
        </row>
        <row r="29">
          <cell r="A29" t="str">
            <v>219  Колбаса Докторская Особая ТМ Особый рецепт, ВЕС  ПОКОМ</v>
          </cell>
          <cell r="E29">
            <v>5088.375</v>
          </cell>
          <cell r="G29">
            <v>2027.508</v>
          </cell>
          <cell r="H29">
            <v>7112.2079999999996</v>
          </cell>
          <cell r="I29">
            <v>3.6749999999999998</v>
          </cell>
        </row>
        <row r="30">
          <cell r="A30" t="str">
            <v>225  Колбаса Дугушка со шпиком, ВЕС, ТМ Стародворье   ПОКОМ</v>
          </cell>
          <cell r="E30">
            <v>706.88800000000003</v>
          </cell>
          <cell r="G30">
            <v>790.726</v>
          </cell>
          <cell r="H30">
            <v>402.35700000000003</v>
          </cell>
          <cell r="I30">
            <v>1095.2570000000001</v>
          </cell>
        </row>
        <row r="31">
          <cell r="A31" t="str">
            <v>229  Колбаса Молочная Дугушка, в/у, ВЕС, ТМ Стародворье   ПОКОМ</v>
          </cell>
          <cell r="E31">
            <v>2044.4659999999999</v>
          </cell>
          <cell r="G31">
            <v>1849.7249999999999</v>
          </cell>
          <cell r="H31">
            <v>648.303</v>
          </cell>
          <cell r="I31">
            <v>3245.8879999999999</v>
          </cell>
        </row>
        <row r="32">
          <cell r="A32" t="str">
            <v>230  Колбаса Молочная Особая ТМ Особый рецепт, п/а, ВЕС. ПОКОМ</v>
          </cell>
          <cell r="E32">
            <v>4460.0360000000001</v>
          </cell>
          <cell r="G32">
            <v>5005.3109999999997</v>
          </cell>
          <cell r="H32">
            <v>4699.509</v>
          </cell>
          <cell r="I32">
            <v>4765.8379999999997</v>
          </cell>
        </row>
        <row r="33">
          <cell r="A33" t="str">
            <v>235  Колбаса Особая ТМ Особый рецепт, ВЕС, ТМ Стародворье ПОКОМ</v>
          </cell>
          <cell r="E33">
            <v>1514.152</v>
          </cell>
          <cell r="G33">
            <v>6311.5439999999999</v>
          </cell>
          <cell r="H33">
            <v>3266.6170000000002</v>
          </cell>
          <cell r="I33">
            <v>4559.0789999999997</v>
          </cell>
        </row>
        <row r="34">
          <cell r="A34" t="str">
            <v>236  Колбаса Рубленая ЗАПЕЧ. Дугушка ТМ Стародворье, вектор, в/к    ПОКОМ</v>
          </cell>
          <cell r="E34">
            <v>2044.175</v>
          </cell>
          <cell r="G34">
            <v>2038.001</v>
          </cell>
          <cell r="H34">
            <v>683.95799999999997</v>
          </cell>
          <cell r="I34">
            <v>3398.2179999999998</v>
          </cell>
        </row>
        <row r="35">
          <cell r="A35" t="str">
            <v>239  Колбаса Салями запеч Дугушка, оболочка вектор, ВЕС, ТМ Стародворье  ПОКОМ</v>
          </cell>
          <cell r="E35">
            <v>1600.9939999999999</v>
          </cell>
          <cell r="G35">
            <v>1481.566</v>
          </cell>
          <cell r="H35">
            <v>577.70299999999997</v>
          </cell>
          <cell r="I35">
            <v>2504.857</v>
          </cell>
        </row>
        <row r="36">
          <cell r="A36" t="str">
            <v>242  Колбаса Сервелат ЗАПЕЧ.Дугушка ТМ Стародворье, вектор, в/к     ПОКОМ</v>
          </cell>
          <cell r="E36">
            <v>1782.0139999999999</v>
          </cell>
          <cell r="G36">
            <v>1883.242</v>
          </cell>
          <cell r="H36">
            <v>967.61500000000001</v>
          </cell>
          <cell r="I36">
            <v>2697.6410000000001</v>
          </cell>
        </row>
        <row r="37">
          <cell r="A37" t="str">
            <v>243  Колбаса Сервелат Зернистый, ВЕС.  ПОКОМ</v>
          </cell>
          <cell r="E37">
            <v>371.87</v>
          </cell>
          <cell r="G37">
            <v>30.428000000000001</v>
          </cell>
          <cell r="H37">
            <v>402.298</v>
          </cell>
        </row>
        <row r="38">
          <cell r="A38" t="str">
            <v>244  Колбаса Сервелат Кремлевский, ВЕС. ПОКОМ</v>
          </cell>
          <cell r="E38">
            <v>128.535</v>
          </cell>
          <cell r="G38">
            <v>197.53100000000001</v>
          </cell>
          <cell r="H38">
            <v>283.65899999999999</v>
          </cell>
          <cell r="I38">
            <v>42.406999999999996</v>
          </cell>
        </row>
        <row r="39">
          <cell r="A39" t="str">
            <v>247  Сардельки Нежные, ВЕС.  ПОКОМ</v>
          </cell>
          <cell r="E39">
            <v>889.02099999999996</v>
          </cell>
          <cell r="G39">
            <v>504.70499999999998</v>
          </cell>
          <cell r="H39">
            <v>1119.31</v>
          </cell>
          <cell r="I39">
            <v>274.416</v>
          </cell>
        </row>
        <row r="40">
          <cell r="A40" t="str">
            <v>248  Сардельки Сочные ТМ Особый рецепт,   ПОКОМ</v>
          </cell>
          <cell r="E40">
            <v>62.280999999999999</v>
          </cell>
          <cell r="G40">
            <v>1916.8989999999999</v>
          </cell>
          <cell r="H40">
            <v>1279.3820000000001</v>
          </cell>
          <cell r="I40">
            <v>699.798</v>
          </cell>
        </row>
        <row r="41">
          <cell r="A41" t="str">
            <v>250  Сардельки стародворские с говядиной в обол. NDX, ВЕС. ПОКОМ</v>
          </cell>
          <cell r="G41">
            <v>71.061999999999998</v>
          </cell>
          <cell r="H41">
            <v>71.061999999999998</v>
          </cell>
        </row>
        <row r="42">
          <cell r="A42" t="str">
            <v>251  Сосиски Баварские, ВЕС.  ПОКОМ</v>
          </cell>
          <cell r="G42">
            <v>79.730999999999995</v>
          </cell>
          <cell r="H42">
            <v>79.730999999999995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E43">
            <v>445.85399999999998</v>
          </cell>
          <cell r="G43">
            <v>408.37599999999998</v>
          </cell>
          <cell r="H43">
            <v>542.51199999999994</v>
          </cell>
          <cell r="I43">
            <v>311.71800000000002</v>
          </cell>
        </row>
        <row r="44">
          <cell r="A44" t="str">
            <v>257  Сосиски Молочные оригинальные ТМ Особый рецепт, ВЕС.   ПОКОМ</v>
          </cell>
          <cell r="E44">
            <v>165.642</v>
          </cell>
          <cell r="G44">
            <v>1234.576</v>
          </cell>
          <cell r="H44">
            <v>993.01700000000005</v>
          </cell>
          <cell r="I44">
            <v>407.20100000000002</v>
          </cell>
        </row>
        <row r="45">
          <cell r="A45" t="str">
            <v>259  Сосиски Сливочные Дугушка, ВЕС.   ПОКОМ</v>
          </cell>
          <cell r="E45">
            <v>266.00400000000002</v>
          </cell>
          <cell r="G45">
            <v>367.04500000000002</v>
          </cell>
          <cell r="H45">
            <v>357.69799999999998</v>
          </cell>
          <cell r="I45">
            <v>275.351</v>
          </cell>
        </row>
        <row r="46">
          <cell r="A46" t="str">
            <v>260  Сосиски Сливочные по-стародворски, ВЕС.  ПОКОМ</v>
          </cell>
          <cell r="G46">
            <v>68.986000000000004</v>
          </cell>
          <cell r="H46">
            <v>68.986000000000004</v>
          </cell>
        </row>
        <row r="47">
          <cell r="A47" t="str">
            <v>263  Шпикачки Стародворские, ВЕС.  ПОКОМ</v>
          </cell>
          <cell r="E47">
            <v>69.11</v>
          </cell>
          <cell r="G47">
            <v>227.64699999999999</v>
          </cell>
          <cell r="H47">
            <v>72.311000000000007</v>
          </cell>
          <cell r="I47">
            <v>224.446</v>
          </cell>
        </row>
        <row r="48">
          <cell r="A48" t="str">
            <v>265  Колбаса Балыкбургская, ВЕС, ТМ Баварушка  ПОКОМ</v>
          </cell>
          <cell r="E48">
            <v>71.680999999999997</v>
          </cell>
          <cell r="G48">
            <v>2003.268</v>
          </cell>
          <cell r="H48">
            <v>1164.489</v>
          </cell>
          <cell r="I48">
            <v>910.46</v>
          </cell>
        </row>
        <row r="49">
          <cell r="A49" t="str">
            <v>266  Колбаса Филейбургская с сочным окороком, ВЕС, ТМ Баварушка  ПОКОМ</v>
          </cell>
          <cell r="E49">
            <v>12.292</v>
          </cell>
          <cell r="G49">
            <v>1155.4269999999999</v>
          </cell>
          <cell r="H49">
            <v>1153.4259999999999</v>
          </cell>
          <cell r="I49">
            <v>14.292999999999999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E50">
            <v>300.00400000000002</v>
          </cell>
          <cell r="G50">
            <v>858.07899999999995</v>
          </cell>
          <cell r="H50">
            <v>707.67899999999997</v>
          </cell>
          <cell r="I50">
            <v>450.404</v>
          </cell>
        </row>
        <row r="51">
          <cell r="A51" t="str">
            <v>268  Сосиски Филейбургские с филе сочного окорока, ВЕС, ТМ Баварушка  ПОКОМ</v>
          </cell>
          <cell r="G51">
            <v>54.81</v>
          </cell>
          <cell r="H51">
            <v>54.81</v>
          </cell>
        </row>
        <row r="52">
          <cell r="A52" t="str">
            <v>271  Колбаса Сервелат Левантский ТМ Особый Рецепт, ВЕС. ПОКОМ</v>
          </cell>
          <cell r="E52">
            <v>31.177</v>
          </cell>
          <cell r="G52">
            <v>262.18200000000002</v>
          </cell>
          <cell r="H52">
            <v>190.03299999999999</v>
          </cell>
          <cell r="I52">
            <v>103.32599999999999</v>
          </cell>
        </row>
        <row r="53">
          <cell r="A53" t="str">
            <v>283  Сосиски Сочинки, ВЕС, ТМ Стародворье ПОКОМ</v>
          </cell>
          <cell r="G53">
            <v>86.527000000000001</v>
          </cell>
          <cell r="H53">
            <v>86.527000000000001</v>
          </cell>
        </row>
        <row r="54">
          <cell r="A54" t="str">
            <v>297  Колбаса Мясорубская с рубленой грудинкой ВЕС ТМ Стародворье  ПОКОМ</v>
          </cell>
          <cell r="E54">
            <v>1.7110000000000001</v>
          </cell>
          <cell r="G54">
            <v>457.13299999999998</v>
          </cell>
          <cell r="H54">
            <v>305.64699999999999</v>
          </cell>
          <cell r="I54">
            <v>153.197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E55">
            <v>46.536999999999999</v>
          </cell>
          <cell r="G55">
            <v>180.381</v>
          </cell>
          <cell r="H55">
            <v>94.977999999999994</v>
          </cell>
          <cell r="I55">
            <v>131.94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E56">
            <v>22.364999999999998</v>
          </cell>
          <cell r="G56">
            <v>597.91600000000005</v>
          </cell>
          <cell r="H56">
            <v>432.416</v>
          </cell>
          <cell r="I56">
            <v>187.86500000000001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G57">
            <v>492.87700000000001</v>
          </cell>
          <cell r="H57">
            <v>492.87700000000001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E58">
            <v>613.64700000000005</v>
          </cell>
          <cell r="G58">
            <v>4842.1059999999998</v>
          </cell>
          <cell r="H58">
            <v>4009.9409999999998</v>
          </cell>
          <cell r="I58">
            <v>1445.8119999999999</v>
          </cell>
        </row>
        <row r="59">
          <cell r="A59" t="str">
            <v>321 Сосиски Сочинки по-баварски с сыром ТМ Стародворье в оболочке  ПОКОМ</v>
          </cell>
          <cell r="E59">
            <v>360.392</v>
          </cell>
          <cell r="G59">
            <v>163.358</v>
          </cell>
          <cell r="H59">
            <v>346.54</v>
          </cell>
          <cell r="I59">
            <v>177.21</v>
          </cell>
        </row>
        <row r="60">
          <cell r="A60" t="str">
            <v>322 Сосиски Сочинки с сыром ТМ Стародворье в оболочке  ПОКОМ</v>
          </cell>
          <cell r="E60">
            <v>765.06799999999998</v>
          </cell>
          <cell r="H60">
            <v>405.20400000000001</v>
          </cell>
          <cell r="I60">
            <v>359.86399999999998</v>
          </cell>
        </row>
        <row r="61">
          <cell r="A61" t="str">
            <v>378 Ветчина Балыкбургская ТМ Баварушка в оболочке фиброуз в вакуумной упаковке.  ПОКОМ</v>
          </cell>
          <cell r="E61">
            <v>643.90499999999997</v>
          </cell>
          <cell r="G61">
            <v>6.3179999999999996</v>
          </cell>
          <cell r="H61">
            <v>324.892</v>
          </cell>
          <cell r="I61">
            <v>325.33100000000002</v>
          </cell>
        </row>
        <row r="62">
          <cell r="A62" t="str">
            <v>380 Колбаски Балыкбургские с сыром ТМ Баварушка вес  Поком</v>
          </cell>
          <cell r="E62">
            <v>102.761</v>
          </cell>
          <cell r="G62">
            <v>0.16500000000000001</v>
          </cell>
          <cell r="H62">
            <v>101.19499999999999</v>
          </cell>
          <cell r="I62">
            <v>1.7310000000000001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G63">
            <v>139.053</v>
          </cell>
          <cell r="I63">
            <v>139.053</v>
          </cell>
        </row>
        <row r="64">
          <cell r="A64" t="str">
            <v>БОНУС_225  Колбаса Дугушка со шпиком, ВЕС, ТМ Стародворье   ПОКОМ</v>
          </cell>
          <cell r="E64">
            <v>70.552000000000007</v>
          </cell>
          <cell r="G64">
            <v>100</v>
          </cell>
          <cell r="H64">
            <v>102.979</v>
          </cell>
          <cell r="I64">
            <v>67.572999999999993</v>
          </cell>
        </row>
        <row r="65">
          <cell r="A65" t="str">
            <v>Логистический Партнер Шт</v>
          </cell>
          <cell r="E65">
            <v>12205</v>
          </cell>
          <cell r="G65">
            <v>20935</v>
          </cell>
          <cell r="H65">
            <v>9644</v>
          </cell>
          <cell r="I65">
            <v>23496</v>
          </cell>
        </row>
        <row r="66">
          <cell r="A66" t="str">
            <v>058  Колбаса Докторская Особая ТМ Особый рецепт,  0,5кг, ПОКОМ</v>
          </cell>
          <cell r="E66">
            <v>8</v>
          </cell>
          <cell r="G66">
            <v>60</v>
          </cell>
          <cell r="H66">
            <v>68</v>
          </cell>
        </row>
        <row r="67">
          <cell r="A67" t="str">
            <v>083  Колбаса Швейцарская 0,17 кг., ШТ., сырокопченая   ПОКОМ</v>
          </cell>
          <cell r="E67">
            <v>51</v>
          </cell>
          <cell r="G67">
            <v>105</v>
          </cell>
          <cell r="H67">
            <v>51</v>
          </cell>
          <cell r="I67">
            <v>105</v>
          </cell>
        </row>
        <row r="68">
          <cell r="A68" t="str">
            <v>092  Сосиски Баварские с сыром,  0.42кг,ПОКОМ</v>
          </cell>
          <cell r="G68">
            <v>96</v>
          </cell>
          <cell r="H68">
            <v>96</v>
          </cell>
        </row>
        <row r="69">
          <cell r="A69" t="str">
            <v>095  Сосиски Баварские,  0.42кг, БАВАРУШКИ ПОКОМ</v>
          </cell>
          <cell r="H69">
            <v>2</v>
          </cell>
          <cell r="I69">
            <v>-2</v>
          </cell>
        </row>
        <row r="70">
          <cell r="A70" t="str">
            <v>096  Сосиски Баварские,  0.42кг,ПОКОМ</v>
          </cell>
          <cell r="E70">
            <v>776</v>
          </cell>
          <cell r="G70">
            <v>1040</v>
          </cell>
          <cell r="H70">
            <v>593</v>
          </cell>
          <cell r="I70">
            <v>1223</v>
          </cell>
        </row>
        <row r="71">
          <cell r="A71" t="str">
            <v>103  Сосиски Классические, 0.42кг,ядрена копотьПОКОМ</v>
          </cell>
          <cell r="E71">
            <v>275</v>
          </cell>
          <cell r="G71">
            <v>396</v>
          </cell>
          <cell r="H71">
            <v>377</v>
          </cell>
          <cell r="I71">
            <v>294</v>
          </cell>
        </row>
        <row r="72">
          <cell r="A72" t="str">
            <v>108  Сосиски С сыром,  0.42кг,ядрена копоть ПОКОМ</v>
          </cell>
          <cell r="E72">
            <v>308</v>
          </cell>
          <cell r="G72">
            <v>582</v>
          </cell>
          <cell r="H72">
            <v>368</v>
          </cell>
          <cell r="I72">
            <v>522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E73">
            <v>54</v>
          </cell>
          <cell r="G73">
            <v>240</v>
          </cell>
          <cell r="H73">
            <v>114</v>
          </cell>
          <cell r="I73">
            <v>180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E74">
            <v>163</v>
          </cell>
          <cell r="G74">
            <v>253</v>
          </cell>
          <cell r="H74">
            <v>224</v>
          </cell>
          <cell r="I74">
            <v>192</v>
          </cell>
        </row>
        <row r="75">
          <cell r="A75" t="str">
            <v>273  Сосиски Сочинки с сочной грудинкой, МГС 0.4кг,   ПОКОМ</v>
          </cell>
          <cell r="E75">
            <v>2286</v>
          </cell>
          <cell r="G75">
            <v>2094</v>
          </cell>
          <cell r="H75">
            <v>1159</v>
          </cell>
          <cell r="I75">
            <v>3221</v>
          </cell>
        </row>
        <row r="76">
          <cell r="A76" t="str">
            <v>301  Сосиски Сочинки по-баварски с сыром,  0.4кг, ТМ Стародворье  ПОКОМ</v>
          </cell>
          <cell r="E76">
            <v>3279</v>
          </cell>
          <cell r="G76">
            <v>2958</v>
          </cell>
          <cell r="H76">
            <v>1904</v>
          </cell>
          <cell r="I76">
            <v>4333</v>
          </cell>
        </row>
        <row r="77">
          <cell r="A77" t="str">
            <v>302  Сосиски Сочинки по-баварски,  0.4кг, ТМ Стародворье  ПОКОМ</v>
          </cell>
          <cell r="E77">
            <v>2312</v>
          </cell>
          <cell r="G77">
            <v>2488</v>
          </cell>
          <cell r="H77">
            <v>1228</v>
          </cell>
          <cell r="I77">
            <v>3572</v>
          </cell>
        </row>
        <row r="78">
          <cell r="A78" t="str">
            <v>309  Сосиски Сочинки с сыром 0,4 кг ТМ Стародворье  ПОКОМ</v>
          </cell>
          <cell r="E78">
            <v>298</v>
          </cell>
          <cell r="G78">
            <v>1657</v>
          </cell>
          <cell r="H78">
            <v>904</v>
          </cell>
          <cell r="I78">
            <v>1051</v>
          </cell>
        </row>
        <row r="79">
          <cell r="A79" t="str">
            <v>320  Сосиски Сочинки с сочным окороком 0,4 кг ТМ Стародворье  ПОКОМ</v>
          </cell>
          <cell r="E79">
            <v>1741</v>
          </cell>
          <cell r="G79">
            <v>1050</v>
          </cell>
          <cell r="H79">
            <v>694</v>
          </cell>
          <cell r="I79">
            <v>2097</v>
          </cell>
        </row>
        <row r="80">
          <cell r="A80" t="str">
            <v>323 Колбаса варенокопченая Балыкбургская рубленая ТМ Баварушка срез 0,35 кг   ПОКОМ</v>
          </cell>
          <cell r="E80">
            <v>164</v>
          </cell>
          <cell r="G80">
            <v>198</v>
          </cell>
          <cell r="H80">
            <v>267</v>
          </cell>
          <cell r="I80">
            <v>95</v>
          </cell>
        </row>
        <row r="81">
          <cell r="A81" t="str">
            <v>325 Колбаса Сервелат Мясорубский ТМ Стародворье с мелкорубленным окороком 0,35 кг  ПОКОМ</v>
          </cell>
          <cell r="G81">
            <v>48</v>
          </cell>
          <cell r="H81">
            <v>48</v>
          </cell>
        </row>
        <row r="82">
          <cell r="A82" t="str">
            <v>352  Сардельки Сочинки с сыром 0,4 кг ТМ Стародворье   ПОКОМ</v>
          </cell>
          <cell r="E82">
            <v>480</v>
          </cell>
          <cell r="G82">
            <v>630</v>
          </cell>
          <cell r="H82">
            <v>733</v>
          </cell>
          <cell r="I82">
            <v>377</v>
          </cell>
        </row>
        <row r="83">
          <cell r="A83" t="str">
            <v>371  Сосиски Сочинки Молочные 0,4 кг ТМ Стародворье  ПОКОМ</v>
          </cell>
          <cell r="G83">
            <v>2298</v>
          </cell>
          <cell r="H83">
            <v>223</v>
          </cell>
          <cell r="I83">
            <v>2075</v>
          </cell>
        </row>
        <row r="84">
          <cell r="A84" t="str">
            <v>372  Сосиски Сочинки Сливочные 0,4 кг ТМ Стародворье  ПОКОМ</v>
          </cell>
          <cell r="G84">
            <v>2298</v>
          </cell>
          <cell r="H84">
            <v>175</v>
          </cell>
          <cell r="I84">
            <v>2123</v>
          </cell>
        </row>
        <row r="85">
          <cell r="A85" t="str">
            <v>381  Сардельки Сочинки 0,4кг ТМ Стародворье  ПОКОМ</v>
          </cell>
          <cell r="G85">
            <v>2298</v>
          </cell>
          <cell r="H85">
            <v>270</v>
          </cell>
          <cell r="I85">
            <v>2028</v>
          </cell>
        </row>
        <row r="86">
          <cell r="A86" t="str">
            <v>БОНУС_096  Сосиски Баварские,  0.42кг,ПОКОМ</v>
          </cell>
          <cell r="E86">
            <v>10</v>
          </cell>
          <cell r="G86">
            <v>146</v>
          </cell>
          <cell r="H86">
            <v>146</v>
          </cell>
          <cell r="I86">
            <v>10</v>
          </cell>
        </row>
        <row r="87">
          <cell r="A87" t="str">
            <v>Итого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заказ</v>
          </cell>
          <cell r="Q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Задвоенная продажа</v>
          </cell>
          <cell r="I4" t="str">
            <v>Ориентировочные остатки</v>
          </cell>
          <cell r="N4" t="str">
            <v>Гермес</v>
          </cell>
          <cell r="O4" t="str">
            <v>ПЕРЕМЕЩЕНИЕ РОСТОВ - ДОНЕЦК</v>
          </cell>
          <cell r="P4" t="str">
            <v>отв. хранение</v>
          </cell>
          <cell r="Q4" t="str">
            <v>ПЕРЕМЕЩЕНИЕ ИЗ МЕЛИТОПОЛЯ</v>
          </cell>
        </row>
        <row r="5">
          <cell r="F5">
            <v>28230.168999999998</v>
          </cell>
          <cell r="G5">
            <v>37178.841999999997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1493.07</v>
          </cell>
          <cell r="P5">
            <v>17675</v>
          </cell>
          <cell r="Q5">
            <v>5050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321.56200000000001</v>
          </cell>
          <cell r="E6">
            <v>515.61599999999999</v>
          </cell>
          <cell r="F6">
            <v>169.72200000000001</v>
          </cell>
          <cell r="G6">
            <v>655.28800000000001</v>
          </cell>
          <cell r="I6">
            <v>655.28800000000001</v>
          </cell>
          <cell r="J6">
            <v>1</v>
          </cell>
          <cell r="O6">
            <v>236.41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133.03800000000001</v>
          </cell>
          <cell r="E7">
            <v>826.32600000000002</v>
          </cell>
          <cell r="F7">
            <v>244.309</v>
          </cell>
          <cell r="G7">
            <v>589.68299999999999</v>
          </cell>
          <cell r="I7">
            <v>589.68299999999999</v>
          </cell>
          <cell r="J7">
            <v>1</v>
          </cell>
          <cell r="O7">
            <v>139.15899999999999</v>
          </cell>
          <cell r="Q7">
            <v>250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378.601</v>
          </cell>
          <cell r="E8">
            <v>427.74799999999999</v>
          </cell>
          <cell r="F8">
            <v>285.61</v>
          </cell>
          <cell r="G8">
            <v>436.53300000000002</v>
          </cell>
          <cell r="I8">
            <v>436.53300000000002</v>
          </cell>
          <cell r="J8">
            <v>1</v>
          </cell>
          <cell r="O8">
            <v>48.924999999999997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723.101</v>
          </cell>
          <cell r="E9">
            <v>974.58399999999995</v>
          </cell>
          <cell r="F9">
            <v>667.97299999999996</v>
          </cell>
          <cell r="G9">
            <v>915.09500000000003</v>
          </cell>
          <cell r="I9">
            <v>915.09500000000003</v>
          </cell>
          <cell r="J9">
            <v>1</v>
          </cell>
          <cell r="O9">
            <v>96.712999999999994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77.350999999999999</v>
          </cell>
          <cell r="I10">
            <v>0</v>
          </cell>
          <cell r="J10">
            <v>0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D11">
            <v>80</v>
          </cell>
          <cell r="E11">
            <v>90</v>
          </cell>
          <cell r="F11">
            <v>54</v>
          </cell>
          <cell r="G11">
            <v>106</v>
          </cell>
          <cell r="I11">
            <v>106</v>
          </cell>
          <cell r="J11">
            <v>0.4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D12">
            <v>81</v>
          </cell>
          <cell r="F12">
            <v>20</v>
          </cell>
          <cell r="I12">
            <v>0</v>
          </cell>
          <cell r="J12">
            <v>0.35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D13">
            <v>-60</v>
          </cell>
          <cell r="G13">
            <v>-60</v>
          </cell>
          <cell r="H13">
            <v>102</v>
          </cell>
          <cell r="I13">
            <v>42</v>
          </cell>
          <cell r="J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D14">
            <v>741</v>
          </cell>
          <cell r="E14">
            <v>402</v>
          </cell>
          <cell r="F14">
            <v>272</v>
          </cell>
          <cell r="G14">
            <v>785</v>
          </cell>
          <cell r="I14">
            <v>785</v>
          </cell>
          <cell r="J14">
            <v>0.45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D15">
            <v>389.53800000000001</v>
          </cell>
          <cell r="E15">
            <v>1002</v>
          </cell>
          <cell r="F15">
            <v>316</v>
          </cell>
          <cell r="G15">
            <v>976.53800000000001</v>
          </cell>
          <cell r="I15">
            <v>976.53800000000001</v>
          </cell>
          <cell r="J15">
            <v>0.45</v>
          </cell>
        </row>
        <row r="16">
          <cell r="A16" t="str">
            <v>036  Колбаса Сервелат Запекуша с сочным окороком, Вязанка 0,35кг,  ПОКОМ</v>
          </cell>
          <cell r="B16" t="str">
            <v>шт</v>
          </cell>
          <cell r="D16">
            <v>20</v>
          </cell>
          <cell r="E16">
            <v>150</v>
          </cell>
          <cell r="G16">
            <v>150</v>
          </cell>
          <cell r="I16">
            <v>150</v>
          </cell>
          <cell r="J16">
            <v>0.35</v>
          </cell>
        </row>
        <row r="17">
          <cell r="A17" t="str">
            <v>043  Ветчина Нежная ТМ Особый рецепт, п/а, 0,4кг    ПОКОМ</v>
          </cell>
          <cell r="B17" t="str">
            <v>шт</v>
          </cell>
          <cell r="D17">
            <v>-288</v>
          </cell>
          <cell r="E17">
            <v>290</v>
          </cell>
          <cell r="F17">
            <v>2</v>
          </cell>
          <cell r="H17">
            <v>320</v>
          </cell>
          <cell r="I17">
            <v>320</v>
          </cell>
          <cell r="J17">
            <v>0.4</v>
          </cell>
        </row>
        <row r="18">
          <cell r="A18" t="str">
            <v>047  Кол Баварская, белков.обол. в термоусад. пакете 0.17 кг, ТМ Стародворье  ПОКОМ</v>
          </cell>
          <cell r="B18" t="str">
            <v>шт</v>
          </cell>
          <cell r="D18">
            <v>-122</v>
          </cell>
          <cell r="G18">
            <v>-122</v>
          </cell>
          <cell r="H18">
            <v>120</v>
          </cell>
          <cell r="I18">
            <v>-2</v>
          </cell>
          <cell r="J18">
            <v>0</v>
          </cell>
        </row>
        <row r="19">
          <cell r="A19" t="str">
            <v>054  Колбаса вареная Филейбургская с филе сочного окорока, 0,45 кг, БАВАРУШКА ПОКОМ</v>
          </cell>
          <cell r="B19" t="str">
            <v>шт</v>
          </cell>
          <cell r="D19">
            <v>-114</v>
          </cell>
          <cell r="G19">
            <v>-114</v>
          </cell>
          <cell r="H19">
            <v>114</v>
          </cell>
          <cell r="I19">
            <v>0</v>
          </cell>
          <cell r="J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D20">
            <v>129.41</v>
          </cell>
          <cell r="E20">
            <v>70</v>
          </cell>
          <cell r="F20">
            <v>111</v>
          </cell>
          <cell r="G20">
            <v>83.41</v>
          </cell>
          <cell r="I20">
            <v>83.41</v>
          </cell>
          <cell r="J20">
            <v>0.5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D21">
            <v>-50</v>
          </cell>
          <cell r="G21">
            <v>-50</v>
          </cell>
          <cell r="H21">
            <v>220</v>
          </cell>
          <cell r="I21">
            <v>170</v>
          </cell>
          <cell r="J21">
            <v>0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D22">
            <v>-250</v>
          </cell>
          <cell r="G22">
            <v>-250</v>
          </cell>
          <cell r="H22">
            <v>250</v>
          </cell>
          <cell r="I22">
            <v>0</v>
          </cell>
          <cell r="J22">
            <v>0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D23">
            <v>-91</v>
          </cell>
          <cell r="G23">
            <v>-91</v>
          </cell>
          <cell r="H23">
            <v>150</v>
          </cell>
          <cell r="I23">
            <v>59</v>
          </cell>
          <cell r="J23">
            <v>0.3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D24">
            <v>-498</v>
          </cell>
          <cell r="G24">
            <v>-498</v>
          </cell>
          <cell r="H24">
            <v>498</v>
          </cell>
          <cell r="I24">
            <v>0</v>
          </cell>
          <cell r="J24">
            <v>0</v>
          </cell>
        </row>
        <row r="25">
          <cell r="A25" t="str">
            <v>084  Колбаски Баварские копченые, NDX в МГС 0,28 кг, ТМ Стародворье  ПОКОМ</v>
          </cell>
          <cell r="B25" t="str">
            <v>шт</v>
          </cell>
          <cell r="D25">
            <v>58</v>
          </cell>
          <cell r="F25">
            <v>86</v>
          </cell>
          <cell r="G25">
            <v>-46</v>
          </cell>
          <cell r="H25">
            <v>60</v>
          </cell>
          <cell r="I25">
            <v>14</v>
          </cell>
          <cell r="J25">
            <v>0.28000000000000003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-309</v>
          </cell>
          <cell r="G26">
            <v>-309</v>
          </cell>
          <cell r="H26">
            <v>306</v>
          </cell>
          <cell r="I26">
            <v>-3</v>
          </cell>
          <cell r="J26">
            <v>0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-639</v>
          </cell>
          <cell r="G27">
            <v>-639</v>
          </cell>
          <cell r="H27">
            <v>702</v>
          </cell>
          <cell r="I27">
            <v>63</v>
          </cell>
          <cell r="J27">
            <v>0.42</v>
          </cell>
        </row>
        <row r="28">
          <cell r="A28" t="str">
            <v>095  Сосиски Баварские,  0.42кг, БАВАРУШКИ ПОКОМ</v>
          </cell>
          <cell r="B28" t="str">
            <v>шт</v>
          </cell>
          <cell r="D28">
            <v>-6</v>
          </cell>
          <cell r="G28">
            <v>-6</v>
          </cell>
          <cell r="I28">
            <v>-6</v>
          </cell>
          <cell r="J28">
            <v>0</v>
          </cell>
        </row>
        <row r="29">
          <cell r="A29" t="str">
            <v>096  Сосиски Баварские,  0.42кг,ПОКОМ</v>
          </cell>
          <cell r="B29" t="str">
            <v>шт</v>
          </cell>
          <cell r="C29" t="str">
            <v>АКЦИЯ</v>
          </cell>
          <cell r="D29">
            <v>-629</v>
          </cell>
          <cell r="E29">
            <v>1500</v>
          </cell>
          <cell r="F29">
            <v>58</v>
          </cell>
          <cell r="G29">
            <v>807</v>
          </cell>
          <cell r="H29">
            <v>1500</v>
          </cell>
          <cell r="I29">
            <v>2307</v>
          </cell>
          <cell r="J29">
            <v>0.42</v>
          </cell>
        </row>
        <row r="30">
          <cell r="A30" t="str">
            <v>100  Сосиски Баварушки, 0.6кг, БАВАРУШКА ПОКОМ</v>
          </cell>
          <cell r="B30" t="str">
            <v>шт</v>
          </cell>
          <cell r="D30">
            <v>-121</v>
          </cell>
          <cell r="G30">
            <v>-121</v>
          </cell>
          <cell r="H30">
            <v>120</v>
          </cell>
          <cell r="I30">
            <v>-1</v>
          </cell>
          <cell r="J30">
            <v>0</v>
          </cell>
        </row>
        <row r="31">
          <cell r="A31" t="str">
            <v>102  Сосиски Ганноверские, амилюкс МГС, 0.6кг, ТМ Стародворье    ПОКОМ</v>
          </cell>
          <cell r="B31" t="str">
            <v>шт</v>
          </cell>
          <cell r="D31">
            <v>62</v>
          </cell>
          <cell r="G31">
            <v>24.8</v>
          </cell>
          <cell r="I31">
            <v>24.8</v>
          </cell>
          <cell r="J31">
            <v>0</v>
          </cell>
        </row>
        <row r="32">
          <cell r="A32" t="str">
            <v>108  Сосиски С сыром,  0.42кг,ядрена копоть ПОКОМ</v>
          </cell>
          <cell r="B32" t="str">
            <v>шт</v>
          </cell>
          <cell r="D32">
            <v>-84</v>
          </cell>
          <cell r="G32">
            <v>-84</v>
          </cell>
          <cell r="H32">
            <v>84</v>
          </cell>
          <cell r="I32">
            <v>0</v>
          </cell>
          <cell r="J32">
            <v>0</v>
          </cell>
        </row>
        <row r="33">
          <cell r="A33" t="str">
            <v>114  Сосиски Филейбургские с филе сочного окорока, 0,55 кг, БАВАРУШКА ПОКОМ</v>
          </cell>
          <cell r="B33" t="str">
            <v>шт</v>
          </cell>
          <cell r="D33">
            <v>-98</v>
          </cell>
          <cell r="G33">
            <v>-98</v>
          </cell>
          <cell r="H33">
            <v>152</v>
          </cell>
          <cell r="I33">
            <v>54</v>
          </cell>
          <cell r="J33">
            <v>0</v>
          </cell>
        </row>
        <row r="34">
          <cell r="A34" t="str">
            <v>115  Колбаса Салями Филейбургская зернистая, в/у 0,35 кг срез, БАВАРУШКА ПОКОМ</v>
          </cell>
          <cell r="B34" t="str">
            <v>шт</v>
          </cell>
          <cell r="D34">
            <v>-147</v>
          </cell>
          <cell r="G34">
            <v>-147</v>
          </cell>
          <cell r="H34">
            <v>138</v>
          </cell>
          <cell r="I34">
            <v>-9</v>
          </cell>
          <cell r="J34">
            <v>0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-139</v>
          </cell>
          <cell r="G35">
            <v>-139</v>
          </cell>
          <cell r="H35">
            <v>138</v>
          </cell>
          <cell r="I35">
            <v>-1</v>
          </cell>
          <cell r="J35">
            <v>0</v>
          </cell>
          <cell r="O35">
            <v>10.5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D36">
            <v>-158</v>
          </cell>
          <cell r="G36">
            <v>-158</v>
          </cell>
          <cell r="H36">
            <v>150</v>
          </cell>
          <cell r="I36">
            <v>-8</v>
          </cell>
          <cell r="J36">
            <v>0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АКЦИЯ</v>
          </cell>
          <cell r="D37">
            <v>1008.129</v>
          </cell>
          <cell r="E37">
            <v>1504.3440000000001</v>
          </cell>
          <cell r="F37">
            <v>1136.374</v>
          </cell>
          <cell r="G37">
            <v>1104.2909999999999</v>
          </cell>
          <cell r="I37">
            <v>1104.2909999999999</v>
          </cell>
          <cell r="J37">
            <v>1</v>
          </cell>
          <cell r="P37">
            <v>659</v>
          </cell>
          <cell r="Q37">
            <v>1200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4121.3010000000004</v>
          </cell>
          <cell r="E38">
            <v>1737.7650000000001</v>
          </cell>
          <cell r="F38">
            <v>2737.1689999999999</v>
          </cell>
          <cell r="G38">
            <v>2256.913</v>
          </cell>
          <cell r="I38">
            <v>2256.913</v>
          </cell>
          <cell r="J38">
            <v>1</v>
          </cell>
          <cell r="O38">
            <v>240.67</v>
          </cell>
          <cell r="P38">
            <v>1454</v>
          </cell>
        </row>
        <row r="39">
          <cell r="A39" t="str">
            <v>202  Ветчина Нежная, (1,8кг б/б), ТМ КОЛБАСНЫЙ СТАНДАРТ ПОКОМ</v>
          </cell>
          <cell r="B39" t="str">
            <v>кг</v>
          </cell>
          <cell r="F39">
            <v>598.63</v>
          </cell>
          <cell r="G39">
            <v>-598.63</v>
          </cell>
          <cell r="I39">
            <v>-598.63</v>
          </cell>
          <cell r="J39">
            <v>0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D40">
            <v>190.95599999999999</v>
          </cell>
          <cell r="F40">
            <v>36.962000000000003</v>
          </cell>
          <cell r="G40">
            <v>136.501</v>
          </cell>
          <cell r="I40">
            <v>136.501</v>
          </cell>
          <cell r="J40">
            <v>1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АКЦИЯ</v>
          </cell>
          <cell r="D41">
            <v>419.46100000000001</v>
          </cell>
          <cell r="E41">
            <v>2401.9160000000002</v>
          </cell>
          <cell r="F41">
            <v>1102.3599999999999</v>
          </cell>
          <cell r="G41">
            <v>1429.1220000000001</v>
          </cell>
          <cell r="I41">
            <v>1429.1220000000001</v>
          </cell>
          <cell r="J41">
            <v>1</v>
          </cell>
          <cell r="P41">
            <v>4302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13634.358</v>
          </cell>
          <cell r="F42">
            <v>4724.4070000000002</v>
          </cell>
          <cell r="G42">
            <v>7760.9880000000003</v>
          </cell>
          <cell r="I42">
            <v>7760.9880000000003</v>
          </cell>
          <cell r="J42">
            <v>1</v>
          </cell>
          <cell r="O42">
            <v>277.80500000000001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0.107</v>
          </cell>
          <cell r="F43">
            <v>-1.28</v>
          </cell>
          <cell r="G43">
            <v>0.107</v>
          </cell>
          <cell r="I43">
            <v>0.107</v>
          </cell>
          <cell r="J43">
            <v>0</v>
          </cell>
        </row>
        <row r="44">
          <cell r="A44" t="str">
            <v>225  Колбаса Дугушка со шпиком, ВЕС, ТМ Стародворье   ПОКОМ</v>
          </cell>
          <cell r="B44" t="str">
            <v>кг</v>
          </cell>
          <cell r="C44" t="str">
            <v>АКЦИЯ</v>
          </cell>
          <cell r="D44">
            <v>655.46799999999996</v>
          </cell>
          <cell r="E44">
            <v>421.17200000000003</v>
          </cell>
          <cell r="F44">
            <v>66.680999999999997</v>
          </cell>
          <cell r="G44">
            <v>963.23</v>
          </cell>
          <cell r="I44">
            <v>963.23</v>
          </cell>
          <cell r="J44">
            <v>1</v>
          </cell>
          <cell r="O44">
            <v>26.538</v>
          </cell>
          <cell r="P44">
            <v>1006</v>
          </cell>
        </row>
        <row r="45">
          <cell r="A45" t="str">
            <v>229  Колбаса Молочная Дугушка, в/у, ВЕС, ТМ Стародворье   ПОКОМ</v>
          </cell>
          <cell r="B45" t="str">
            <v>кг</v>
          </cell>
          <cell r="C45" t="str">
            <v>АКЦИЯ</v>
          </cell>
          <cell r="D45">
            <v>1664.038</v>
          </cell>
          <cell r="E45">
            <v>2768.8629999999998</v>
          </cell>
          <cell r="F45">
            <v>1484.258</v>
          </cell>
          <cell r="G45">
            <v>2543.2510000000002</v>
          </cell>
          <cell r="I45">
            <v>2543.2510000000002</v>
          </cell>
          <cell r="J45">
            <v>1</v>
          </cell>
          <cell r="Q45">
            <v>1000</v>
          </cell>
        </row>
        <row r="46">
          <cell r="A46" t="str">
            <v>230  Колбаса Молочная Особая ТМ Особый рецепт, п/а, ВЕС. ПОКОМ</v>
          </cell>
          <cell r="B46" t="str">
            <v>кг</v>
          </cell>
          <cell r="D46">
            <v>2760.701</v>
          </cell>
          <cell r="F46">
            <v>1709.57</v>
          </cell>
          <cell r="G46">
            <v>-54.381999999999998</v>
          </cell>
          <cell r="I46">
            <v>-54.381999999999998</v>
          </cell>
          <cell r="J46">
            <v>1</v>
          </cell>
          <cell r="P46">
            <v>5353</v>
          </cell>
        </row>
        <row r="47">
          <cell r="A47" t="str">
            <v>235  Колбаса Особая ТМ Особый рецепт, ВЕС, ТМ Стародворье ПОКОМ</v>
          </cell>
          <cell r="B47" t="str">
            <v>кг</v>
          </cell>
          <cell r="D47">
            <v>3427.1729999999998</v>
          </cell>
          <cell r="E47">
            <v>987.18499999999995</v>
          </cell>
          <cell r="F47">
            <v>1758.8610000000001</v>
          </cell>
          <cell r="G47">
            <v>2013.9559999999999</v>
          </cell>
          <cell r="I47">
            <v>2013.9559999999999</v>
          </cell>
          <cell r="J47">
            <v>1</v>
          </cell>
        </row>
        <row r="48">
          <cell r="A48" t="str">
            <v>236  Колбаса Рубленая ЗАПЕЧ. Дугушка ТМ Стародворье, вектор, в/к    ПОКОМ</v>
          </cell>
          <cell r="B48" t="str">
            <v>кг</v>
          </cell>
          <cell r="C48" t="str">
            <v>АКЦИЯ</v>
          </cell>
          <cell r="D48">
            <v>1125.539</v>
          </cell>
          <cell r="E48">
            <v>1003.874</v>
          </cell>
          <cell r="F48">
            <v>600.50400000000002</v>
          </cell>
          <cell r="G48">
            <v>1342.1110000000001</v>
          </cell>
          <cell r="I48">
            <v>1342.1110000000001</v>
          </cell>
          <cell r="J48">
            <v>1</v>
          </cell>
          <cell r="Q48">
            <v>500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 t="str">
            <v>АКЦИЯ</v>
          </cell>
          <cell r="D49">
            <v>348.77</v>
          </cell>
          <cell r="E49">
            <v>1737.509</v>
          </cell>
          <cell r="F49">
            <v>561.32500000000005</v>
          </cell>
          <cell r="G49">
            <v>1342.6079999999999</v>
          </cell>
          <cell r="I49">
            <v>1342.6079999999999</v>
          </cell>
          <cell r="J49">
            <v>1</v>
          </cell>
          <cell r="Q49">
            <v>500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D50">
            <v>11.983000000000001</v>
          </cell>
          <cell r="E50">
            <v>62.289000000000001</v>
          </cell>
          <cell r="F50">
            <v>20.981000000000002</v>
          </cell>
          <cell r="G50">
            <v>46.622999999999998</v>
          </cell>
          <cell r="I50">
            <v>46.622999999999998</v>
          </cell>
          <cell r="J50">
            <v>1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 t="str">
            <v>АКЦИЯ</v>
          </cell>
          <cell r="D51">
            <v>1042.143</v>
          </cell>
          <cell r="E51">
            <v>2568.4090000000001</v>
          </cell>
          <cell r="F51">
            <v>1181.94</v>
          </cell>
          <cell r="G51">
            <v>2111.777</v>
          </cell>
          <cell r="I51">
            <v>2111.777</v>
          </cell>
          <cell r="J51">
            <v>1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D52">
            <v>109.97799999999999</v>
          </cell>
          <cell r="E52">
            <v>104.22199999999999</v>
          </cell>
          <cell r="F52">
            <v>84.334999999999994</v>
          </cell>
          <cell r="G52">
            <v>113.658</v>
          </cell>
          <cell r="I52">
            <v>113.658</v>
          </cell>
          <cell r="J52">
            <v>1</v>
          </cell>
        </row>
        <row r="53">
          <cell r="A53" t="str">
            <v>244  Колбаса Сервелат Кремлевский, ВЕС. ПОКОМ</v>
          </cell>
          <cell r="B53" t="str">
            <v>кг</v>
          </cell>
          <cell r="D53">
            <v>236.54499999999999</v>
          </cell>
          <cell r="F53">
            <v>82.126999999999995</v>
          </cell>
          <cell r="G53">
            <v>145.05600000000001</v>
          </cell>
          <cell r="I53">
            <v>145.05600000000001</v>
          </cell>
          <cell r="J53">
            <v>1</v>
          </cell>
        </row>
        <row r="54">
          <cell r="A54" t="str">
            <v>247  Сардельки Нежные, ВЕС.  ПОКОМ</v>
          </cell>
          <cell r="B54" t="str">
            <v>кг</v>
          </cell>
          <cell r="D54">
            <v>221.815</v>
          </cell>
          <cell r="E54">
            <v>187.19200000000001</v>
          </cell>
          <cell r="F54">
            <v>200.96100000000001</v>
          </cell>
          <cell r="G54">
            <v>176.54499999999999</v>
          </cell>
          <cell r="I54">
            <v>176.54499999999999</v>
          </cell>
          <cell r="J54">
            <v>1</v>
          </cell>
        </row>
        <row r="55">
          <cell r="A55" t="str">
            <v>248  Сардельки Сочные ТМ Особый рецепт,   ПОКОМ</v>
          </cell>
          <cell r="B55" t="str">
            <v>кг</v>
          </cell>
          <cell r="D55">
            <v>-54.505000000000003</v>
          </cell>
          <cell r="E55">
            <v>77.563000000000002</v>
          </cell>
          <cell r="F55">
            <v>64.66</v>
          </cell>
          <cell r="G55">
            <v>-44.33</v>
          </cell>
          <cell r="H55">
            <v>70.567999999999998</v>
          </cell>
          <cell r="I55">
            <v>26.238</v>
          </cell>
          <cell r="J55">
            <v>1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D56">
            <v>187.38</v>
          </cell>
          <cell r="E56">
            <v>910.70299999999997</v>
          </cell>
          <cell r="F56">
            <v>198.51599999999999</v>
          </cell>
          <cell r="G56">
            <v>802.33299999999997</v>
          </cell>
          <cell r="I56">
            <v>802.33299999999997</v>
          </cell>
          <cell r="J56">
            <v>1</v>
          </cell>
        </row>
        <row r="57">
          <cell r="A57" t="str">
            <v>251  Сосиски Баварские, ВЕС.  ПОКОМ</v>
          </cell>
          <cell r="B57" t="str">
            <v>кг</v>
          </cell>
          <cell r="D57">
            <v>-3</v>
          </cell>
          <cell r="G57">
            <v>-3</v>
          </cell>
          <cell r="I57">
            <v>-3</v>
          </cell>
          <cell r="J57">
            <v>0</v>
          </cell>
        </row>
        <row r="58">
          <cell r="A58" t="str">
            <v>253  Сосиски Ганноверские   ПОКОМ</v>
          </cell>
          <cell r="B58" t="str">
            <v>кг</v>
          </cell>
          <cell r="D58">
            <v>434.02800000000002</v>
          </cell>
          <cell r="F58">
            <v>80.772999999999996</v>
          </cell>
          <cell r="G58">
            <v>330.40699999999998</v>
          </cell>
          <cell r="I58">
            <v>330.40699999999998</v>
          </cell>
          <cell r="J58">
            <v>1</v>
          </cell>
        </row>
        <row r="59">
          <cell r="A59" t="str">
            <v>254  Сосиски Датские, ВЕС, ТМ КОЛБАСНЫЙ СТАНДАРТ ПОКОМ</v>
          </cell>
          <cell r="B59" t="str">
            <v>кг</v>
          </cell>
          <cell r="F59">
            <v>16.106000000000002</v>
          </cell>
          <cell r="G59">
            <v>-16.106000000000002</v>
          </cell>
          <cell r="I59">
            <v>-16.106000000000002</v>
          </cell>
          <cell r="J59">
            <v>0</v>
          </cell>
        </row>
        <row r="60">
          <cell r="A60" t="str">
            <v>255  Сосиски Молочные для завтрака ТМ Особый рецепт, п/а МГС, ВЕС, ТМ Стародворье  ПОКОМ</v>
          </cell>
          <cell r="B60" t="str">
            <v>кг</v>
          </cell>
          <cell r="D60">
            <v>505.39699999999999</v>
          </cell>
          <cell r="E60">
            <v>308.60599999999999</v>
          </cell>
          <cell r="F60">
            <v>317.72699999999998</v>
          </cell>
          <cell r="G60">
            <v>56.094000000000001</v>
          </cell>
          <cell r="I60">
            <v>56.094000000000001</v>
          </cell>
          <cell r="J60">
            <v>1</v>
          </cell>
          <cell r="P60">
            <v>4901</v>
          </cell>
        </row>
        <row r="61">
          <cell r="A61" t="str">
            <v>257  Сосиски Молочные оригинальные ТМ Особый рецепт, ВЕС.   ПОКОМ</v>
          </cell>
          <cell r="B61" t="str">
            <v>кг</v>
          </cell>
          <cell r="D61">
            <v>13.763999999999999</v>
          </cell>
          <cell r="E61">
            <v>44.100999999999999</v>
          </cell>
          <cell r="F61">
            <v>2.786</v>
          </cell>
          <cell r="G61">
            <v>41.314999999999998</v>
          </cell>
          <cell r="I61">
            <v>41.314999999999998</v>
          </cell>
          <cell r="J61">
            <v>1</v>
          </cell>
        </row>
        <row r="62">
          <cell r="A62" t="str">
            <v>266  Колбаса Филейбургская с сочным окороком, ВЕС, ТМ Баварушка  ПОКОМ</v>
          </cell>
          <cell r="B62" t="str">
            <v>кг</v>
          </cell>
          <cell r="D62">
            <v>515.22299999999996</v>
          </cell>
          <cell r="E62">
            <v>201.59</v>
          </cell>
          <cell r="F62">
            <v>165.85900000000001</v>
          </cell>
          <cell r="G62">
            <v>454.262</v>
          </cell>
          <cell r="I62">
            <v>454.262</v>
          </cell>
          <cell r="J62">
            <v>1</v>
          </cell>
        </row>
        <row r="63">
          <cell r="A63" t="str">
            <v>267  Колбаса Салями Филейбургская зернистая, оболочка фиброуз, ВЕС, ТМ Баварушка  ПОКОМ</v>
          </cell>
          <cell r="B63" t="str">
            <v>кг</v>
          </cell>
          <cell r="D63">
            <v>104.614</v>
          </cell>
          <cell r="E63">
            <v>103.27</v>
          </cell>
          <cell r="F63">
            <v>85.75</v>
          </cell>
          <cell r="G63">
            <v>98.409000000000006</v>
          </cell>
          <cell r="I63">
            <v>98.409000000000006</v>
          </cell>
          <cell r="J63">
            <v>1</v>
          </cell>
          <cell r="O63">
            <v>38.585999999999999</v>
          </cell>
        </row>
        <row r="64">
          <cell r="A64" t="str">
            <v>272  Колбаса Сервелат Филедворский, фиброуз, в/у 0,35 кг срез,  ПОКОМ</v>
          </cell>
          <cell r="B64" t="str">
            <v>шт</v>
          </cell>
          <cell r="D64">
            <v>131</v>
          </cell>
          <cell r="E64">
            <v>204</v>
          </cell>
          <cell r="F64">
            <v>64</v>
          </cell>
          <cell r="G64">
            <v>256</v>
          </cell>
          <cell r="I64">
            <v>256</v>
          </cell>
          <cell r="J64">
            <v>0.35</v>
          </cell>
        </row>
        <row r="65">
          <cell r="A65" t="str">
            <v>273  Сосиски Сочинки с сочной грудинкой, МГС 0.4кг,   ПОКОМ</v>
          </cell>
          <cell r="B65" t="str">
            <v>шт</v>
          </cell>
          <cell r="C65" t="str">
            <v>АКЦИЯ</v>
          </cell>
          <cell r="D65">
            <v>240</v>
          </cell>
          <cell r="E65">
            <v>1404</v>
          </cell>
          <cell r="F65">
            <v>727</v>
          </cell>
          <cell r="G65">
            <v>737</v>
          </cell>
          <cell r="H65">
            <v>360</v>
          </cell>
          <cell r="I65">
            <v>1097</v>
          </cell>
          <cell r="J65">
            <v>0.4</v>
          </cell>
        </row>
        <row r="66">
          <cell r="A66" t="str">
            <v>276  Колбаса Сливушка ТМ Вязанка в оболочке полиамид 0,45 кг  ПОКОМ</v>
          </cell>
          <cell r="B66" t="str">
            <v>шт</v>
          </cell>
          <cell r="D66">
            <v>-112</v>
          </cell>
          <cell r="G66">
            <v>-112</v>
          </cell>
          <cell r="H66">
            <v>250</v>
          </cell>
          <cell r="I66">
            <v>138</v>
          </cell>
          <cell r="J66">
            <v>0.45</v>
          </cell>
        </row>
        <row r="67">
          <cell r="A67" t="str">
            <v>283  Сосиски Сочинки, ВЕС, ТМ Стародворье ПОКОМ</v>
          </cell>
          <cell r="B67" t="str">
            <v>кг</v>
          </cell>
          <cell r="D67">
            <v>466.69600000000003</v>
          </cell>
          <cell r="E67">
            <v>856.01300000000003</v>
          </cell>
          <cell r="F67">
            <v>467.62099999999998</v>
          </cell>
          <cell r="G67">
            <v>727.99</v>
          </cell>
          <cell r="I67">
            <v>727.99</v>
          </cell>
          <cell r="J67">
            <v>1</v>
          </cell>
          <cell r="O67">
            <v>39.264000000000003</v>
          </cell>
        </row>
        <row r="68">
          <cell r="A68" t="str">
            <v>296  Колбаса Мясорубская с рубленой грудинкой 0,35кг срез ТМ Стародворье  ПОКОМ</v>
          </cell>
          <cell r="B68" t="str">
            <v>шт</v>
          </cell>
          <cell r="D68">
            <v>84</v>
          </cell>
          <cell r="E68">
            <v>84</v>
          </cell>
          <cell r="F68">
            <v>70</v>
          </cell>
          <cell r="G68">
            <v>84</v>
          </cell>
          <cell r="I68">
            <v>84</v>
          </cell>
          <cell r="J68">
            <v>0.35</v>
          </cell>
        </row>
        <row r="69">
          <cell r="A69" t="str">
            <v>301  Сосиски Сочинки по-баварски с сыром,  0.4кг, ТМ Стародворье  ПОКОМ</v>
          </cell>
          <cell r="B69" t="str">
            <v>шт</v>
          </cell>
          <cell r="C69" t="str">
            <v>АКЦИЯ</v>
          </cell>
          <cell r="D69">
            <v>1315</v>
          </cell>
          <cell r="E69">
            <v>1500</v>
          </cell>
          <cell r="F69">
            <v>698</v>
          </cell>
          <cell r="G69">
            <v>1925</v>
          </cell>
          <cell r="I69">
            <v>1925</v>
          </cell>
          <cell r="J69">
            <v>0.4</v>
          </cell>
        </row>
        <row r="70">
          <cell r="A70" t="str">
            <v>302  Сосиски Сочинки по-баварски,  0.4кг, ТМ Стародворье  ПОКОМ</v>
          </cell>
          <cell r="B70" t="str">
            <v>шт</v>
          </cell>
          <cell r="C70" t="str">
            <v>АКЦИЯ</v>
          </cell>
          <cell r="D70">
            <v>664</v>
          </cell>
          <cell r="E70">
            <v>3288</v>
          </cell>
          <cell r="F70">
            <v>1266.768</v>
          </cell>
          <cell r="G70">
            <v>2371.232</v>
          </cell>
          <cell r="H70">
            <v>54</v>
          </cell>
          <cell r="I70">
            <v>2425.232</v>
          </cell>
          <cell r="J70">
            <v>0.4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АКЦИЯ</v>
          </cell>
          <cell r="D71">
            <v>89.558000000000007</v>
          </cell>
          <cell r="E71">
            <v>513.30899999999997</v>
          </cell>
          <cell r="F71">
            <v>153.88999999999999</v>
          </cell>
          <cell r="G71">
            <v>411.18299999999999</v>
          </cell>
          <cell r="I71">
            <v>411.18299999999999</v>
          </cell>
          <cell r="J71">
            <v>1</v>
          </cell>
          <cell r="Q71">
            <v>150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АКЦИЯ</v>
          </cell>
          <cell r="D72">
            <v>670.827</v>
          </cell>
          <cell r="E72">
            <v>859.82500000000005</v>
          </cell>
          <cell r="F72">
            <v>630.84699999999998</v>
          </cell>
          <cell r="G72">
            <v>774.67100000000005</v>
          </cell>
          <cell r="I72">
            <v>774.67100000000005</v>
          </cell>
          <cell r="J72">
            <v>1</v>
          </cell>
          <cell r="O72">
            <v>21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АКЦИЯ</v>
          </cell>
          <cell r="D73">
            <v>591.43299999999999</v>
          </cell>
          <cell r="E73">
            <v>1503.145</v>
          </cell>
          <cell r="F73">
            <v>304.89699999999999</v>
          </cell>
          <cell r="G73">
            <v>1691.8530000000001</v>
          </cell>
          <cell r="I73">
            <v>1691.8530000000001</v>
          </cell>
          <cell r="J73">
            <v>1</v>
          </cell>
          <cell r="O73">
            <v>246</v>
          </cell>
          <cell r="Q73">
            <v>400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1140.001</v>
          </cell>
          <cell r="E74">
            <v>814.87</v>
          </cell>
          <cell r="F74">
            <v>139.30099999999999</v>
          </cell>
          <cell r="G74">
            <v>1799.13</v>
          </cell>
          <cell r="I74">
            <v>1799.13</v>
          </cell>
          <cell r="J74">
            <v>1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577.07299999999998</v>
          </cell>
          <cell r="E75">
            <v>1312.944</v>
          </cell>
          <cell r="F75">
            <v>599.86900000000003</v>
          </cell>
          <cell r="G75">
            <v>1197.778</v>
          </cell>
          <cell r="I75">
            <v>1197.778</v>
          </cell>
          <cell r="J75">
            <v>1</v>
          </cell>
        </row>
        <row r="76">
          <cell r="A76" t="str">
            <v>319  Колбаса вареная Филейская ТМ Вязанка ТС Классическая, 0,45 кг. ПОКОМ</v>
          </cell>
          <cell r="B76" t="str">
            <v>шт</v>
          </cell>
          <cell r="D76">
            <v>-280</v>
          </cell>
          <cell r="G76">
            <v>-280</v>
          </cell>
          <cell r="H76">
            <v>280</v>
          </cell>
          <cell r="I76">
            <v>0</v>
          </cell>
          <cell r="J76">
            <v>0</v>
          </cell>
          <cell r="O76">
            <v>31.5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 t="str">
            <v>АКЦИЯ</v>
          </cell>
          <cell r="D77">
            <v>-360</v>
          </cell>
          <cell r="E77">
            <v>504</v>
          </cell>
          <cell r="F77">
            <v>149</v>
          </cell>
          <cell r="G77">
            <v>-5</v>
          </cell>
          <cell r="H77">
            <v>360</v>
          </cell>
          <cell r="I77">
            <v>355</v>
          </cell>
          <cell r="J77">
            <v>0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D78">
            <v>-227</v>
          </cell>
          <cell r="G78">
            <v>-228</v>
          </cell>
          <cell r="H78">
            <v>360</v>
          </cell>
          <cell r="I78">
            <v>132</v>
          </cell>
          <cell r="J78">
            <v>0.35</v>
          </cell>
        </row>
        <row r="79">
          <cell r="A79" t="str">
            <v>339  Колбаса вареная Филейская ТМ Вязанка ТС Классическая, 0,40 кг.  ПОКОМ</v>
          </cell>
          <cell r="B79" t="str">
            <v>шт</v>
          </cell>
          <cell r="D79">
            <v>-0.35599999999999998</v>
          </cell>
          <cell r="F79">
            <v>-4</v>
          </cell>
          <cell r="G79">
            <v>-0.35599999999999998</v>
          </cell>
          <cell r="I79">
            <v>-0.35599999999999998</v>
          </cell>
          <cell r="J79">
            <v>0</v>
          </cell>
        </row>
        <row r="80">
          <cell r="A80" t="str">
            <v>340 Ветчина Запекуша с сочным окороком ТМ Стародворские колбасы ТС Вязанка в обо 0,42 кг. ПОКОМ</v>
          </cell>
          <cell r="B80" t="str">
            <v>шт</v>
          </cell>
          <cell r="D80">
            <v>-180</v>
          </cell>
          <cell r="G80">
            <v>-180</v>
          </cell>
          <cell r="H80">
            <v>180</v>
          </cell>
          <cell r="I80">
            <v>0</v>
          </cell>
          <cell r="J80">
            <v>0</v>
          </cell>
        </row>
        <row r="81">
          <cell r="A81" t="str">
            <v>342 Колбаса вареная Филейбургская ТМ Баварушка ТС Баварушка в оболочке вектор 0,45 кг  ПОКОМ</v>
          </cell>
          <cell r="B81" t="str">
            <v>шт</v>
          </cell>
          <cell r="D81">
            <v>-162</v>
          </cell>
          <cell r="G81">
            <v>-162</v>
          </cell>
          <cell r="H81">
            <v>168</v>
          </cell>
          <cell r="I81">
            <v>6</v>
          </cell>
          <cell r="J81">
            <v>0</v>
          </cell>
        </row>
        <row r="82">
          <cell r="A82" t="str">
            <v>343 Колбаса Докторская оригинальная ТМ Особый рецепт в оболочке полиамид 0,4 кг.  ПОКОМ</v>
          </cell>
          <cell r="B82" t="str">
            <v>шт</v>
          </cell>
          <cell r="D82">
            <v>-515</v>
          </cell>
          <cell r="G82">
            <v>-515</v>
          </cell>
          <cell r="H82">
            <v>550</v>
          </cell>
          <cell r="I82">
            <v>35</v>
          </cell>
          <cell r="J82">
            <v>0</v>
          </cell>
        </row>
        <row r="83">
          <cell r="A83" t="str">
            <v>344 Колбаса Салями Финская ТМ Стародворски колбасы ТС Вязанка в оболочке фиброуз в вак 0,35 кг ПОКОМ</v>
          </cell>
          <cell r="B83" t="str">
            <v>шт</v>
          </cell>
          <cell r="D83">
            <v>-98</v>
          </cell>
          <cell r="G83">
            <v>-98</v>
          </cell>
          <cell r="H83">
            <v>176</v>
          </cell>
          <cell r="I83">
            <v>78</v>
          </cell>
          <cell r="J83">
            <v>0.35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B84" t="str">
            <v>шт</v>
          </cell>
          <cell r="D84">
            <v>-146</v>
          </cell>
          <cell r="G84">
            <v>-146</v>
          </cell>
          <cell r="H84">
            <v>150</v>
          </cell>
          <cell r="I84">
            <v>4</v>
          </cell>
          <cell r="J84">
            <v>0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B85" t="str">
            <v>шт</v>
          </cell>
          <cell r="D85">
            <v>-427</v>
          </cell>
          <cell r="F85">
            <v>2</v>
          </cell>
          <cell r="G85">
            <v>-435</v>
          </cell>
          <cell r="H85">
            <v>402</v>
          </cell>
          <cell r="I85">
            <v>-33</v>
          </cell>
          <cell r="J85">
            <v>0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  <cell r="D86">
            <v>-54</v>
          </cell>
          <cell r="G86">
            <v>-54</v>
          </cell>
          <cell r="H86">
            <v>54</v>
          </cell>
          <cell r="I86">
            <v>0</v>
          </cell>
          <cell r="J86">
            <v>0</v>
          </cell>
        </row>
        <row r="87">
          <cell r="A87" t="str">
            <v>352  Сардельки Сочинки с сыром 0,4 кг ТМ Стародворье   ПОКОМ</v>
          </cell>
          <cell r="B87" t="str">
            <v>шт</v>
          </cell>
          <cell r="C87" t="str">
            <v>АКЦИЯ</v>
          </cell>
          <cell r="E87">
            <v>504</v>
          </cell>
          <cell r="F87">
            <v>259</v>
          </cell>
          <cell r="G87">
            <v>245</v>
          </cell>
          <cell r="I87">
            <v>245</v>
          </cell>
          <cell r="J87">
            <v>0.4</v>
          </cell>
        </row>
        <row r="88">
          <cell r="A88" t="str">
            <v>355 Сос Молочные для завтрака ОР полиамид мгс 0,4 кг НД СК  ПОКОМ</v>
          </cell>
          <cell r="B88" t="str">
            <v>шт</v>
          </cell>
          <cell r="D88">
            <v>-210</v>
          </cell>
          <cell r="G88">
            <v>-210</v>
          </cell>
          <cell r="H88">
            <v>210</v>
          </cell>
          <cell r="I88">
            <v>0</v>
          </cell>
          <cell r="J88">
            <v>0</v>
          </cell>
        </row>
        <row r="89">
          <cell r="A89" t="str">
            <v>358 Колбаса Сервелат Мясорубский ТМ Стародворье с мелкорубленным окороком в вак упак  ПОКОМ</v>
          </cell>
          <cell r="B89" t="str">
            <v>кг</v>
          </cell>
          <cell r="D89">
            <v>145.928</v>
          </cell>
          <cell r="F89">
            <v>13.595000000000001</v>
          </cell>
          <cell r="G89">
            <v>126.629</v>
          </cell>
          <cell r="I89">
            <v>126.629</v>
          </cell>
          <cell r="J89">
            <v>1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B90" t="str">
            <v>шт</v>
          </cell>
          <cell r="D90">
            <v>76</v>
          </cell>
          <cell r="F90">
            <v>26</v>
          </cell>
          <cell r="G90">
            <v>45</v>
          </cell>
          <cell r="I90">
            <v>45</v>
          </cell>
          <cell r="J90">
            <v>0.35</v>
          </cell>
        </row>
        <row r="91">
          <cell r="A91" t="str">
            <v>361 Колбаса Салями Филейбургская зернистая ТМ Баварушка в оболочке  в вак 0.28кг ПОКОМ</v>
          </cell>
          <cell r="B91" t="str">
            <v>шт</v>
          </cell>
          <cell r="D91">
            <v>25</v>
          </cell>
          <cell r="E91">
            <v>114</v>
          </cell>
          <cell r="F91">
            <v>24</v>
          </cell>
          <cell r="G91">
            <v>102</v>
          </cell>
          <cell r="I91">
            <v>102</v>
          </cell>
          <cell r="J91">
            <v>0.28000000000000003</v>
          </cell>
        </row>
        <row r="92">
          <cell r="A92" t="str">
            <v>363 Сардельки Филейские Вязанка ТМ Вязанка в обол NDX  ПОКОМ</v>
          </cell>
          <cell r="B92" t="str">
            <v>кг</v>
          </cell>
          <cell r="D92">
            <v>88.605000000000004</v>
          </cell>
          <cell r="E92">
            <v>255.941</v>
          </cell>
          <cell r="F92">
            <v>131.11000000000001</v>
          </cell>
          <cell r="G92">
            <v>161.01900000000001</v>
          </cell>
          <cell r="I92">
            <v>161.01900000000001</v>
          </cell>
          <cell r="J92">
            <v>1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B93" t="str">
            <v>шт</v>
          </cell>
          <cell r="D93">
            <v>31</v>
          </cell>
          <cell r="E93">
            <v>180</v>
          </cell>
          <cell r="F93">
            <v>39</v>
          </cell>
          <cell r="G93">
            <v>154</v>
          </cell>
          <cell r="I93">
            <v>154</v>
          </cell>
          <cell r="J93">
            <v>0.28000000000000003</v>
          </cell>
        </row>
        <row r="94">
          <cell r="A94" t="str">
            <v>367 Вареные колбасы Молокуша Вязанка Фикс.вес 0,45 п/а Вязанка  ПОКОМ</v>
          </cell>
          <cell r="B94" t="str">
            <v>шт</v>
          </cell>
          <cell r="D94">
            <v>-600</v>
          </cell>
          <cell r="G94">
            <v>-600</v>
          </cell>
          <cell r="H94">
            <v>600</v>
          </cell>
          <cell r="I94">
            <v>0</v>
          </cell>
          <cell r="J94">
            <v>0</v>
          </cell>
        </row>
        <row r="95">
          <cell r="A95" t="str">
            <v>369 Колбаса Сливушка ТМ Вязанка в оболочке полиамид вес.  ПОКОМ</v>
          </cell>
          <cell r="B95" t="str">
            <v>кг</v>
          </cell>
          <cell r="C95" t="str">
            <v>АКЦИЯ</v>
          </cell>
          <cell r="E95">
            <v>514.12400000000002</v>
          </cell>
          <cell r="F95">
            <v>86.102000000000004</v>
          </cell>
          <cell r="G95">
            <v>428.02199999999999</v>
          </cell>
          <cell r="I95">
            <v>428.02199999999999</v>
          </cell>
          <cell r="J95">
            <v>1</v>
          </cell>
        </row>
        <row r="96">
          <cell r="A96" t="str">
            <v>370 Ветчина Сливушка с индейкой ТМ Вязанка в оболочке полиамид.</v>
          </cell>
          <cell r="B96" t="str">
            <v>кг</v>
          </cell>
          <cell r="C96" t="str">
            <v>АКЦИЯ</v>
          </cell>
          <cell r="E96">
            <v>515.27499999999998</v>
          </cell>
          <cell r="F96">
            <v>101.29300000000001</v>
          </cell>
          <cell r="G96">
            <v>413.98200000000003</v>
          </cell>
          <cell r="I96">
            <v>413.98200000000003</v>
          </cell>
          <cell r="J96">
            <v>1</v>
          </cell>
          <cell r="Q96">
            <v>250</v>
          </cell>
        </row>
        <row r="97">
          <cell r="A97" t="str">
            <v>371  Сосиски Сочинки Молочные 0,4 кг ТМ Стародворье  ПОКОМ</v>
          </cell>
          <cell r="B97" t="str">
            <v>шт</v>
          </cell>
          <cell r="C97" t="str">
            <v>АКЦИЯ</v>
          </cell>
          <cell r="E97">
            <v>504</v>
          </cell>
          <cell r="F97">
            <v>212</v>
          </cell>
          <cell r="G97">
            <v>292</v>
          </cell>
          <cell r="I97">
            <v>292</v>
          </cell>
          <cell r="J97">
            <v>0.4</v>
          </cell>
          <cell r="Q97">
            <v>400</v>
          </cell>
        </row>
        <row r="98">
          <cell r="A98" t="str">
            <v>372  Сосиски Сочинки Сливочные 0,4 кг ТМ Стародворье  ПОКОМ</v>
          </cell>
          <cell r="B98" t="str">
            <v>шт</v>
          </cell>
          <cell r="C98" t="str">
            <v>АКЦИЯ</v>
          </cell>
          <cell r="E98">
            <v>504</v>
          </cell>
          <cell r="F98">
            <v>171</v>
          </cell>
          <cell r="G98">
            <v>333</v>
          </cell>
          <cell r="I98">
            <v>333</v>
          </cell>
          <cell r="J98">
            <v>0.4</v>
          </cell>
          <cell r="Q98">
            <v>400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E99">
            <v>136.64099999999999</v>
          </cell>
          <cell r="F99">
            <v>2.4670000000000001</v>
          </cell>
          <cell r="G99">
            <v>134.17400000000001</v>
          </cell>
          <cell r="I99">
            <v>134.17400000000001</v>
          </cell>
          <cell r="J99">
            <v>1</v>
          </cell>
          <cell r="O99">
            <v>20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E100">
            <v>137.35</v>
          </cell>
          <cell r="F100">
            <v>12.279</v>
          </cell>
          <cell r="G100">
            <v>125.071</v>
          </cell>
          <cell r="I100">
            <v>125.071</v>
          </cell>
          <cell r="J100">
            <v>1</v>
          </cell>
          <cell r="O100">
            <v>20</v>
          </cell>
        </row>
        <row r="101">
          <cell r="A101" t="str">
            <v>БОНУС_096  Сосиски Баварские,  0.42кг,ПОКОМ</v>
          </cell>
          <cell r="B101" t="str">
            <v>шт</v>
          </cell>
          <cell r="D101">
            <v>-228</v>
          </cell>
          <cell r="F101">
            <v>306</v>
          </cell>
          <cell r="G101">
            <v>-580</v>
          </cell>
          <cell r="I101">
            <v>-580</v>
          </cell>
          <cell r="J101">
            <v>0</v>
          </cell>
        </row>
        <row r="102">
          <cell r="A102" t="str">
            <v>БОНУС_225  Колбаса Дугушка со шпиком, ВЕС, ТМ Стародворье   ПОКОМ</v>
          </cell>
          <cell r="B102" t="str">
            <v>кг</v>
          </cell>
          <cell r="D102">
            <v>-432.08199999999999</v>
          </cell>
          <cell r="F102">
            <v>217.946</v>
          </cell>
          <cell r="G102">
            <v>-754.22400000000005</v>
          </cell>
          <cell r="I102">
            <v>-754.22400000000005</v>
          </cell>
          <cell r="J102">
            <v>0</v>
          </cell>
        </row>
        <row r="103">
          <cell r="A103" t="str">
            <v>БОНУС_314 Колбаса вареная Филейская ТМ Вязанка ТС Классическая в оболочке полиамид.  ПОКОМ</v>
          </cell>
          <cell r="B103" t="str">
            <v>кг</v>
          </cell>
          <cell r="D103">
            <v>-65.131</v>
          </cell>
          <cell r="F103">
            <v>54.228000000000002</v>
          </cell>
          <cell r="G103">
            <v>-137.01400000000001</v>
          </cell>
          <cell r="I103">
            <v>-137.01400000000001</v>
          </cell>
          <cell r="J103">
            <v>0</v>
          </cell>
        </row>
        <row r="104">
          <cell r="A104" t="str">
            <v>У_231  Колбаса Молочная по-стародворски, ВЕС   ПОКОМ</v>
          </cell>
          <cell r="B104" t="str">
            <v>кг</v>
          </cell>
          <cell r="D104">
            <v>-10.754</v>
          </cell>
          <cell r="G104">
            <v>-10.754</v>
          </cell>
          <cell r="I104">
            <v>-10.754</v>
          </cell>
          <cell r="J104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15.09.2023 - 21.09.2023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23466.047999999999</v>
          </cell>
          <cell r="G7">
            <v>24357.797999999999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250.11600000000001</v>
          </cell>
          <cell r="G8">
            <v>250.11600000000001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83.149000000000001</v>
          </cell>
          <cell r="G9">
            <v>83.149000000000001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81.055999999999997</v>
          </cell>
          <cell r="G10">
            <v>81.055999999999997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85.911000000000001</v>
          </cell>
          <cell r="G11">
            <v>85.911000000000001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22517.682000000001</v>
          </cell>
          <cell r="G12">
            <v>22517.682000000001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52.883000000000003</v>
          </cell>
          <cell r="G13">
            <v>52.883000000000003</v>
          </cell>
        </row>
        <row r="14">
          <cell r="A14" t="str">
            <v>201  Ветчина Нежная ТМ Особый рецепт, (2,5кг), ПОКОМ</v>
          </cell>
          <cell r="D14" t="str">
            <v>00-00005832</v>
          </cell>
          <cell r="F14">
            <v>7002.23</v>
          </cell>
          <cell r="G14">
            <v>7002.23</v>
          </cell>
        </row>
        <row r="15">
          <cell r="A15" t="str">
            <v>217  Колбаса Докторская Дугушка, ВЕС, НЕ ГОСТ, ТМ Стародворье ПОКОМ</v>
          </cell>
          <cell r="D15" t="str">
            <v>00-00005646</v>
          </cell>
          <cell r="F15">
            <v>489.358</v>
          </cell>
          <cell r="G15">
            <v>489.358</v>
          </cell>
        </row>
        <row r="16">
          <cell r="A16" t="str">
            <v>219  Колбаса Докторская Особая ТМ Особый рецепт, ВЕС  ПОКОМ</v>
          </cell>
          <cell r="D16" t="str">
            <v>00-00005821</v>
          </cell>
          <cell r="F16">
            <v>2015.752</v>
          </cell>
          <cell r="G16">
            <v>2015.752</v>
          </cell>
        </row>
        <row r="17">
          <cell r="A17" t="str">
            <v>225  Колбаса Дугушка со шпиком, ВЕС, ТМ Стародворье   ПОКОМ</v>
          </cell>
          <cell r="D17" t="str">
            <v>00-00005969</v>
          </cell>
          <cell r="F17">
            <v>84.995999999999995</v>
          </cell>
          <cell r="G17">
            <v>84.995999999999995</v>
          </cell>
        </row>
        <row r="18">
          <cell r="A18" t="str">
            <v>235  Колбаса Особая ТМ Особый рецепт, ВЕС, ТМ Стародворье ПОКОМ</v>
          </cell>
          <cell r="D18" t="str">
            <v>00-00005823</v>
          </cell>
          <cell r="F18">
            <v>1506.41</v>
          </cell>
          <cell r="G18">
            <v>1506.41</v>
          </cell>
        </row>
        <row r="19">
          <cell r="A19" t="str">
            <v>236  Колбаса Рубленая ЗАПЕЧ. Дугушка ТМ Стародворье, вектор, в/к    ПОКОМ</v>
          </cell>
          <cell r="D19" t="str">
            <v>00-00005635</v>
          </cell>
          <cell r="F19">
            <v>158.279</v>
          </cell>
          <cell r="G19">
            <v>158.279</v>
          </cell>
        </row>
        <row r="20">
          <cell r="A20" t="str">
            <v>239  Колбаса Салями запеч Дугушка, оболочка вектор, ВЕС, ТМ Стародворье  ПОКОМ</v>
          </cell>
          <cell r="D20" t="str">
            <v>00-00005603</v>
          </cell>
          <cell r="F20">
            <v>153.35300000000001</v>
          </cell>
          <cell r="G20">
            <v>153.35300000000001</v>
          </cell>
        </row>
        <row r="21">
          <cell r="A21" t="str">
            <v>242  Колбаса Сервелат ЗАПЕЧ.Дугушка ТМ Стародворье, вектор, в/к     ПОКОМ</v>
          </cell>
          <cell r="D21" t="str">
            <v>00-00005636</v>
          </cell>
          <cell r="F21">
            <v>412.91300000000001</v>
          </cell>
          <cell r="G21">
            <v>412.91300000000001</v>
          </cell>
        </row>
        <row r="22">
          <cell r="A22" t="str">
            <v>243  Колбаса Сервелат Зернистый, ВЕС.  ПОКОМ</v>
          </cell>
          <cell r="D22" t="str">
            <v>00-00000887</v>
          </cell>
          <cell r="F22">
            <v>89.063999999999993</v>
          </cell>
          <cell r="G22">
            <v>89.063999999999993</v>
          </cell>
        </row>
        <row r="23">
          <cell r="A23" t="str">
            <v>244  Колбаса Сервелат Кремлевский, ВЕС. ПОКОМ</v>
          </cell>
          <cell r="D23" t="str">
            <v>00-00000888</v>
          </cell>
          <cell r="F23">
            <v>135.50200000000001</v>
          </cell>
          <cell r="G23">
            <v>135.50200000000001</v>
          </cell>
        </row>
        <row r="24">
          <cell r="A24" t="str">
            <v>247  Сардельки Нежные, ВЕС.  ПОКОМ</v>
          </cell>
          <cell r="D24" t="str">
            <v>00-00000890</v>
          </cell>
          <cell r="F24">
            <v>458.92899999999997</v>
          </cell>
          <cell r="G24">
            <v>458.92899999999997</v>
          </cell>
        </row>
        <row r="25">
          <cell r="A25" t="str">
            <v>248  Сардельки Сочные ТМ Особый рецепт,   ПОКОМ</v>
          </cell>
          <cell r="D25" t="str">
            <v>00-00006239</v>
          </cell>
          <cell r="F25">
            <v>1214.2339999999999</v>
          </cell>
          <cell r="G25">
            <v>1214.2339999999999</v>
          </cell>
        </row>
        <row r="26">
          <cell r="A26" t="str">
            <v>250  Сардельки стародворские с говядиной в обол. NDX, ВЕС. ПОКОМ</v>
          </cell>
          <cell r="D26" t="str">
            <v>00-00006052</v>
          </cell>
          <cell r="F26">
            <v>71.061999999999998</v>
          </cell>
          <cell r="G26">
            <v>71.061999999999998</v>
          </cell>
        </row>
        <row r="27">
          <cell r="A27" t="str">
            <v>251  Сосиски Баварские, ВЕС.  ПОКОМ</v>
          </cell>
          <cell r="D27" t="str">
            <v>00-00000931</v>
          </cell>
          <cell r="F27">
            <v>79.730999999999995</v>
          </cell>
          <cell r="G27">
            <v>79.730999999999995</v>
          </cell>
        </row>
        <row r="28">
          <cell r="A28" t="str">
            <v>255  Сосиски Молочные для завтрака ТМ Особый рецепт, п/а МГС, ВЕС, ТМ Стародворье  ПОКОМ</v>
          </cell>
          <cell r="D28" t="str">
            <v>00-00006302</v>
          </cell>
          <cell r="F28">
            <v>89.23</v>
          </cell>
          <cell r="G28">
            <v>89.23</v>
          </cell>
        </row>
        <row r="29">
          <cell r="A29" t="str">
            <v>257  Сосиски Молочные оригинальные ТМ Особый рецепт, ВЕС.   ПОКОМ</v>
          </cell>
          <cell r="D29" t="str">
            <v>00-00005822</v>
          </cell>
          <cell r="F29">
            <v>810.875</v>
          </cell>
          <cell r="G29">
            <v>810.875</v>
          </cell>
        </row>
        <row r="30">
          <cell r="A30" t="str">
            <v>259  Сосиски Сливочные Дугушка, ВЕС.   ПОКОМ</v>
          </cell>
          <cell r="D30" t="str">
            <v>00-00006190</v>
          </cell>
          <cell r="F30">
            <v>89.798000000000002</v>
          </cell>
          <cell r="G30">
            <v>89.798000000000002</v>
          </cell>
        </row>
        <row r="31">
          <cell r="A31" t="str">
            <v>260  Сосиски Сливочные по-стародворски, ВЕС.  ПОКОМ</v>
          </cell>
          <cell r="D31" t="str">
            <v>00-00000898</v>
          </cell>
          <cell r="F31">
            <v>68.986000000000004</v>
          </cell>
          <cell r="G31">
            <v>68.986000000000004</v>
          </cell>
        </row>
        <row r="32">
          <cell r="A32" t="str">
            <v>263  Шпикачки Стародворские, ВЕС.  ПОКОМ</v>
          </cell>
          <cell r="D32" t="str">
            <v>00-00000899</v>
          </cell>
          <cell r="F32">
            <v>-1.302</v>
          </cell>
          <cell r="G32">
            <v>-1.302</v>
          </cell>
        </row>
        <row r="33">
          <cell r="A33" t="str">
            <v>265  Колбаса Балыкбургская, ВЕС, ТМ Баварушка  ПОКОМ</v>
          </cell>
          <cell r="D33" t="str">
            <v>00-00006426</v>
          </cell>
          <cell r="F33">
            <v>1008.016</v>
          </cell>
          <cell r="G33">
            <v>1008.016</v>
          </cell>
        </row>
        <row r="34">
          <cell r="A34" t="str">
            <v>266  Колбаса Филейбургская с сочным окороком, ВЕС, ТМ Баварушка  ПОКОМ</v>
          </cell>
          <cell r="D34" t="str">
            <v>00-00006428</v>
          </cell>
          <cell r="F34">
            <v>1109.731</v>
          </cell>
          <cell r="G34">
            <v>1109.731</v>
          </cell>
        </row>
        <row r="35">
          <cell r="A35" t="str">
            <v>267  Колбаса Салями Филейбургская зернистая, оболочка фиброуз, ВЕС, ТМ Баварушка  ПОКОМ</v>
          </cell>
          <cell r="D35" t="str">
            <v>00-00006480</v>
          </cell>
          <cell r="F35">
            <v>352.10899999999998</v>
          </cell>
          <cell r="G35">
            <v>352.10899999999998</v>
          </cell>
        </row>
        <row r="36">
          <cell r="A36" t="str">
            <v>268  Сосиски Филейбургские с филе сочного окорока, ВЕС, ТМ Баварушка  ПОКОМ</v>
          </cell>
          <cell r="D36" t="str">
            <v>00-00006987</v>
          </cell>
          <cell r="F36">
            <v>54.81</v>
          </cell>
          <cell r="G36">
            <v>54.81</v>
          </cell>
        </row>
        <row r="37">
          <cell r="A37" t="str">
            <v>271  Колбаса Сервелат Левантский ТМ Особый Рецепт, ВЕС. ПОКОМ</v>
          </cell>
          <cell r="D37" t="str">
            <v>00-00006990</v>
          </cell>
          <cell r="F37">
            <v>163.96799999999999</v>
          </cell>
          <cell r="G37">
            <v>163.96799999999999</v>
          </cell>
        </row>
        <row r="38">
          <cell r="A38" t="str">
            <v>283  Сосиски Сочинки, ВЕС, ТМ Стародворье ПОКОМ</v>
          </cell>
          <cell r="D38" t="str">
            <v>00-00007182</v>
          </cell>
          <cell r="F38">
            <v>86.527000000000001</v>
          </cell>
          <cell r="G38">
            <v>86.527000000000001</v>
          </cell>
        </row>
        <row r="39">
          <cell r="A39" t="str">
            <v>297  Колбаса Мясорубская с рубленой грудинкой ВЕС ТМ Стародворье  ПОКОМ</v>
          </cell>
          <cell r="D39" t="str">
            <v>00-00007882</v>
          </cell>
          <cell r="F39">
            <v>300.57799999999997</v>
          </cell>
          <cell r="G39">
            <v>300.57799999999997</v>
          </cell>
        </row>
        <row r="40">
          <cell r="A40" t="str">
            <v>315 Колбаса Нежная ТМ Зареченские ТС Зареченские продукты в оболочкНТУ.  изделие вар  ПОКОМ</v>
          </cell>
          <cell r="D40" t="str">
            <v>00-00008105</v>
          </cell>
          <cell r="F40">
            <v>48.204999999999998</v>
          </cell>
          <cell r="G40">
            <v>48.204999999999998</v>
          </cell>
        </row>
        <row r="41">
          <cell r="A41" t="str">
            <v>316 Колбаса варенокоиз мяса птицы Сервелат Пражский ТМ Зареченские ТС Зареченские  ПОКОМ</v>
          </cell>
          <cell r="D41" t="str">
            <v>00-00008106</v>
          </cell>
          <cell r="F41">
            <v>401.87099999999998</v>
          </cell>
          <cell r="G41">
            <v>401.87099999999998</v>
          </cell>
        </row>
        <row r="42">
          <cell r="A42" t="str">
            <v>317 Колбаса Сервелат Рижский ТМ Зареченские ТС Зареченские  фиброуз в вакуумной у  ПОКОМ</v>
          </cell>
          <cell r="D42" t="str">
            <v>00-00008107</v>
          </cell>
          <cell r="F42">
            <v>492.15199999999999</v>
          </cell>
          <cell r="G42">
            <v>492.15199999999999</v>
          </cell>
        </row>
        <row r="43">
          <cell r="A43" t="str">
            <v>318 Сосиски Датские ТМ Зареченские колбасы ТС Зареченские п полиамид в модифициров  ПОКОМ</v>
          </cell>
          <cell r="D43" t="str">
            <v>00-00008108</v>
          </cell>
          <cell r="F43">
            <v>3322.2829999999999</v>
          </cell>
          <cell r="G43">
            <v>3322.2829999999999</v>
          </cell>
        </row>
        <row r="44">
          <cell r="A44" t="str">
            <v>321 Сосиски Сочинки по-баварски с сыром ТМ Стародворье в оболочке  ПОКОМ</v>
          </cell>
          <cell r="D44" t="str">
            <v>00-00008167</v>
          </cell>
          <cell r="F44">
            <v>195.149</v>
          </cell>
          <cell r="G44">
            <v>195.149</v>
          </cell>
        </row>
        <row r="45">
          <cell r="A45" t="str">
            <v>Логистический Партнер Шт</v>
          </cell>
          <cell r="D45" t="str">
            <v>00-00000935</v>
          </cell>
          <cell r="F45">
            <v>698.25</v>
          </cell>
          <cell r="G45">
            <v>1590</v>
          </cell>
        </row>
        <row r="46">
          <cell r="A46" t="str">
            <v>058  Колбаса Докторская Особая ТМ Особый рецепт,  0,5кг, ПОКОМ</v>
          </cell>
          <cell r="D46" t="str">
            <v>00-00005829</v>
          </cell>
          <cell r="F46">
            <v>30</v>
          </cell>
          <cell r="G46">
            <v>60</v>
          </cell>
        </row>
        <row r="47">
          <cell r="A47" t="str">
            <v>092  Сосиски Баварские с сыром,  0.42кг,ПОКОМ</v>
          </cell>
          <cell r="D47" t="str">
            <v>00-00000947</v>
          </cell>
          <cell r="F47">
            <v>40.32</v>
          </cell>
          <cell r="G47">
            <v>96</v>
          </cell>
        </row>
        <row r="48">
          <cell r="A48" t="str">
            <v>096  Сосиски Баварские,  0.42кг,ПОКОМ</v>
          </cell>
          <cell r="D48" t="str">
            <v>00-00000946</v>
          </cell>
          <cell r="F48">
            <v>65.52</v>
          </cell>
          <cell r="G48">
            <v>156</v>
          </cell>
        </row>
        <row r="49">
          <cell r="A49" t="str">
            <v>103  Сосиски Классические, 0.42кг,ядрена копотьПОКОМ</v>
          </cell>
          <cell r="D49" t="str">
            <v>00-00000948</v>
          </cell>
          <cell r="F49">
            <v>39.479999999999997</v>
          </cell>
          <cell r="G49">
            <v>94</v>
          </cell>
        </row>
        <row r="50">
          <cell r="A50" t="str">
            <v>108  Сосиски С сыром,  0.42кг,ядрена копоть ПОКОМ</v>
          </cell>
          <cell r="D50" t="str">
            <v>00-00000956</v>
          </cell>
          <cell r="F50">
            <v>24.78</v>
          </cell>
          <cell r="G50">
            <v>59</v>
          </cell>
        </row>
        <row r="51">
          <cell r="A51" t="str">
            <v>116  Колбаса Балыкбурская с копченым балыком, в/у 0,35 кг срез, БАВАРУШКА ПОКОМ</v>
          </cell>
          <cell r="D51" t="str">
            <v>00-00007290</v>
          </cell>
          <cell r="F51">
            <v>-1.05</v>
          </cell>
          <cell r="G51">
            <v>-3</v>
          </cell>
        </row>
        <row r="52">
          <cell r="A52" t="str">
            <v>117  Колбаса Сервелат Филейбургский с ароматными пряностями, в/у 0,35 кг срез, БАВАРУШКА ПОКОМ</v>
          </cell>
          <cell r="D52" t="str">
            <v>00-00007292</v>
          </cell>
          <cell r="F52">
            <v>21</v>
          </cell>
          <cell r="G52">
            <v>60</v>
          </cell>
        </row>
        <row r="53">
          <cell r="A53" t="str">
            <v>118  Колбаса Сервелат Филейбургский с филе сочного окорока, в/у 0,35 кг срез, БАВАРУШКА ПОКОМ</v>
          </cell>
          <cell r="D53" t="str">
            <v>00-00007291</v>
          </cell>
          <cell r="F53">
            <v>21</v>
          </cell>
          <cell r="G53">
            <v>60</v>
          </cell>
        </row>
        <row r="54">
          <cell r="A54" t="str">
            <v>273  Сосиски Сочинки с сочной грудинкой, МГС 0.4кг,   ПОКОМ</v>
          </cell>
          <cell r="D54" t="str">
            <v>00-00007884</v>
          </cell>
          <cell r="F54">
            <v>62.4</v>
          </cell>
          <cell r="G54">
            <v>156</v>
          </cell>
        </row>
        <row r="55">
          <cell r="A55" t="str">
            <v>301  Сосиски Сочинки по-баварски с сыром,  0.4кг, ТМ Стародворье  ПОКОМ</v>
          </cell>
          <cell r="D55" t="str">
            <v>00-00007885</v>
          </cell>
          <cell r="F55">
            <v>72</v>
          </cell>
          <cell r="G55">
            <v>180</v>
          </cell>
        </row>
        <row r="56">
          <cell r="A56" t="str">
            <v>302  Сосиски Сочинки по-баварски,  0.4кг, ТМ Стародворье  ПОКОМ</v>
          </cell>
          <cell r="D56" t="str">
            <v>00-00007886</v>
          </cell>
          <cell r="F56">
            <v>72</v>
          </cell>
          <cell r="G56">
            <v>180</v>
          </cell>
        </row>
        <row r="57">
          <cell r="A57" t="str">
            <v>309  Сосиски Сочинки с сыром 0,4 кг ТМ Стародворье  ПОКОМ</v>
          </cell>
          <cell r="D57" t="str">
            <v>00-00008169</v>
          </cell>
          <cell r="F57">
            <v>38.4</v>
          </cell>
          <cell r="G57">
            <v>96</v>
          </cell>
        </row>
        <row r="58">
          <cell r="A58" t="str">
            <v>320  Сосиски Сочинки с сочным окороком 0,4 кг ТМ Стародворье  ПОКОМ</v>
          </cell>
          <cell r="D58" t="str">
            <v>00-00008111</v>
          </cell>
          <cell r="F58">
            <v>60</v>
          </cell>
          <cell r="G58">
            <v>150</v>
          </cell>
        </row>
        <row r="59">
          <cell r="A59" t="str">
            <v>323 Колбаса варенокопченая Балыкбургская рубленая ТМ Баварушка срез 0,35 кг   ПОКОМ</v>
          </cell>
          <cell r="D59" t="str">
            <v>00-00008170</v>
          </cell>
          <cell r="F59">
            <v>33.6</v>
          </cell>
          <cell r="G59">
            <v>96</v>
          </cell>
        </row>
        <row r="60">
          <cell r="A60" t="str">
            <v>325 Колбаса Сервелат Мясорубский ТМ Стародворье с мелкорубленным окороком 0,35 кг  ПОКОМ</v>
          </cell>
          <cell r="D60" t="str">
            <v>00-00008268</v>
          </cell>
          <cell r="F60">
            <v>16.8</v>
          </cell>
          <cell r="G60">
            <v>48</v>
          </cell>
        </row>
        <row r="61">
          <cell r="A61" t="str">
            <v>352  Сардельки Сочинки с сыром 0,4 кг ТМ Стародворье   ПОКОМ</v>
          </cell>
          <cell r="D61" t="str">
            <v>00-00008517</v>
          </cell>
          <cell r="F61">
            <v>102</v>
          </cell>
          <cell r="G61">
            <v>102</v>
          </cell>
        </row>
        <row r="62">
          <cell r="A62" t="str">
            <v>Итого</v>
          </cell>
          <cell r="F62">
            <v>23466.047999999999</v>
          </cell>
          <cell r="G62">
            <v>24357.797999999999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79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4" sqref="P4"/>
    </sheetView>
  </sheetViews>
  <sheetFormatPr defaultColWidth="10.5" defaultRowHeight="11.45" customHeight="1" outlineLevelRow="3" x14ac:dyDescent="0.2"/>
  <cols>
    <col min="1" max="1" width="65.1640625" style="1" customWidth="1"/>
    <col min="2" max="2" width="5.83203125" style="1" customWidth="1"/>
    <col min="3" max="3" width="11.6640625" style="1" customWidth="1"/>
    <col min="4" max="7" width="7.83203125" style="1" customWidth="1"/>
    <col min="8" max="8" width="4.6640625" style="17" customWidth="1"/>
    <col min="9" max="9" width="1.6640625" style="2" customWidth="1"/>
    <col min="10" max="10" width="2" style="2" customWidth="1"/>
    <col min="11" max="12" width="7.5" style="2" customWidth="1"/>
    <col min="13" max="15" width="10.5" style="2"/>
    <col min="16" max="16" width="6.83203125" style="2" customWidth="1"/>
    <col min="17" max="17" width="10.5" style="2"/>
    <col min="18" max="18" width="10.5" style="2" customWidth="1"/>
    <col min="19" max="20" width="3" style="2" customWidth="1"/>
    <col min="21" max="22" width="6" style="2" customWidth="1"/>
    <col min="23" max="24" width="2.6640625" style="2" customWidth="1"/>
    <col min="25" max="27" width="7.6640625" style="2" customWidth="1"/>
    <col min="28" max="28" width="20.83203125" style="2" customWidth="1"/>
    <col min="29" max="16384" width="10.5" style="2"/>
  </cols>
  <sheetData>
    <row r="1" spans="1:32" ht="12.95" customHeight="1" outlineLevel="1" x14ac:dyDescent="0.2">
      <c r="A1" s="3" t="s">
        <v>0</v>
      </c>
      <c r="B1" s="3"/>
      <c r="C1" s="3"/>
      <c r="D1" s="3"/>
    </row>
    <row r="2" spans="1:32" ht="12.95" customHeight="1" outlineLevel="1" x14ac:dyDescent="0.2">
      <c r="B2" s="3"/>
      <c r="C2" s="3"/>
      <c r="D2" s="3"/>
    </row>
    <row r="3" spans="1:32" ht="12.95" customHeight="1" x14ac:dyDescent="0.2">
      <c r="A3" s="4" t="s">
        <v>1</v>
      </c>
      <c r="B3" s="4"/>
      <c r="C3" s="4"/>
      <c r="D3" s="4" t="s">
        <v>2</v>
      </c>
      <c r="E3" s="4"/>
      <c r="F3" s="4"/>
      <c r="G3" s="4"/>
      <c r="H3" s="13" t="s">
        <v>84</v>
      </c>
      <c r="I3" s="14" t="s">
        <v>85</v>
      </c>
      <c r="J3" s="14" t="s">
        <v>86</v>
      </c>
      <c r="K3" s="14" t="s">
        <v>87</v>
      </c>
      <c r="L3" s="14" t="s">
        <v>88</v>
      </c>
      <c r="M3" s="14" t="s">
        <v>89</v>
      </c>
      <c r="N3" s="14" t="s">
        <v>89</v>
      </c>
      <c r="O3" s="14"/>
      <c r="P3" s="14" t="s">
        <v>90</v>
      </c>
      <c r="Q3" s="14" t="s">
        <v>89</v>
      </c>
      <c r="R3" s="14" t="s">
        <v>89</v>
      </c>
      <c r="S3" s="14" t="s">
        <v>89</v>
      </c>
      <c r="T3" s="14" t="s">
        <v>89</v>
      </c>
      <c r="U3" s="14" t="s">
        <v>91</v>
      </c>
      <c r="V3" s="14" t="s">
        <v>92</v>
      </c>
      <c r="W3" s="14" t="s">
        <v>93</v>
      </c>
      <c r="X3" s="14" t="s">
        <v>88</v>
      </c>
      <c r="Y3" s="15" t="s">
        <v>94</v>
      </c>
      <c r="Z3" s="15" t="s">
        <v>95</v>
      </c>
      <c r="AA3" s="15" t="s">
        <v>102</v>
      </c>
      <c r="AB3" s="14" t="s">
        <v>96</v>
      </c>
      <c r="AC3" s="14" t="s">
        <v>97</v>
      </c>
      <c r="AD3" s="14"/>
      <c r="AE3" s="14"/>
      <c r="AF3" s="14"/>
    </row>
    <row r="4" spans="1:32" ht="33.75" x14ac:dyDescent="0.2">
      <c r="A4" s="4" t="s">
        <v>3</v>
      </c>
      <c r="B4" s="11" t="s">
        <v>80</v>
      </c>
      <c r="C4" s="11" t="s">
        <v>81</v>
      </c>
      <c r="D4" s="4" t="s">
        <v>4</v>
      </c>
      <c r="E4" s="4" t="s">
        <v>5</v>
      </c>
      <c r="F4" s="4" t="s">
        <v>6</v>
      </c>
      <c r="G4" s="4" t="s">
        <v>7</v>
      </c>
      <c r="H4" s="13"/>
      <c r="I4" s="14"/>
      <c r="J4" s="14"/>
      <c r="K4" s="14"/>
      <c r="L4" s="14"/>
      <c r="M4" s="15" t="s">
        <v>105</v>
      </c>
      <c r="N4" s="15" t="s">
        <v>106</v>
      </c>
      <c r="O4" s="19" t="s">
        <v>107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 t="s">
        <v>98</v>
      </c>
      <c r="AD4" s="14" t="s">
        <v>99</v>
      </c>
      <c r="AE4" s="14" t="s">
        <v>100</v>
      </c>
      <c r="AF4" s="14" t="s">
        <v>101</v>
      </c>
    </row>
    <row r="5" spans="1:32" ht="11.1" customHeight="1" x14ac:dyDescent="0.2">
      <c r="A5" s="5"/>
      <c r="B5" s="11"/>
      <c r="C5" s="10"/>
      <c r="D5" s="6"/>
      <c r="E5" s="7"/>
      <c r="F5" s="16">
        <f t="shared" ref="F5:G5" si="0">SUM(F6:F136)</f>
        <v>45758.892</v>
      </c>
      <c r="G5" s="16">
        <f t="shared" si="0"/>
        <v>64762.165000000001</v>
      </c>
      <c r="H5" s="13"/>
      <c r="I5" s="16">
        <f t="shared" ref="I5:T5" si="1">SUM(I6:I136)</f>
        <v>0</v>
      </c>
      <c r="J5" s="16">
        <f t="shared" si="1"/>
        <v>0</v>
      </c>
      <c r="K5" s="16">
        <f t="shared" si="1"/>
        <v>21334.720999999998</v>
      </c>
      <c r="L5" s="16">
        <f t="shared" si="1"/>
        <v>24360.798000000003</v>
      </c>
      <c r="M5" s="16">
        <f t="shared" si="1"/>
        <v>14655</v>
      </c>
      <c r="N5" s="16">
        <f t="shared" si="1"/>
        <v>10000</v>
      </c>
      <c r="O5" s="16">
        <f t="shared" si="1"/>
        <v>5050</v>
      </c>
      <c r="P5" s="16">
        <f t="shared" si="1"/>
        <v>4266.9441999999999</v>
      </c>
      <c r="Q5" s="16">
        <f t="shared" si="1"/>
        <v>8978.5216000000019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4"/>
      <c r="V5" s="14"/>
      <c r="W5" s="14"/>
      <c r="X5" s="14"/>
      <c r="Y5" s="16">
        <f>SUM(Y6:Y136)</f>
        <v>4877.5672000000013</v>
      </c>
      <c r="Z5" s="16">
        <f>SUM(Z6:Z136)</f>
        <v>5325.5647999999992</v>
      </c>
      <c r="AA5" s="16">
        <f>SUM(AA6:AA136)</f>
        <v>5758.5522000000001</v>
      </c>
      <c r="AB5" s="14"/>
      <c r="AC5" s="16">
        <f>SUM(AC6:AC136)</f>
        <v>8384.861600000002</v>
      </c>
      <c r="AD5" s="16">
        <f>SUM(AD6:AD136)</f>
        <v>0</v>
      </c>
      <c r="AE5" s="16">
        <f>SUM(AE6:AE136)</f>
        <v>0</v>
      </c>
      <c r="AF5" s="16">
        <f>SUM(AF6:AF136)</f>
        <v>0</v>
      </c>
    </row>
    <row r="6" spans="1:32" ht="11.1" customHeight="1" outlineLevel="3" x14ac:dyDescent="0.2">
      <c r="A6" s="8" t="s">
        <v>8</v>
      </c>
      <c r="B6" s="8" t="str">
        <f>VLOOKUP(A6,[1]TDSheet!$A:$B,2,0)</f>
        <v>кг</v>
      </c>
      <c r="C6" s="21" t="str">
        <f>VLOOKUP(A6,[2]TDSheet!$A:$C,3,0)</f>
        <v>АКЦИЯ</v>
      </c>
      <c r="D6" s="9">
        <f>VLOOKUP(A6,[3]TDSheet!$A:$I,5,0)</f>
        <v>257.16500000000002</v>
      </c>
      <c r="E6" s="9">
        <f>VLOOKUP(A6,[3]TDSheet!$A:$G,7,0)</f>
        <v>247.63499999999999</v>
      </c>
      <c r="F6" s="9">
        <v>68.319999999999993</v>
      </c>
      <c r="G6" s="9">
        <f>VLOOKUP(A6,[3]TDSheet!$A:$I,9,0)</f>
        <v>434.98500000000001</v>
      </c>
      <c r="H6" s="17">
        <f>VLOOKUP(A6,[1]TDSheet!$A:$G,7,0)</f>
        <v>1</v>
      </c>
      <c r="K6" s="2">
        <f>F6-L6</f>
        <v>68.319999999999993</v>
      </c>
      <c r="M6" s="2">
        <f>VLOOKUP(A6,[1]TDSheet!$A:$L,12,0)</f>
        <v>0</v>
      </c>
      <c r="N6" s="2">
        <f>VLOOKUP(A6,[1]TDSheet!$A:$P,16,0)</f>
        <v>0</v>
      </c>
      <c r="O6" s="2">
        <f>VLOOKUP(A6,[4]TDSheet!$A:$Q,17,0)</f>
        <v>0</v>
      </c>
      <c r="P6" s="2">
        <f>K6/5</f>
        <v>13.663999999999998</v>
      </c>
      <c r="Q6" s="18"/>
      <c r="R6" s="18"/>
      <c r="S6" s="18"/>
      <c r="T6" s="18"/>
      <c r="U6" s="2">
        <f>(G6+M6+N6-O6+Q6+R6+S6+T6)/P6</f>
        <v>31.834382318501177</v>
      </c>
      <c r="V6" s="2">
        <f>(G6+M6+N6-O6)/P6</f>
        <v>31.834382318501177</v>
      </c>
      <c r="Y6" s="2">
        <f>VLOOKUP(A6,[1]TDSheet!$A:$X,24,0)</f>
        <v>0</v>
      </c>
      <c r="Z6" s="2">
        <f>VLOOKUP(A6,[1]TDSheet!$A:$Y,25,0)</f>
        <v>0</v>
      </c>
      <c r="AA6" s="2">
        <f>VLOOKUP(A6,[1]TDSheet!$A:$N,14,0)</f>
        <v>0</v>
      </c>
      <c r="AB6" s="22" t="s">
        <v>108</v>
      </c>
      <c r="AC6" s="2">
        <f>Q6*H6</f>
        <v>0</v>
      </c>
      <c r="AD6" s="2">
        <f>R6*H6</f>
        <v>0</v>
      </c>
    </row>
    <row r="7" spans="1:32" ht="11.1" customHeight="1" outlineLevel="3" x14ac:dyDescent="0.2">
      <c r="A7" s="8" t="s">
        <v>9</v>
      </c>
      <c r="B7" s="8" t="str">
        <f>VLOOKUP(A7,[1]TDSheet!$A:$B,2,0)</f>
        <v>кг</v>
      </c>
      <c r="C7" s="21" t="str">
        <f>VLOOKUP(A7,[2]TDSheet!$A:$C,3,0)</f>
        <v>АКЦИЯ</v>
      </c>
      <c r="D7" s="9">
        <f>VLOOKUP(A7,[3]TDSheet!$A:$I,5,0)</f>
        <v>238.71799999999999</v>
      </c>
      <c r="E7" s="9">
        <f>VLOOKUP(A7,[3]TDSheet!$A:$G,7,0)</f>
        <v>239.666</v>
      </c>
      <c r="F7" s="9">
        <v>58.206000000000003</v>
      </c>
      <c r="G7" s="9">
        <f>VLOOKUP(A7,[3]TDSheet!$A:$I,9,0)</f>
        <v>419.89</v>
      </c>
      <c r="H7" s="17">
        <f>VLOOKUP(A7,[1]TDSheet!$A:$G,7,0)</f>
        <v>1</v>
      </c>
      <c r="K7" s="2">
        <f t="shared" ref="K7:K72" si="2">F7-L7</f>
        <v>58.206000000000003</v>
      </c>
      <c r="M7" s="2">
        <f>VLOOKUP(A7,[1]TDSheet!$A:$L,12,0)</f>
        <v>0</v>
      </c>
      <c r="N7" s="2">
        <f>VLOOKUP(A7,[1]TDSheet!$A:$P,16,0)</f>
        <v>0</v>
      </c>
      <c r="O7" s="2">
        <f>VLOOKUP(A7,[4]TDSheet!$A:$Q,17,0)</f>
        <v>250</v>
      </c>
      <c r="P7" s="2">
        <f t="shared" ref="P7:P70" si="3">K7/5</f>
        <v>11.641200000000001</v>
      </c>
      <c r="Q7" s="18"/>
      <c r="R7" s="18"/>
      <c r="S7" s="18"/>
      <c r="T7" s="18"/>
      <c r="U7" s="2">
        <f t="shared" ref="U7:U70" si="4">(G7+M7+N7-O7+Q7+R7+S7+T7)/P7</f>
        <v>14.593856303473865</v>
      </c>
      <c r="V7" s="2">
        <f t="shared" ref="V7:V70" si="5">(G7+M7+N7-O7)/P7</f>
        <v>14.593856303473865</v>
      </c>
      <c r="Y7" s="2">
        <f>VLOOKUP(A7,[1]TDSheet!$A:$X,24,0)</f>
        <v>0</v>
      </c>
      <c r="Z7" s="2">
        <f>VLOOKUP(A7,[1]TDSheet!$A:$Y,25,0)</f>
        <v>0</v>
      </c>
      <c r="AA7" s="2">
        <f>VLOOKUP(A7,[1]TDSheet!$A:$N,14,0)</f>
        <v>0</v>
      </c>
      <c r="AB7" s="22" t="s">
        <v>108</v>
      </c>
      <c r="AC7" s="2">
        <f t="shared" ref="AC7:AC70" si="6">Q7*H7</f>
        <v>0</v>
      </c>
      <c r="AD7" s="2">
        <f t="shared" ref="AD7:AD70" si="7">R7*H7</f>
        <v>0</v>
      </c>
    </row>
    <row r="8" spans="1:32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f>VLOOKUP(A8,[3]TDSheet!$A:$I,5,0)</f>
        <v>1.385</v>
      </c>
      <c r="E8" s="9">
        <f>VLOOKUP(A8,[3]TDSheet!$A:$G,7,0)</f>
        <v>375.27</v>
      </c>
      <c r="F8" s="9">
        <v>98.3</v>
      </c>
      <c r="G8" s="9">
        <f>VLOOKUP(A8,[3]TDSheet!$A:$I,9,0)</f>
        <v>276.255</v>
      </c>
      <c r="H8" s="17">
        <f>VLOOKUP(A8,[1]TDSheet!$A:$G,7,0)</f>
        <v>1</v>
      </c>
      <c r="K8" s="2">
        <f t="shared" si="2"/>
        <v>15.150999999999996</v>
      </c>
      <c r="L8" s="2">
        <f>VLOOKUP(A8,[5]TDSheet!$A:$G,7,0)</f>
        <v>83.149000000000001</v>
      </c>
      <c r="M8" s="2">
        <f>VLOOKUP(A8,[1]TDSheet!$A:$L,12,0)</f>
        <v>380</v>
      </c>
      <c r="N8" s="2">
        <f>VLOOKUP(A8,[1]TDSheet!$A:$P,16,0)</f>
        <v>0</v>
      </c>
      <c r="O8" s="2">
        <f>VLOOKUP(A8,[4]TDSheet!$A:$Q,17,0)</f>
        <v>0</v>
      </c>
      <c r="P8" s="2">
        <f t="shared" si="3"/>
        <v>3.0301999999999993</v>
      </c>
      <c r="Q8" s="18"/>
      <c r="R8" s="18"/>
      <c r="S8" s="18"/>
      <c r="T8" s="18"/>
      <c r="U8" s="2">
        <f t="shared" si="4"/>
        <v>216.57151343145671</v>
      </c>
      <c r="V8" s="2">
        <f t="shared" si="5"/>
        <v>216.57151343145671</v>
      </c>
      <c r="Y8" s="2">
        <f>VLOOKUP(A8,[1]TDSheet!$A:$X,24,0)</f>
        <v>67.048199999999994</v>
      </c>
      <c r="Z8" s="2">
        <f>VLOOKUP(A8,[1]TDSheet!$A:$Y,25,0)</f>
        <v>86.834400000000002</v>
      </c>
      <c r="AA8" s="2">
        <f>VLOOKUP(A8,[1]TDSheet!$A:$N,14,0)</f>
        <v>61.099799999999995</v>
      </c>
      <c r="AC8" s="2">
        <f t="shared" si="6"/>
        <v>0</v>
      </c>
      <c r="AD8" s="2">
        <f t="shared" si="7"/>
        <v>0</v>
      </c>
    </row>
    <row r="9" spans="1:32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f>VLOOKUP(A9,[3]TDSheet!$A:$I,5,0)</f>
        <v>572.524</v>
      </c>
      <c r="E9" s="9">
        <f>VLOOKUP(A9,[3]TDSheet!$A:$G,7,0)</f>
        <v>576.327</v>
      </c>
      <c r="F9" s="9">
        <v>458.91399999999999</v>
      </c>
      <c r="G9" s="9">
        <f>VLOOKUP(A9,[3]TDSheet!$A:$I,9,0)</f>
        <v>485.15600000000001</v>
      </c>
      <c r="H9" s="17">
        <f>VLOOKUP(A9,[1]TDSheet!$A:$G,7,0)</f>
        <v>1</v>
      </c>
      <c r="K9" s="2">
        <f t="shared" si="2"/>
        <v>377.858</v>
      </c>
      <c r="L9" s="2">
        <f>VLOOKUP(A9,[5]TDSheet!$A:$G,7,0)</f>
        <v>81.055999999999997</v>
      </c>
      <c r="M9" s="2">
        <f>VLOOKUP(A9,[1]TDSheet!$A:$L,12,0)</f>
        <v>70</v>
      </c>
      <c r="N9" s="2">
        <f>VLOOKUP(A9,[1]TDSheet!$A:$P,16,0)</f>
        <v>0</v>
      </c>
      <c r="O9" s="2">
        <f>VLOOKUP(A9,[4]TDSheet!$A:$Q,17,0)</f>
        <v>0</v>
      </c>
      <c r="P9" s="2">
        <f t="shared" si="3"/>
        <v>75.571600000000004</v>
      </c>
      <c r="Q9" s="18">
        <f t="shared" ref="Q9:Q66" si="8">11*P9-G9-M9-N9+O9</f>
        <v>276.13159999999999</v>
      </c>
      <c r="R9" s="18"/>
      <c r="S9" s="18"/>
      <c r="T9" s="18"/>
      <c r="U9" s="2">
        <f t="shared" si="4"/>
        <v>10.999999999999998</v>
      </c>
      <c r="V9" s="2">
        <f t="shared" si="5"/>
        <v>7.3460929767267062</v>
      </c>
      <c r="Y9" s="2">
        <f>VLOOKUP(A9,[1]TDSheet!$A:$X,24,0)</f>
        <v>103.62219999999999</v>
      </c>
      <c r="Z9" s="2">
        <f>VLOOKUP(A9,[1]TDSheet!$A:$Y,25,0)</f>
        <v>82.522399999999976</v>
      </c>
      <c r="AA9" s="2">
        <f>VLOOKUP(A9,[1]TDSheet!$A:$N,14,0)</f>
        <v>87.676599999999993</v>
      </c>
      <c r="AC9" s="2">
        <f t="shared" si="6"/>
        <v>276.13159999999999</v>
      </c>
      <c r="AD9" s="2">
        <f t="shared" si="7"/>
        <v>0</v>
      </c>
    </row>
    <row r="10" spans="1:32" ht="11.1" customHeight="1" outlineLevel="3" x14ac:dyDescent="0.2">
      <c r="A10" s="8" t="s">
        <v>12</v>
      </c>
      <c r="B10" s="8" t="str">
        <f>VLOOKUP(A10,[1]TDSheet!$A:$B,2,0)</f>
        <v>кг</v>
      </c>
      <c r="C10" s="8"/>
      <c r="D10" s="9">
        <f>VLOOKUP(A10,[3]TDSheet!$A:$I,5,0)</f>
        <v>2.4500000000000002</v>
      </c>
      <c r="E10" s="9">
        <f>VLOOKUP(A10,[3]TDSheet!$A:$G,7,0)</f>
        <v>320.43599999999998</v>
      </c>
      <c r="F10" s="9">
        <v>93.707999999999998</v>
      </c>
      <c r="G10" s="9">
        <f>VLOOKUP(A10,[3]TDSheet!$A:$I,9,0)</f>
        <v>226.72800000000001</v>
      </c>
      <c r="H10" s="17">
        <f>VLOOKUP(A10,[1]TDSheet!$A:$G,7,0)</f>
        <v>1</v>
      </c>
      <c r="K10" s="2">
        <f t="shared" si="2"/>
        <v>7.796999999999997</v>
      </c>
      <c r="L10" s="2">
        <f>VLOOKUP(A10,[5]TDSheet!$A:$G,7,0)</f>
        <v>85.911000000000001</v>
      </c>
      <c r="M10" s="2">
        <f>VLOOKUP(A10,[1]TDSheet!$A:$L,12,0)</f>
        <v>70</v>
      </c>
      <c r="N10" s="2">
        <f>VLOOKUP(A10,[1]TDSheet!$A:$P,16,0)</f>
        <v>0</v>
      </c>
      <c r="O10" s="2">
        <f>VLOOKUP(A10,[4]TDSheet!$A:$Q,17,0)</f>
        <v>0</v>
      </c>
      <c r="P10" s="2">
        <f t="shared" si="3"/>
        <v>1.5593999999999995</v>
      </c>
      <c r="Q10" s="18"/>
      <c r="R10" s="18"/>
      <c r="S10" s="18"/>
      <c r="T10" s="18"/>
      <c r="U10" s="2">
        <f t="shared" si="4"/>
        <v>190.28344234962171</v>
      </c>
      <c r="V10" s="2">
        <f t="shared" si="5"/>
        <v>190.28344234962171</v>
      </c>
      <c r="Y10" s="2">
        <f>VLOOKUP(A10,[1]TDSheet!$A:$X,24,0)</f>
        <v>12.542199999999999</v>
      </c>
      <c r="Z10" s="2">
        <f>VLOOKUP(A10,[1]TDSheet!$A:$Y,25,0)</f>
        <v>31.427999999999997</v>
      </c>
      <c r="AA10" s="2">
        <f>VLOOKUP(A10,[1]TDSheet!$A:$N,14,0)</f>
        <v>33.335000000000001</v>
      </c>
      <c r="AC10" s="2">
        <f t="shared" si="6"/>
        <v>0</v>
      </c>
      <c r="AD10" s="2">
        <f t="shared" si="7"/>
        <v>0</v>
      </c>
    </row>
    <row r="11" spans="1:32" ht="11.1" customHeight="1" outlineLevel="3" x14ac:dyDescent="0.2">
      <c r="A11" s="8" t="s">
        <v>104</v>
      </c>
      <c r="B11" s="8" t="s">
        <v>82</v>
      </c>
      <c r="C11" s="8"/>
      <c r="D11" s="9"/>
      <c r="E11" s="9"/>
      <c r="F11" s="9"/>
      <c r="G11" s="9"/>
      <c r="H11" s="17">
        <f>VLOOKUP(A11,[1]TDSheet!$A:$G,7,0)</f>
        <v>0.45</v>
      </c>
      <c r="M11" s="2">
        <f>VLOOKUP(A11,[1]TDSheet!$A:$L,12,0)</f>
        <v>325</v>
      </c>
      <c r="N11" s="2">
        <f>VLOOKUP(A11,[1]TDSheet!$A:$P,16,0)</f>
        <v>0</v>
      </c>
      <c r="O11" s="2">
        <f>VLOOKUP(A11,[4]TDSheet!$A:$Q,17,0)</f>
        <v>0</v>
      </c>
      <c r="P11" s="2">
        <f t="shared" si="3"/>
        <v>0</v>
      </c>
      <c r="Q11" s="18"/>
      <c r="R11" s="18"/>
      <c r="S11" s="18"/>
      <c r="T11" s="18"/>
      <c r="U11" s="2" t="e">
        <f t="shared" si="4"/>
        <v>#DIV/0!</v>
      </c>
      <c r="V11" s="2" t="e">
        <f t="shared" si="5"/>
        <v>#DIV/0!</v>
      </c>
      <c r="Y11" s="2">
        <f>VLOOKUP(A11,[1]TDSheet!$A:$X,24,0)</f>
        <v>10.8</v>
      </c>
      <c r="Z11" s="2">
        <f>VLOOKUP(A11,[1]TDSheet!$A:$Y,25,0)</f>
        <v>40.799999999999997</v>
      </c>
      <c r="AA11" s="2">
        <f>VLOOKUP(A11,[1]TDSheet!$A:$N,14,0)</f>
        <v>0</v>
      </c>
      <c r="AC11" s="2">
        <f t="shared" si="6"/>
        <v>0</v>
      </c>
      <c r="AD11" s="2">
        <f t="shared" si="7"/>
        <v>0</v>
      </c>
    </row>
    <row r="12" spans="1:32" ht="11.1" customHeight="1" outlineLevel="3" x14ac:dyDescent="0.2">
      <c r="A12" s="25" t="s">
        <v>59</v>
      </c>
      <c r="B12" s="8" t="str">
        <f>VLOOKUP(A12,[1]TDSheet!$A:$B,2,0)</f>
        <v>шт</v>
      </c>
      <c r="C12" s="8"/>
      <c r="D12" s="9">
        <f>VLOOKUP(A12,[3]TDSheet!$A:$I,5,0)</f>
        <v>8</v>
      </c>
      <c r="E12" s="9">
        <f>VLOOKUP(A12,[3]TDSheet!$A:$G,7,0)</f>
        <v>60</v>
      </c>
      <c r="F12" s="9">
        <v>60</v>
      </c>
      <c r="G12" s="23">
        <f>VLOOKUP(A12,[3]TDSheet!$A:$I,9,0)</f>
        <v>0</v>
      </c>
      <c r="H12" s="17">
        <f>VLOOKUP(A12,[1]TDSheet!$A:$G,7,0)</f>
        <v>0.5</v>
      </c>
      <c r="K12" s="2">
        <f t="shared" si="2"/>
        <v>0</v>
      </c>
      <c r="L12" s="2">
        <f>VLOOKUP(A12,[5]TDSheet!$A:$G,7,0)</f>
        <v>60</v>
      </c>
      <c r="M12" s="24">
        <f>VLOOKUP(A12,[1]TDSheet!$A:$L,12,0)</f>
        <v>140</v>
      </c>
      <c r="N12" s="2">
        <f>VLOOKUP(A12,[1]TDSheet!$A:$P,16,0)</f>
        <v>0</v>
      </c>
      <c r="O12" s="2">
        <f>VLOOKUP(A12,[4]TDSheet!$A:$Q,17,0)</f>
        <v>0</v>
      </c>
      <c r="P12" s="2">
        <f t="shared" si="3"/>
        <v>0</v>
      </c>
      <c r="Q12" s="18"/>
      <c r="R12" s="18"/>
      <c r="S12" s="18"/>
      <c r="T12" s="18"/>
      <c r="U12" s="2" t="e">
        <f t="shared" si="4"/>
        <v>#DIV/0!</v>
      </c>
      <c r="V12" s="2" t="e">
        <f t="shared" si="5"/>
        <v>#DIV/0!</v>
      </c>
      <c r="Y12" s="2">
        <f>VLOOKUP(A12,[1]TDSheet!$A:$X,24,0)</f>
        <v>11.4</v>
      </c>
      <c r="Z12" s="2">
        <f>VLOOKUP(A12,[1]TDSheet!$A:$Y,25,0)</f>
        <v>17</v>
      </c>
      <c r="AA12" s="2">
        <f>VLOOKUP(A12,[1]TDSheet!$A:$N,14,0)</f>
        <v>2.4</v>
      </c>
      <c r="AC12" s="2">
        <f t="shared" si="6"/>
        <v>0</v>
      </c>
      <c r="AD12" s="2">
        <f t="shared" si="7"/>
        <v>0</v>
      </c>
    </row>
    <row r="13" spans="1:32" ht="11.1" customHeight="1" outlineLevel="3" x14ac:dyDescent="0.2">
      <c r="A13" s="8" t="s">
        <v>60</v>
      </c>
      <c r="B13" s="8" t="str">
        <f>VLOOKUP(A13,[1]TDSheet!$A:$B,2,0)</f>
        <v>шт</v>
      </c>
      <c r="C13" s="8"/>
      <c r="D13" s="9">
        <f>VLOOKUP(A13,[3]TDSheet!$A:$I,5,0)</f>
        <v>51</v>
      </c>
      <c r="E13" s="9">
        <f>VLOOKUP(A13,[3]TDSheet!$A:$G,7,0)</f>
        <v>105</v>
      </c>
      <c r="F13" s="9">
        <v>14</v>
      </c>
      <c r="G13" s="9">
        <f>VLOOKUP(A13,[3]TDSheet!$A:$I,9,0)</f>
        <v>105</v>
      </c>
      <c r="H13" s="17">
        <f>VLOOKUP(A13,[1]TDSheet!$A:$G,7,0)</f>
        <v>0.17</v>
      </c>
      <c r="K13" s="2">
        <f t="shared" si="2"/>
        <v>14</v>
      </c>
      <c r="M13" s="2">
        <f>VLOOKUP(A13,[1]TDSheet!$A:$L,12,0)</f>
        <v>0</v>
      </c>
      <c r="N13" s="2">
        <f>VLOOKUP(A13,[1]TDSheet!$A:$P,16,0)</f>
        <v>0</v>
      </c>
      <c r="P13" s="2">
        <f t="shared" si="3"/>
        <v>2.8</v>
      </c>
      <c r="Q13" s="18"/>
      <c r="R13" s="18"/>
      <c r="S13" s="18"/>
      <c r="T13" s="18"/>
      <c r="U13" s="2">
        <f t="shared" si="4"/>
        <v>37.5</v>
      </c>
      <c r="V13" s="2">
        <f t="shared" si="5"/>
        <v>37.5</v>
      </c>
      <c r="Y13" s="2">
        <f>VLOOKUP(A13,[1]TDSheet!$A:$X,24,0)</f>
        <v>19</v>
      </c>
      <c r="Z13" s="2">
        <f>VLOOKUP(A13,[1]TDSheet!$A:$Y,25,0)</f>
        <v>12.6</v>
      </c>
      <c r="AA13" s="2">
        <f>VLOOKUP(A13,[1]TDSheet!$A:$N,14,0)</f>
        <v>14.6</v>
      </c>
      <c r="AC13" s="2">
        <f t="shared" si="6"/>
        <v>0</v>
      </c>
      <c r="AD13" s="2">
        <f t="shared" si="7"/>
        <v>0</v>
      </c>
    </row>
    <row r="14" spans="1:32" ht="21.95" customHeight="1" outlineLevel="3" x14ac:dyDescent="0.2">
      <c r="A14" s="8" t="s">
        <v>61</v>
      </c>
      <c r="B14" s="8" t="str">
        <f>VLOOKUP(A14,[1]TDSheet!$A:$B,2,0)</f>
        <v>шт</v>
      </c>
      <c r="C14" s="8"/>
      <c r="D14" s="9">
        <f>VLOOKUP(A14,[3]TDSheet!$A:$I,5,0)</f>
        <v>0</v>
      </c>
      <c r="E14" s="9">
        <f>VLOOKUP(A14,[3]TDSheet!$A:$G,7,0)</f>
        <v>96</v>
      </c>
      <c r="F14" s="9">
        <v>96</v>
      </c>
      <c r="G14" s="9">
        <f>VLOOKUP(A14,[3]TDSheet!$A:$I,9,0)</f>
        <v>0</v>
      </c>
      <c r="H14" s="17">
        <f>VLOOKUP(A14,[1]TDSheet!$A:$G,7,0)</f>
        <v>0</v>
      </c>
      <c r="K14" s="2">
        <f t="shared" si="2"/>
        <v>0</v>
      </c>
      <c r="L14" s="2">
        <f>VLOOKUP(A14,[5]TDSheet!$A:$G,7,0)</f>
        <v>96</v>
      </c>
      <c r="M14" s="2">
        <f>VLOOKUP(A14,[1]TDSheet!$A:$L,12,0)</f>
        <v>0</v>
      </c>
      <c r="N14" s="2">
        <f>VLOOKUP(A14,[1]TDSheet!$A:$P,16,0)</f>
        <v>0</v>
      </c>
      <c r="O14" s="2">
        <f>VLOOKUP(A14,[4]TDSheet!$A:$Q,17,0)</f>
        <v>0</v>
      </c>
      <c r="P14" s="2">
        <f t="shared" si="3"/>
        <v>0</v>
      </c>
      <c r="Q14" s="18"/>
      <c r="R14" s="18"/>
      <c r="S14" s="18"/>
      <c r="T14" s="18"/>
      <c r="U14" s="2" t="e">
        <f t="shared" si="4"/>
        <v>#DIV/0!</v>
      </c>
      <c r="V14" s="2" t="e">
        <f t="shared" si="5"/>
        <v>#DIV/0!</v>
      </c>
      <c r="Y14" s="2">
        <f>VLOOKUP(A14,[1]TDSheet!$A:$X,24,0)</f>
        <v>0</v>
      </c>
      <c r="Z14" s="2">
        <f>VLOOKUP(A14,[1]TDSheet!$A:$Y,25,0)</f>
        <v>0</v>
      </c>
      <c r="AA14" s="2">
        <f>VLOOKUP(A14,[1]TDSheet!$A:$N,14,0)</f>
        <v>0</v>
      </c>
      <c r="AC14" s="2">
        <f t="shared" si="6"/>
        <v>0</v>
      </c>
      <c r="AD14" s="2">
        <f t="shared" si="7"/>
        <v>0</v>
      </c>
    </row>
    <row r="15" spans="1:32" ht="11.1" customHeight="1" outlineLevel="3" x14ac:dyDescent="0.2">
      <c r="A15" s="8" t="s">
        <v>62</v>
      </c>
      <c r="B15" s="12" t="s">
        <v>82</v>
      </c>
      <c r="C15" s="8"/>
      <c r="D15" s="9">
        <f>VLOOKUP(A15,[3]TDSheet!$A:$I,5,0)</f>
        <v>0</v>
      </c>
      <c r="E15" s="9">
        <f>VLOOKUP(A15,[3]TDSheet!$A:$G,7,0)</f>
        <v>0</v>
      </c>
      <c r="F15" s="9">
        <v>2</v>
      </c>
      <c r="G15" s="9">
        <f>VLOOKUP(A15,[3]TDSheet!$A:$I,9,0)</f>
        <v>-2</v>
      </c>
      <c r="H15" s="17">
        <v>0</v>
      </c>
      <c r="K15" s="2">
        <f t="shared" si="2"/>
        <v>2</v>
      </c>
      <c r="O15" s="2">
        <f>VLOOKUP(A15,[4]TDSheet!$A:$Q,17,0)</f>
        <v>0</v>
      </c>
      <c r="P15" s="2">
        <f t="shared" si="3"/>
        <v>0.4</v>
      </c>
      <c r="Q15" s="18"/>
      <c r="R15" s="18"/>
      <c r="S15" s="18"/>
      <c r="T15" s="18"/>
      <c r="U15" s="2">
        <f t="shared" si="4"/>
        <v>-5</v>
      </c>
      <c r="V15" s="2">
        <f t="shared" si="5"/>
        <v>-5</v>
      </c>
      <c r="Y15" s="2">
        <v>0</v>
      </c>
      <c r="Z15" s="2">
        <v>0</v>
      </c>
      <c r="AA15" s="2">
        <v>0</v>
      </c>
      <c r="AC15" s="2">
        <f t="shared" si="6"/>
        <v>0</v>
      </c>
      <c r="AD15" s="2">
        <f t="shared" si="7"/>
        <v>0</v>
      </c>
    </row>
    <row r="16" spans="1:32" ht="11.1" customHeight="1" outlineLevel="3" x14ac:dyDescent="0.2">
      <c r="A16" s="8" t="s">
        <v>63</v>
      </c>
      <c r="B16" s="8" t="str">
        <f>VLOOKUP(A16,[1]TDSheet!$A:$B,2,0)</f>
        <v>шт</v>
      </c>
      <c r="C16" s="21" t="str">
        <f>VLOOKUP(A16,[2]TDSheet!$A:$C,3,0)</f>
        <v>АКЦИЯ</v>
      </c>
      <c r="D16" s="9">
        <f>VLOOKUP(A16,[3]TDSheet!$A:$I,5,0)</f>
        <v>776</v>
      </c>
      <c r="E16" s="9">
        <f>VLOOKUP(A16,[3]TDSheet!$A:$G,7,0)</f>
        <v>1040</v>
      </c>
      <c r="F16" s="9">
        <v>271</v>
      </c>
      <c r="G16" s="9">
        <f>VLOOKUP(A16,[3]TDSheet!$A:$I,9,0)</f>
        <v>1223</v>
      </c>
      <c r="H16" s="17">
        <f>VLOOKUP(A16,[1]TDSheet!$A:$G,7,0)</f>
        <v>0.42</v>
      </c>
      <c r="K16" s="2">
        <f t="shared" si="2"/>
        <v>115</v>
      </c>
      <c r="L16" s="2">
        <f>VLOOKUP(A16,[5]TDSheet!$A:$G,7,0)</f>
        <v>156</v>
      </c>
      <c r="M16" s="2">
        <f>VLOOKUP(A16,[1]TDSheet!$A:$L,12,0)</f>
        <v>25</v>
      </c>
      <c r="N16" s="2">
        <f>VLOOKUP(A16,[1]TDSheet!$A:$P,16,0)</f>
        <v>0</v>
      </c>
      <c r="O16" s="2">
        <f>VLOOKUP(A16,[4]TDSheet!$A:$Q,17,0)</f>
        <v>0</v>
      </c>
      <c r="P16" s="2">
        <f t="shared" si="3"/>
        <v>23</v>
      </c>
      <c r="Q16" s="18"/>
      <c r="R16" s="18"/>
      <c r="S16" s="18"/>
      <c r="T16" s="18"/>
      <c r="U16" s="2">
        <f t="shared" si="4"/>
        <v>54.260869565217391</v>
      </c>
      <c r="V16" s="2">
        <f t="shared" si="5"/>
        <v>54.260869565217391</v>
      </c>
      <c r="Y16" s="2">
        <f>VLOOKUP(A16,[1]TDSheet!$A:$X,24,0)</f>
        <v>14.6</v>
      </c>
      <c r="Z16" s="2">
        <f>VLOOKUP(A16,[1]TDSheet!$A:$Y,25,0)</f>
        <v>21.4</v>
      </c>
      <c r="AA16" s="2">
        <f>VLOOKUP(A16,[1]TDSheet!$A:$N,14,0)</f>
        <v>17</v>
      </c>
      <c r="AC16" s="2">
        <f t="shared" si="6"/>
        <v>0</v>
      </c>
      <c r="AD16" s="2">
        <f t="shared" si="7"/>
        <v>0</v>
      </c>
    </row>
    <row r="17" spans="1:30" ht="21.95" customHeight="1" outlineLevel="3" x14ac:dyDescent="0.2">
      <c r="A17" s="8" t="s">
        <v>64</v>
      </c>
      <c r="B17" s="8" t="str">
        <f>VLOOKUP(A17,[1]TDSheet!$A:$B,2,0)</f>
        <v>шт</v>
      </c>
      <c r="C17" s="8"/>
      <c r="D17" s="9">
        <f>VLOOKUP(A17,[3]TDSheet!$A:$I,5,0)</f>
        <v>275</v>
      </c>
      <c r="E17" s="9">
        <f>VLOOKUP(A17,[3]TDSheet!$A:$G,7,0)</f>
        <v>396</v>
      </c>
      <c r="F17" s="9">
        <v>213</v>
      </c>
      <c r="G17" s="9">
        <f>VLOOKUP(A17,[3]TDSheet!$A:$I,9,0)</f>
        <v>294</v>
      </c>
      <c r="H17" s="17">
        <f>VLOOKUP(A17,[1]TDSheet!$A:$G,7,0)</f>
        <v>0.42</v>
      </c>
      <c r="K17" s="2">
        <f t="shared" si="2"/>
        <v>119</v>
      </c>
      <c r="L17" s="2">
        <f>VLOOKUP(A17,[5]TDSheet!$A:$G,7,0)</f>
        <v>94</v>
      </c>
      <c r="M17" s="2">
        <f>VLOOKUP(A17,[1]TDSheet!$A:$L,12,0)</f>
        <v>0</v>
      </c>
      <c r="N17" s="2">
        <f>VLOOKUP(A17,[1]TDSheet!$A:$P,16,0)</f>
        <v>0</v>
      </c>
      <c r="P17" s="2">
        <f t="shared" si="3"/>
        <v>23.8</v>
      </c>
      <c r="Q17" s="18"/>
      <c r="R17" s="18"/>
      <c r="S17" s="18"/>
      <c r="T17" s="18"/>
      <c r="U17" s="2">
        <f t="shared" si="4"/>
        <v>12.352941176470587</v>
      </c>
      <c r="V17" s="2">
        <f t="shared" si="5"/>
        <v>12.352941176470587</v>
      </c>
      <c r="Y17" s="2">
        <f>VLOOKUP(A17,[1]TDSheet!$A:$X,24,0)</f>
        <v>58.8</v>
      </c>
      <c r="Z17" s="2">
        <f>VLOOKUP(A17,[1]TDSheet!$A:$Y,25,0)</f>
        <v>33</v>
      </c>
      <c r="AA17" s="2">
        <f>VLOOKUP(A17,[1]TDSheet!$A:$N,14,0)</f>
        <v>44.8</v>
      </c>
      <c r="AC17" s="2">
        <f t="shared" si="6"/>
        <v>0</v>
      </c>
      <c r="AD17" s="2">
        <f t="shared" si="7"/>
        <v>0</v>
      </c>
    </row>
    <row r="18" spans="1:30" ht="11.1" customHeight="1" outlineLevel="3" x14ac:dyDescent="0.2">
      <c r="A18" s="8" t="s">
        <v>65</v>
      </c>
      <c r="B18" s="8" t="str">
        <f>VLOOKUP(A18,[1]TDSheet!$A:$B,2,0)</f>
        <v>шт</v>
      </c>
      <c r="C18" s="8"/>
      <c r="D18" s="9">
        <f>VLOOKUP(A18,[3]TDSheet!$A:$I,5,0)</f>
        <v>308</v>
      </c>
      <c r="E18" s="9">
        <f>VLOOKUP(A18,[3]TDSheet!$A:$G,7,0)</f>
        <v>582</v>
      </c>
      <c r="F18" s="9">
        <v>246</v>
      </c>
      <c r="G18" s="9">
        <f>VLOOKUP(A18,[3]TDSheet!$A:$I,9,0)</f>
        <v>522</v>
      </c>
      <c r="H18" s="17">
        <f>VLOOKUP(A18,[1]TDSheet!$A:$G,7,0)</f>
        <v>0.42</v>
      </c>
      <c r="K18" s="2">
        <f t="shared" si="2"/>
        <v>187</v>
      </c>
      <c r="L18" s="2">
        <f>VLOOKUP(A18,[5]TDSheet!$A:$G,7,0)</f>
        <v>59</v>
      </c>
      <c r="M18" s="2">
        <f>VLOOKUP(A18,[1]TDSheet!$A:$L,12,0)</f>
        <v>0</v>
      </c>
      <c r="N18" s="2">
        <f>VLOOKUP(A18,[1]TDSheet!$A:$P,16,0)</f>
        <v>0</v>
      </c>
      <c r="O18" s="2">
        <f>VLOOKUP(A18,[4]TDSheet!$A:$Q,17,0)</f>
        <v>0</v>
      </c>
      <c r="P18" s="2">
        <f t="shared" si="3"/>
        <v>37.4</v>
      </c>
      <c r="Q18" s="18"/>
      <c r="R18" s="18"/>
      <c r="S18" s="18"/>
      <c r="T18" s="18"/>
      <c r="U18" s="2">
        <f t="shared" si="4"/>
        <v>13.957219251336898</v>
      </c>
      <c r="V18" s="2">
        <f t="shared" si="5"/>
        <v>13.957219251336898</v>
      </c>
      <c r="Y18" s="2">
        <f>VLOOKUP(A18,[1]TDSheet!$A:$X,24,0)</f>
        <v>65</v>
      </c>
      <c r="Z18" s="2">
        <f>VLOOKUP(A18,[1]TDSheet!$A:$Y,25,0)</f>
        <v>10</v>
      </c>
      <c r="AA18" s="2">
        <f>VLOOKUP(A18,[1]TDSheet!$A:$N,14,0)</f>
        <v>50.4</v>
      </c>
      <c r="AC18" s="2">
        <f t="shared" si="6"/>
        <v>0</v>
      </c>
      <c r="AD18" s="2">
        <f t="shared" si="7"/>
        <v>0</v>
      </c>
    </row>
    <row r="19" spans="1:30" ht="11.1" customHeight="1" outlineLevel="3" x14ac:dyDescent="0.2">
      <c r="A19" s="8" t="s">
        <v>66</v>
      </c>
      <c r="B19" s="8" t="str">
        <f>VLOOKUP(A19,[1]TDSheet!$A:$B,2,0)</f>
        <v>шт</v>
      </c>
      <c r="C19" s="8"/>
      <c r="D19" s="9">
        <f>VLOOKUP(A19,[3]TDSheet!$A:$I,5,0)</f>
        <v>54</v>
      </c>
      <c r="E19" s="9">
        <f>VLOOKUP(A19,[3]TDSheet!$A:$G,7,0)</f>
        <v>240</v>
      </c>
      <c r="F19" s="9">
        <v>84</v>
      </c>
      <c r="G19" s="9">
        <f>VLOOKUP(A19,[3]TDSheet!$A:$I,9,0)</f>
        <v>180</v>
      </c>
      <c r="H19" s="17">
        <f>VLOOKUP(A19,[1]TDSheet!$A:$G,7,0)</f>
        <v>0.35</v>
      </c>
      <c r="K19" s="2">
        <f t="shared" si="2"/>
        <v>24</v>
      </c>
      <c r="L19" s="2">
        <f>VLOOKUP(A19,[5]TDSheet!$A:$G,7,0)</f>
        <v>60</v>
      </c>
      <c r="M19" s="2">
        <f>VLOOKUP(A19,[1]TDSheet!$A:$L,12,0)</f>
        <v>105</v>
      </c>
      <c r="N19" s="2">
        <f>VLOOKUP(A19,[1]TDSheet!$A:$P,16,0)</f>
        <v>0</v>
      </c>
      <c r="O19" s="2">
        <f>VLOOKUP(A19,[4]TDSheet!$A:$Q,17,0)</f>
        <v>0</v>
      </c>
      <c r="P19" s="2">
        <f t="shared" si="3"/>
        <v>4.8</v>
      </c>
      <c r="Q19" s="18"/>
      <c r="R19" s="18"/>
      <c r="S19" s="18"/>
      <c r="T19" s="18"/>
      <c r="U19" s="2">
        <f t="shared" si="4"/>
        <v>59.375</v>
      </c>
      <c r="V19" s="2">
        <f t="shared" si="5"/>
        <v>59.375</v>
      </c>
      <c r="Y19" s="2">
        <f>VLOOKUP(A19,[1]TDSheet!$A:$X,24,0)</f>
        <v>31.6</v>
      </c>
      <c r="Z19" s="2">
        <f>VLOOKUP(A19,[1]TDSheet!$A:$Y,25,0)</f>
        <v>31</v>
      </c>
      <c r="AA19" s="2">
        <f>VLOOKUP(A19,[1]TDSheet!$A:$N,14,0)</f>
        <v>27.6</v>
      </c>
      <c r="AC19" s="2">
        <f t="shared" si="6"/>
        <v>0</v>
      </c>
      <c r="AD19" s="2">
        <f t="shared" si="7"/>
        <v>0</v>
      </c>
    </row>
    <row r="20" spans="1:30" ht="11.1" customHeight="1" outlineLevel="3" x14ac:dyDescent="0.2">
      <c r="A20" s="8" t="s">
        <v>67</v>
      </c>
      <c r="B20" s="8" t="str">
        <f>VLOOKUP(A20,[1]TDSheet!$A:$B,2,0)</f>
        <v>шт</v>
      </c>
      <c r="C20" s="8"/>
      <c r="D20" s="9">
        <f>VLOOKUP(A20,[3]TDSheet!$A:$I,5,0)</f>
        <v>163</v>
      </c>
      <c r="E20" s="9">
        <f>VLOOKUP(A20,[3]TDSheet!$A:$G,7,0)</f>
        <v>253</v>
      </c>
      <c r="F20" s="9">
        <v>178</v>
      </c>
      <c r="G20" s="9">
        <f>VLOOKUP(A20,[3]TDSheet!$A:$I,9,0)</f>
        <v>192</v>
      </c>
      <c r="H20" s="17">
        <f>VLOOKUP(A20,[1]TDSheet!$A:$G,7,0)</f>
        <v>0.35</v>
      </c>
      <c r="K20" s="2">
        <f t="shared" si="2"/>
        <v>118</v>
      </c>
      <c r="L20" s="2">
        <f>VLOOKUP(A20,[5]TDSheet!$A:$G,7,0)</f>
        <v>60</v>
      </c>
      <c r="M20" s="2">
        <f>VLOOKUP(A20,[1]TDSheet!$A:$L,12,0)</f>
        <v>20</v>
      </c>
      <c r="N20" s="2">
        <f>VLOOKUP(A20,[1]TDSheet!$A:$P,16,0)</f>
        <v>0</v>
      </c>
      <c r="O20" s="2">
        <f>VLOOKUP(A20,[4]TDSheet!$A:$Q,17,0)</f>
        <v>0</v>
      </c>
      <c r="P20" s="2">
        <f t="shared" si="3"/>
        <v>23.6</v>
      </c>
      <c r="Q20" s="18">
        <f t="shared" si="8"/>
        <v>47.600000000000023</v>
      </c>
      <c r="R20" s="18"/>
      <c r="S20" s="18"/>
      <c r="T20" s="18"/>
      <c r="U20" s="2">
        <f t="shared" si="4"/>
        <v>11</v>
      </c>
      <c r="V20" s="2">
        <f t="shared" si="5"/>
        <v>8.9830508474576263</v>
      </c>
      <c r="Y20" s="2">
        <f>VLOOKUP(A20,[1]TDSheet!$A:$X,24,0)</f>
        <v>33.6</v>
      </c>
      <c r="Z20" s="2">
        <f>VLOOKUP(A20,[1]TDSheet!$A:$Y,25,0)</f>
        <v>27.4</v>
      </c>
      <c r="AA20" s="2">
        <f>VLOOKUP(A20,[1]TDSheet!$A:$N,14,0)</f>
        <v>31.2</v>
      </c>
      <c r="AC20" s="2">
        <f t="shared" si="6"/>
        <v>16.660000000000007</v>
      </c>
      <c r="AD20" s="2">
        <f t="shared" si="7"/>
        <v>0</v>
      </c>
    </row>
    <row r="21" spans="1:30" ht="21.95" customHeight="1" outlineLevel="3" x14ac:dyDescent="0.2">
      <c r="A21" s="8" t="s">
        <v>19</v>
      </c>
      <c r="B21" s="8" t="str">
        <f>VLOOKUP(A21,[1]TDSheet!$A:$B,2,0)</f>
        <v>кг</v>
      </c>
      <c r="C21" s="21" t="str">
        <f>VLOOKUP(A21,[2]TDSheet!$A:$C,3,0)</f>
        <v>АКЦИЯ</v>
      </c>
      <c r="D21" s="9">
        <f>VLOOKUP(A21,[3]TDSheet!$A:$I,5,0)</f>
        <v>1757.35</v>
      </c>
      <c r="E21" s="9">
        <f>VLOOKUP(A21,[3]TDSheet!$A:$G,7,0)</f>
        <v>1804.9359999999999</v>
      </c>
      <c r="F21" s="9">
        <v>485.05399999999997</v>
      </c>
      <c r="G21" s="9">
        <f>VLOOKUP(A21,[3]TDSheet!$A:$I,9,0)</f>
        <v>3055.223</v>
      </c>
      <c r="H21" s="17">
        <f>VLOOKUP(A21,[1]TDSheet!$A:$G,7,0)</f>
        <v>1</v>
      </c>
      <c r="K21" s="2">
        <f t="shared" si="2"/>
        <v>432.17099999999999</v>
      </c>
      <c r="L21" s="2">
        <f>VLOOKUP(A21,[5]TDSheet!$A:$G,7,0)</f>
        <v>52.883000000000003</v>
      </c>
      <c r="M21" s="2">
        <f>VLOOKUP(A21,[1]TDSheet!$A:$L,12,0)</f>
        <v>300</v>
      </c>
      <c r="N21" s="2">
        <f>VLOOKUP(A21,[1]TDSheet!$A:$P,16,0)</f>
        <v>0</v>
      </c>
      <c r="O21" s="2">
        <f>VLOOKUP(A21,[4]TDSheet!$A:$Q,17,0)</f>
        <v>1200</v>
      </c>
      <c r="P21" s="2">
        <f t="shared" si="3"/>
        <v>86.434200000000004</v>
      </c>
      <c r="Q21" s="18"/>
      <c r="R21" s="18"/>
      <c r="S21" s="18"/>
      <c r="T21" s="18"/>
      <c r="U21" s="2">
        <f t="shared" si="4"/>
        <v>24.934840607074513</v>
      </c>
      <c r="V21" s="2">
        <f t="shared" si="5"/>
        <v>24.934840607074513</v>
      </c>
      <c r="Y21" s="2">
        <f>VLOOKUP(A21,[1]TDSheet!$A:$X,24,0)</f>
        <v>65.036199999999994</v>
      </c>
      <c r="Z21" s="2">
        <f>VLOOKUP(A21,[1]TDSheet!$A:$Y,25,0)</f>
        <v>68.385400000000004</v>
      </c>
      <c r="AA21" s="2">
        <f>VLOOKUP(A21,[1]TDSheet!$A:$N,14,0)</f>
        <v>63.578199999999995</v>
      </c>
      <c r="AC21" s="2">
        <f t="shared" si="6"/>
        <v>0</v>
      </c>
      <c r="AD21" s="2">
        <f t="shared" si="7"/>
        <v>0</v>
      </c>
    </row>
    <row r="22" spans="1:30" ht="11.1" customHeight="1" outlineLevel="3" x14ac:dyDescent="0.2">
      <c r="A22" s="25" t="s">
        <v>20</v>
      </c>
      <c r="B22" s="8" t="str">
        <f>VLOOKUP(A22,[1]TDSheet!$A:$B,2,0)</f>
        <v>кг</v>
      </c>
      <c r="C22" s="8"/>
      <c r="D22" s="9">
        <f>VLOOKUP(A22,[3]TDSheet!$A:$I,5,0)</f>
        <v>1149.807</v>
      </c>
      <c r="E22" s="9">
        <f>VLOOKUP(A22,[3]TDSheet!$A:$G,7,0)</f>
        <v>7007.83</v>
      </c>
      <c r="F22" s="9">
        <v>7428.3249999999998</v>
      </c>
      <c r="G22" s="23">
        <f>VLOOKUP(A22,[3]TDSheet!$A:$I,9,0)</f>
        <v>0</v>
      </c>
      <c r="H22" s="17">
        <f>VLOOKUP(A22,[1]TDSheet!$A:$G,7,0)</f>
        <v>1</v>
      </c>
      <c r="K22" s="2">
        <f t="shared" si="2"/>
        <v>426.09500000000025</v>
      </c>
      <c r="L22" s="2">
        <f>VLOOKUP(A22,[5]TDSheet!$A:$G,7,0)</f>
        <v>7002.23</v>
      </c>
      <c r="M22" s="24">
        <f>VLOOKUP(A22,[1]TDSheet!$A:$L,12,0)</f>
        <v>2350</v>
      </c>
      <c r="N22" s="24">
        <f>VLOOKUP(A22,[1]TDSheet!$A:$P,16,0)</f>
        <v>5000</v>
      </c>
      <c r="O22" s="2">
        <f>VLOOKUP(A22,[4]TDSheet!$A:$Q,17,0)</f>
        <v>0</v>
      </c>
      <c r="P22" s="2">
        <f t="shared" si="3"/>
        <v>85.219000000000051</v>
      </c>
      <c r="Q22" s="18"/>
      <c r="R22" s="18"/>
      <c r="S22" s="18"/>
      <c r="T22" s="18"/>
      <c r="U22" s="2">
        <f t="shared" si="4"/>
        <v>86.248371841960079</v>
      </c>
      <c r="V22" s="2">
        <f t="shared" si="5"/>
        <v>86.248371841960079</v>
      </c>
      <c r="Y22" s="2">
        <f>VLOOKUP(A22,[1]TDSheet!$A:$X,24,0)</f>
        <v>607.05500000000006</v>
      </c>
      <c r="Z22" s="2">
        <f>VLOOKUP(A22,[1]TDSheet!$A:$Y,25,0)</f>
        <v>742.55479999999989</v>
      </c>
      <c r="AA22" s="2">
        <f>VLOOKUP(A22,[1]TDSheet!$A:$N,14,0)</f>
        <v>668.96719999999982</v>
      </c>
      <c r="AC22" s="2">
        <f t="shared" si="6"/>
        <v>0</v>
      </c>
      <c r="AD22" s="2">
        <f t="shared" si="7"/>
        <v>0</v>
      </c>
    </row>
    <row r="23" spans="1:30" ht="11.1" customHeight="1" outlineLevel="3" x14ac:dyDescent="0.2">
      <c r="A23" s="20" t="s">
        <v>21</v>
      </c>
      <c r="B23" s="8" t="str">
        <f>VLOOKUP(A23,[1]TDSheet!$A:$B,2,0)</f>
        <v>кг</v>
      </c>
      <c r="C23" s="21" t="str">
        <f>VLOOKUP(A23,[2]TDSheet!$A:$C,3,0)</f>
        <v>АКЦИЯ</v>
      </c>
      <c r="D23" s="9">
        <f>VLOOKUP(A23,[3]TDSheet!$A:$I,5,0)</f>
        <v>2759.3009999999999</v>
      </c>
      <c r="E23" s="9">
        <f>VLOOKUP(A23,[3]TDSheet!$A:$G,7,0)</f>
        <v>3249.078</v>
      </c>
      <c r="F23" s="9">
        <v>959.98599999999999</v>
      </c>
      <c r="G23" s="9">
        <f>VLOOKUP(A23,[3]TDSheet!$A:$I,9,0)</f>
        <v>5030.6779999999999</v>
      </c>
      <c r="H23" s="17">
        <f>VLOOKUP(A23,[1]TDSheet!$A:$G,7,0)</f>
        <v>1</v>
      </c>
      <c r="K23" s="2">
        <f t="shared" si="2"/>
        <v>470.62799999999999</v>
      </c>
      <c r="L23" s="2">
        <f>VLOOKUP(A23,[5]TDSheet!$A:$G,7,0)</f>
        <v>489.358</v>
      </c>
      <c r="M23" s="2">
        <f>VLOOKUP(A23,[1]TDSheet!$A:$L,12,0)</f>
        <v>600</v>
      </c>
      <c r="N23" s="2">
        <f>VLOOKUP(A23,[1]TDSheet!$A:$P,16,0)</f>
        <v>0</v>
      </c>
      <c r="P23" s="2">
        <f t="shared" si="3"/>
        <v>94.125599999999991</v>
      </c>
      <c r="Q23" s="18"/>
      <c r="R23" s="18"/>
      <c r="S23" s="18"/>
      <c r="T23" s="18"/>
      <c r="U23" s="2">
        <f t="shared" si="4"/>
        <v>59.820898884044304</v>
      </c>
      <c r="V23" s="2">
        <f t="shared" si="5"/>
        <v>59.820898884044304</v>
      </c>
      <c r="Y23" s="2">
        <f>VLOOKUP(A23,[1]TDSheet!$A:$X,24,0)</f>
        <v>50.662800000000004</v>
      </c>
      <c r="Z23" s="2">
        <f>VLOOKUP(A23,[1]TDSheet!$A:$Y,25,0)</f>
        <v>84.361799999999988</v>
      </c>
      <c r="AA23" s="2">
        <f>VLOOKUP(A23,[1]TDSheet!$A:$N,14,0)</f>
        <v>42.423199999999994</v>
      </c>
      <c r="AC23" s="2">
        <f t="shared" si="6"/>
        <v>0</v>
      </c>
      <c r="AD23" s="2">
        <f t="shared" si="7"/>
        <v>0</v>
      </c>
    </row>
    <row r="24" spans="1:30" ht="11.1" customHeight="1" outlineLevel="3" x14ac:dyDescent="0.2">
      <c r="A24" s="8" t="s">
        <v>22</v>
      </c>
      <c r="B24" s="12" t="s">
        <v>83</v>
      </c>
      <c r="C24" s="8"/>
      <c r="D24" s="9">
        <f>VLOOKUP(A24,[3]TDSheet!$A:$I,5,0)</f>
        <v>0</v>
      </c>
      <c r="E24" s="9">
        <f>VLOOKUP(A24,[3]TDSheet!$A:$G,7,0)</f>
        <v>5.2039999999999997</v>
      </c>
      <c r="F24" s="9">
        <v>5.2039999999999997</v>
      </c>
      <c r="G24" s="9">
        <f>VLOOKUP(A24,[3]TDSheet!$A:$I,9,0)</f>
        <v>0</v>
      </c>
      <c r="H24" s="17">
        <v>0</v>
      </c>
      <c r="K24" s="2">
        <f t="shared" si="2"/>
        <v>5.2039999999999997</v>
      </c>
      <c r="P24" s="2">
        <f t="shared" si="3"/>
        <v>1.0407999999999999</v>
      </c>
      <c r="Q24" s="18"/>
      <c r="R24" s="18"/>
      <c r="S24" s="18"/>
      <c r="T24" s="18"/>
      <c r="U24" s="2">
        <f t="shared" si="4"/>
        <v>0</v>
      </c>
      <c r="V24" s="2">
        <f t="shared" si="5"/>
        <v>0</v>
      </c>
      <c r="Y24" s="2">
        <v>0</v>
      </c>
      <c r="Z24" s="2">
        <v>0</v>
      </c>
      <c r="AA24" s="2">
        <v>0</v>
      </c>
      <c r="AC24" s="2">
        <f t="shared" si="6"/>
        <v>0</v>
      </c>
      <c r="AD24" s="2">
        <f t="shared" si="7"/>
        <v>0</v>
      </c>
    </row>
    <row r="25" spans="1:30" ht="11.1" customHeight="1" outlineLevel="3" x14ac:dyDescent="0.2">
      <c r="A25" s="25" t="s">
        <v>23</v>
      </c>
      <c r="B25" s="8" t="str">
        <f>VLOOKUP(A25,[1]TDSheet!$A:$B,2,0)</f>
        <v>кг</v>
      </c>
      <c r="C25" s="8"/>
      <c r="D25" s="9">
        <f>VLOOKUP(A25,[3]TDSheet!$A:$I,5,0)</f>
        <v>5088.375</v>
      </c>
      <c r="E25" s="9">
        <f>VLOOKUP(A25,[3]TDSheet!$A:$G,7,0)</f>
        <v>2027.508</v>
      </c>
      <c r="F25" s="9">
        <v>5886.6840000000002</v>
      </c>
      <c r="G25" s="23">
        <f>VLOOKUP(A25,[3]TDSheet!$A:$I,9,0)</f>
        <v>3.6749999999999998</v>
      </c>
      <c r="H25" s="17">
        <f>VLOOKUP(A25,[1]TDSheet!$A:$G,7,0)</f>
        <v>1</v>
      </c>
      <c r="K25" s="2">
        <f t="shared" si="2"/>
        <v>3870.9320000000002</v>
      </c>
      <c r="L25" s="2">
        <f>VLOOKUP(A25,[5]TDSheet!$A:$G,7,0)</f>
        <v>2015.752</v>
      </c>
      <c r="M25" s="24">
        <f>VLOOKUP(A25,[1]TDSheet!$A:$L,12,0)</f>
        <v>2150</v>
      </c>
      <c r="N25" s="24">
        <f>VLOOKUP(A25,[1]TDSheet!$A:$P,16,0)</f>
        <v>5000</v>
      </c>
      <c r="O25" s="2">
        <f>VLOOKUP(A25,[4]TDSheet!$A:$Q,17,0)</f>
        <v>0</v>
      </c>
      <c r="P25" s="2">
        <f t="shared" si="3"/>
        <v>774.18640000000005</v>
      </c>
      <c r="Q25" s="18">
        <f t="shared" si="8"/>
        <v>1362.3754000000008</v>
      </c>
      <c r="R25" s="26">
        <v>0</v>
      </c>
      <c r="S25" s="18"/>
      <c r="T25" s="18"/>
      <c r="U25" s="2">
        <f t="shared" si="4"/>
        <v>11</v>
      </c>
      <c r="V25" s="2">
        <f t="shared" si="5"/>
        <v>9.2402488599644741</v>
      </c>
      <c r="Y25" s="2">
        <f>VLOOKUP(A25,[1]TDSheet!$A:$X,24,0)</f>
        <v>853.82119999999998</v>
      </c>
      <c r="Z25" s="2">
        <f>VLOOKUP(A25,[1]TDSheet!$A:$Y,25,0)</f>
        <v>1009.6364</v>
      </c>
      <c r="AA25" s="2">
        <f>VLOOKUP(A25,[1]TDSheet!$A:$N,14,0)</f>
        <v>993.75879999999995</v>
      </c>
      <c r="AB25" s="2">
        <v>-1000</v>
      </c>
      <c r="AC25" s="2">
        <f t="shared" si="6"/>
        <v>1362.3754000000008</v>
      </c>
      <c r="AD25" s="2">
        <f t="shared" si="7"/>
        <v>0</v>
      </c>
    </row>
    <row r="26" spans="1:30" ht="11.1" customHeight="1" outlineLevel="3" x14ac:dyDescent="0.2">
      <c r="A26" s="8" t="s">
        <v>24</v>
      </c>
      <c r="B26" s="8" t="str">
        <f>VLOOKUP(A26,[1]TDSheet!$A:$B,2,0)</f>
        <v>кг</v>
      </c>
      <c r="C26" s="21" t="str">
        <f>VLOOKUP(A26,[2]TDSheet!$A:$C,3,0)</f>
        <v>АКЦИЯ</v>
      </c>
      <c r="D26" s="9">
        <f>VLOOKUP(A26,[3]TDSheet!$A:$I,5,0)</f>
        <v>706.88800000000003</v>
      </c>
      <c r="E26" s="9">
        <f>VLOOKUP(A26,[3]TDSheet!$A:$G,7,0)</f>
        <v>790.726</v>
      </c>
      <c r="F26" s="9">
        <v>214.15799999999999</v>
      </c>
      <c r="G26" s="9">
        <f>VLOOKUP(A26,[3]TDSheet!$A:$I,9,0)</f>
        <v>1095.2570000000001</v>
      </c>
      <c r="H26" s="17">
        <f>VLOOKUP(A26,[1]TDSheet!$A:$G,7,0)</f>
        <v>1</v>
      </c>
      <c r="K26" s="2">
        <f t="shared" si="2"/>
        <v>129.16199999999998</v>
      </c>
      <c r="L26" s="2">
        <f>VLOOKUP(A26,[5]TDSheet!$A:$G,7,0)</f>
        <v>84.995999999999995</v>
      </c>
      <c r="M26" s="2">
        <f>VLOOKUP(A26,[1]TDSheet!$A:$L,12,0)</f>
        <v>0</v>
      </c>
      <c r="N26" s="2">
        <f>VLOOKUP(A26,[1]TDSheet!$A:$P,16,0)</f>
        <v>0</v>
      </c>
      <c r="O26" s="2">
        <f>VLOOKUP(A26,[4]TDSheet!$A:$Q,17,0)</f>
        <v>0</v>
      </c>
      <c r="P26" s="2">
        <f t="shared" si="3"/>
        <v>25.832399999999996</v>
      </c>
      <c r="Q26" s="18"/>
      <c r="R26" s="18"/>
      <c r="S26" s="18"/>
      <c r="T26" s="18"/>
      <c r="U26" s="2">
        <f t="shared" si="4"/>
        <v>42.398576980845768</v>
      </c>
      <c r="V26" s="2">
        <f t="shared" si="5"/>
        <v>42.398576980845768</v>
      </c>
      <c r="Y26" s="2">
        <f>VLOOKUP(A26,[1]TDSheet!$A:$X,24,0)</f>
        <v>20.894600000000001</v>
      </c>
      <c r="Z26" s="2">
        <f>VLOOKUP(A26,[1]TDSheet!$A:$Y,25,0)</f>
        <v>12.814000000000002</v>
      </c>
      <c r="AA26" s="2">
        <f>VLOOKUP(A26,[1]TDSheet!$A:$N,14,0)</f>
        <v>23.735399999999998</v>
      </c>
      <c r="AC26" s="2">
        <f t="shared" si="6"/>
        <v>0</v>
      </c>
      <c r="AD26" s="2">
        <f t="shared" si="7"/>
        <v>0</v>
      </c>
    </row>
    <row r="27" spans="1:30" ht="11.1" customHeight="1" outlineLevel="3" x14ac:dyDescent="0.2">
      <c r="A27" s="8" t="s">
        <v>25</v>
      </c>
      <c r="B27" s="8" t="str">
        <f>VLOOKUP(A27,[1]TDSheet!$A:$B,2,0)</f>
        <v>кг</v>
      </c>
      <c r="C27" s="21" t="str">
        <f>VLOOKUP(A27,[2]TDSheet!$A:$C,3,0)</f>
        <v>АКЦИЯ</v>
      </c>
      <c r="D27" s="9">
        <f>VLOOKUP(A27,[3]TDSheet!$A:$I,5,0)</f>
        <v>2044.4659999999999</v>
      </c>
      <c r="E27" s="9">
        <f>VLOOKUP(A27,[3]TDSheet!$A:$G,7,0)</f>
        <v>1849.7249999999999</v>
      </c>
      <c r="F27" s="9">
        <v>418.84300000000002</v>
      </c>
      <c r="G27" s="9">
        <f>VLOOKUP(A27,[3]TDSheet!$A:$I,9,0)</f>
        <v>3245.8879999999999</v>
      </c>
      <c r="H27" s="17">
        <f>VLOOKUP(A27,[1]TDSheet!$A:$G,7,0)</f>
        <v>1</v>
      </c>
      <c r="K27" s="2">
        <f t="shared" si="2"/>
        <v>418.84300000000002</v>
      </c>
      <c r="M27" s="2">
        <f>VLOOKUP(A27,[1]TDSheet!$A:$L,12,0)</f>
        <v>520</v>
      </c>
      <c r="N27" s="2">
        <f>VLOOKUP(A27,[1]TDSheet!$A:$P,16,0)</f>
        <v>0</v>
      </c>
      <c r="O27" s="2">
        <f>VLOOKUP(A27,[4]TDSheet!$A:$Q,17,0)</f>
        <v>1000</v>
      </c>
      <c r="P27" s="2">
        <f t="shared" si="3"/>
        <v>83.768600000000006</v>
      </c>
      <c r="Q27" s="18"/>
      <c r="R27" s="18"/>
      <c r="S27" s="18"/>
      <c r="T27" s="18"/>
      <c r="U27" s="2">
        <f t="shared" si="4"/>
        <v>33.018195361985278</v>
      </c>
      <c r="V27" s="2">
        <f t="shared" si="5"/>
        <v>33.018195361985278</v>
      </c>
      <c r="Y27" s="2">
        <f>VLOOKUP(A27,[1]TDSheet!$A:$X,24,0)</f>
        <v>79.338999999999999</v>
      </c>
      <c r="Z27" s="2">
        <f>VLOOKUP(A27,[1]TDSheet!$A:$Y,25,0)</f>
        <v>96.8018</v>
      </c>
      <c r="AA27" s="2">
        <f>VLOOKUP(A27,[1]TDSheet!$A:$N,14,0)</f>
        <v>87.12660000000001</v>
      </c>
      <c r="AC27" s="2">
        <f t="shared" si="6"/>
        <v>0</v>
      </c>
      <c r="AD27" s="2">
        <f t="shared" si="7"/>
        <v>0</v>
      </c>
    </row>
    <row r="28" spans="1:30" ht="11.1" customHeight="1" outlineLevel="3" x14ac:dyDescent="0.2">
      <c r="A28" s="8" t="s">
        <v>26</v>
      </c>
      <c r="B28" s="8" t="str">
        <f>VLOOKUP(A28,[1]TDSheet!$A:$B,2,0)</f>
        <v>кг</v>
      </c>
      <c r="C28" s="8"/>
      <c r="D28" s="9">
        <f>VLOOKUP(A28,[3]TDSheet!$A:$I,5,0)</f>
        <v>4460.0360000000001</v>
      </c>
      <c r="E28" s="9">
        <f>VLOOKUP(A28,[3]TDSheet!$A:$G,7,0)</f>
        <v>5005.3109999999997</v>
      </c>
      <c r="F28" s="9">
        <v>3979.2719999999999</v>
      </c>
      <c r="G28" s="9">
        <f>VLOOKUP(A28,[3]TDSheet!$A:$I,9,0)</f>
        <v>4765.8379999999997</v>
      </c>
      <c r="H28" s="17">
        <f>VLOOKUP(A28,[1]TDSheet!$A:$G,7,0)</f>
        <v>1</v>
      </c>
      <c r="K28" s="2">
        <f t="shared" si="2"/>
        <v>3979.2719999999999</v>
      </c>
      <c r="M28" s="2">
        <f>VLOOKUP(A28,[1]TDSheet!$A:$L,12,0)</f>
        <v>0</v>
      </c>
      <c r="N28" s="2">
        <f>VLOOKUP(A28,[1]TDSheet!$A:$P,16,0)</f>
        <v>0</v>
      </c>
      <c r="O28" s="2">
        <f>VLOOKUP(A28,[4]TDSheet!$A:$Q,17,0)</f>
        <v>0</v>
      </c>
      <c r="P28" s="2">
        <f t="shared" si="3"/>
        <v>795.85439999999994</v>
      </c>
      <c r="Q28" s="18">
        <f t="shared" si="8"/>
        <v>3988.5604000000003</v>
      </c>
      <c r="R28" s="26">
        <v>0</v>
      </c>
      <c r="S28" s="18"/>
      <c r="T28" s="18"/>
      <c r="U28" s="2">
        <f t="shared" si="4"/>
        <v>11</v>
      </c>
      <c r="V28" s="2">
        <f t="shared" si="5"/>
        <v>5.9883290209867539</v>
      </c>
      <c r="Y28" s="2">
        <f>VLOOKUP(A28,[1]TDSheet!$A:$X,24,0)</f>
        <v>722.07779999999991</v>
      </c>
      <c r="Z28" s="2">
        <f>VLOOKUP(A28,[1]TDSheet!$A:$Y,25,0)</f>
        <v>593.45720000000006</v>
      </c>
      <c r="AA28" s="2">
        <f>VLOOKUP(A28,[1]TDSheet!$A:$N,14,0)</f>
        <v>754.70240000000001</v>
      </c>
      <c r="AB28" s="2">
        <v>-1000</v>
      </c>
      <c r="AC28" s="2">
        <f t="shared" si="6"/>
        <v>3988.5604000000003</v>
      </c>
      <c r="AD28" s="2">
        <f t="shared" si="7"/>
        <v>0</v>
      </c>
    </row>
    <row r="29" spans="1:30" ht="11.1" customHeight="1" outlineLevel="3" x14ac:dyDescent="0.2">
      <c r="A29" s="8" t="s">
        <v>27</v>
      </c>
      <c r="B29" s="8" t="str">
        <f>VLOOKUP(A29,[1]TDSheet!$A:$B,2,0)</f>
        <v>кг</v>
      </c>
      <c r="C29" s="8"/>
      <c r="D29" s="9">
        <f>VLOOKUP(A29,[3]TDSheet!$A:$I,5,0)</f>
        <v>1514.152</v>
      </c>
      <c r="E29" s="9">
        <f>VLOOKUP(A29,[3]TDSheet!$A:$G,7,0)</f>
        <v>6311.5439999999999</v>
      </c>
      <c r="F29" s="9">
        <v>2525.884</v>
      </c>
      <c r="G29" s="9">
        <f>VLOOKUP(A29,[3]TDSheet!$A:$I,9,0)</f>
        <v>4559.0789999999997</v>
      </c>
      <c r="H29" s="17">
        <f>VLOOKUP(A29,[1]TDSheet!$A:$G,7,0)</f>
        <v>1</v>
      </c>
      <c r="K29" s="2">
        <f t="shared" si="2"/>
        <v>1019.4739999999999</v>
      </c>
      <c r="L29" s="2">
        <f>VLOOKUP(A29,[5]TDSheet!$A:$G,7,0)</f>
        <v>1506.41</v>
      </c>
      <c r="M29" s="2">
        <f>VLOOKUP(A29,[1]TDSheet!$A:$L,12,0)</f>
        <v>0</v>
      </c>
      <c r="N29" s="2">
        <f>VLOOKUP(A29,[1]TDSheet!$A:$P,16,0)</f>
        <v>0</v>
      </c>
      <c r="O29" s="2">
        <f>VLOOKUP(A29,[4]TDSheet!$A:$Q,17,0)</f>
        <v>0</v>
      </c>
      <c r="P29" s="2">
        <f t="shared" si="3"/>
        <v>203.89479999999998</v>
      </c>
      <c r="Q29" s="18"/>
      <c r="R29" s="18"/>
      <c r="S29" s="18"/>
      <c r="T29" s="18"/>
      <c r="U29" s="2">
        <f t="shared" si="4"/>
        <v>22.35995719361161</v>
      </c>
      <c r="V29" s="2">
        <f t="shared" si="5"/>
        <v>22.35995719361161</v>
      </c>
      <c r="Y29" s="2">
        <f>VLOOKUP(A29,[1]TDSheet!$A:$X,24,0)</f>
        <v>459.88239999999996</v>
      </c>
      <c r="Z29" s="2">
        <f>VLOOKUP(A29,[1]TDSheet!$A:$Y,25,0)</f>
        <v>207.8476</v>
      </c>
      <c r="AA29" s="2">
        <f>VLOOKUP(A29,[1]TDSheet!$A:$N,14,0)</f>
        <v>644.44899999999996</v>
      </c>
      <c r="AC29" s="2">
        <f t="shared" si="6"/>
        <v>0</v>
      </c>
      <c r="AD29" s="2">
        <f t="shared" si="7"/>
        <v>0</v>
      </c>
    </row>
    <row r="30" spans="1:30" ht="11.1" customHeight="1" outlineLevel="3" x14ac:dyDescent="0.2">
      <c r="A30" s="8" t="s">
        <v>28</v>
      </c>
      <c r="B30" s="8" t="str">
        <f>VLOOKUP(A30,[1]TDSheet!$A:$B,2,0)</f>
        <v>кг</v>
      </c>
      <c r="C30" s="21" t="str">
        <f>VLOOKUP(A30,[2]TDSheet!$A:$C,3,0)</f>
        <v>АКЦИЯ</v>
      </c>
      <c r="D30" s="9">
        <f>VLOOKUP(A30,[3]TDSheet!$A:$I,5,0)</f>
        <v>2044.175</v>
      </c>
      <c r="E30" s="9">
        <f>VLOOKUP(A30,[3]TDSheet!$A:$G,7,0)</f>
        <v>2038.001</v>
      </c>
      <c r="F30" s="9">
        <v>550.11099999999999</v>
      </c>
      <c r="G30" s="9">
        <f>VLOOKUP(A30,[3]TDSheet!$A:$I,9,0)</f>
        <v>3398.2179999999998</v>
      </c>
      <c r="H30" s="17">
        <f>VLOOKUP(A30,[1]TDSheet!$A:$G,7,0)</f>
        <v>1</v>
      </c>
      <c r="K30" s="2">
        <f t="shared" si="2"/>
        <v>391.83199999999999</v>
      </c>
      <c r="L30" s="2">
        <f>VLOOKUP(A30,[5]TDSheet!$A:$G,7,0)</f>
        <v>158.279</v>
      </c>
      <c r="M30" s="2">
        <f>VLOOKUP(A30,[1]TDSheet!$A:$L,12,0)</f>
        <v>360</v>
      </c>
      <c r="N30" s="2">
        <f>VLOOKUP(A30,[1]TDSheet!$A:$P,16,0)</f>
        <v>0</v>
      </c>
      <c r="O30" s="2">
        <f>VLOOKUP(A30,[4]TDSheet!$A:$Q,17,0)</f>
        <v>500</v>
      </c>
      <c r="P30" s="2">
        <f t="shared" si="3"/>
        <v>78.366399999999999</v>
      </c>
      <c r="Q30" s="18"/>
      <c r="R30" s="18"/>
      <c r="S30" s="18"/>
      <c r="T30" s="18"/>
      <c r="U30" s="2">
        <f t="shared" si="4"/>
        <v>41.576721656220009</v>
      </c>
      <c r="V30" s="2">
        <f t="shared" si="5"/>
        <v>41.576721656220009</v>
      </c>
      <c r="Y30" s="2">
        <f>VLOOKUP(A30,[1]TDSheet!$A:$X,24,0)</f>
        <v>94.626599999999996</v>
      </c>
      <c r="Z30" s="2">
        <f>VLOOKUP(A30,[1]TDSheet!$A:$Y,25,0)</f>
        <v>90.730800000000002</v>
      </c>
      <c r="AA30" s="2">
        <f>VLOOKUP(A30,[1]TDSheet!$A:$N,14,0)</f>
        <v>94.802400000000006</v>
      </c>
      <c r="AC30" s="2">
        <f t="shared" si="6"/>
        <v>0</v>
      </c>
      <c r="AD30" s="2">
        <f t="shared" si="7"/>
        <v>0</v>
      </c>
    </row>
    <row r="31" spans="1:30" ht="11.1" customHeight="1" outlineLevel="3" x14ac:dyDescent="0.2">
      <c r="A31" s="8" t="s">
        <v>29</v>
      </c>
      <c r="B31" s="8" t="str">
        <f>VLOOKUP(A31,[1]TDSheet!$A:$B,2,0)</f>
        <v>кг</v>
      </c>
      <c r="C31" s="21" t="str">
        <f>VLOOKUP(A31,[2]TDSheet!$A:$C,3,0)</f>
        <v>АКЦИЯ</v>
      </c>
      <c r="D31" s="9">
        <f>VLOOKUP(A31,[3]TDSheet!$A:$I,5,0)</f>
        <v>1600.9939999999999</v>
      </c>
      <c r="E31" s="9">
        <f>VLOOKUP(A31,[3]TDSheet!$A:$G,7,0)</f>
        <v>1481.566</v>
      </c>
      <c r="F31" s="9">
        <v>417.64400000000001</v>
      </c>
      <c r="G31" s="9">
        <f>VLOOKUP(A31,[3]TDSheet!$A:$I,9,0)</f>
        <v>2504.857</v>
      </c>
      <c r="H31" s="17">
        <f>VLOOKUP(A31,[1]TDSheet!$A:$G,7,0)</f>
        <v>1</v>
      </c>
      <c r="K31" s="2">
        <f t="shared" si="2"/>
        <v>264.291</v>
      </c>
      <c r="L31" s="2">
        <f>VLOOKUP(A31,[5]TDSheet!$A:$G,7,0)</f>
        <v>153.35300000000001</v>
      </c>
      <c r="M31" s="2">
        <f>VLOOKUP(A31,[1]TDSheet!$A:$L,12,0)</f>
        <v>0</v>
      </c>
      <c r="N31" s="2">
        <f>VLOOKUP(A31,[1]TDSheet!$A:$P,16,0)</f>
        <v>0</v>
      </c>
      <c r="O31" s="2">
        <f>VLOOKUP(A31,[4]TDSheet!$A:$Q,17,0)</f>
        <v>500</v>
      </c>
      <c r="P31" s="2">
        <f t="shared" si="3"/>
        <v>52.858199999999997</v>
      </c>
      <c r="Q31" s="18"/>
      <c r="R31" s="18"/>
      <c r="S31" s="18"/>
      <c r="T31" s="18"/>
      <c r="U31" s="2">
        <f t="shared" si="4"/>
        <v>37.928968447658079</v>
      </c>
      <c r="V31" s="2">
        <f t="shared" si="5"/>
        <v>37.928968447658079</v>
      </c>
      <c r="Y31" s="2">
        <f>VLOOKUP(A31,[1]TDSheet!$A:$X,24,0)</f>
        <v>53.282999999999994</v>
      </c>
      <c r="Z31" s="2">
        <f>VLOOKUP(A31,[1]TDSheet!$A:$Y,25,0)</f>
        <v>36.741399999999999</v>
      </c>
      <c r="AA31" s="2">
        <f>VLOOKUP(A31,[1]TDSheet!$A:$N,14,0)</f>
        <v>57.886000000000003</v>
      </c>
      <c r="AC31" s="2">
        <f t="shared" si="6"/>
        <v>0</v>
      </c>
      <c r="AD31" s="2">
        <f t="shared" si="7"/>
        <v>0</v>
      </c>
    </row>
    <row r="32" spans="1:30" ht="11.1" customHeight="1" outlineLevel="3" x14ac:dyDescent="0.2">
      <c r="A32" s="8" t="s">
        <v>30</v>
      </c>
      <c r="B32" s="8" t="str">
        <f>VLOOKUP(A32,[1]TDSheet!$A:$B,2,0)</f>
        <v>кг</v>
      </c>
      <c r="C32" s="21" t="str">
        <f>VLOOKUP(A32,[2]TDSheet!$A:$C,3,0)</f>
        <v>АКЦИЯ</v>
      </c>
      <c r="D32" s="9">
        <f>VLOOKUP(A32,[3]TDSheet!$A:$I,5,0)</f>
        <v>1782.0139999999999</v>
      </c>
      <c r="E32" s="9">
        <f>VLOOKUP(A32,[3]TDSheet!$A:$G,7,0)</f>
        <v>1883.242</v>
      </c>
      <c r="F32" s="9">
        <v>795.24800000000005</v>
      </c>
      <c r="G32" s="9">
        <f>VLOOKUP(A32,[3]TDSheet!$A:$I,9,0)</f>
        <v>2697.6410000000001</v>
      </c>
      <c r="H32" s="17">
        <f>VLOOKUP(A32,[1]TDSheet!$A:$G,7,0)</f>
        <v>1</v>
      </c>
      <c r="K32" s="2">
        <f t="shared" si="2"/>
        <v>382.33500000000004</v>
      </c>
      <c r="L32" s="2">
        <f>VLOOKUP(A32,[5]TDSheet!$A:$G,7,0)</f>
        <v>412.91300000000001</v>
      </c>
      <c r="M32" s="2">
        <f>VLOOKUP(A32,[1]TDSheet!$A:$L,12,0)</f>
        <v>185</v>
      </c>
      <c r="N32" s="2">
        <f>VLOOKUP(A32,[1]TDSheet!$A:$P,16,0)</f>
        <v>0</v>
      </c>
      <c r="O32" s="2">
        <f>VLOOKUP(A32,[4]TDSheet!$A:$Q,17,0)</f>
        <v>0</v>
      </c>
      <c r="P32" s="2">
        <f t="shared" si="3"/>
        <v>76.467000000000013</v>
      </c>
      <c r="Q32" s="18"/>
      <c r="R32" s="18"/>
      <c r="S32" s="18"/>
      <c r="T32" s="18"/>
      <c r="U32" s="2">
        <f t="shared" si="4"/>
        <v>37.697843514195661</v>
      </c>
      <c r="V32" s="2">
        <f t="shared" si="5"/>
        <v>37.697843514195661</v>
      </c>
      <c r="Y32" s="2">
        <f>VLOOKUP(A32,[1]TDSheet!$A:$X,24,0)</f>
        <v>60.736000000000004</v>
      </c>
      <c r="Z32" s="2">
        <f>VLOOKUP(A32,[1]TDSheet!$A:$Y,25,0)</f>
        <v>57.602200000000003</v>
      </c>
      <c r="AA32" s="2">
        <f>VLOOKUP(A32,[1]TDSheet!$A:$N,14,0)</f>
        <v>66.470200000000006</v>
      </c>
      <c r="AC32" s="2">
        <f t="shared" si="6"/>
        <v>0</v>
      </c>
      <c r="AD32" s="2">
        <f t="shared" si="7"/>
        <v>0</v>
      </c>
    </row>
    <row r="33" spans="1:30" ht="11.1" customHeight="1" outlineLevel="3" x14ac:dyDescent="0.2">
      <c r="A33" s="8" t="s">
        <v>31</v>
      </c>
      <c r="B33" s="8" t="str">
        <f>VLOOKUP(A33,[1]TDSheet!$A:$B,2,0)</f>
        <v>кг</v>
      </c>
      <c r="C33" s="8"/>
      <c r="D33" s="9">
        <f>VLOOKUP(A33,[3]TDSheet!$A:$I,5,0)</f>
        <v>371.87</v>
      </c>
      <c r="E33" s="9">
        <f>VLOOKUP(A33,[3]TDSheet!$A:$G,7,0)</f>
        <v>30.428000000000001</v>
      </c>
      <c r="F33" s="9">
        <v>318.88200000000001</v>
      </c>
      <c r="G33" s="9">
        <f>VLOOKUP(A33,[3]TDSheet!$A:$I,9,0)</f>
        <v>0</v>
      </c>
      <c r="H33" s="17">
        <f>VLOOKUP(A33,[1]TDSheet!$A:$G,7,0)</f>
        <v>1</v>
      </c>
      <c r="K33" s="2">
        <f t="shared" si="2"/>
        <v>229.81800000000001</v>
      </c>
      <c r="L33" s="2">
        <f>VLOOKUP(A33,[5]TDSheet!$A:$G,7,0)</f>
        <v>89.063999999999993</v>
      </c>
      <c r="M33" s="2">
        <f>VLOOKUP(A33,[1]TDSheet!$A:$L,12,0)</f>
        <v>0</v>
      </c>
      <c r="N33" s="2">
        <f>VLOOKUP(A33,[1]TDSheet!$A:$P,16,0)</f>
        <v>0</v>
      </c>
      <c r="O33" s="2">
        <f>VLOOKUP(A33,[4]TDSheet!$A:$Q,17,0)</f>
        <v>0</v>
      </c>
      <c r="P33" s="2">
        <f t="shared" si="3"/>
        <v>45.9636</v>
      </c>
      <c r="Q33" s="18">
        <f>7*P33-G33-M33-N33+O33</f>
        <v>321.74520000000001</v>
      </c>
      <c r="R33" s="18"/>
      <c r="S33" s="18"/>
      <c r="T33" s="18"/>
      <c r="U33" s="2">
        <f t="shared" si="4"/>
        <v>7</v>
      </c>
      <c r="V33" s="2">
        <f t="shared" si="5"/>
        <v>0</v>
      </c>
      <c r="Y33" s="2">
        <f>VLOOKUP(A33,[1]TDSheet!$A:$X,24,0)</f>
        <v>57.763199999999998</v>
      </c>
      <c r="Z33" s="2">
        <f>VLOOKUP(A33,[1]TDSheet!$A:$Y,25,0)</f>
        <v>29.6858</v>
      </c>
      <c r="AA33" s="2">
        <f>VLOOKUP(A33,[1]TDSheet!$A:$N,14,0)</f>
        <v>54.397799999999997</v>
      </c>
      <c r="AC33" s="2">
        <f t="shared" si="6"/>
        <v>321.74520000000001</v>
      </c>
      <c r="AD33" s="2">
        <f t="shared" si="7"/>
        <v>0</v>
      </c>
    </row>
    <row r="34" spans="1:30" ht="11.1" customHeight="1" outlineLevel="3" x14ac:dyDescent="0.2">
      <c r="A34" s="8" t="s">
        <v>32</v>
      </c>
      <c r="B34" s="8" t="str">
        <f>VLOOKUP(A34,[1]TDSheet!$A:$B,2,0)</f>
        <v>кг</v>
      </c>
      <c r="C34" s="8"/>
      <c r="D34" s="9">
        <f>VLOOKUP(A34,[3]TDSheet!$A:$I,5,0)</f>
        <v>128.535</v>
      </c>
      <c r="E34" s="9">
        <f>VLOOKUP(A34,[3]TDSheet!$A:$G,7,0)</f>
        <v>197.53100000000001</v>
      </c>
      <c r="F34" s="9">
        <v>212.55199999999999</v>
      </c>
      <c r="G34" s="9">
        <f>VLOOKUP(A34,[3]TDSheet!$A:$I,9,0)</f>
        <v>42.406999999999996</v>
      </c>
      <c r="H34" s="17">
        <f>VLOOKUP(A34,[1]TDSheet!$A:$G,7,0)</f>
        <v>1</v>
      </c>
      <c r="K34" s="2">
        <f t="shared" si="2"/>
        <v>77.049999999999983</v>
      </c>
      <c r="L34" s="2">
        <f>VLOOKUP(A34,[5]TDSheet!$A:$G,7,0)</f>
        <v>135.50200000000001</v>
      </c>
      <c r="M34" s="2">
        <f>VLOOKUP(A34,[1]TDSheet!$A:$L,12,0)</f>
        <v>135</v>
      </c>
      <c r="N34" s="2">
        <f>VLOOKUP(A34,[1]TDSheet!$A:$P,16,0)</f>
        <v>0</v>
      </c>
      <c r="O34" s="2">
        <f>VLOOKUP(A34,[4]TDSheet!$A:$Q,17,0)</f>
        <v>0</v>
      </c>
      <c r="P34" s="2">
        <f t="shared" si="3"/>
        <v>15.409999999999997</v>
      </c>
      <c r="Q34" s="18"/>
      <c r="R34" s="18"/>
      <c r="S34" s="18"/>
      <c r="T34" s="18"/>
      <c r="U34" s="2">
        <f t="shared" si="4"/>
        <v>11.512459441920832</v>
      </c>
      <c r="V34" s="2">
        <f t="shared" si="5"/>
        <v>11.512459441920832</v>
      </c>
      <c r="Y34" s="2">
        <f>VLOOKUP(A34,[1]TDSheet!$A:$X,24,0)</f>
        <v>32.855200000000004</v>
      </c>
      <c r="Z34" s="2">
        <f>VLOOKUP(A34,[1]TDSheet!$A:$Y,25,0)</f>
        <v>33.858199999999997</v>
      </c>
      <c r="AA34" s="2">
        <f>VLOOKUP(A34,[1]TDSheet!$A:$N,14,0)</f>
        <v>24.378600000000002</v>
      </c>
      <c r="AC34" s="2">
        <f t="shared" si="6"/>
        <v>0</v>
      </c>
      <c r="AD34" s="2">
        <f t="shared" si="7"/>
        <v>0</v>
      </c>
    </row>
    <row r="35" spans="1:30" ht="11.1" customHeight="1" outlineLevel="3" x14ac:dyDescent="0.2">
      <c r="A35" s="8" t="s">
        <v>33</v>
      </c>
      <c r="B35" s="8" t="str">
        <f>VLOOKUP(A35,[1]TDSheet!$A:$B,2,0)</f>
        <v>кг</v>
      </c>
      <c r="C35" s="8"/>
      <c r="D35" s="9">
        <f>VLOOKUP(A35,[3]TDSheet!$A:$I,5,0)</f>
        <v>889.02099999999996</v>
      </c>
      <c r="E35" s="9">
        <f>VLOOKUP(A35,[3]TDSheet!$A:$G,7,0)</f>
        <v>504.70499999999998</v>
      </c>
      <c r="F35" s="9">
        <v>974.68899999999996</v>
      </c>
      <c r="G35" s="9">
        <f>VLOOKUP(A35,[3]TDSheet!$A:$I,9,0)</f>
        <v>274.416</v>
      </c>
      <c r="H35" s="17">
        <f>VLOOKUP(A35,[1]TDSheet!$A:$G,7,0)</f>
        <v>1</v>
      </c>
      <c r="K35" s="2">
        <f t="shared" si="2"/>
        <v>515.76</v>
      </c>
      <c r="L35" s="2">
        <f>VLOOKUP(A35,[5]TDSheet!$A:$G,7,0)</f>
        <v>458.92899999999997</v>
      </c>
      <c r="M35" s="2">
        <f>VLOOKUP(A35,[1]TDSheet!$A:$L,12,0)</f>
        <v>0</v>
      </c>
      <c r="N35" s="2">
        <f>VLOOKUP(A35,[1]TDSheet!$A:$P,16,0)</f>
        <v>0</v>
      </c>
      <c r="O35" s="2">
        <f>VLOOKUP(A35,[4]TDSheet!$A:$Q,17,0)</f>
        <v>0</v>
      </c>
      <c r="P35" s="2">
        <f t="shared" si="3"/>
        <v>103.152</v>
      </c>
      <c r="Q35" s="18">
        <f>10*P35-G35-M35-N35+O35</f>
        <v>757.10400000000004</v>
      </c>
      <c r="R35" s="18"/>
      <c r="S35" s="18"/>
      <c r="T35" s="18"/>
      <c r="U35" s="2">
        <f t="shared" si="4"/>
        <v>10</v>
      </c>
      <c r="V35" s="2">
        <f t="shared" si="5"/>
        <v>2.6603071195905073</v>
      </c>
      <c r="Y35" s="2">
        <f>VLOOKUP(A35,[1]TDSheet!$A:$X,24,0)</f>
        <v>93.967999999999989</v>
      </c>
      <c r="Z35" s="2">
        <f>VLOOKUP(A35,[1]TDSheet!$A:$Y,25,0)</f>
        <v>21.920200000000001</v>
      </c>
      <c r="AA35" s="2">
        <f>VLOOKUP(A35,[1]TDSheet!$A:$N,14,0)</f>
        <v>73.197199999999995</v>
      </c>
      <c r="AC35" s="2">
        <f t="shared" si="6"/>
        <v>757.10400000000004</v>
      </c>
      <c r="AD35" s="2">
        <f t="shared" si="7"/>
        <v>0</v>
      </c>
    </row>
    <row r="36" spans="1:30" ht="21.95" customHeight="1" outlineLevel="3" x14ac:dyDescent="0.2">
      <c r="A36" s="8" t="s">
        <v>34</v>
      </c>
      <c r="B36" s="8" t="str">
        <f>VLOOKUP(A36,[1]TDSheet!$A:$B,2,0)</f>
        <v>кг</v>
      </c>
      <c r="C36" s="8"/>
      <c r="D36" s="9">
        <f>VLOOKUP(A36,[3]TDSheet!$A:$I,5,0)</f>
        <v>62.280999999999999</v>
      </c>
      <c r="E36" s="9">
        <f>VLOOKUP(A36,[3]TDSheet!$A:$G,7,0)</f>
        <v>1916.8989999999999</v>
      </c>
      <c r="F36" s="9">
        <v>1227.924</v>
      </c>
      <c r="G36" s="9">
        <f>VLOOKUP(A36,[3]TDSheet!$A:$I,9,0)</f>
        <v>699.798</v>
      </c>
      <c r="H36" s="17">
        <f>VLOOKUP(A36,[1]TDSheet!$A:$G,7,0)</f>
        <v>1</v>
      </c>
      <c r="K36" s="2">
        <f t="shared" si="2"/>
        <v>13.690000000000055</v>
      </c>
      <c r="L36" s="2">
        <f>VLOOKUP(A36,[5]TDSheet!$A:$G,7,0)</f>
        <v>1214.2339999999999</v>
      </c>
      <c r="M36" s="2">
        <f>VLOOKUP(A36,[1]TDSheet!$A:$L,12,0)</f>
        <v>300</v>
      </c>
      <c r="N36" s="2">
        <f>VLOOKUP(A36,[1]TDSheet!$A:$P,16,0)</f>
        <v>0</v>
      </c>
      <c r="O36" s="2">
        <f>VLOOKUP(A36,[4]TDSheet!$A:$Q,17,0)</f>
        <v>0</v>
      </c>
      <c r="P36" s="2">
        <f t="shared" si="3"/>
        <v>2.7380000000000111</v>
      </c>
      <c r="Q36" s="18"/>
      <c r="R36" s="18"/>
      <c r="S36" s="18"/>
      <c r="T36" s="18"/>
      <c r="U36" s="2">
        <f t="shared" si="4"/>
        <v>365.15631848064135</v>
      </c>
      <c r="V36" s="2">
        <f t="shared" si="5"/>
        <v>365.15631848064135</v>
      </c>
      <c r="Y36" s="2">
        <f>VLOOKUP(A36,[1]TDSheet!$A:$X,24,0)</f>
        <v>34.741799999999998</v>
      </c>
      <c r="Z36" s="2">
        <f>VLOOKUP(A36,[1]TDSheet!$A:$Y,25,0)</f>
        <v>82.091000000000037</v>
      </c>
      <c r="AA36" s="2">
        <f>VLOOKUP(A36,[1]TDSheet!$A:$N,14,0)</f>
        <v>101.0792</v>
      </c>
      <c r="AC36" s="2">
        <f t="shared" si="6"/>
        <v>0</v>
      </c>
      <c r="AD36" s="2">
        <f t="shared" si="7"/>
        <v>0</v>
      </c>
    </row>
    <row r="37" spans="1:30" ht="11.1" customHeight="1" outlineLevel="3" x14ac:dyDescent="0.2">
      <c r="A37" s="25" t="s">
        <v>35</v>
      </c>
      <c r="B37" s="8" t="str">
        <f>VLOOKUP(A37,[1]TDSheet!$A:$B,2,0)</f>
        <v>кг</v>
      </c>
      <c r="C37" s="8"/>
      <c r="D37" s="9">
        <f>VLOOKUP(A37,[3]TDSheet!$A:$I,5,0)</f>
        <v>0</v>
      </c>
      <c r="E37" s="9">
        <f>VLOOKUP(A37,[3]TDSheet!$A:$G,7,0)</f>
        <v>71.061999999999998</v>
      </c>
      <c r="F37" s="9">
        <v>71.061999999999998</v>
      </c>
      <c r="G37" s="23">
        <f>VLOOKUP(A37,[3]TDSheet!$A:$I,9,0)</f>
        <v>0</v>
      </c>
      <c r="H37" s="17">
        <f>VLOOKUP(A37,[1]TDSheet!$A:$G,7,0)</f>
        <v>1</v>
      </c>
      <c r="K37" s="2">
        <f t="shared" si="2"/>
        <v>0</v>
      </c>
      <c r="L37" s="2">
        <f>VLOOKUP(A37,[5]TDSheet!$A:$G,7,0)</f>
        <v>71.061999999999998</v>
      </c>
      <c r="M37" s="24">
        <f>VLOOKUP(A37,[1]TDSheet!$A:$L,12,0)</f>
        <v>760</v>
      </c>
      <c r="N37" s="2">
        <f>VLOOKUP(A37,[1]TDSheet!$A:$P,16,0)</f>
        <v>0</v>
      </c>
      <c r="O37" s="2">
        <f>VLOOKUP(A37,[4]TDSheet!$A:$Q,17,0)</f>
        <v>0</v>
      </c>
      <c r="P37" s="2">
        <f t="shared" si="3"/>
        <v>0</v>
      </c>
      <c r="Q37" s="18"/>
      <c r="R37" s="18"/>
      <c r="S37" s="18"/>
      <c r="T37" s="18"/>
      <c r="U37" s="2" t="e">
        <f t="shared" si="4"/>
        <v>#DIV/0!</v>
      </c>
      <c r="V37" s="2" t="e">
        <f t="shared" si="5"/>
        <v>#DIV/0!</v>
      </c>
      <c r="Y37" s="2">
        <f>VLOOKUP(A37,[1]TDSheet!$A:$X,24,0)</f>
        <v>0</v>
      </c>
      <c r="Z37" s="2">
        <f>VLOOKUP(A37,[1]TDSheet!$A:$Y,25,0)</f>
        <v>96.961399999999998</v>
      </c>
      <c r="AA37" s="2">
        <f>VLOOKUP(A37,[1]TDSheet!$A:$N,14,0)</f>
        <v>16.8598</v>
      </c>
      <c r="AC37" s="2">
        <f t="shared" si="6"/>
        <v>0</v>
      </c>
      <c r="AD37" s="2">
        <f t="shared" si="7"/>
        <v>0</v>
      </c>
    </row>
    <row r="38" spans="1:30" ht="11.1" customHeight="1" outlineLevel="3" x14ac:dyDescent="0.2">
      <c r="A38" s="8" t="s">
        <v>36</v>
      </c>
      <c r="B38" s="8" t="str">
        <f>VLOOKUP(A38,[1]TDSheet!$A:$B,2,0)</f>
        <v>кг</v>
      </c>
      <c r="C38" s="8"/>
      <c r="D38" s="9">
        <f>VLOOKUP(A38,[3]TDSheet!$A:$I,5,0)</f>
        <v>0</v>
      </c>
      <c r="E38" s="9">
        <f>VLOOKUP(A38,[3]TDSheet!$A:$G,7,0)</f>
        <v>79.730999999999995</v>
      </c>
      <c r="F38" s="9">
        <v>79.730999999999995</v>
      </c>
      <c r="G38" s="9">
        <f>VLOOKUP(A38,[3]TDSheet!$A:$I,9,0)</f>
        <v>0</v>
      </c>
      <c r="H38" s="17">
        <v>0</v>
      </c>
      <c r="K38" s="2">
        <f t="shared" si="2"/>
        <v>0</v>
      </c>
      <c r="L38" s="2">
        <f>VLOOKUP(A38,[5]TDSheet!$A:$G,7,0)</f>
        <v>79.730999999999995</v>
      </c>
      <c r="M38" s="2">
        <f>VLOOKUP(A38,[1]TDSheet!$A:$L,12,0)</f>
        <v>0</v>
      </c>
      <c r="N38" s="2">
        <f>VLOOKUP(A38,[1]TDSheet!$A:$P,16,0)</f>
        <v>0</v>
      </c>
      <c r="O38" s="2">
        <f>VLOOKUP(A38,[4]TDSheet!$A:$Q,17,0)</f>
        <v>0</v>
      </c>
      <c r="P38" s="2">
        <f t="shared" si="3"/>
        <v>0</v>
      </c>
      <c r="Q38" s="18"/>
      <c r="R38" s="18"/>
      <c r="S38" s="18"/>
      <c r="T38" s="18"/>
      <c r="U38" s="2" t="e">
        <f t="shared" si="4"/>
        <v>#DIV/0!</v>
      </c>
      <c r="V38" s="2" t="e">
        <f t="shared" si="5"/>
        <v>#DIV/0!</v>
      </c>
      <c r="Y38" s="2">
        <f>VLOOKUP(A38,[1]TDSheet!$A:$X,24,0)</f>
        <v>0</v>
      </c>
      <c r="Z38" s="2">
        <f>VLOOKUP(A38,[1]TDSheet!$A:$Y,25,0)</f>
        <v>0</v>
      </c>
      <c r="AA38" s="2">
        <f>VLOOKUP(A38,[1]TDSheet!$A:$N,14,0)</f>
        <v>0</v>
      </c>
      <c r="AC38" s="2">
        <f t="shared" si="6"/>
        <v>0</v>
      </c>
      <c r="AD38" s="2">
        <f t="shared" si="7"/>
        <v>0</v>
      </c>
    </row>
    <row r="39" spans="1:30" ht="11.1" customHeight="1" outlineLevel="3" x14ac:dyDescent="0.2">
      <c r="A39" s="8" t="s">
        <v>37</v>
      </c>
      <c r="B39" s="8" t="str">
        <f>VLOOKUP(A39,[1]TDSheet!$A:$B,2,0)</f>
        <v>кг</v>
      </c>
      <c r="C39" s="8"/>
      <c r="D39" s="9">
        <f>VLOOKUP(A39,[3]TDSheet!$A:$I,5,0)</f>
        <v>445.85399999999998</v>
      </c>
      <c r="E39" s="9">
        <f>VLOOKUP(A39,[3]TDSheet!$A:$G,7,0)</f>
        <v>408.37599999999998</v>
      </c>
      <c r="F39" s="9">
        <v>452.02</v>
      </c>
      <c r="G39" s="9">
        <f>VLOOKUP(A39,[3]TDSheet!$A:$I,9,0)</f>
        <v>311.71800000000002</v>
      </c>
      <c r="H39" s="17">
        <f>VLOOKUP(A39,[1]TDSheet!$A:$G,7,0)</f>
        <v>1</v>
      </c>
      <c r="K39" s="2">
        <f t="shared" si="2"/>
        <v>362.78999999999996</v>
      </c>
      <c r="L39" s="2">
        <f>VLOOKUP(A39,[5]TDSheet!$A:$G,7,0)</f>
        <v>89.23</v>
      </c>
      <c r="M39" s="2">
        <f>VLOOKUP(A39,[1]TDSheet!$A:$L,12,0)</f>
        <v>15</v>
      </c>
      <c r="N39" s="2">
        <f>VLOOKUP(A39,[1]TDSheet!$A:$P,16,0)</f>
        <v>0</v>
      </c>
      <c r="O39" s="2">
        <f>VLOOKUP(A39,[4]TDSheet!$A:$Q,17,0)</f>
        <v>0</v>
      </c>
      <c r="P39" s="2">
        <f t="shared" si="3"/>
        <v>72.557999999999993</v>
      </c>
      <c r="Q39" s="18">
        <f t="shared" si="8"/>
        <v>471.4199999999999</v>
      </c>
      <c r="R39" s="18"/>
      <c r="S39" s="18"/>
      <c r="T39" s="18"/>
      <c r="U39" s="2">
        <f t="shared" si="4"/>
        <v>11</v>
      </c>
      <c r="V39" s="2">
        <f t="shared" si="5"/>
        <v>4.5028528901017122</v>
      </c>
      <c r="Y39" s="2">
        <f>VLOOKUP(A39,[1]TDSheet!$A:$X,24,0)</f>
        <v>81.65140000000001</v>
      </c>
      <c r="Z39" s="2">
        <f>VLOOKUP(A39,[1]TDSheet!$A:$Y,25,0)</f>
        <v>63.83720000000001</v>
      </c>
      <c r="AA39" s="2">
        <f>VLOOKUP(A39,[1]TDSheet!$A:$N,14,0)</f>
        <v>63.132200000000012</v>
      </c>
      <c r="AC39" s="2">
        <f t="shared" si="6"/>
        <v>471.4199999999999</v>
      </c>
      <c r="AD39" s="2">
        <f t="shared" si="7"/>
        <v>0</v>
      </c>
    </row>
    <row r="40" spans="1:30" ht="11.1" customHeight="1" outlineLevel="3" x14ac:dyDescent="0.2">
      <c r="A40" s="8" t="s">
        <v>38</v>
      </c>
      <c r="B40" s="8" t="str">
        <f>VLOOKUP(A40,[1]TDSheet!$A:$B,2,0)</f>
        <v>кг</v>
      </c>
      <c r="C40" s="8"/>
      <c r="D40" s="9">
        <f>VLOOKUP(A40,[3]TDSheet!$A:$I,5,0)</f>
        <v>165.642</v>
      </c>
      <c r="E40" s="9">
        <f>VLOOKUP(A40,[3]TDSheet!$A:$G,7,0)</f>
        <v>1234.576</v>
      </c>
      <c r="F40" s="9">
        <v>906.96199999999999</v>
      </c>
      <c r="G40" s="9">
        <f>VLOOKUP(A40,[3]TDSheet!$A:$I,9,0)</f>
        <v>407.20100000000002</v>
      </c>
      <c r="H40" s="17">
        <f>VLOOKUP(A40,[1]TDSheet!$A:$G,7,0)</f>
        <v>1</v>
      </c>
      <c r="K40" s="2">
        <f t="shared" si="2"/>
        <v>96.086999999999989</v>
      </c>
      <c r="L40" s="2">
        <f>VLOOKUP(A40,[5]TDSheet!$A:$G,7,0)</f>
        <v>810.875</v>
      </c>
      <c r="M40" s="2">
        <f>VLOOKUP(A40,[1]TDSheet!$A:$L,12,0)</f>
        <v>175</v>
      </c>
      <c r="N40" s="2">
        <f>VLOOKUP(A40,[1]TDSheet!$A:$P,16,0)</f>
        <v>0</v>
      </c>
      <c r="O40" s="2">
        <f>VLOOKUP(A40,[4]TDSheet!$A:$Q,17,0)</f>
        <v>0</v>
      </c>
      <c r="P40" s="2">
        <f t="shared" si="3"/>
        <v>19.217399999999998</v>
      </c>
      <c r="Q40" s="18"/>
      <c r="R40" s="18"/>
      <c r="S40" s="18"/>
      <c r="T40" s="18"/>
      <c r="U40" s="2">
        <f t="shared" si="4"/>
        <v>30.295513440944148</v>
      </c>
      <c r="V40" s="2">
        <f t="shared" si="5"/>
        <v>30.295513440944148</v>
      </c>
      <c r="Y40" s="2">
        <f>VLOOKUP(A40,[1]TDSheet!$A:$X,24,0)</f>
        <v>0.27999999999999997</v>
      </c>
      <c r="Z40" s="2">
        <f>VLOOKUP(A40,[1]TDSheet!$A:$Y,25,0)</f>
        <v>70.428799999999995</v>
      </c>
      <c r="AA40" s="2">
        <f>VLOOKUP(A40,[1]TDSheet!$A:$N,14,0)</f>
        <v>64.662200000000027</v>
      </c>
      <c r="AC40" s="2">
        <f t="shared" si="6"/>
        <v>0</v>
      </c>
      <c r="AD40" s="2">
        <f t="shared" si="7"/>
        <v>0</v>
      </c>
    </row>
    <row r="41" spans="1:30" ht="11.1" customHeight="1" outlineLevel="3" x14ac:dyDescent="0.2">
      <c r="A41" s="8" t="s">
        <v>39</v>
      </c>
      <c r="B41" s="8" t="str">
        <f>VLOOKUP(A41,[1]TDSheet!$A:$B,2,0)</f>
        <v>кг</v>
      </c>
      <c r="C41" s="8"/>
      <c r="D41" s="9">
        <f>VLOOKUP(A41,[3]TDSheet!$A:$I,5,0)</f>
        <v>266.00400000000002</v>
      </c>
      <c r="E41" s="9">
        <f>VLOOKUP(A41,[3]TDSheet!$A:$G,7,0)</f>
        <v>367.04500000000002</v>
      </c>
      <c r="F41" s="9">
        <v>215.58199999999999</v>
      </c>
      <c r="G41" s="9">
        <f>VLOOKUP(A41,[3]TDSheet!$A:$I,9,0)</f>
        <v>275.351</v>
      </c>
      <c r="H41" s="17">
        <f>VLOOKUP(A41,[1]TDSheet!$A:$G,7,0)</f>
        <v>1</v>
      </c>
      <c r="K41" s="2">
        <f t="shared" si="2"/>
        <v>125.78399999999999</v>
      </c>
      <c r="L41" s="2">
        <f>VLOOKUP(A41,[5]TDSheet!$A:$G,7,0)</f>
        <v>89.798000000000002</v>
      </c>
      <c r="M41" s="2">
        <f>VLOOKUP(A41,[1]TDSheet!$A:$L,12,0)</f>
        <v>90</v>
      </c>
      <c r="N41" s="2">
        <f>VLOOKUP(A41,[1]TDSheet!$A:$P,16,0)</f>
        <v>0</v>
      </c>
      <c r="P41" s="2">
        <f t="shared" si="3"/>
        <v>25.156799999999997</v>
      </c>
      <c r="Q41" s="18"/>
      <c r="R41" s="18"/>
      <c r="S41" s="18"/>
      <c r="T41" s="18"/>
      <c r="U41" s="2">
        <f t="shared" si="4"/>
        <v>14.522952044775172</v>
      </c>
      <c r="V41" s="2">
        <f t="shared" si="5"/>
        <v>14.522952044775172</v>
      </c>
      <c r="Y41" s="2">
        <f>VLOOKUP(A41,[1]TDSheet!$A:$X,24,0)</f>
        <v>52.449800000000003</v>
      </c>
      <c r="Z41" s="2">
        <f>VLOOKUP(A41,[1]TDSheet!$A:$Y,25,0)</f>
        <v>47.293400000000005</v>
      </c>
      <c r="AA41" s="2">
        <f>VLOOKUP(A41,[1]TDSheet!$A:$N,14,0)</f>
        <v>48.869000000000007</v>
      </c>
      <c r="AC41" s="2">
        <f t="shared" si="6"/>
        <v>0</v>
      </c>
      <c r="AD41" s="2">
        <f t="shared" si="7"/>
        <v>0</v>
      </c>
    </row>
    <row r="42" spans="1:30" ht="11.1" customHeight="1" outlineLevel="3" x14ac:dyDescent="0.2">
      <c r="A42" s="8" t="s">
        <v>40</v>
      </c>
      <c r="B42" s="8" t="str">
        <f>VLOOKUP(A42,[1]TDSheet!$A:$B,2,0)</f>
        <v>кг</v>
      </c>
      <c r="C42" s="8"/>
      <c r="D42" s="9">
        <f>VLOOKUP(A42,[3]TDSheet!$A:$I,5,0)</f>
        <v>0</v>
      </c>
      <c r="E42" s="9">
        <f>VLOOKUP(A42,[3]TDSheet!$A:$G,7,0)</f>
        <v>68.986000000000004</v>
      </c>
      <c r="F42" s="9">
        <v>68.986000000000004</v>
      </c>
      <c r="G42" s="9">
        <f>VLOOKUP(A42,[3]TDSheet!$A:$I,9,0)</f>
        <v>0</v>
      </c>
      <c r="H42" s="17">
        <f>VLOOKUP(A42,[1]TDSheet!$A:$G,7,0)</f>
        <v>0</v>
      </c>
      <c r="K42" s="2">
        <f t="shared" si="2"/>
        <v>0</v>
      </c>
      <c r="L42" s="2">
        <f>VLOOKUP(A42,[5]TDSheet!$A:$G,7,0)</f>
        <v>68.986000000000004</v>
      </c>
      <c r="M42" s="2">
        <f>VLOOKUP(A42,[1]TDSheet!$A:$L,12,0)</f>
        <v>0</v>
      </c>
      <c r="N42" s="2">
        <f>VLOOKUP(A42,[1]TDSheet!$A:$P,16,0)</f>
        <v>0</v>
      </c>
      <c r="P42" s="2">
        <f t="shared" si="3"/>
        <v>0</v>
      </c>
      <c r="Q42" s="18"/>
      <c r="R42" s="18"/>
      <c r="S42" s="18"/>
      <c r="T42" s="18"/>
      <c r="U42" s="2" t="e">
        <f t="shared" si="4"/>
        <v>#DIV/0!</v>
      </c>
      <c r="V42" s="2" t="e">
        <f t="shared" si="5"/>
        <v>#DIV/0!</v>
      </c>
      <c r="Y42" s="2">
        <f>VLOOKUP(A42,[1]TDSheet!$A:$X,24,0)</f>
        <v>0</v>
      </c>
      <c r="Z42" s="2">
        <f>VLOOKUP(A42,[1]TDSheet!$A:$Y,25,0)</f>
        <v>0</v>
      </c>
      <c r="AA42" s="2">
        <f>VLOOKUP(A42,[1]TDSheet!$A:$N,14,0)</f>
        <v>0</v>
      </c>
      <c r="AC42" s="2">
        <f t="shared" si="6"/>
        <v>0</v>
      </c>
      <c r="AD42" s="2">
        <f t="shared" si="7"/>
        <v>0</v>
      </c>
    </row>
    <row r="43" spans="1:30" ht="21.95" customHeight="1" outlineLevel="3" x14ac:dyDescent="0.2">
      <c r="A43" s="8" t="s">
        <v>41</v>
      </c>
      <c r="B43" s="8" t="str">
        <f>VLOOKUP(A43,[1]TDSheet!$A:$B,2,0)</f>
        <v>кг</v>
      </c>
      <c r="C43" s="8"/>
      <c r="D43" s="9">
        <f>VLOOKUP(A43,[3]TDSheet!$A:$I,5,0)</f>
        <v>69.11</v>
      </c>
      <c r="E43" s="9">
        <f>VLOOKUP(A43,[3]TDSheet!$A:$G,7,0)</f>
        <v>227.64699999999999</v>
      </c>
      <c r="F43" s="9">
        <v>36.256999999999998</v>
      </c>
      <c r="G43" s="9">
        <f>VLOOKUP(A43,[3]TDSheet!$A:$I,9,0)</f>
        <v>224.446</v>
      </c>
      <c r="H43" s="17">
        <f>VLOOKUP(A43,[1]TDSheet!$A:$G,7,0)</f>
        <v>1</v>
      </c>
      <c r="K43" s="2">
        <f t="shared" si="2"/>
        <v>37.558999999999997</v>
      </c>
      <c r="L43" s="2">
        <f>VLOOKUP(A43,[5]TDSheet!$A:$G,7,0)</f>
        <v>-1.302</v>
      </c>
      <c r="M43" s="2">
        <f>VLOOKUP(A43,[1]TDSheet!$A:$L,12,0)</f>
        <v>0</v>
      </c>
      <c r="N43" s="2">
        <f>VLOOKUP(A43,[1]TDSheet!$A:$P,16,0)</f>
        <v>0</v>
      </c>
      <c r="P43" s="2">
        <f t="shared" si="3"/>
        <v>7.5117999999999991</v>
      </c>
      <c r="Q43" s="18"/>
      <c r="R43" s="18"/>
      <c r="S43" s="18"/>
      <c r="T43" s="18"/>
      <c r="U43" s="2">
        <f t="shared" si="4"/>
        <v>29.879123512340588</v>
      </c>
      <c r="V43" s="2">
        <f t="shared" si="5"/>
        <v>29.879123512340588</v>
      </c>
      <c r="Y43" s="2">
        <f>VLOOKUP(A43,[1]TDSheet!$A:$X,24,0)</f>
        <v>35.710999999999999</v>
      </c>
      <c r="Z43" s="2">
        <f>VLOOKUP(A43,[1]TDSheet!$A:$Y,25,0)</f>
        <v>27.189399999999999</v>
      </c>
      <c r="AA43" s="2">
        <f>VLOOKUP(A43,[1]TDSheet!$A:$N,14,0)</f>
        <v>30.901799999999998</v>
      </c>
      <c r="AC43" s="2">
        <f t="shared" si="6"/>
        <v>0</v>
      </c>
      <c r="AD43" s="2">
        <f t="shared" si="7"/>
        <v>0</v>
      </c>
    </row>
    <row r="44" spans="1:30" ht="11.1" customHeight="1" outlineLevel="3" x14ac:dyDescent="0.2">
      <c r="A44" s="8" t="s">
        <v>42</v>
      </c>
      <c r="B44" s="8" t="str">
        <f>VLOOKUP(A44,[1]TDSheet!$A:$B,2,0)</f>
        <v>кг</v>
      </c>
      <c r="C44" s="8"/>
      <c r="D44" s="9">
        <f>VLOOKUP(A44,[3]TDSheet!$A:$I,5,0)</f>
        <v>71.680999999999997</v>
      </c>
      <c r="E44" s="9">
        <f>VLOOKUP(A44,[3]TDSheet!$A:$G,7,0)</f>
        <v>2003.268</v>
      </c>
      <c r="F44" s="9">
        <v>1089.9490000000001</v>
      </c>
      <c r="G44" s="9">
        <f>VLOOKUP(A44,[3]TDSheet!$A:$I,9,0)</f>
        <v>910.46</v>
      </c>
      <c r="H44" s="17">
        <f>VLOOKUP(A44,[1]TDSheet!$A:$G,7,0)</f>
        <v>1</v>
      </c>
      <c r="K44" s="2">
        <f t="shared" si="2"/>
        <v>81.933000000000106</v>
      </c>
      <c r="L44" s="2">
        <f>VLOOKUP(A44,[5]TDSheet!$A:$G,7,0)</f>
        <v>1008.016</v>
      </c>
      <c r="M44" s="2">
        <f>VLOOKUP(A44,[1]TDSheet!$A:$L,12,0)</f>
        <v>0</v>
      </c>
      <c r="N44" s="2">
        <f>VLOOKUP(A44,[1]TDSheet!$A:$P,16,0)</f>
        <v>0</v>
      </c>
      <c r="P44" s="2">
        <f t="shared" si="3"/>
        <v>16.386600000000023</v>
      </c>
      <c r="Q44" s="18"/>
      <c r="R44" s="18"/>
      <c r="S44" s="18"/>
      <c r="T44" s="18"/>
      <c r="U44" s="2">
        <f t="shared" si="4"/>
        <v>55.561251266278468</v>
      </c>
      <c r="V44" s="2">
        <f t="shared" si="5"/>
        <v>55.561251266278468</v>
      </c>
      <c r="Y44" s="2">
        <f>VLOOKUP(A44,[1]TDSheet!$A:$X,24,0)</f>
        <v>-0.8667999999999999</v>
      </c>
      <c r="Z44" s="2">
        <f>VLOOKUP(A44,[1]TDSheet!$A:$Y,25,0)</f>
        <v>114.5578</v>
      </c>
      <c r="AA44" s="2">
        <f>VLOOKUP(A44,[1]TDSheet!$A:$N,14,0)</f>
        <v>142.24160000000001</v>
      </c>
      <c r="AC44" s="2">
        <f t="shared" si="6"/>
        <v>0</v>
      </c>
      <c r="AD44" s="2">
        <f t="shared" si="7"/>
        <v>0</v>
      </c>
    </row>
    <row r="45" spans="1:30" ht="11.1" customHeight="1" outlineLevel="3" x14ac:dyDescent="0.2">
      <c r="A45" s="8" t="s">
        <v>43</v>
      </c>
      <c r="B45" s="8" t="str">
        <f>VLOOKUP(A45,[1]TDSheet!$A:$B,2,0)</f>
        <v>кг</v>
      </c>
      <c r="C45" s="8"/>
      <c r="D45" s="9">
        <f>VLOOKUP(A45,[3]TDSheet!$A:$I,5,0)</f>
        <v>12.292</v>
      </c>
      <c r="E45" s="9">
        <f>VLOOKUP(A45,[3]TDSheet!$A:$G,7,0)</f>
        <v>1155.4269999999999</v>
      </c>
      <c r="F45" s="9">
        <v>1138.2560000000001</v>
      </c>
      <c r="G45" s="9">
        <f>VLOOKUP(A45,[3]TDSheet!$A:$I,9,0)</f>
        <v>14.292999999999999</v>
      </c>
      <c r="H45" s="17">
        <f>VLOOKUP(A45,[1]TDSheet!$A:$G,7,0)</f>
        <v>1</v>
      </c>
      <c r="K45" s="2">
        <f t="shared" si="2"/>
        <v>28.525000000000091</v>
      </c>
      <c r="L45" s="2">
        <f>VLOOKUP(A45,[5]TDSheet!$A:$G,7,0)</f>
        <v>1109.731</v>
      </c>
      <c r="M45" s="2">
        <f>VLOOKUP(A45,[1]TDSheet!$A:$L,12,0)</f>
        <v>770</v>
      </c>
      <c r="N45" s="2">
        <f>VLOOKUP(A45,[1]TDSheet!$A:$P,16,0)</f>
        <v>0</v>
      </c>
      <c r="O45" s="2">
        <f>VLOOKUP(A45,[4]TDSheet!$A:$Q,17,0)</f>
        <v>0</v>
      </c>
      <c r="P45" s="2">
        <f t="shared" si="3"/>
        <v>5.7050000000000178</v>
      </c>
      <c r="Q45" s="18"/>
      <c r="R45" s="18"/>
      <c r="S45" s="18"/>
      <c r="T45" s="18"/>
      <c r="U45" s="2">
        <f t="shared" si="4"/>
        <v>137.47467134092858</v>
      </c>
      <c r="V45" s="2">
        <f t="shared" si="5"/>
        <v>137.47467134092858</v>
      </c>
      <c r="Y45" s="2">
        <f>VLOOKUP(A45,[1]TDSheet!$A:$X,24,0)</f>
        <v>87.657399999999996</v>
      </c>
      <c r="Z45" s="2">
        <f>VLOOKUP(A45,[1]TDSheet!$A:$Y,25,0)</f>
        <v>115.6164</v>
      </c>
      <c r="AA45" s="2">
        <f>VLOOKUP(A45,[1]TDSheet!$A:$N,14,0)</f>
        <v>73.818599999999989</v>
      </c>
      <c r="AC45" s="2">
        <f t="shared" si="6"/>
        <v>0</v>
      </c>
      <c r="AD45" s="2">
        <f t="shared" si="7"/>
        <v>0</v>
      </c>
    </row>
    <row r="46" spans="1:30" ht="11.1" customHeight="1" outlineLevel="3" x14ac:dyDescent="0.2">
      <c r="A46" s="8" t="s">
        <v>44</v>
      </c>
      <c r="B46" s="8" t="str">
        <f>VLOOKUP(A46,[1]TDSheet!$A:$B,2,0)</f>
        <v>кг</v>
      </c>
      <c r="C46" s="8"/>
      <c r="D46" s="9">
        <f>VLOOKUP(A46,[3]TDSheet!$A:$I,5,0)</f>
        <v>300.00400000000002</v>
      </c>
      <c r="E46" s="9">
        <f>VLOOKUP(A46,[3]TDSheet!$A:$G,7,0)</f>
        <v>858.07899999999995</v>
      </c>
      <c r="F46" s="9">
        <v>619.64499999999998</v>
      </c>
      <c r="G46" s="9">
        <f>VLOOKUP(A46,[3]TDSheet!$A:$I,9,0)</f>
        <v>450.404</v>
      </c>
      <c r="H46" s="17">
        <f>VLOOKUP(A46,[1]TDSheet!$A:$G,7,0)</f>
        <v>1</v>
      </c>
      <c r="K46" s="2">
        <f t="shared" si="2"/>
        <v>267.536</v>
      </c>
      <c r="L46" s="2">
        <f>VLOOKUP(A46,[5]TDSheet!$A:$G,7,0)</f>
        <v>352.10899999999998</v>
      </c>
      <c r="M46" s="2">
        <f>VLOOKUP(A46,[1]TDSheet!$A:$L,12,0)</f>
        <v>0</v>
      </c>
      <c r="N46" s="2">
        <f>VLOOKUP(A46,[1]TDSheet!$A:$P,16,0)</f>
        <v>0</v>
      </c>
      <c r="O46" s="2">
        <f>VLOOKUP(A46,[4]TDSheet!$A:$Q,17,0)</f>
        <v>0</v>
      </c>
      <c r="P46" s="2">
        <f t="shared" si="3"/>
        <v>53.507199999999997</v>
      </c>
      <c r="Q46" s="18">
        <f t="shared" si="8"/>
        <v>138.17520000000002</v>
      </c>
      <c r="R46" s="18"/>
      <c r="S46" s="18"/>
      <c r="T46" s="18"/>
      <c r="U46" s="2">
        <f t="shared" si="4"/>
        <v>11</v>
      </c>
      <c r="V46" s="2">
        <f t="shared" si="5"/>
        <v>8.4176335147419419</v>
      </c>
      <c r="Y46" s="2">
        <f>VLOOKUP(A46,[1]TDSheet!$A:$X,24,0)</f>
        <v>20.577000000000002</v>
      </c>
      <c r="Z46" s="2">
        <f>VLOOKUP(A46,[1]TDSheet!$A:$Y,25,0)</f>
        <v>53.517800000000001</v>
      </c>
      <c r="AA46" s="2">
        <f>VLOOKUP(A46,[1]TDSheet!$A:$N,14,0)</f>
        <v>69.489200000000011</v>
      </c>
      <c r="AC46" s="2">
        <f t="shared" si="6"/>
        <v>138.17520000000002</v>
      </c>
      <c r="AD46" s="2">
        <f t="shared" si="7"/>
        <v>0</v>
      </c>
    </row>
    <row r="47" spans="1:30" ht="11.1" customHeight="1" outlineLevel="3" x14ac:dyDescent="0.2">
      <c r="A47" s="8" t="s">
        <v>45</v>
      </c>
      <c r="B47" s="8" t="str">
        <f>VLOOKUP(A47,[1]TDSheet!$A:$B,2,0)</f>
        <v>кг</v>
      </c>
      <c r="C47" s="8"/>
      <c r="D47" s="9">
        <f>VLOOKUP(A47,[3]TDSheet!$A:$I,5,0)</f>
        <v>0</v>
      </c>
      <c r="E47" s="9">
        <f>VLOOKUP(A47,[3]TDSheet!$A:$G,7,0)</f>
        <v>54.81</v>
      </c>
      <c r="F47" s="9">
        <v>54.81</v>
      </c>
      <c r="G47" s="9">
        <f>VLOOKUP(A47,[3]TDSheet!$A:$I,9,0)</f>
        <v>0</v>
      </c>
      <c r="H47" s="17">
        <f>VLOOKUP(A47,[1]TDSheet!$A:$G,7,0)</f>
        <v>0</v>
      </c>
      <c r="K47" s="2">
        <f t="shared" si="2"/>
        <v>0</v>
      </c>
      <c r="L47" s="2">
        <f>VLOOKUP(A47,[5]TDSheet!$A:$G,7,0)</f>
        <v>54.81</v>
      </c>
      <c r="M47" s="2">
        <f>VLOOKUP(A47,[1]TDSheet!$A:$L,12,0)</f>
        <v>0</v>
      </c>
      <c r="N47" s="2">
        <f>VLOOKUP(A47,[1]TDSheet!$A:$P,16,0)</f>
        <v>0</v>
      </c>
      <c r="P47" s="2">
        <f t="shared" si="3"/>
        <v>0</v>
      </c>
      <c r="Q47" s="18"/>
      <c r="R47" s="18"/>
      <c r="S47" s="18"/>
      <c r="T47" s="18"/>
      <c r="U47" s="2" t="e">
        <f t="shared" si="4"/>
        <v>#DIV/0!</v>
      </c>
      <c r="V47" s="2" t="e">
        <f t="shared" si="5"/>
        <v>#DIV/0!</v>
      </c>
      <c r="Y47" s="2">
        <f>VLOOKUP(A47,[1]TDSheet!$A:$X,24,0)</f>
        <v>0</v>
      </c>
      <c r="Z47" s="2">
        <f>VLOOKUP(A47,[1]TDSheet!$A:$Y,25,0)</f>
        <v>0</v>
      </c>
      <c r="AA47" s="2">
        <f>VLOOKUP(A47,[1]TDSheet!$A:$N,14,0)</f>
        <v>0</v>
      </c>
      <c r="AC47" s="2">
        <f t="shared" si="6"/>
        <v>0</v>
      </c>
      <c r="AD47" s="2">
        <f t="shared" si="7"/>
        <v>0</v>
      </c>
    </row>
    <row r="48" spans="1:30" ht="21.95" customHeight="1" outlineLevel="3" x14ac:dyDescent="0.2">
      <c r="A48" s="8" t="s">
        <v>46</v>
      </c>
      <c r="B48" s="8" t="str">
        <f>VLOOKUP(A48,[1]TDSheet!$A:$B,2,0)</f>
        <v>кг</v>
      </c>
      <c r="C48" s="8"/>
      <c r="D48" s="9">
        <f>VLOOKUP(A48,[3]TDSheet!$A:$I,5,0)</f>
        <v>31.177</v>
      </c>
      <c r="E48" s="9">
        <f>VLOOKUP(A48,[3]TDSheet!$A:$G,7,0)</f>
        <v>262.18200000000002</v>
      </c>
      <c r="F48" s="9">
        <v>178.45</v>
      </c>
      <c r="G48" s="9">
        <f>VLOOKUP(A48,[3]TDSheet!$A:$I,9,0)</f>
        <v>103.32599999999999</v>
      </c>
      <c r="H48" s="17">
        <f>VLOOKUP(A48,[1]TDSheet!$A:$G,7,0)</f>
        <v>1</v>
      </c>
      <c r="K48" s="2">
        <f t="shared" si="2"/>
        <v>14.481999999999999</v>
      </c>
      <c r="L48" s="2">
        <f>VLOOKUP(A48,[5]TDSheet!$A:$G,7,0)</f>
        <v>163.96799999999999</v>
      </c>
      <c r="M48" s="2">
        <f>VLOOKUP(A48,[1]TDSheet!$A:$L,12,0)</f>
        <v>0</v>
      </c>
      <c r="N48" s="2">
        <f>VLOOKUP(A48,[1]TDSheet!$A:$P,16,0)</f>
        <v>0</v>
      </c>
      <c r="P48" s="2">
        <f t="shared" si="3"/>
        <v>2.8963999999999999</v>
      </c>
      <c r="Q48" s="18"/>
      <c r="R48" s="18"/>
      <c r="S48" s="18"/>
      <c r="T48" s="18"/>
      <c r="U48" s="2">
        <f t="shared" si="4"/>
        <v>35.673940063527134</v>
      </c>
      <c r="V48" s="2">
        <f t="shared" si="5"/>
        <v>35.673940063527134</v>
      </c>
      <c r="Y48" s="2">
        <f>VLOOKUP(A48,[1]TDSheet!$A:$X,24,0)</f>
        <v>11.1312</v>
      </c>
      <c r="Z48" s="2">
        <f>VLOOKUP(A48,[1]TDSheet!$A:$Y,25,0)</f>
        <v>8.6562000000000019</v>
      </c>
      <c r="AA48" s="2">
        <f>VLOOKUP(A48,[1]TDSheet!$A:$N,14,0)</f>
        <v>16.069400000000002</v>
      </c>
      <c r="AC48" s="2">
        <f t="shared" si="6"/>
        <v>0</v>
      </c>
      <c r="AD48" s="2">
        <f t="shared" si="7"/>
        <v>0</v>
      </c>
    </row>
    <row r="49" spans="1:30" ht="21.95" customHeight="1" outlineLevel="3" x14ac:dyDescent="0.2">
      <c r="A49" s="8" t="s">
        <v>68</v>
      </c>
      <c r="B49" s="8" t="str">
        <f>VLOOKUP(A49,[1]TDSheet!$A:$B,2,0)</f>
        <v>шт</v>
      </c>
      <c r="C49" s="21" t="str">
        <f>VLOOKUP(A49,[2]TDSheet!$A:$C,3,0)</f>
        <v>АКЦИЯ</v>
      </c>
      <c r="D49" s="9">
        <f>VLOOKUP(A49,[3]TDSheet!$A:$I,5,0)</f>
        <v>2286</v>
      </c>
      <c r="E49" s="9">
        <f>VLOOKUP(A49,[3]TDSheet!$A:$G,7,0)</f>
        <v>2094</v>
      </c>
      <c r="F49" s="9">
        <v>749</v>
      </c>
      <c r="G49" s="9">
        <f>VLOOKUP(A49,[3]TDSheet!$A:$I,9,0)</f>
        <v>3221</v>
      </c>
      <c r="H49" s="17">
        <f>VLOOKUP(A49,[1]TDSheet!$A:$G,7,0)</f>
        <v>0.4</v>
      </c>
      <c r="K49" s="2">
        <f t="shared" si="2"/>
        <v>593</v>
      </c>
      <c r="L49" s="2">
        <f>VLOOKUP(A49,[5]TDSheet!$A:$G,7,0)</f>
        <v>156</v>
      </c>
      <c r="M49" s="2">
        <f>VLOOKUP(A49,[1]TDSheet!$A:$L,12,0)</f>
        <v>50</v>
      </c>
      <c r="N49" s="2">
        <f>VLOOKUP(A49,[1]TDSheet!$A:$P,16,0)</f>
        <v>0</v>
      </c>
      <c r="O49" s="2">
        <f>VLOOKUP(A49,[4]TDSheet!$A:$Q,17,0)</f>
        <v>0</v>
      </c>
      <c r="P49" s="2">
        <f t="shared" si="3"/>
        <v>118.6</v>
      </c>
      <c r="Q49" s="18"/>
      <c r="R49" s="18"/>
      <c r="S49" s="18"/>
      <c r="T49" s="18"/>
      <c r="U49" s="2">
        <f t="shared" si="4"/>
        <v>27.580101180438451</v>
      </c>
      <c r="V49" s="2">
        <f t="shared" si="5"/>
        <v>27.580101180438451</v>
      </c>
      <c r="Y49" s="2">
        <f>VLOOKUP(A49,[1]TDSheet!$A:$X,24,0)</f>
        <v>78.8</v>
      </c>
      <c r="Z49" s="2">
        <f>VLOOKUP(A49,[1]TDSheet!$A:$Y,25,0)</f>
        <v>114.8</v>
      </c>
      <c r="AA49" s="2">
        <f>VLOOKUP(A49,[1]TDSheet!$A:$N,14,0)</f>
        <v>149</v>
      </c>
      <c r="AC49" s="2">
        <f t="shared" si="6"/>
        <v>0</v>
      </c>
      <c r="AD49" s="2">
        <f t="shared" si="7"/>
        <v>0</v>
      </c>
    </row>
    <row r="50" spans="1:30" ht="21.95" customHeight="1" outlineLevel="3" x14ac:dyDescent="0.2">
      <c r="A50" s="8" t="s">
        <v>47</v>
      </c>
      <c r="B50" s="8" t="str">
        <f>VLOOKUP(A50,[1]TDSheet!$A:$B,2,0)</f>
        <v>кг</v>
      </c>
      <c r="C50" s="8"/>
      <c r="D50" s="9">
        <f>VLOOKUP(A50,[3]TDSheet!$A:$I,5,0)</f>
        <v>0</v>
      </c>
      <c r="E50" s="9">
        <f>VLOOKUP(A50,[3]TDSheet!$A:$G,7,0)</f>
        <v>86.527000000000001</v>
      </c>
      <c r="F50" s="9">
        <v>86.527000000000001</v>
      </c>
      <c r="G50" s="9">
        <f>VLOOKUP(A50,[3]TDSheet!$A:$I,9,0)</f>
        <v>0</v>
      </c>
      <c r="H50" s="17">
        <v>0</v>
      </c>
      <c r="K50" s="2">
        <f t="shared" si="2"/>
        <v>0</v>
      </c>
      <c r="L50" s="2">
        <f>VLOOKUP(A50,[5]TDSheet!$A:$G,7,0)</f>
        <v>86.527000000000001</v>
      </c>
      <c r="M50" s="2">
        <f>VLOOKUP(A50,[1]TDSheet!$A:$L,12,0)</f>
        <v>0</v>
      </c>
      <c r="N50" s="2">
        <f>VLOOKUP(A50,[1]TDSheet!$A:$P,16,0)</f>
        <v>0</v>
      </c>
      <c r="O50" s="2">
        <f>VLOOKUP(A50,[4]TDSheet!$A:$Q,17,0)</f>
        <v>0</v>
      </c>
      <c r="P50" s="2">
        <f t="shared" si="3"/>
        <v>0</v>
      </c>
      <c r="Q50" s="18"/>
      <c r="R50" s="18"/>
      <c r="S50" s="18"/>
      <c r="T50" s="18"/>
      <c r="U50" s="2" t="e">
        <f t="shared" si="4"/>
        <v>#DIV/0!</v>
      </c>
      <c r="V50" s="2" t="e">
        <f t="shared" si="5"/>
        <v>#DIV/0!</v>
      </c>
      <c r="Y50" s="2">
        <f>VLOOKUP(A50,[1]TDSheet!$A:$X,24,0)</f>
        <v>0</v>
      </c>
      <c r="Z50" s="2">
        <f>VLOOKUP(A50,[1]TDSheet!$A:$Y,25,0)</f>
        <v>0</v>
      </c>
      <c r="AA50" s="2">
        <f>VLOOKUP(A50,[1]TDSheet!$A:$N,14,0)</f>
        <v>0</v>
      </c>
      <c r="AC50" s="2">
        <f t="shared" si="6"/>
        <v>0</v>
      </c>
      <c r="AD50" s="2">
        <f t="shared" si="7"/>
        <v>0</v>
      </c>
    </row>
    <row r="51" spans="1:30" ht="21.95" customHeight="1" outlineLevel="3" x14ac:dyDescent="0.2">
      <c r="A51" s="8" t="s">
        <v>48</v>
      </c>
      <c r="B51" s="8" t="str">
        <f>VLOOKUP(A51,[1]TDSheet!$A:$B,2,0)</f>
        <v>кг</v>
      </c>
      <c r="C51" s="8"/>
      <c r="D51" s="9">
        <f>VLOOKUP(A51,[3]TDSheet!$A:$I,5,0)</f>
        <v>1.7110000000000001</v>
      </c>
      <c r="E51" s="9">
        <f>VLOOKUP(A51,[3]TDSheet!$A:$G,7,0)</f>
        <v>457.13299999999998</v>
      </c>
      <c r="F51" s="9">
        <v>302.75200000000001</v>
      </c>
      <c r="G51" s="9">
        <f>VLOOKUP(A51,[3]TDSheet!$A:$I,9,0)</f>
        <v>153.197</v>
      </c>
      <c r="H51" s="17">
        <f>VLOOKUP(A51,[1]TDSheet!$A:$G,7,0)</f>
        <v>1</v>
      </c>
      <c r="K51" s="2">
        <f t="shared" si="2"/>
        <v>2.174000000000035</v>
      </c>
      <c r="L51" s="2">
        <f>VLOOKUP(A51,[5]TDSheet!$A:$G,7,0)</f>
        <v>300.57799999999997</v>
      </c>
      <c r="M51" s="2">
        <f>VLOOKUP(A51,[1]TDSheet!$A:$L,12,0)</f>
        <v>300</v>
      </c>
      <c r="N51" s="2">
        <f>VLOOKUP(A51,[1]TDSheet!$A:$P,16,0)</f>
        <v>0</v>
      </c>
      <c r="P51" s="2">
        <f t="shared" si="3"/>
        <v>0.43480000000000701</v>
      </c>
      <c r="Q51" s="18"/>
      <c r="R51" s="18"/>
      <c r="S51" s="18"/>
      <c r="T51" s="18"/>
      <c r="U51" s="2">
        <f t="shared" si="4"/>
        <v>1042.3114075436815</v>
      </c>
      <c r="V51" s="2">
        <f t="shared" si="5"/>
        <v>1042.3114075436815</v>
      </c>
      <c r="Y51" s="2">
        <f>VLOOKUP(A51,[1]TDSheet!$A:$X,24,0)</f>
        <v>32.524000000000001</v>
      </c>
      <c r="Z51" s="2">
        <f>VLOOKUP(A51,[1]TDSheet!$A:$Y,25,0)</f>
        <v>56.185600000000008</v>
      </c>
      <c r="AA51" s="2">
        <f>VLOOKUP(A51,[1]TDSheet!$A:$N,14,0)</f>
        <v>41.079799999999992</v>
      </c>
      <c r="AC51" s="2">
        <f t="shared" si="6"/>
        <v>0</v>
      </c>
      <c r="AD51" s="2">
        <f t="shared" si="7"/>
        <v>0</v>
      </c>
    </row>
    <row r="52" spans="1:30" ht="11.1" customHeight="1" outlineLevel="3" x14ac:dyDescent="0.2">
      <c r="A52" s="8" t="s">
        <v>69</v>
      </c>
      <c r="B52" s="8" t="str">
        <f>VLOOKUP(A52,[1]TDSheet!$A:$B,2,0)</f>
        <v>шт</v>
      </c>
      <c r="C52" s="21" t="str">
        <f>VLOOKUP(A52,[2]TDSheet!$A:$C,3,0)</f>
        <v>АКЦИЯ</v>
      </c>
      <c r="D52" s="9">
        <f>VLOOKUP(A52,[3]TDSheet!$A:$I,5,0)</f>
        <v>3279</v>
      </c>
      <c r="E52" s="9">
        <f>VLOOKUP(A52,[3]TDSheet!$A:$G,7,0)</f>
        <v>2958</v>
      </c>
      <c r="F52" s="9">
        <v>1397</v>
      </c>
      <c r="G52" s="9">
        <f>VLOOKUP(A52,[3]TDSheet!$A:$I,9,0)</f>
        <v>4333</v>
      </c>
      <c r="H52" s="17">
        <f>VLOOKUP(A52,[1]TDSheet!$A:$G,7,0)</f>
        <v>0.4</v>
      </c>
      <c r="K52" s="2">
        <f t="shared" si="2"/>
        <v>1217</v>
      </c>
      <c r="L52" s="2">
        <f>VLOOKUP(A52,[5]TDSheet!$A:$G,7,0)</f>
        <v>180</v>
      </c>
      <c r="M52" s="2">
        <f>VLOOKUP(A52,[1]TDSheet!$A:$L,12,0)</f>
        <v>685</v>
      </c>
      <c r="N52" s="2">
        <f>VLOOKUP(A52,[1]TDSheet!$A:$P,16,0)</f>
        <v>0</v>
      </c>
      <c r="O52" s="2">
        <f>VLOOKUP(A52,[4]TDSheet!$A:$Q,17,0)</f>
        <v>0</v>
      </c>
      <c r="P52" s="2">
        <f t="shared" si="3"/>
        <v>243.4</v>
      </c>
      <c r="Q52" s="18"/>
      <c r="R52" s="18"/>
      <c r="S52" s="18"/>
      <c r="T52" s="18"/>
      <c r="U52" s="2">
        <f t="shared" si="4"/>
        <v>20.616269515201314</v>
      </c>
      <c r="V52" s="2">
        <f t="shared" si="5"/>
        <v>20.616269515201314</v>
      </c>
      <c r="Y52" s="2">
        <f>VLOOKUP(A52,[1]TDSheet!$A:$X,24,0)</f>
        <v>113.8</v>
      </c>
      <c r="Z52" s="2">
        <f>VLOOKUP(A52,[1]TDSheet!$A:$Y,25,0)</f>
        <v>230.2</v>
      </c>
      <c r="AA52" s="2">
        <f>VLOOKUP(A52,[1]TDSheet!$A:$N,14,0)</f>
        <v>237.2</v>
      </c>
      <c r="AC52" s="2">
        <f t="shared" si="6"/>
        <v>0</v>
      </c>
      <c r="AD52" s="2">
        <f t="shared" si="7"/>
        <v>0</v>
      </c>
    </row>
    <row r="53" spans="1:30" ht="11.1" customHeight="1" outlineLevel="3" x14ac:dyDescent="0.2">
      <c r="A53" s="8" t="s">
        <v>70</v>
      </c>
      <c r="B53" s="8" t="str">
        <f>VLOOKUP(A53,[1]TDSheet!$A:$B,2,0)</f>
        <v>шт</v>
      </c>
      <c r="C53" s="21" t="str">
        <f>VLOOKUP(A53,[2]TDSheet!$A:$C,3,0)</f>
        <v>АКЦИЯ</v>
      </c>
      <c r="D53" s="9">
        <f>VLOOKUP(A53,[3]TDSheet!$A:$I,5,0)</f>
        <v>2312</v>
      </c>
      <c r="E53" s="9">
        <f>VLOOKUP(A53,[3]TDSheet!$A:$G,7,0)</f>
        <v>2488</v>
      </c>
      <c r="F53" s="9">
        <v>1039</v>
      </c>
      <c r="G53" s="9">
        <f>VLOOKUP(A53,[3]TDSheet!$A:$I,9,0)</f>
        <v>3572</v>
      </c>
      <c r="H53" s="17">
        <f>VLOOKUP(A53,[1]TDSheet!$A:$G,7,0)</f>
        <v>0.4</v>
      </c>
      <c r="K53" s="2">
        <f t="shared" si="2"/>
        <v>859</v>
      </c>
      <c r="L53" s="2">
        <f>VLOOKUP(A53,[5]TDSheet!$A:$G,7,0)</f>
        <v>180</v>
      </c>
      <c r="M53" s="2">
        <f>VLOOKUP(A53,[1]TDSheet!$A:$L,12,0)</f>
        <v>1200</v>
      </c>
      <c r="N53" s="2">
        <f>VLOOKUP(A53,[1]TDSheet!$A:$P,16,0)</f>
        <v>0</v>
      </c>
      <c r="O53" s="2">
        <f>VLOOKUP(A53,[4]TDSheet!$A:$Q,17,0)</f>
        <v>0</v>
      </c>
      <c r="P53" s="2">
        <f t="shared" si="3"/>
        <v>171.8</v>
      </c>
      <c r="Q53" s="18"/>
      <c r="R53" s="18"/>
      <c r="S53" s="18"/>
      <c r="T53" s="18"/>
      <c r="U53" s="2">
        <f t="shared" si="4"/>
        <v>27.776484284051222</v>
      </c>
      <c r="V53" s="2">
        <f t="shared" si="5"/>
        <v>27.776484284051222</v>
      </c>
      <c r="Y53" s="2">
        <f>VLOOKUP(A53,[1]TDSheet!$A:$X,24,0)</f>
        <v>96.6</v>
      </c>
      <c r="Z53" s="2">
        <f>VLOOKUP(A53,[1]TDSheet!$A:$Y,25,0)</f>
        <v>206</v>
      </c>
      <c r="AA53" s="2">
        <f>VLOOKUP(A53,[1]TDSheet!$A:$N,14,0)</f>
        <v>150.80000000000001</v>
      </c>
      <c r="AC53" s="2">
        <f t="shared" si="6"/>
        <v>0</v>
      </c>
      <c r="AD53" s="2">
        <f t="shared" si="7"/>
        <v>0</v>
      </c>
    </row>
    <row r="54" spans="1:30" ht="21.95" customHeight="1" outlineLevel="3" x14ac:dyDescent="0.2">
      <c r="A54" s="8" t="s">
        <v>71</v>
      </c>
      <c r="B54" s="8" t="str">
        <f>VLOOKUP(A54,[1]TDSheet!$A:$B,2,0)</f>
        <v>шт</v>
      </c>
      <c r="C54" s="21" t="str">
        <f>VLOOKUP(A54,[2]TDSheet!$A:$C,3,0)</f>
        <v>АКЦИЯ</v>
      </c>
      <c r="D54" s="9">
        <f>VLOOKUP(A54,[3]TDSheet!$A:$I,5,0)</f>
        <v>298</v>
      </c>
      <c r="E54" s="9">
        <f>VLOOKUP(A54,[3]TDSheet!$A:$G,7,0)</f>
        <v>1657</v>
      </c>
      <c r="F54" s="9">
        <v>562</v>
      </c>
      <c r="G54" s="9">
        <f>VLOOKUP(A54,[3]TDSheet!$A:$I,9,0)</f>
        <v>1051</v>
      </c>
      <c r="H54" s="17">
        <f>VLOOKUP(A54,[1]TDSheet!$A:$G,7,0)</f>
        <v>0.4</v>
      </c>
      <c r="K54" s="2">
        <f t="shared" si="2"/>
        <v>466</v>
      </c>
      <c r="L54" s="2">
        <f>VLOOKUP(A54,[5]TDSheet!$A:$G,7,0)</f>
        <v>96</v>
      </c>
      <c r="M54" s="2">
        <f>VLOOKUP(A54,[1]TDSheet!$A:$L,12,0)</f>
        <v>0</v>
      </c>
      <c r="N54" s="2">
        <f>VLOOKUP(A54,[1]TDSheet!$A:$P,16,0)</f>
        <v>0</v>
      </c>
      <c r="P54" s="2">
        <f t="shared" si="3"/>
        <v>93.2</v>
      </c>
      <c r="Q54" s="18"/>
      <c r="R54" s="18"/>
      <c r="S54" s="18"/>
      <c r="T54" s="18"/>
      <c r="U54" s="2">
        <f t="shared" si="4"/>
        <v>11.276824034334764</v>
      </c>
      <c r="V54" s="2">
        <f t="shared" si="5"/>
        <v>11.276824034334764</v>
      </c>
      <c r="Y54" s="2">
        <f>VLOOKUP(A54,[1]TDSheet!$A:$X,24,0)</f>
        <v>51.6</v>
      </c>
      <c r="Z54" s="2">
        <f>VLOOKUP(A54,[1]TDSheet!$A:$Y,25,0)</f>
        <v>12</v>
      </c>
      <c r="AA54" s="2">
        <f>VLOOKUP(A54,[1]TDSheet!$A:$N,14,0)</f>
        <v>82.8</v>
      </c>
      <c r="AC54" s="2">
        <f t="shared" si="6"/>
        <v>0</v>
      </c>
      <c r="AD54" s="2">
        <f t="shared" si="7"/>
        <v>0</v>
      </c>
    </row>
    <row r="55" spans="1:30" ht="11.1" customHeight="1" outlineLevel="3" x14ac:dyDescent="0.2">
      <c r="A55" s="8" t="s">
        <v>13</v>
      </c>
      <c r="B55" s="8" t="str">
        <f>VLOOKUP(A55,[1]TDSheet!$A:$B,2,0)</f>
        <v>кг</v>
      </c>
      <c r="C55" s="21" t="str">
        <f>VLOOKUP(A55,[2]TDSheet!$A:$C,3,0)</f>
        <v>АКЦИЯ</v>
      </c>
      <c r="D55" s="9">
        <f>VLOOKUP(A55,[3]TDSheet!$A:$I,5,0)</f>
        <v>247.57300000000001</v>
      </c>
      <c r="E55" s="9">
        <f>VLOOKUP(A55,[3]TDSheet!$A:$G,7,0)</f>
        <v>241.40299999999999</v>
      </c>
      <c r="F55" s="9">
        <v>96.873999999999995</v>
      </c>
      <c r="G55" s="9">
        <f>VLOOKUP(A55,[3]TDSheet!$A:$I,9,0)</f>
        <v>392.10199999999998</v>
      </c>
      <c r="H55" s="17">
        <f>VLOOKUP(A55,[1]TDSheet!$A:$G,7,0)</f>
        <v>1</v>
      </c>
      <c r="K55" s="2">
        <f t="shared" si="2"/>
        <v>96.873999999999995</v>
      </c>
      <c r="M55" s="2">
        <f>VLOOKUP(A55,[1]TDSheet!$A:$L,12,0)</f>
        <v>0</v>
      </c>
      <c r="N55" s="2">
        <f>VLOOKUP(A55,[1]TDSheet!$A:$P,16,0)</f>
        <v>0</v>
      </c>
      <c r="O55" s="2">
        <f>VLOOKUP(A55,[4]TDSheet!$A:$Q,17,0)</f>
        <v>150</v>
      </c>
      <c r="P55" s="2">
        <f t="shared" si="3"/>
        <v>19.3748</v>
      </c>
      <c r="Q55" s="18"/>
      <c r="R55" s="18"/>
      <c r="S55" s="18"/>
      <c r="T55" s="18"/>
      <c r="U55" s="2">
        <f t="shared" si="4"/>
        <v>12.495716084811196</v>
      </c>
      <c r="V55" s="2">
        <f t="shared" si="5"/>
        <v>12.495716084811196</v>
      </c>
      <c r="Y55" s="2">
        <f>VLOOKUP(A55,[1]TDSheet!$A:$X,24,0)</f>
        <v>0</v>
      </c>
      <c r="Z55" s="2">
        <f>VLOOKUP(A55,[1]TDSheet!$A:$Y,25,0)</f>
        <v>0</v>
      </c>
      <c r="AA55" s="2">
        <f>VLOOKUP(A55,[1]TDSheet!$A:$N,14,0)</f>
        <v>0</v>
      </c>
      <c r="AB55" s="22" t="s">
        <v>108</v>
      </c>
      <c r="AC55" s="2">
        <f t="shared" si="6"/>
        <v>0</v>
      </c>
      <c r="AD55" s="2">
        <f t="shared" si="7"/>
        <v>0</v>
      </c>
    </row>
    <row r="56" spans="1:30" ht="21.95" customHeight="1" outlineLevel="3" x14ac:dyDescent="0.2">
      <c r="A56" s="8" t="s">
        <v>14</v>
      </c>
      <c r="B56" s="8" t="str">
        <f>VLOOKUP(A56,[1]TDSheet!$A:$B,2,0)</f>
        <v>кг</v>
      </c>
      <c r="C56" s="21" t="str">
        <f>VLOOKUP(A56,[2]TDSheet!$A:$C,3,0)</f>
        <v>АКЦИЯ</v>
      </c>
      <c r="D56" s="9">
        <f>VLOOKUP(A56,[3]TDSheet!$A:$I,5,0)</f>
        <v>248.28</v>
      </c>
      <c r="E56" s="9">
        <f>VLOOKUP(A56,[3]TDSheet!$A:$G,7,0)</f>
        <v>247.45599999999999</v>
      </c>
      <c r="F56" s="9">
        <v>143.37100000000001</v>
      </c>
      <c r="G56" s="9">
        <f>VLOOKUP(A56,[3]TDSheet!$A:$I,9,0)</f>
        <v>351.47</v>
      </c>
      <c r="H56" s="17">
        <f>VLOOKUP(A56,[1]TDSheet!$A:$G,7,0)</f>
        <v>1</v>
      </c>
      <c r="K56" s="2">
        <f t="shared" si="2"/>
        <v>143.37100000000001</v>
      </c>
      <c r="M56" s="2">
        <f>VLOOKUP(A56,[1]TDSheet!$A:$L,12,0)</f>
        <v>0</v>
      </c>
      <c r="N56" s="2">
        <f>VLOOKUP(A56,[1]TDSheet!$A:$P,16,0)</f>
        <v>0</v>
      </c>
      <c r="O56" s="2">
        <f>VLOOKUP(A56,[4]TDSheet!$A:$Q,17,0)</f>
        <v>0</v>
      </c>
      <c r="P56" s="2">
        <f t="shared" si="3"/>
        <v>28.674200000000003</v>
      </c>
      <c r="Q56" s="18"/>
      <c r="R56" s="18"/>
      <c r="S56" s="18"/>
      <c r="T56" s="18"/>
      <c r="U56" s="2">
        <f t="shared" si="4"/>
        <v>12.2573602750905</v>
      </c>
      <c r="V56" s="2">
        <f t="shared" si="5"/>
        <v>12.2573602750905</v>
      </c>
      <c r="Y56" s="2">
        <f>VLOOKUP(A56,[1]TDSheet!$A:$X,24,0)</f>
        <v>0</v>
      </c>
      <c r="Z56" s="2">
        <f>VLOOKUP(A56,[1]TDSheet!$A:$Y,25,0)</f>
        <v>0</v>
      </c>
      <c r="AA56" s="2">
        <f>VLOOKUP(A56,[1]TDSheet!$A:$N,14,0)</f>
        <v>0</v>
      </c>
      <c r="AC56" s="2">
        <f t="shared" si="6"/>
        <v>0</v>
      </c>
      <c r="AD56" s="2">
        <f t="shared" si="7"/>
        <v>0</v>
      </c>
    </row>
    <row r="57" spans="1:30" ht="11.1" customHeight="1" outlineLevel="3" x14ac:dyDescent="0.2">
      <c r="A57" s="8" t="s">
        <v>15</v>
      </c>
      <c r="B57" s="8" t="str">
        <f>VLOOKUP(A57,[1]TDSheet!$A:$B,2,0)</f>
        <v>кг</v>
      </c>
      <c r="C57" s="21" t="str">
        <f>VLOOKUP(A57,[2]TDSheet!$A:$C,3,0)</f>
        <v>АКЦИЯ</v>
      </c>
      <c r="D57" s="9">
        <f>VLOOKUP(A57,[3]TDSheet!$A:$I,5,0)</f>
        <v>431.51600000000002</v>
      </c>
      <c r="E57" s="9">
        <f>VLOOKUP(A57,[3]TDSheet!$A:$G,7,0)</f>
        <v>421.48500000000001</v>
      </c>
      <c r="F57" s="9">
        <v>73.858999999999995</v>
      </c>
      <c r="G57" s="9">
        <f>VLOOKUP(A57,[3]TDSheet!$A:$I,9,0)</f>
        <v>675.53800000000001</v>
      </c>
      <c r="H57" s="17">
        <f>VLOOKUP(A57,[1]TDSheet!$A:$G,7,0)</f>
        <v>1</v>
      </c>
      <c r="K57" s="2">
        <f t="shared" si="2"/>
        <v>73.858999999999995</v>
      </c>
      <c r="M57" s="2">
        <f>VLOOKUP(A57,[1]TDSheet!$A:$L,12,0)</f>
        <v>290</v>
      </c>
      <c r="N57" s="2">
        <f>VLOOKUP(A57,[1]TDSheet!$A:$P,16,0)</f>
        <v>0</v>
      </c>
      <c r="O57" s="2">
        <f>VLOOKUP(A57,[4]TDSheet!$A:$Q,17,0)</f>
        <v>400</v>
      </c>
      <c r="P57" s="2">
        <f t="shared" si="3"/>
        <v>14.771799999999999</v>
      </c>
      <c r="Q57" s="18"/>
      <c r="R57" s="18"/>
      <c r="S57" s="18"/>
      <c r="T57" s="18"/>
      <c r="U57" s="2">
        <f t="shared" si="4"/>
        <v>38.284975426149828</v>
      </c>
      <c r="V57" s="2">
        <f t="shared" si="5"/>
        <v>38.284975426149828</v>
      </c>
      <c r="Y57" s="2">
        <f>VLOOKUP(A57,[1]TDSheet!$A:$X,24,0)</f>
        <v>12.444799999999999</v>
      </c>
      <c r="Z57" s="2">
        <f>VLOOKUP(A57,[1]TDSheet!$A:$Y,25,0)</f>
        <v>37.055999999999997</v>
      </c>
      <c r="AA57" s="2">
        <f>VLOOKUP(A57,[1]TDSheet!$A:$N,14,0)</f>
        <v>0</v>
      </c>
      <c r="AC57" s="2">
        <f t="shared" si="6"/>
        <v>0</v>
      </c>
      <c r="AD57" s="2">
        <f t="shared" si="7"/>
        <v>0</v>
      </c>
    </row>
    <row r="58" spans="1:30" ht="11.1" customHeight="1" outlineLevel="3" x14ac:dyDescent="0.2">
      <c r="A58" s="8" t="s">
        <v>49</v>
      </c>
      <c r="B58" s="8" t="str">
        <f>VLOOKUP(A58,[1]TDSheet!$A:$B,2,0)</f>
        <v>кг</v>
      </c>
      <c r="C58" s="8"/>
      <c r="D58" s="9">
        <f>VLOOKUP(A58,[3]TDSheet!$A:$I,5,0)</f>
        <v>46.536999999999999</v>
      </c>
      <c r="E58" s="9">
        <f>VLOOKUP(A58,[3]TDSheet!$A:$G,7,0)</f>
        <v>180.381</v>
      </c>
      <c r="F58" s="9">
        <v>48.204999999999998</v>
      </c>
      <c r="G58" s="9">
        <f>VLOOKUP(A58,[3]TDSheet!$A:$I,9,0)</f>
        <v>131.94</v>
      </c>
      <c r="H58" s="17">
        <f>VLOOKUP(A58,[1]TDSheet!$A:$G,7,0)</f>
        <v>1</v>
      </c>
      <c r="K58" s="2">
        <f t="shared" si="2"/>
        <v>0</v>
      </c>
      <c r="L58" s="2">
        <f>VLOOKUP(A58,[5]TDSheet!$A:$G,7,0)</f>
        <v>48.204999999999998</v>
      </c>
      <c r="M58" s="2">
        <f>VLOOKUP(A58,[1]TDSheet!$A:$L,12,0)</f>
        <v>85</v>
      </c>
      <c r="N58" s="2">
        <f>VLOOKUP(A58,[1]TDSheet!$A:$P,16,0)</f>
        <v>0</v>
      </c>
      <c r="O58" s="2">
        <f>VLOOKUP(A58,[4]TDSheet!$A:$Q,17,0)</f>
        <v>0</v>
      </c>
      <c r="P58" s="2">
        <f t="shared" si="3"/>
        <v>0</v>
      </c>
      <c r="Q58" s="18"/>
      <c r="R58" s="18"/>
      <c r="S58" s="18"/>
      <c r="T58" s="18"/>
      <c r="U58" s="2" t="e">
        <f t="shared" si="4"/>
        <v>#DIV/0!</v>
      </c>
      <c r="V58" s="2" t="e">
        <f t="shared" si="5"/>
        <v>#DIV/0!</v>
      </c>
      <c r="Y58" s="2">
        <f>VLOOKUP(A58,[1]TDSheet!$A:$X,24,0)</f>
        <v>26.825599999999998</v>
      </c>
      <c r="Z58" s="2">
        <f>VLOOKUP(A58,[1]TDSheet!$A:$Y,25,0)</f>
        <v>23.866599999999998</v>
      </c>
      <c r="AA58" s="2">
        <f>VLOOKUP(A58,[1]TDSheet!$A:$N,14,0)</f>
        <v>20.130399999999998</v>
      </c>
      <c r="AC58" s="2">
        <f t="shared" si="6"/>
        <v>0</v>
      </c>
      <c r="AD58" s="2">
        <f t="shared" si="7"/>
        <v>0</v>
      </c>
    </row>
    <row r="59" spans="1:30" ht="11.1" customHeight="1" outlineLevel="3" x14ac:dyDescent="0.2">
      <c r="A59" s="8" t="s">
        <v>50</v>
      </c>
      <c r="B59" s="8" t="str">
        <f>VLOOKUP(A59,[1]TDSheet!$A:$B,2,0)</f>
        <v>кг</v>
      </c>
      <c r="C59" s="8"/>
      <c r="D59" s="9">
        <f>VLOOKUP(A59,[3]TDSheet!$A:$I,5,0)</f>
        <v>22.364999999999998</v>
      </c>
      <c r="E59" s="9">
        <f>VLOOKUP(A59,[3]TDSheet!$A:$G,7,0)</f>
        <v>597.91600000000005</v>
      </c>
      <c r="F59" s="9">
        <v>407.82100000000003</v>
      </c>
      <c r="G59" s="9">
        <f>VLOOKUP(A59,[3]TDSheet!$A:$I,9,0)</f>
        <v>187.86500000000001</v>
      </c>
      <c r="H59" s="17">
        <f>VLOOKUP(A59,[1]TDSheet!$A:$G,7,0)</f>
        <v>1</v>
      </c>
      <c r="K59" s="2">
        <f t="shared" si="2"/>
        <v>5.9500000000000455</v>
      </c>
      <c r="L59" s="2">
        <f>VLOOKUP(A59,[5]TDSheet!$A:$G,7,0)</f>
        <v>401.87099999999998</v>
      </c>
      <c r="M59" s="2">
        <f>VLOOKUP(A59,[1]TDSheet!$A:$L,12,0)</f>
        <v>55</v>
      </c>
      <c r="N59" s="2">
        <f>VLOOKUP(A59,[1]TDSheet!$A:$P,16,0)</f>
        <v>0</v>
      </c>
      <c r="P59" s="2">
        <f t="shared" si="3"/>
        <v>1.1900000000000091</v>
      </c>
      <c r="Q59" s="18"/>
      <c r="R59" s="18"/>
      <c r="S59" s="18"/>
      <c r="T59" s="18"/>
      <c r="U59" s="2">
        <f t="shared" si="4"/>
        <v>204.08823529411609</v>
      </c>
      <c r="V59" s="2">
        <f t="shared" si="5"/>
        <v>204.08823529411609</v>
      </c>
      <c r="Y59" s="2">
        <f>VLOOKUP(A59,[1]TDSheet!$A:$X,24,0)</f>
        <v>23.045999999999999</v>
      </c>
      <c r="Z59" s="2">
        <f>VLOOKUP(A59,[1]TDSheet!$A:$Y,25,0)</f>
        <v>17.597799999999999</v>
      </c>
      <c r="AA59" s="2">
        <f>VLOOKUP(A59,[1]TDSheet!$A:$N,14,0)</f>
        <v>27.607999999999997</v>
      </c>
      <c r="AC59" s="2">
        <f t="shared" si="6"/>
        <v>0</v>
      </c>
      <c r="AD59" s="2">
        <f t="shared" si="7"/>
        <v>0</v>
      </c>
    </row>
    <row r="60" spans="1:30" ht="11.1" customHeight="1" outlineLevel="3" x14ac:dyDescent="0.2">
      <c r="A60" s="25" t="s">
        <v>51</v>
      </c>
      <c r="B60" s="8" t="str">
        <f>VLOOKUP(A60,[1]TDSheet!$A:$B,2,0)</f>
        <v>кг</v>
      </c>
      <c r="C60" s="8"/>
      <c r="D60" s="9">
        <f>VLOOKUP(A60,[3]TDSheet!$A:$I,5,0)</f>
        <v>0</v>
      </c>
      <c r="E60" s="9">
        <f>VLOOKUP(A60,[3]TDSheet!$A:$G,7,0)</f>
        <v>492.87700000000001</v>
      </c>
      <c r="F60" s="9">
        <v>492.15199999999999</v>
      </c>
      <c r="G60" s="23">
        <f>VLOOKUP(A60,[3]TDSheet!$A:$I,9,0)</f>
        <v>0</v>
      </c>
      <c r="H60" s="17">
        <f>VLOOKUP(A60,[1]TDSheet!$A:$G,7,0)</f>
        <v>1</v>
      </c>
      <c r="K60" s="2">
        <f t="shared" si="2"/>
        <v>0</v>
      </c>
      <c r="L60" s="2">
        <f>VLOOKUP(A60,[5]TDSheet!$A:$G,7,0)</f>
        <v>492.15199999999999</v>
      </c>
      <c r="M60" s="24">
        <f>VLOOKUP(A60,[1]TDSheet!$A:$L,12,0)</f>
        <v>375</v>
      </c>
      <c r="N60" s="2">
        <f>VLOOKUP(A60,[1]TDSheet!$A:$P,16,0)</f>
        <v>0</v>
      </c>
      <c r="P60" s="2">
        <f t="shared" si="3"/>
        <v>0</v>
      </c>
      <c r="Q60" s="18"/>
      <c r="R60" s="18"/>
      <c r="S60" s="18"/>
      <c r="T60" s="18"/>
      <c r="U60" s="2" t="e">
        <f t="shared" si="4"/>
        <v>#DIV/0!</v>
      </c>
      <c r="V60" s="2" t="e">
        <f t="shared" si="5"/>
        <v>#DIV/0!</v>
      </c>
      <c r="Y60" s="2">
        <f>VLOOKUP(A60,[1]TDSheet!$A:$X,24,0)</f>
        <v>34.096400000000003</v>
      </c>
      <c r="Z60" s="2">
        <f>VLOOKUP(A60,[1]TDSheet!$A:$Y,25,0)</f>
        <v>49.395799999999994</v>
      </c>
      <c r="AA60" s="2">
        <f>VLOOKUP(A60,[1]TDSheet!$A:$N,14,0)</f>
        <v>14.503999999999996</v>
      </c>
      <c r="AC60" s="2">
        <f t="shared" si="6"/>
        <v>0</v>
      </c>
      <c r="AD60" s="2">
        <f t="shared" si="7"/>
        <v>0</v>
      </c>
    </row>
    <row r="61" spans="1:30" ht="11.1" customHeight="1" outlineLevel="3" x14ac:dyDescent="0.2">
      <c r="A61" s="8" t="s">
        <v>52</v>
      </c>
      <c r="B61" s="8" t="str">
        <f>VLOOKUP(A61,[1]TDSheet!$A:$B,2,0)</f>
        <v>кг</v>
      </c>
      <c r="C61" s="8"/>
      <c r="D61" s="9">
        <f>VLOOKUP(A61,[3]TDSheet!$A:$I,5,0)</f>
        <v>613.64700000000005</v>
      </c>
      <c r="E61" s="9">
        <f>VLOOKUP(A61,[3]TDSheet!$A:$G,7,0)</f>
        <v>4842.1059999999998</v>
      </c>
      <c r="F61" s="9">
        <v>3383.4839999999999</v>
      </c>
      <c r="G61" s="9">
        <f>VLOOKUP(A61,[3]TDSheet!$A:$I,9,0)</f>
        <v>1445.8119999999999</v>
      </c>
      <c r="H61" s="17">
        <f>VLOOKUP(A61,[1]TDSheet!$A:$G,7,0)</f>
        <v>1</v>
      </c>
      <c r="K61" s="2">
        <f t="shared" si="2"/>
        <v>61.201000000000022</v>
      </c>
      <c r="L61" s="2">
        <f>VLOOKUP(A61,[5]TDSheet!$A:$G,7,0)</f>
        <v>3322.2829999999999</v>
      </c>
      <c r="M61" s="2">
        <f>VLOOKUP(A61,[1]TDSheet!$A:$L,12,0)</f>
        <v>1050</v>
      </c>
      <c r="N61" s="2">
        <f>VLOOKUP(A61,[1]TDSheet!$A:$P,16,0)</f>
        <v>0</v>
      </c>
      <c r="O61" s="2">
        <f>VLOOKUP(A61,[4]TDSheet!$A:$Q,17,0)</f>
        <v>0</v>
      </c>
      <c r="P61" s="2">
        <f t="shared" si="3"/>
        <v>12.240200000000005</v>
      </c>
      <c r="Q61" s="18"/>
      <c r="R61" s="18"/>
      <c r="S61" s="18"/>
      <c r="T61" s="18"/>
      <c r="U61" s="2">
        <f t="shared" si="4"/>
        <v>203.90287740396388</v>
      </c>
      <c r="V61" s="2">
        <f t="shared" si="5"/>
        <v>203.90287740396388</v>
      </c>
      <c r="Y61" s="2">
        <f>VLOOKUP(A61,[1]TDSheet!$A:$X,24,0)</f>
        <v>140.2116</v>
      </c>
      <c r="Z61" s="2">
        <f>VLOOKUP(A61,[1]TDSheet!$A:$Y,25,0)</f>
        <v>251.50039999999998</v>
      </c>
      <c r="AA61" s="2">
        <f>VLOOKUP(A61,[1]TDSheet!$A:$N,14,0)</f>
        <v>256.74719999999996</v>
      </c>
      <c r="AC61" s="2">
        <f t="shared" si="6"/>
        <v>0</v>
      </c>
      <c r="AD61" s="2">
        <f t="shared" si="7"/>
        <v>0</v>
      </c>
    </row>
    <row r="62" spans="1:30" ht="11.1" customHeight="1" outlineLevel="3" x14ac:dyDescent="0.2">
      <c r="A62" s="8" t="s">
        <v>72</v>
      </c>
      <c r="B62" s="12" t="s">
        <v>82</v>
      </c>
      <c r="C62" s="21" t="str">
        <f>VLOOKUP(A62,[2]TDSheet!$A:$C,3,0)</f>
        <v>АКЦИЯ</v>
      </c>
      <c r="D62" s="9">
        <f>VLOOKUP(A62,[3]TDSheet!$A:$I,5,0)</f>
        <v>1741</v>
      </c>
      <c r="E62" s="9">
        <f>VLOOKUP(A62,[3]TDSheet!$A:$G,7,0)</f>
        <v>1050</v>
      </c>
      <c r="F62" s="9">
        <v>597</v>
      </c>
      <c r="G62" s="9">
        <f>VLOOKUP(A62,[3]TDSheet!$A:$I,9,0)</f>
        <v>2097</v>
      </c>
      <c r="H62" s="17">
        <v>0.4</v>
      </c>
      <c r="K62" s="2">
        <f t="shared" si="2"/>
        <v>447</v>
      </c>
      <c r="L62" s="2">
        <f>VLOOKUP(A62,[5]TDSheet!$A:$G,7,0)</f>
        <v>150</v>
      </c>
      <c r="O62" s="2">
        <f>VLOOKUP(A62,[4]TDSheet!$A:$Q,17,0)</f>
        <v>0</v>
      </c>
      <c r="P62" s="2">
        <f t="shared" si="3"/>
        <v>89.4</v>
      </c>
      <c r="Q62" s="18"/>
      <c r="R62" s="18"/>
      <c r="S62" s="18"/>
      <c r="T62" s="18"/>
      <c r="U62" s="2">
        <f t="shared" si="4"/>
        <v>23.456375838926174</v>
      </c>
      <c r="V62" s="2">
        <f t="shared" si="5"/>
        <v>23.456375838926174</v>
      </c>
      <c r="Y62" s="2">
        <v>94</v>
      </c>
      <c r="Z62" s="2">
        <v>32</v>
      </c>
      <c r="AA62" s="2">
        <v>0</v>
      </c>
      <c r="AC62" s="2">
        <f t="shared" si="6"/>
        <v>0</v>
      </c>
      <c r="AD62" s="2">
        <f t="shared" si="7"/>
        <v>0</v>
      </c>
    </row>
    <row r="63" spans="1:30" ht="11.1" customHeight="1" outlineLevel="3" x14ac:dyDescent="0.2">
      <c r="A63" s="8" t="s">
        <v>53</v>
      </c>
      <c r="B63" s="8" t="str">
        <f>VLOOKUP(A63,[1]TDSheet!$A:$B,2,0)</f>
        <v>кг</v>
      </c>
      <c r="C63" s="8"/>
      <c r="D63" s="9">
        <f>VLOOKUP(A63,[3]TDSheet!$A:$I,5,0)</f>
        <v>360.392</v>
      </c>
      <c r="E63" s="9">
        <f>VLOOKUP(A63,[3]TDSheet!$A:$G,7,0)</f>
        <v>163.358</v>
      </c>
      <c r="F63" s="9">
        <v>330.22500000000002</v>
      </c>
      <c r="G63" s="9">
        <f>VLOOKUP(A63,[3]TDSheet!$A:$I,9,0)</f>
        <v>177.21</v>
      </c>
      <c r="H63" s="17">
        <f>VLOOKUP(A63,[1]TDSheet!$A:$G,7,0)</f>
        <v>1</v>
      </c>
      <c r="K63" s="2">
        <f t="shared" si="2"/>
        <v>135.07600000000002</v>
      </c>
      <c r="L63" s="2">
        <f>VLOOKUP(A63,[5]TDSheet!$A:$G,7,0)</f>
        <v>195.149</v>
      </c>
      <c r="M63" s="2">
        <f>VLOOKUP(A63,[1]TDSheet!$A:$L,12,0)</f>
        <v>0</v>
      </c>
      <c r="N63" s="2">
        <f>VLOOKUP(A63,[1]TDSheet!$A:$P,16,0)</f>
        <v>0</v>
      </c>
      <c r="P63" s="2">
        <f t="shared" si="3"/>
        <v>27.015200000000004</v>
      </c>
      <c r="Q63" s="18">
        <f t="shared" si="8"/>
        <v>119.95720000000003</v>
      </c>
      <c r="R63" s="18"/>
      <c r="S63" s="18"/>
      <c r="T63" s="18"/>
      <c r="U63" s="2">
        <f t="shared" si="4"/>
        <v>11</v>
      </c>
      <c r="V63" s="2">
        <f t="shared" si="5"/>
        <v>6.5596404986822225</v>
      </c>
      <c r="Y63" s="2">
        <f>VLOOKUP(A63,[1]TDSheet!$A:$X,24,0)</f>
        <v>42.888400000000004</v>
      </c>
      <c r="Z63" s="2">
        <f>VLOOKUP(A63,[1]TDSheet!$A:$Y,25,0)</f>
        <v>20.490000000000002</v>
      </c>
      <c r="AA63" s="2">
        <f>VLOOKUP(A63,[1]TDSheet!$A:$N,14,0)</f>
        <v>18.336199999999998</v>
      </c>
      <c r="AC63" s="2">
        <f t="shared" si="6"/>
        <v>119.95720000000003</v>
      </c>
      <c r="AD63" s="2">
        <f t="shared" si="7"/>
        <v>0</v>
      </c>
    </row>
    <row r="64" spans="1:30" ht="11.1" customHeight="1" outlineLevel="3" x14ac:dyDescent="0.2">
      <c r="A64" s="8" t="s">
        <v>54</v>
      </c>
      <c r="B64" s="8" t="str">
        <f>VLOOKUP(A64,[1]TDSheet!$A:$B,2,0)</f>
        <v>кг</v>
      </c>
      <c r="C64" s="8"/>
      <c r="D64" s="9">
        <f>VLOOKUP(A64,[3]TDSheet!$A:$I,5,0)</f>
        <v>765.06799999999998</v>
      </c>
      <c r="E64" s="9">
        <f>VLOOKUP(A64,[3]TDSheet!$A:$G,7,0)</f>
        <v>0</v>
      </c>
      <c r="F64" s="9">
        <v>318.46300000000002</v>
      </c>
      <c r="G64" s="9">
        <f>VLOOKUP(A64,[3]TDSheet!$A:$I,9,0)</f>
        <v>359.86399999999998</v>
      </c>
      <c r="H64" s="17">
        <f>VLOOKUP(A64,[1]TDSheet!$A:$G,7,0)</f>
        <v>1</v>
      </c>
      <c r="K64" s="2">
        <f t="shared" si="2"/>
        <v>318.46300000000002</v>
      </c>
      <c r="M64" s="2">
        <f>VLOOKUP(A64,[1]TDSheet!$A:$L,12,0)</f>
        <v>0</v>
      </c>
      <c r="N64" s="2">
        <f>VLOOKUP(A64,[1]TDSheet!$A:$P,16,0)</f>
        <v>0</v>
      </c>
      <c r="P64" s="2">
        <f t="shared" si="3"/>
        <v>63.692600000000006</v>
      </c>
      <c r="Q64" s="18">
        <f t="shared" si="8"/>
        <v>340.75460000000004</v>
      </c>
      <c r="R64" s="18"/>
      <c r="S64" s="18"/>
      <c r="T64" s="18"/>
      <c r="U64" s="2">
        <f t="shared" si="4"/>
        <v>11</v>
      </c>
      <c r="V64" s="2">
        <f t="shared" si="5"/>
        <v>5.6500127173329391</v>
      </c>
      <c r="Y64" s="2">
        <f>VLOOKUP(A64,[1]TDSheet!$A:$X,24,0)</f>
        <v>83.183999999999997</v>
      </c>
      <c r="Z64" s="2">
        <f>VLOOKUP(A64,[1]TDSheet!$A:$Y,25,0)</f>
        <v>12.940800000000001</v>
      </c>
      <c r="AA64" s="2">
        <f>VLOOKUP(A64,[1]TDSheet!$A:$N,14,0)</f>
        <v>57.561400000000006</v>
      </c>
      <c r="AC64" s="2">
        <f t="shared" si="6"/>
        <v>340.75460000000004</v>
      </c>
      <c r="AD64" s="2">
        <f t="shared" si="7"/>
        <v>0</v>
      </c>
    </row>
    <row r="65" spans="1:30" ht="21.95" customHeight="1" outlineLevel="3" x14ac:dyDescent="0.2">
      <c r="A65" s="8" t="s">
        <v>73</v>
      </c>
      <c r="B65" s="8" t="str">
        <f>VLOOKUP(A65,[1]TDSheet!$A:$B,2,0)</f>
        <v>шт</v>
      </c>
      <c r="C65" s="8"/>
      <c r="D65" s="9">
        <f>VLOOKUP(A65,[3]TDSheet!$A:$I,5,0)</f>
        <v>164</v>
      </c>
      <c r="E65" s="9">
        <f>VLOOKUP(A65,[3]TDSheet!$A:$G,7,0)</f>
        <v>198</v>
      </c>
      <c r="F65" s="9">
        <v>225</v>
      </c>
      <c r="G65" s="9">
        <f>VLOOKUP(A65,[3]TDSheet!$A:$I,9,0)</f>
        <v>95</v>
      </c>
      <c r="H65" s="17">
        <f>VLOOKUP(A65,[1]TDSheet!$A:$G,7,0)</f>
        <v>0.35</v>
      </c>
      <c r="K65" s="2">
        <f t="shared" si="2"/>
        <v>129</v>
      </c>
      <c r="L65" s="2">
        <f>VLOOKUP(A65,[5]TDSheet!$A:$G,7,0)</f>
        <v>96</v>
      </c>
      <c r="M65" s="2">
        <f>VLOOKUP(A65,[1]TDSheet!$A:$L,12,0)</f>
        <v>140</v>
      </c>
      <c r="N65" s="2">
        <f>VLOOKUP(A65,[1]TDSheet!$A:$P,16,0)</f>
        <v>0</v>
      </c>
      <c r="P65" s="2">
        <f t="shared" si="3"/>
        <v>25.8</v>
      </c>
      <c r="Q65" s="18">
        <f t="shared" si="8"/>
        <v>48.800000000000011</v>
      </c>
      <c r="R65" s="18"/>
      <c r="S65" s="18"/>
      <c r="T65" s="18"/>
      <c r="U65" s="2">
        <f t="shared" si="4"/>
        <v>11</v>
      </c>
      <c r="V65" s="2">
        <f t="shared" si="5"/>
        <v>9.1085271317829459</v>
      </c>
      <c r="Y65" s="2">
        <f>VLOOKUP(A65,[1]TDSheet!$A:$X,24,0)</f>
        <v>44.2</v>
      </c>
      <c r="Z65" s="2">
        <f>VLOOKUP(A65,[1]TDSheet!$A:$Y,25,0)</f>
        <v>43</v>
      </c>
      <c r="AA65" s="2">
        <f>VLOOKUP(A65,[1]TDSheet!$A:$N,14,0)</f>
        <v>33.200000000000003</v>
      </c>
      <c r="AC65" s="2">
        <f t="shared" si="6"/>
        <v>17.080000000000002</v>
      </c>
      <c r="AD65" s="2">
        <f t="shared" si="7"/>
        <v>0</v>
      </c>
    </row>
    <row r="66" spans="1:30" ht="21.95" customHeight="1" outlineLevel="3" x14ac:dyDescent="0.2">
      <c r="A66" s="8" t="s">
        <v>74</v>
      </c>
      <c r="B66" s="8" t="str">
        <f>VLOOKUP(A66,[1]TDSheet!$A:$B,2,0)</f>
        <v>шт</v>
      </c>
      <c r="C66" s="8"/>
      <c r="D66" s="9">
        <f>VLOOKUP(A66,[3]TDSheet!$A:$I,5,0)</f>
        <v>0</v>
      </c>
      <c r="E66" s="9">
        <f>VLOOKUP(A66,[3]TDSheet!$A:$G,7,0)</f>
        <v>48</v>
      </c>
      <c r="F66" s="9">
        <v>48</v>
      </c>
      <c r="G66" s="9">
        <f>VLOOKUP(A66,[3]TDSheet!$A:$I,9,0)</f>
        <v>0</v>
      </c>
      <c r="H66" s="17">
        <v>0</v>
      </c>
      <c r="K66" s="2">
        <f t="shared" si="2"/>
        <v>0</v>
      </c>
      <c r="L66" s="2">
        <f>VLOOKUP(A66,[5]TDSheet!$A:$G,7,0)</f>
        <v>48</v>
      </c>
      <c r="M66" s="2">
        <f>VLOOKUP(A66,[1]TDSheet!$A:$L,12,0)</f>
        <v>0</v>
      </c>
      <c r="N66" s="2">
        <f>VLOOKUP(A66,[1]TDSheet!$A:$P,16,0)</f>
        <v>0</v>
      </c>
      <c r="O66" s="2">
        <f>VLOOKUP(A66,[4]TDSheet!$A:$Q,17,0)</f>
        <v>0</v>
      </c>
      <c r="P66" s="2">
        <f t="shared" si="3"/>
        <v>0</v>
      </c>
      <c r="Q66" s="18">
        <f t="shared" si="8"/>
        <v>0</v>
      </c>
      <c r="R66" s="18"/>
      <c r="S66" s="18"/>
      <c r="T66" s="18"/>
      <c r="U66" s="2" t="e">
        <f t="shared" si="4"/>
        <v>#DIV/0!</v>
      </c>
      <c r="V66" s="2" t="e">
        <f t="shared" si="5"/>
        <v>#DIV/0!</v>
      </c>
      <c r="Y66" s="2">
        <f>VLOOKUP(A66,[1]TDSheet!$A:$X,24,0)</f>
        <v>0</v>
      </c>
      <c r="Z66" s="2">
        <f>VLOOKUP(A66,[1]TDSheet!$A:$Y,25,0)</f>
        <v>0</v>
      </c>
      <c r="AA66" s="2">
        <f>VLOOKUP(A66,[1]TDSheet!$A:$N,14,0)</f>
        <v>0</v>
      </c>
      <c r="AC66" s="2">
        <f t="shared" si="6"/>
        <v>0</v>
      </c>
      <c r="AD66" s="2">
        <f t="shared" si="7"/>
        <v>0</v>
      </c>
    </row>
    <row r="67" spans="1:30" ht="11.1" customHeight="1" outlineLevel="3" x14ac:dyDescent="0.2">
      <c r="A67" s="8" t="s">
        <v>75</v>
      </c>
      <c r="B67" s="12" t="s">
        <v>82</v>
      </c>
      <c r="C67" s="21" t="str">
        <f>VLOOKUP(A67,[2]TDSheet!$A:$C,3,0)</f>
        <v>АКЦИЯ</v>
      </c>
      <c r="D67" s="9">
        <f>VLOOKUP(A67,[3]TDSheet!$A:$I,5,0)</f>
        <v>480</v>
      </c>
      <c r="E67" s="9">
        <f>VLOOKUP(A67,[3]TDSheet!$A:$G,7,0)</f>
        <v>630</v>
      </c>
      <c r="F67" s="9">
        <v>733</v>
      </c>
      <c r="G67" s="9">
        <f>VLOOKUP(A67,[3]TDSheet!$A:$I,9,0)</f>
        <v>377</v>
      </c>
      <c r="H67" s="17">
        <v>0.4</v>
      </c>
      <c r="K67" s="2">
        <f t="shared" si="2"/>
        <v>631</v>
      </c>
      <c r="L67" s="2">
        <f>VLOOKUP(A67,[5]TDSheet!$A:$G,7,0)</f>
        <v>102</v>
      </c>
      <c r="O67" s="2">
        <f>VLOOKUP(A67,[4]TDSheet!$A:$Q,17,0)</f>
        <v>0</v>
      </c>
      <c r="P67" s="2">
        <f t="shared" si="3"/>
        <v>126.2</v>
      </c>
      <c r="Q67" s="18">
        <f>10*P67-G67-M67-N67+O67</f>
        <v>885</v>
      </c>
      <c r="R67" s="18"/>
      <c r="S67" s="18"/>
      <c r="T67" s="18"/>
      <c r="U67" s="2">
        <f t="shared" si="4"/>
        <v>10</v>
      </c>
      <c r="V67" s="2">
        <f t="shared" si="5"/>
        <v>2.9873217115689381</v>
      </c>
      <c r="Y67" s="2">
        <v>0</v>
      </c>
      <c r="Z67" s="2">
        <v>0</v>
      </c>
      <c r="AA67" s="2">
        <v>0</v>
      </c>
      <c r="AB67" s="22" t="s">
        <v>108</v>
      </c>
      <c r="AC67" s="2">
        <f t="shared" si="6"/>
        <v>354</v>
      </c>
      <c r="AD67" s="2">
        <f t="shared" si="7"/>
        <v>0</v>
      </c>
    </row>
    <row r="68" spans="1:30" ht="11.1" customHeight="1" outlineLevel="3" x14ac:dyDescent="0.2">
      <c r="A68" s="8" t="s">
        <v>103</v>
      </c>
      <c r="B68" s="12" t="s">
        <v>83</v>
      </c>
      <c r="C68" s="8"/>
      <c r="D68" s="9">
        <v>62.868000000000002</v>
      </c>
      <c r="E68" s="9">
        <v>63.372999999999998</v>
      </c>
      <c r="F68" s="9">
        <v>63.372999999999998</v>
      </c>
      <c r="G68" s="9"/>
      <c r="H68" s="17">
        <v>1</v>
      </c>
      <c r="M68" s="2">
        <f>VLOOKUP(A68,[1]TDSheet!$A:$L,12,0)</f>
        <v>580</v>
      </c>
      <c r="N68" s="2">
        <f>VLOOKUP(A68,[1]TDSheet!$A:$P,16,0)</f>
        <v>0</v>
      </c>
      <c r="O68" s="2">
        <f>VLOOKUP(A68,[4]TDSheet!$A:$Q,17,0)</f>
        <v>0</v>
      </c>
      <c r="P68" s="2">
        <f t="shared" si="3"/>
        <v>0</v>
      </c>
      <c r="Q68" s="18"/>
      <c r="R68" s="18"/>
      <c r="S68" s="18"/>
      <c r="T68" s="18"/>
      <c r="U68" s="2" t="e">
        <f t="shared" si="4"/>
        <v>#DIV/0!</v>
      </c>
      <c r="V68" s="2" t="e">
        <f t="shared" si="5"/>
        <v>#DIV/0!</v>
      </c>
      <c r="Y68" s="2">
        <v>0</v>
      </c>
      <c r="Z68" s="2">
        <v>58</v>
      </c>
      <c r="AA68" s="2">
        <f>VLOOKUP(A68,[1]TDSheet!$A:$N,14,0)</f>
        <v>0</v>
      </c>
      <c r="AC68" s="2">
        <f t="shared" si="6"/>
        <v>0</v>
      </c>
      <c r="AD68" s="2">
        <f t="shared" si="7"/>
        <v>0</v>
      </c>
    </row>
    <row r="69" spans="1:30" ht="11.1" customHeight="1" outlineLevel="3" x14ac:dyDescent="0.2">
      <c r="A69" s="8" t="s">
        <v>16</v>
      </c>
      <c r="B69" s="8" t="str">
        <f>VLOOKUP(A69,[1]TDSheet!$A:$B,2,0)</f>
        <v>кг</v>
      </c>
      <c r="C69" s="21" t="str">
        <f>VLOOKUP(A69,[2]TDSheet!$A:$C,3,0)</f>
        <v>АКЦИЯ</v>
      </c>
      <c r="D69" s="9">
        <f>VLOOKUP(A69,[3]TDSheet!$A:$I,5,0)</f>
        <v>237.75</v>
      </c>
      <c r="E69" s="9">
        <f>VLOOKUP(A69,[3]TDSheet!$A:$G,7,0)</f>
        <v>246.91</v>
      </c>
      <c r="F69" s="9">
        <v>93.823999999999998</v>
      </c>
      <c r="G69" s="9">
        <f>VLOOKUP(A69,[3]TDSheet!$A:$I,9,0)</f>
        <v>390.74799999999999</v>
      </c>
      <c r="H69" s="17">
        <f>VLOOKUP(A69,[1]TDSheet!$A:$G,7,0)</f>
        <v>1</v>
      </c>
      <c r="K69" s="2">
        <f t="shared" si="2"/>
        <v>93.823999999999998</v>
      </c>
      <c r="M69" s="2">
        <f>VLOOKUP(A69,[1]TDSheet!$A:$L,12,0)</f>
        <v>0</v>
      </c>
      <c r="N69" s="2">
        <f>VLOOKUP(A69,[1]TDSheet!$A:$P,16,0)</f>
        <v>0</v>
      </c>
      <c r="O69" s="2">
        <f>VLOOKUP(A69,[4]TDSheet!$A:$Q,17,0)</f>
        <v>0</v>
      </c>
      <c r="P69" s="2">
        <f t="shared" si="3"/>
        <v>18.764800000000001</v>
      </c>
      <c r="Q69" s="18"/>
      <c r="R69" s="18"/>
      <c r="S69" s="18"/>
      <c r="T69" s="18"/>
      <c r="U69" s="2">
        <f t="shared" si="4"/>
        <v>20.823456684856751</v>
      </c>
      <c r="V69" s="2">
        <f t="shared" si="5"/>
        <v>20.823456684856751</v>
      </c>
      <c r="Y69" s="2">
        <f>VLOOKUP(A69,[1]TDSheet!$A:$X,24,0)</f>
        <v>0</v>
      </c>
      <c r="Z69" s="2">
        <f>VLOOKUP(A69,[1]TDSheet!$A:$Y,25,0)</f>
        <v>0</v>
      </c>
      <c r="AA69" s="2">
        <f>VLOOKUP(A69,[1]TDSheet!$A:$N,14,0)</f>
        <v>0</v>
      </c>
      <c r="AB69" s="22" t="s">
        <v>108</v>
      </c>
      <c r="AC69" s="2">
        <f t="shared" si="6"/>
        <v>0</v>
      </c>
      <c r="AD69" s="2">
        <f t="shared" si="7"/>
        <v>0</v>
      </c>
    </row>
    <row r="70" spans="1:30" ht="11.1" customHeight="1" outlineLevel="3" x14ac:dyDescent="0.2">
      <c r="A70" s="8" t="s">
        <v>17</v>
      </c>
      <c r="B70" s="8" t="str">
        <f>VLOOKUP(A70,[1]TDSheet!$A:$B,2,0)</f>
        <v>кг</v>
      </c>
      <c r="C70" s="21" t="str">
        <f>VLOOKUP(A70,[2]TDSheet!$A:$C,3,0)</f>
        <v>АКЦИЯ</v>
      </c>
      <c r="D70" s="9">
        <f>VLOOKUP(A70,[3]TDSheet!$A:$I,5,0)</f>
        <v>240.56800000000001</v>
      </c>
      <c r="E70" s="9">
        <f>VLOOKUP(A70,[3]TDSheet!$A:$G,7,0)</f>
        <v>241.501</v>
      </c>
      <c r="F70" s="9">
        <v>27.27</v>
      </c>
      <c r="G70" s="9">
        <f>VLOOKUP(A70,[3]TDSheet!$A:$I,9,0)</f>
        <v>453.54300000000001</v>
      </c>
      <c r="H70" s="17">
        <f>VLOOKUP(A70,[1]TDSheet!$A:$G,7,0)</f>
        <v>1</v>
      </c>
      <c r="K70" s="2">
        <f t="shared" si="2"/>
        <v>27.27</v>
      </c>
      <c r="M70" s="2">
        <f>VLOOKUP(A70,[1]TDSheet!$A:$L,12,0)</f>
        <v>0</v>
      </c>
      <c r="N70" s="2">
        <f>VLOOKUP(A70,[1]TDSheet!$A:$P,16,0)</f>
        <v>0</v>
      </c>
      <c r="O70" s="2">
        <f>VLOOKUP(A70,[4]TDSheet!$A:$Q,17,0)</f>
        <v>250</v>
      </c>
      <c r="P70" s="2">
        <f t="shared" si="3"/>
        <v>5.4539999999999997</v>
      </c>
      <c r="Q70" s="18"/>
      <c r="R70" s="18"/>
      <c r="S70" s="18"/>
      <c r="T70" s="18"/>
      <c r="U70" s="2">
        <f t="shared" si="4"/>
        <v>37.31994866153282</v>
      </c>
      <c r="V70" s="2">
        <f t="shared" si="5"/>
        <v>37.31994866153282</v>
      </c>
      <c r="Y70" s="2">
        <f>VLOOKUP(A70,[1]TDSheet!$A:$X,24,0)</f>
        <v>0</v>
      </c>
      <c r="Z70" s="2">
        <f>VLOOKUP(A70,[1]TDSheet!$A:$Y,25,0)</f>
        <v>0</v>
      </c>
      <c r="AA70" s="2">
        <f>VLOOKUP(A70,[1]TDSheet!$A:$N,14,0)</f>
        <v>0</v>
      </c>
      <c r="AB70" s="22" t="s">
        <v>108</v>
      </c>
      <c r="AC70" s="2">
        <f t="shared" si="6"/>
        <v>0</v>
      </c>
      <c r="AD70" s="2">
        <f t="shared" si="7"/>
        <v>0</v>
      </c>
    </row>
    <row r="71" spans="1:30" ht="11.1" customHeight="1" outlineLevel="3" x14ac:dyDescent="0.2">
      <c r="A71" s="8" t="s">
        <v>76</v>
      </c>
      <c r="B71" s="12" t="s">
        <v>82</v>
      </c>
      <c r="C71" s="21" t="str">
        <f>VLOOKUP(A71,[2]TDSheet!$A:$C,3,0)</f>
        <v>АКЦИЯ</v>
      </c>
      <c r="D71" s="9">
        <f>VLOOKUP(A71,[3]TDSheet!$A:$I,5,0)</f>
        <v>0</v>
      </c>
      <c r="E71" s="9">
        <f>VLOOKUP(A71,[3]TDSheet!$A:$G,7,0)</f>
        <v>2298</v>
      </c>
      <c r="F71" s="9">
        <v>223</v>
      </c>
      <c r="G71" s="9">
        <f>VLOOKUP(A71,[3]TDSheet!$A:$I,9,0)</f>
        <v>2075</v>
      </c>
      <c r="H71" s="17">
        <v>0.4</v>
      </c>
      <c r="K71" s="2">
        <f t="shared" si="2"/>
        <v>223</v>
      </c>
      <c r="O71" s="2">
        <f>VLOOKUP(A71,[4]TDSheet!$A:$Q,17,0)</f>
        <v>400</v>
      </c>
      <c r="P71" s="2">
        <f t="shared" ref="P71:P79" si="9">K71/5</f>
        <v>44.6</v>
      </c>
      <c r="Q71" s="18"/>
      <c r="R71" s="18"/>
      <c r="S71" s="18"/>
      <c r="T71" s="18"/>
      <c r="U71" s="2">
        <f t="shared" ref="U71:U79" si="10">(G71+M71+N71-O71+Q71+R71+S71+T71)/P71</f>
        <v>37.55605381165919</v>
      </c>
      <c r="V71" s="2">
        <f t="shared" ref="V71:V79" si="11">(G71+M71+N71-O71)/P71</f>
        <v>37.55605381165919</v>
      </c>
      <c r="Y71" s="2">
        <v>0</v>
      </c>
      <c r="Z71" s="2">
        <v>0</v>
      </c>
      <c r="AA71" s="2">
        <v>0</v>
      </c>
      <c r="AB71" s="22" t="s">
        <v>108</v>
      </c>
      <c r="AC71" s="2">
        <f t="shared" ref="AC71:AC79" si="12">Q71*H71</f>
        <v>0</v>
      </c>
      <c r="AD71" s="2">
        <f t="shared" ref="AD71:AD79" si="13">R71*H71</f>
        <v>0</v>
      </c>
    </row>
    <row r="72" spans="1:30" ht="11.1" customHeight="1" outlineLevel="3" x14ac:dyDescent="0.2">
      <c r="A72" s="8" t="s">
        <v>77</v>
      </c>
      <c r="B72" s="12" t="s">
        <v>82</v>
      </c>
      <c r="C72" s="21" t="str">
        <f>VLOOKUP(A72,[2]TDSheet!$A:$C,3,0)</f>
        <v>АКЦИЯ</v>
      </c>
      <c r="D72" s="9">
        <f>VLOOKUP(A72,[3]TDSheet!$A:$I,5,0)</f>
        <v>0</v>
      </c>
      <c r="E72" s="9">
        <f>VLOOKUP(A72,[3]TDSheet!$A:$G,7,0)</f>
        <v>2298</v>
      </c>
      <c r="F72" s="9">
        <v>175</v>
      </c>
      <c r="G72" s="9">
        <f>VLOOKUP(A72,[3]TDSheet!$A:$I,9,0)</f>
        <v>2123</v>
      </c>
      <c r="H72" s="17">
        <v>0.4</v>
      </c>
      <c r="K72" s="2">
        <f t="shared" si="2"/>
        <v>175</v>
      </c>
      <c r="O72" s="2">
        <f>VLOOKUP(A72,[4]TDSheet!$A:$Q,17,0)</f>
        <v>400</v>
      </c>
      <c r="P72" s="2">
        <f t="shared" si="9"/>
        <v>35</v>
      </c>
      <c r="Q72" s="18"/>
      <c r="R72" s="18"/>
      <c r="S72" s="18"/>
      <c r="T72" s="18"/>
      <c r="U72" s="2">
        <f t="shared" si="10"/>
        <v>49.228571428571428</v>
      </c>
      <c r="V72" s="2">
        <f t="shared" si="11"/>
        <v>49.228571428571428</v>
      </c>
      <c r="Y72" s="2">
        <v>0</v>
      </c>
      <c r="Z72" s="2">
        <v>0</v>
      </c>
      <c r="AA72" s="2">
        <v>0</v>
      </c>
      <c r="AB72" s="22" t="s">
        <v>108</v>
      </c>
      <c r="AC72" s="2">
        <f t="shared" si="12"/>
        <v>0</v>
      </c>
      <c r="AD72" s="2">
        <f t="shared" si="13"/>
        <v>0</v>
      </c>
    </row>
    <row r="73" spans="1:30" ht="21.95" customHeight="1" outlineLevel="3" x14ac:dyDescent="0.2">
      <c r="A73" s="8" t="s">
        <v>55</v>
      </c>
      <c r="B73" s="8" t="str">
        <f>VLOOKUP(A73,[1]TDSheet!$A:$B,2,0)</f>
        <v>кг</v>
      </c>
      <c r="C73" s="8"/>
      <c r="D73" s="9">
        <f>VLOOKUP(A73,[3]TDSheet!$A:$I,5,0)</f>
        <v>643.90499999999997</v>
      </c>
      <c r="E73" s="9">
        <f>VLOOKUP(A73,[3]TDSheet!$A:$G,7,0)</f>
        <v>6.3179999999999996</v>
      </c>
      <c r="F73" s="9">
        <v>309.11799999999999</v>
      </c>
      <c r="G73" s="9">
        <f>VLOOKUP(A73,[3]TDSheet!$A:$I,9,0)</f>
        <v>325.33100000000002</v>
      </c>
      <c r="H73" s="17">
        <f>VLOOKUP(A73,[1]TDSheet!$A:$G,7,0)</f>
        <v>0</v>
      </c>
      <c r="K73" s="2">
        <f t="shared" ref="K73:K79" si="14">F73-L73</f>
        <v>309.11799999999999</v>
      </c>
      <c r="M73" s="2">
        <f>VLOOKUP(A73,[1]TDSheet!$A:$L,12,0)</f>
        <v>0</v>
      </c>
      <c r="N73" s="2">
        <f>VLOOKUP(A73,[1]TDSheet!$A:$P,16,0)</f>
        <v>0</v>
      </c>
      <c r="P73" s="2">
        <f t="shared" si="9"/>
        <v>61.823599999999999</v>
      </c>
      <c r="Q73" s="18"/>
      <c r="R73" s="18"/>
      <c r="S73" s="18"/>
      <c r="T73" s="18"/>
      <c r="U73" s="2">
        <f t="shared" si="10"/>
        <v>5.2622461325448535</v>
      </c>
      <c r="V73" s="2">
        <f t="shared" si="11"/>
        <v>5.2622461325448535</v>
      </c>
      <c r="Y73" s="2">
        <f>VLOOKUP(A73,[1]TDSheet!$A:$X,24,0)</f>
        <v>0</v>
      </c>
      <c r="Z73" s="2">
        <f>VLOOKUP(A73,[1]TDSheet!$A:$Y,25,0)</f>
        <v>0</v>
      </c>
      <c r="AA73" s="2">
        <f>VLOOKUP(A73,[1]TDSheet!$A:$N,14,0)</f>
        <v>14.9178</v>
      </c>
      <c r="AC73" s="2">
        <f t="shared" si="12"/>
        <v>0</v>
      </c>
      <c r="AD73" s="2">
        <f t="shared" si="13"/>
        <v>0</v>
      </c>
    </row>
    <row r="74" spans="1:30" ht="21.95" customHeight="1" outlineLevel="3" x14ac:dyDescent="0.2">
      <c r="A74" s="8" t="s">
        <v>56</v>
      </c>
      <c r="B74" s="8" t="str">
        <f>VLOOKUP(A74,[1]TDSheet!$A:$B,2,0)</f>
        <v>кг</v>
      </c>
      <c r="C74" s="8"/>
      <c r="D74" s="9">
        <f>VLOOKUP(A74,[3]TDSheet!$A:$I,5,0)</f>
        <v>102.761</v>
      </c>
      <c r="E74" s="9">
        <f>VLOOKUP(A74,[3]TDSheet!$A:$G,7,0)</f>
        <v>0.16500000000000001</v>
      </c>
      <c r="F74" s="9">
        <v>101.19499999999999</v>
      </c>
      <c r="G74" s="9">
        <f>VLOOKUP(A74,[3]TDSheet!$A:$I,9,0)</f>
        <v>1.7310000000000001</v>
      </c>
      <c r="H74" s="17">
        <f>VLOOKUP(A74,[1]TDSheet!$A:$G,7,0)</f>
        <v>1</v>
      </c>
      <c r="K74" s="2">
        <f t="shared" si="14"/>
        <v>101.19499999999999</v>
      </c>
      <c r="M74" s="2">
        <f>VLOOKUP(A74,[1]TDSheet!$A:$L,12,0)</f>
        <v>0</v>
      </c>
      <c r="N74" s="2">
        <f>VLOOKUP(A74,[1]TDSheet!$A:$P,16,0)</f>
        <v>0</v>
      </c>
      <c r="P74" s="2">
        <f t="shared" si="9"/>
        <v>20.238999999999997</v>
      </c>
      <c r="Q74" s="18">
        <f t="shared" ref="Q74" si="15">11*P74-G74-M74-N74+O74</f>
        <v>220.89799999999997</v>
      </c>
      <c r="R74" s="18"/>
      <c r="S74" s="18"/>
      <c r="T74" s="18"/>
      <c r="U74" s="2">
        <f t="shared" si="10"/>
        <v>11</v>
      </c>
      <c r="V74" s="2">
        <f t="shared" si="11"/>
        <v>8.5527941103809499E-2</v>
      </c>
      <c r="Y74" s="2">
        <f>VLOOKUP(A74,[1]TDSheet!$A:$X,24,0)</f>
        <v>0</v>
      </c>
      <c r="Z74" s="2">
        <f>VLOOKUP(A74,[1]TDSheet!$A:$Y,25,0)</f>
        <v>0</v>
      </c>
      <c r="AA74" s="2">
        <f>VLOOKUP(A74,[1]TDSheet!$A:$N,14,0)</f>
        <v>0</v>
      </c>
      <c r="AC74" s="2">
        <f t="shared" si="12"/>
        <v>220.89799999999997</v>
      </c>
      <c r="AD74" s="2">
        <f t="shared" si="13"/>
        <v>0</v>
      </c>
    </row>
    <row r="75" spans="1:30" ht="11.1" customHeight="1" outlineLevel="3" x14ac:dyDescent="0.2">
      <c r="A75" s="8" t="s">
        <v>78</v>
      </c>
      <c r="B75" s="12" t="s">
        <v>83</v>
      </c>
      <c r="C75" s="21" t="str">
        <f>VLOOKUP(A75,[2]TDSheet!$A:$C,3,0)</f>
        <v>АКЦИЯ</v>
      </c>
      <c r="D75" s="9">
        <f>VLOOKUP(A75,[3]TDSheet!$A:$I,5,0)</f>
        <v>0</v>
      </c>
      <c r="E75" s="9">
        <f>VLOOKUP(A75,[3]TDSheet!$A:$G,7,0)</f>
        <v>2298</v>
      </c>
      <c r="F75" s="9">
        <v>252</v>
      </c>
      <c r="G75" s="9">
        <f>VLOOKUP(A75,[3]TDSheet!$A:$I,9,0)</f>
        <v>2028</v>
      </c>
      <c r="H75" s="17">
        <v>0.4</v>
      </c>
      <c r="K75" s="2">
        <f t="shared" si="14"/>
        <v>252</v>
      </c>
      <c r="P75" s="2">
        <f t="shared" si="9"/>
        <v>50.4</v>
      </c>
      <c r="Q75" s="18"/>
      <c r="R75" s="18"/>
      <c r="S75" s="18"/>
      <c r="T75" s="18"/>
      <c r="U75" s="2">
        <f t="shared" si="10"/>
        <v>40.238095238095241</v>
      </c>
      <c r="V75" s="2">
        <f t="shared" si="11"/>
        <v>40.238095238095241</v>
      </c>
      <c r="Y75" s="2">
        <v>0</v>
      </c>
      <c r="Z75" s="2">
        <v>0</v>
      </c>
      <c r="AA75" s="2">
        <v>0</v>
      </c>
      <c r="AB75" s="22" t="s">
        <v>108</v>
      </c>
      <c r="AC75" s="2">
        <f t="shared" si="12"/>
        <v>0</v>
      </c>
      <c r="AD75" s="2">
        <f t="shared" si="13"/>
        <v>0</v>
      </c>
    </row>
    <row r="76" spans="1:30" ht="11.1" customHeight="1" outlineLevel="3" x14ac:dyDescent="0.2">
      <c r="A76" s="8" t="s">
        <v>57</v>
      </c>
      <c r="B76" s="12" t="s">
        <v>83</v>
      </c>
      <c r="C76" s="8"/>
      <c r="D76" s="9">
        <f>VLOOKUP(A76,[3]TDSheet!$A:$I,5,0)</f>
        <v>0</v>
      </c>
      <c r="E76" s="9">
        <f>VLOOKUP(A76,[3]TDSheet!$A:$G,7,0)</f>
        <v>139.053</v>
      </c>
      <c r="F76" s="9"/>
      <c r="G76" s="9">
        <f>VLOOKUP(A76,[3]TDSheet!$A:$I,9,0)</f>
        <v>139.053</v>
      </c>
      <c r="H76" s="17">
        <v>1</v>
      </c>
      <c r="K76" s="2">
        <f t="shared" si="14"/>
        <v>0</v>
      </c>
      <c r="O76" s="2">
        <f>VLOOKUP(A76,[4]TDSheet!$A:$Q,17,0)</f>
        <v>0</v>
      </c>
      <c r="P76" s="2">
        <f t="shared" si="9"/>
        <v>0</v>
      </c>
      <c r="Q76" s="18"/>
      <c r="R76" s="18"/>
      <c r="S76" s="18"/>
      <c r="T76" s="18"/>
      <c r="U76" s="2" t="e">
        <f t="shared" si="10"/>
        <v>#DIV/0!</v>
      </c>
      <c r="V76" s="2" t="e">
        <f t="shared" si="11"/>
        <v>#DIV/0!</v>
      </c>
      <c r="Y76" s="2">
        <v>0</v>
      </c>
      <c r="Z76" s="2">
        <v>0</v>
      </c>
      <c r="AA76" s="2">
        <v>0</v>
      </c>
      <c r="AC76" s="2">
        <f t="shared" si="12"/>
        <v>0</v>
      </c>
      <c r="AD76" s="2">
        <f t="shared" si="13"/>
        <v>0</v>
      </c>
    </row>
    <row r="77" spans="1:30" ht="11.1" customHeight="1" outlineLevel="3" x14ac:dyDescent="0.2">
      <c r="A77" s="8" t="s">
        <v>79</v>
      </c>
      <c r="B77" s="8" t="str">
        <f>VLOOKUP(A77,[1]TDSheet!$A:$B,2,0)</f>
        <v>шт</v>
      </c>
      <c r="C77" s="8"/>
      <c r="D77" s="9">
        <f>VLOOKUP(A77,[3]TDSheet!$A:$I,5,0)</f>
        <v>10</v>
      </c>
      <c r="E77" s="9">
        <f>VLOOKUP(A77,[3]TDSheet!$A:$G,7,0)</f>
        <v>146</v>
      </c>
      <c r="F77" s="9">
        <v>146</v>
      </c>
      <c r="G77" s="9">
        <f>VLOOKUP(A77,[3]TDSheet!$A:$I,9,0)</f>
        <v>10</v>
      </c>
      <c r="H77" s="17">
        <f>VLOOKUP(A77,[1]TDSheet!$A:$G,7,0)</f>
        <v>0</v>
      </c>
      <c r="K77" s="2">
        <f t="shared" si="14"/>
        <v>146</v>
      </c>
      <c r="M77" s="2">
        <f>VLOOKUP(A77,[1]TDSheet!$A:$L,12,0)</f>
        <v>0</v>
      </c>
      <c r="N77" s="2">
        <f>VLOOKUP(A77,[1]TDSheet!$A:$P,16,0)</f>
        <v>0</v>
      </c>
      <c r="O77" s="2">
        <f>VLOOKUP(A77,[4]TDSheet!$A:$Q,17,0)</f>
        <v>0</v>
      </c>
      <c r="P77" s="2">
        <f t="shared" si="9"/>
        <v>29.2</v>
      </c>
      <c r="Q77" s="18"/>
      <c r="R77" s="18"/>
      <c r="S77" s="18"/>
      <c r="T77" s="18"/>
      <c r="U77" s="2">
        <f t="shared" si="10"/>
        <v>0.34246575342465752</v>
      </c>
      <c r="V77" s="2">
        <f t="shared" si="11"/>
        <v>0.34246575342465752</v>
      </c>
      <c r="Y77" s="2">
        <f>VLOOKUP(A77,[1]TDSheet!$A:$X,24,0)</f>
        <v>0</v>
      </c>
      <c r="Z77" s="2">
        <f>VLOOKUP(A77,[1]TDSheet!$A:$Y,25,0)</f>
        <v>0</v>
      </c>
      <c r="AA77" s="2">
        <f>VLOOKUP(A77,[1]TDSheet!$A:$N,14,0)</f>
        <v>2.8</v>
      </c>
      <c r="AC77" s="2">
        <f t="shared" si="12"/>
        <v>0</v>
      </c>
      <c r="AD77" s="2">
        <f t="shared" si="13"/>
        <v>0</v>
      </c>
    </row>
    <row r="78" spans="1:30" ht="11.1" customHeight="1" outlineLevel="3" x14ac:dyDescent="0.2">
      <c r="A78" s="8" t="s">
        <v>58</v>
      </c>
      <c r="B78" s="8" t="str">
        <f>VLOOKUP(A78,[1]TDSheet!$A:$B,2,0)</f>
        <v>кг</v>
      </c>
      <c r="C78" s="8"/>
      <c r="D78" s="9">
        <f>VLOOKUP(A78,[3]TDSheet!$A:$I,5,0)</f>
        <v>70.552000000000007</v>
      </c>
      <c r="E78" s="9">
        <f>VLOOKUP(A78,[3]TDSheet!$A:$G,7,0)</f>
        <v>100</v>
      </c>
      <c r="F78" s="9">
        <v>78.082999999999998</v>
      </c>
      <c r="G78" s="9">
        <f>VLOOKUP(A78,[3]TDSheet!$A:$I,9,0)</f>
        <v>67.572999999999993</v>
      </c>
      <c r="H78" s="17">
        <f>VLOOKUP(A78,[1]TDSheet!$A:$G,7,0)</f>
        <v>0</v>
      </c>
      <c r="K78" s="2">
        <f t="shared" si="14"/>
        <v>78.082999999999998</v>
      </c>
      <c r="M78" s="2">
        <f>VLOOKUP(A78,[1]TDSheet!$A:$L,12,0)</f>
        <v>0</v>
      </c>
      <c r="N78" s="2">
        <f>VLOOKUP(A78,[1]TDSheet!$A:$P,16,0)</f>
        <v>0</v>
      </c>
      <c r="O78" s="2">
        <f>VLOOKUP(A78,[4]TDSheet!$A:$Q,17,0)</f>
        <v>0</v>
      </c>
      <c r="P78" s="2">
        <f t="shared" si="9"/>
        <v>15.6166</v>
      </c>
      <c r="Q78" s="18"/>
      <c r="R78" s="18"/>
      <c r="S78" s="18"/>
      <c r="T78" s="18"/>
      <c r="U78" s="2">
        <f t="shared" si="10"/>
        <v>4.3269981942292173</v>
      </c>
      <c r="V78" s="2">
        <f t="shared" si="11"/>
        <v>4.3269981942292173</v>
      </c>
      <c r="Y78" s="2">
        <f>VLOOKUP(A78,[1]TDSheet!$A:$X,24,0)</f>
        <v>0</v>
      </c>
      <c r="Z78" s="2">
        <f>VLOOKUP(A78,[1]TDSheet!$A:$Y,25,0)</f>
        <v>0</v>
      </c>
      <c r="AA78" s="2">
        <f>VLOOKUP(A78,[1]TDSheet!$A:$N,14,0)</f>
        <v>4.76</v>
      </c>
      <c r="AC78" s="2">
        <f t="shared" si="12"/>
        <v>0</v>
      </c>
      <c r="AD78" s="2">
        <f t="shared" si="13"/>
        <v>0</v>
      </c>
    </row>
    <row r="79" spans="1:30" ht="11.1" customHeight="1" outlineLevel="3" x14ac:dyDescent="0.2">
      <c r="A79" s="8" t="s">
        <v>18</v>
      </c>
      <c r="B79" s="12" t="s">
        <v>83</v>
      </c>
      <c r="C79" s="8"/>
      <c r="D79" s="9">
        <f>VLOOKUP(A79,[3]TDSheet!$A:$I,5,0)</f>
        <v>0</v>
      </c>
      <c r="E79" s="9">
        <f>VLOOKUP(A79,[3]TDSheet!$A:$G,7,0)</f>
        <v>102.678</v>
      </c>
      <c r="F79" s="9">
        <v>2.6779999999999999</v>
      </c>
      <c r="G79" s="9">
        <f>VLOOKUP(A79,[3]TDSheet!$A:$I,9,0)</f>
        <v>100</v>
      </c>
      <c r="H79" s="17">
        <v>0</v>
      </c>
      <c r="K79" s="2">
        <f t="shared" si="14"/>
        <v>2.6779999999999999</v>
      </c>
      <c r="O79" s="2">
        <f>VLOOKUP(A79,[4]TDSheet!$A:$Q,17,0)</f>
        <v>0</v>
      </c>
      <c r="P79" s="2">
        <f t="shared" si="9"/>
        <v>0.53559999999999997</v>
      </c>
      <c r="Q79" s="18"/>
      <c r="R79" s="18"/>
      <c r="S79" s="18"/>
      <c r="T79" s="18"/>
      <c r="U79" s="2">
        <f t="shared" si="10"/>
        <v>186.70649738610905</v>
      </c>
      <c r="V79" s="2">
        <f t="shared" si="11"/>
        <v>186.70649738610905</v>
      </c>
      <c r="Y79" s="2">
        <v>0</v>
      </c>
      <c r="Z79" s="2">
        <v>0</v>
      </c>
      <c r="AA79" s="2">
        <v>0</v>
      </c>
      <c r="AC79" s="2">
        <f t="shared" si="12"/>
        <v>0</v>
      </c>
      <c r="AD79" s="2">
        <f t="shared" si="13"/>
        <v>0</v>
      </c>
    </row>
  </sheetData>
  <autoFilter ref="A3:AF79" xr:uid="{096FE6DF-B929-41B8-8770-51F4BC7914F0}"/>
  <phoneticPr fontId="4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2023-09-28T07:32:50Z</dcterms:modified>
</cp:coreProperties>
</file>