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20,09,23 КИ\"/>
    </mc:Choice>
  </mc:AlternateContent>
  <xr:revisionPtr revIDLastSave="0" documentId="13_ncr:1_{86F832A8-77E9-441F-8621-2EB3EA0E2E70}" xr6:coauthVersionLast="45" xr6:coauthVersionMax="45" xr10:uidLastSave="{00000000-0000-0000-0000-000000000000}"/>
  <bookViews>
    <workbookView xWindow="-120" yWindow="-120" windowWidth="29040" windowHeight="15840" tabRatio="239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TDSheet!$A$3:$W$53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8" i="1" l="1"/>
  <c r="V45" i="1"/>
  <c r="V46" i="1"/>
  <c r="V47" i="1"/>
  <c r="V48" i="1"/>
  <c r="V49" i="1"/>
  <c r="V50" i="1"/>
  <c r="M7" i="1"/>
  <c r="P7" i="1" s="1"/>
  <c r="M8" i="1"/>
  <c r="P8" i="1" s="1"/>
  <c r="M9" i="1"/>
  <c r="M10" i="1"/>
  <c r="P10" i="1" s="1"/>
  <c r="M11" i="1"/>
  <c r="Q11" i="1" s="1"/>
  <c r="M12" i="1"/>
  <c r="P12" i="1" s="1"/>
  <c r="M13" i="1"/>
  <c r="P13" i="1" s="1"/>
  <c r="M14" i="1"/>
  <c r="M15" i="1"/>
  <c r="P15" i="1" s="1"/>
  <c r="M16" i="1"/>
  <c r="P16" i="1" s="1"/>
  <c r="M17" i="1"/>
  <c r="P17" i="1" s="1"/>
  <c r="M18" i="1"/>
  <c r="M19" i="1"/>
  <c r="P19" i="1" s="1"/>
  <c r="M20" i="1"/>
  <c r="P20" i="1" s="1"/>
  <c r="M21" i="1"/>
  <c r="M22" i="1"/>
  <c r="M23" i="1"/>
  <c r="P23" i="1" s="1"/>
  <c r="M24" i="1"/>
  <c r="P24" i="1" s="1"/>
  <c r="M25" i="1"/>
  <c r="P25" i="1" s="1"/>
  <c r="M26" i="1"/>
  <c r="P26" i="1" s="1"/>
  <c r="M27" i="1"/>
  <c r="P27" i="1" s="1"/>
  <c r="M28" i="1"/>
  <c r="M29" i="1"/>
  <c r="N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M37" i="1"/>
  <c r="P37" i="1" s="1"/>
  <c r="M38" i="1"/>
  <c r="P38" i="1" s="1"/>
  <c r="M39" i="1"/>
  <c r="P39" i="1" s="1"/>
  <c r="M40" i="1"/>
  <c r="N40" i="1" s="1"/>
  <c r="V40" i="1" s="1"/>
  <c r="M41" i="1"/>
  <c r="Q41" i="1" s="1"/>
  <c r="M42" i="1"/>
  <c r="M43" i="1"/>
  <c r="P43" i="1" s="1"/>
  <c r="M44" i="1"/>
  <c r="P44" i="1" s="1"/>
  <c r="M45" i="1"/>
  <c r="Q45" i="1" s="1"/>
  <c r="M46" i="1"/>
  <c r="P46" i="1" s="1"/>
  <c r="M47" i="1"/>
  <c r="Q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6" i="1"/>
  <c r="P6" i="1" s="1"/>
  <c r="N21" i="1" l="1"/>
  <c r="P21" i="1" s="1"/>
  <c r="N9" i="1"/>
  <c r="P9" i="1" s="1"/>
  <c r="P41" i="1"/>
  <c r="P42" i="1"/>
  <c r="N42" i="1"/>
  <c r="V42" i="1" s="1"/>
  <c r="P36" i="1"/>
  <c r="N36" i="1"/>
  <c r="P28" i="1"/>
  <c r="N28" i="1"/>
  <c r="P22" i="1"/>
  <c r="N22" i="1"/>
  <c r="P18" i="1"/>
  <c r="N18" i="1"/>
  <c r="P14" i="1"/>
  <c r="N14" i="1"/>
  <c r="P47" i="1"/>
  <c r="P40" i="1"/>
  <c r="P29" i="1"/>
  <c r="Q52" i="1"/>
  <c r="Q44" i="1"/>
  <c r="Q36" i="1"/>
  <c r="Q28" i="1"/>
  <c r="Q20" i="1"/>
  <c r="Q12" i="1"/>
  <c r="Q48" i="1"/>
  <c r="Q40" i="1"/>
  <c r="Q32" i="1"/>
  <c r="Q24" i="1"/>
  <c r="Q16" i="1"/>
  <c r="Q8" i="1"/>
  <c r="P45" i="1"/>
  <c r="P11" i="1"/>
  <c r="Q6" i="1"/>
  <c r="Q50" i="1"/>
  <c r="Q46" i="1"/>
  <c r="Q42" i="1"/>
  <c r="Q38" i="1"/>
  <c r="Q34" i="1"/>
  <c r="Q30" i="1"/>
  <c r="Q26" i="1"/>
  <c r="Q22" i="1"/>
  <c r="Q18" i="1"/>
  <c r="Q14" i="1"/>
  <c r="Q10" i="1"/>
  <c r="Q53" i="1"/>
  <c r="Q51" i="1"/>
  <c r="Q49" i="1"/>
  <c r="Q43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9" i="1"/>
  <c r="Q7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3" i="1"/>
  <c r="T44" i="1"/>
  <c r="T47" i="1"/>
  <c r="T51" i="1"/>
  <c r="T52" i="1"/>
  <c r="T53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3" i="1"/>
  <c r="S44" i="1"/>
  <c r="S47" i="1"/>
  <c r="S51" i="1"/>
  <c r="S52" i="1"/>
  <c r="S53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43" i="1"/>
  <c r="R44" i="1"/>
  <c r="R47" i="1"/>
  <c r="R51" i="1"/>
  <c r="R52" i="1"/>
  <c r="R53" i="1"/>
  <c r="R6" i="1"/>
  <c r="U12" i="1"/>
  <c r="U13" i="1"/>
  <c r="U43" i="1"/>
  <c r="U44" i="1"/>
  <c r="H7" i="1"/>
  <c r="V7" i="1" s="1"/>
  <c r="H8" i="1"/>
  <c r="V8" i="1" s="1"/>
  <c r="H9" i="1"/>
  <c r="V9" i="1" s="1"/>
  <c r="H10" i="1"/>
  <c r="V10" i="1" s="1"/>
  <c r="H11" i="1"/>
  <c r="V11" i="1" s="1"/>
  <c r="H12" i="1"/>
  <c r="V12" i="1" s="1"/>
  <c r="H13" i="1"/>
  <c r="V13" i="1" s="1"/>
  <c r="H14" i="1"/>
  <c r="V14" i="1" s="1"/>
  <c r="H15" i="1"/>
  <c r="V15" i="1" s="1"/>
  <c r="H16" i="1"/>
  <c r="V16" i="1" s="1"/>
  <c r="H17" i="1"/>
  <c r="V17" i="1" s="1"/>
  <c r="H18" i="1"/>
  <c r="V18" i="1" s="1"/>
  <c r="H19" i="1"/>
  <c r="V19" i="1" s="1"/>
  <c r="H20" i="1"/>
  <c r="V20" i="1" s="1"/>
  <c r="H21" i="1"/>
  <c r="V21" i="1" s="1"/>
  <c r="H22" i="1"/>
  <c r="V22" i="1" s="1"/>
  <c r="H23" i="1"/>
  <c r="V23" i="1" s="1"/>
  <c r="H24" i="1"/>
  <c r="V24" i="1" s="1"/>
  <c r="H25" i="1"/>
  <c r="V25" i="1" s="1"/>
  <c r="H26" i="1"/>
  <c r="V26" i="1" s="1"/>
  <c r="H27" i="1"/>
  <c r="V27" i="1" s="1"/>
  <c r="H28" i="1"/>
  <c r="V28" i="1" s="1"/>
  <c r="H29" i="1"/>
  <c r="V29" i="1" s="1"/>
  <c r="H30" i="1"/>
  <c r="V30" i="1" s="1"/>
  <c r="H31" i="1"/>
  <c r="V31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9" i="1"/>
  <c r="V39" i="1" s="1"/>
  <c r="H41" i="1"/>
  <c r="V41" i="1" s="1"/>
  <c r="H43" i="1"/>
  <c r="V43" i="1" s="1"/>
  <c r="H44" i="1"/>
  <c r="V44" i="1" s="1"/>
  <c r="H51" i="1"/>
  <c r="V51" i="1" s="1"/>
  <c r="H52" i="1"/>
  <c r="V52" i="1" s="1"/>
  <c r="H53" i="1"/>
  <c r="V53" i="1" s="1"/>
  <c r="H6" i="1"/>
  <c r="V6" i="1" s="1"/>
  <c r="C7" i="1"/>
  <c r="C12" i="1"/>
  <c r="C13" i="1"/>
  <c r="C17" i="1"/>
  <c r="C19" i="1"/>
  <c r="C20" i="1"/>
  <c r="C23" i="1"/>
  <c r="C24" i="1"/>
  <c r="C25" i="1"/>
  <c r="C31" i="1"/>
  <c r="C32" i="1"/>
  <c r="C33" i="1"/>
  <c r="C34" i="1"/>
  <c r="C35" i="1"/>
  <c r="C36" i="1"/>
  <c r="C37" i="1"/>
  <c r="C40" i="1"/>
  <c r="C42" i="1"/>
  <c r="C43" i="1"/>
  <c r="C44" i="1"/>
  <c r="C45" i="1"/>
  <c r="C46" i="1"/>
  <c r="C48" i="1"/>
  <c r="C6" i="1"/>
  <c r="G5" i="1" l="1"/>
  <c r="F5" i="1"/>
  <c r="W5" i="1"/>
  <c r="V5" i="1"/>
  <c r="T5" i="1"/>
  <c r="S5" i="1"/>
  <c r="R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<sst xmlns="http://schemas.openxmlformats.org/spreadsheetml/2006/main" count="133" uniqueCount="74">
  <si>
    <t>Период: 14.09.2023 - 21.09.2023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</si>
  <si>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</si>
  <si>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</si>
  <si>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</si>
  <si>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</si>
  <si>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</si>
  <si>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</si>
  <si>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</si>
  <si>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</si>
  <si>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</si>
  <si>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</si>
  <si>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</si>
  <si>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</si>
  <si>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</si>
  <si>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</si>
  <si>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</si>
  <si>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</si>
  <si>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</si>
  <si>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</si>
  <si>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339  Колбаса вареная Филейская ТМ Вязанка ТС Классическая, 0,40 кг.  ПОКОМ</t>
  </si>
  <si>
    <t>шт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</si>
  <si>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</si>
  <si>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</si>
  <si>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</si>
  <si>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</si>
  <si>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</si>
  <si>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</si>
  <si>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</si>
  <si>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</si>
  <si>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</si>
  <si>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</si>
  <si>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</si>
  <si>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</si>
  <si>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</si>
  <si>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</si>
  <si>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255  Сосиски Молочные для завтрака ТМ Особый рецепт, п/а МГС,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</si>
  <si>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</si>
  <si>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</si>
  <si>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</si>
  <si>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</si>
  <si>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</si>
  <si>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</si>
  <si>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</si>
  <si>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</si>
  <si>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</si>
  <si>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082  Колбаса Стародворская, 0,4кг, ТС Старый двор  ПОКОМ</t>
  </si>
  <si>
    <t>095  Сосиски Баварские,  0.42кг, БАВАРУШКИ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</si>
  <si>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</si>
  <si>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</si>
  <si>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</si>
  <si>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</si>
  <si>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</si>
  <si>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</si>
  <si>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</si>
  <si>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</si>
  <si>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</si>
  <si>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</si>
  <si>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</si>
  <si>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</si>
  <si>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</si>
  <si>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</si>
  <si>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</si>
  <si>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</si>
  <si>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</si>
  <si>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</si>
  <si>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30,08</t>
  </si>
  <si>
    <t>ср 05,09</t>
  </si>
  <si>
    <t>коментарий</t>
  </si>
  <si>
    <t>вес</t>
  </si>
  <si>
    <t>ср 14,09</t>
  </si>
  <si>
    <t>АКЦИЯ</t>
  </si>
  <si>
    <t>акция/вывод</t>
  </si>
  <si>
    <t>новинки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</si>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</sst>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5" borderId="0" xfId="0" applyNumberFormat="1" applyFill="1" applyAlignment="1"/>
    <xf numFmtId="164" fontId="3" fillId="5" borderId="0" xfId="0" applyNumberFormat="1" applyFont="1" applyFill="1" applyAlignment="1"/>
    <xf numFmtId="164" fontId="3" fillId="6" borderId="0" xfId="0" applyNumberFormat="1" applyFont="1" applyFill="1" applyAlignment="1"/>
    <xf numFmtId="164" fontId="0" fillId="6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3" fillId="8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9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3,09,23%20&#1050;&#1048;/&#1076;&#1074;%2014,09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13.09.2023 - 20.09.2023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C13" t="str">
            <v>АКЦИЯ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АКЦИЯ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АКЦИЯ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АКЦИЯ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АКЦИЯ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АКЦИЯ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АКЦИЯ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АКЦИЯ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АКЦИЯ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АКЦИЯ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АКЦИЯ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АКЦИЯ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АКЦИЯ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АКЦИЯ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АКЦИЯ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АКЦИЯ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АКЦИЯ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АКЦИЯ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АКЦИЯ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АКЦИЯ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АКЦИЯ</v>
          </cell>
        </row>
        <row r="45">
          <cell r="A45" t="str">
            <v>378 Ветчина Балыкбургская ТМ Баварушка в оболочке фиброуз в вакуумной упаковке.  ПОКОМ</v>
          </cell>
          <cell r="B45" t="str">
            <v>кг</v>
          </cell>
        </row>
        <row r="46">
          <cell r="A46" t="str">
            <v>381  Сардельки Сочинки 0,4кг ТМ Стародворье  ПОКОМ</v>
          </cell>
          <cell r="B46" t="str">
            <v>шт</v>
          </cell>
          <cell r="C46" t="str">
            <v>АКЦИЯ</v>
          </cell>
        </row>
        <row r="47">
          <cell r="A47" t="str">
            <v>383 Колбаса Сочинка по-европейски с сочной грудиной ТМ Стародворье в оболочке фиброуз в ва  Поком</v>
          </cell>
          <cell r="B47" t="str">
            <v>кг</v>
          </cell>
        </row>
        <row r="48">
          <cell r="A48" t="str">
            <v>384  Колбаса Сочинка по-фински с сочным окороком ТМ Стародворье в оболочке фиброуз в ва  Поком</v>
          </cell>
          <cell r="B48" t="str">
            <v>кг</v>
          </cell>
        </row>
        <row r="49">
          <cell r="A49" t="str">
            <v>БОНУС_096  Сосиски Баварские,  0.42кг,ПОКОМ</v>
          </cell>
          <cell r="B49" t="str">
            <v>шт</v>
          </cell>
        </row>
        <row r="50">
          <cell r="A50" t="str">
            <v>БОНУС_225  Колбаса Дугушка со шпиком, ВЕС, ТМ Стародворье   ПОКОМ</v>
          </cell>
          <cell r="B50" t="str">
            <v>кг</v>
          </cell>
        </row>
        <row r="51">
          <cell r="A51" t="str">
            <v>БОНУС_314 Колбаса вареная Филейская ТМ Вязанка ТС Классическая в оболочке полиамид.  ПОКОМ</v>
          </cell>
          <cell r="B51" t="str">
            <v>кг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07.09.2023 - 14.09.2023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24,08</v>
          </cell>
          <cell r="R3" t="str">
            <v>ср 30,08</v>
          </cell>
          <cell r="S3" t="str">
            <v>ср 05,09</v>
          </cell>
          <cell r="T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7869.3269999999993</v>
          </cell>
          <cell r="F5">
            <v>25512.589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1573.8654000000004</v>
          </cell>
          <cell r="M5">
            <v>4245</v>
          </cell>
          <cell r="N5">
            <v>0</v>
          </cell>
          <cell r="Q5">
            <v>1520.4066000000003</v>
          </cell>
          <cell r="R5">
            <v>1666.2878000000003</v>
          </cell>
          <cell r="S5">
            <v>1323.6587999999997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-2.7</v>
          </cell>
          <cell r="D6">
            <v>2.7</v>
          </cell>
          <cell r="E6">
            <v>5.45</v>
          </cell>
          <cell r="F6">
            <v>-5.45</v>
          </cell>
          <cell r="G6">
            <v>0</v>
          </cell>
          <cell r="L6">
            <v>1.0900000000000001</v>
          </cell>
          <cell r="O6">
            <v>-5</v>
          </cell>
          <cell r="P6">
            <v>-5</v>
          </cell>
          <cell r="Q6">
            <v>0</v>
          </cell>
          <cell r="R6">
            <v>0</v>
          </cell>
          <cell r="S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354.31599999999997</v>
          </cell>
          <cell r="D7">
            <v>508.85500000000002</v>
          </cell>
          <cell r="E7">
            <v>82.513000000000005</v>
          </cell>
          <cell r="F7">
            <v>760.327</v>
          </cell>
          <cell r="G7">
            <v>1</v>
          </cell>
          <cell r="L7">
            <v>16.502600000000001</v>
          </cell>
          <cell r="O7">
            <v>46.073164228666997</v>
          </cell>
          <cell r="P7">
            <v>46.073164228666997</v>
          </cell>
          <cell r="Q7">
            <v>28.593599999999999</v>
          </cell>
          <cell r="R7">
            <v>34.428199999999997</v>
          </cell>
          <cell r="S7">
            <v>23.344799999999999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190.595</v>
          </cell>
          <cell r="D8">
            <v>569.94500000000005</v>
          </cell>
          <cell r="E8">
            <v>81.296000000000006</v>
          </cell>
          <cell r="F8">
            <v>652.60400000000004</v>
          </cell>
          <cell r="G8">
            <v>1</v>
          </cell>
          <cell r="L8">
            <v>16.2592</v>
          </cell>
          <cell r="O8">
            <v>40.137522141310768</v>
          </cell>
          <cell r="P8">
            <v>40.137522141310768</v>
          </cell>
          <cell r="Q8">
            <v>16.803999999999998</v>
          </cell>
          <cell r="R8">
            <v>21.366999999999997</v>
          </cell>
          <cell r="S8">
            <v>22.027200000000001</v>
          </cell>
        </row>
        <row r="9">
          <cell r="A9" t="str">
            <v>013  Сардельки Вязанка Стародворские NDX, ВЕС.  ПОКОМ</v>
          </cell>
          <cell r="B9" t="str">
            <v>кг</v>
          </cell>
          <cell r="C9">
            <v>-4.3999999999999997E-2</v>
          </cell>
          <cell r="D9">
            <v>4.3999999999999997E-2</v>
          </cell>
          <cell r="G9">
            <v>0</v>
          </cell>
          <cell r="L9">
            <v>0</v>
          </cell>
          <cell r="O9" t="e">
            <v>#DIV/0!</v>
          </cell>
          <cell r="P9" t="e">
            <v>#DIV/0!</v>
          </cell>
          <cell r="Q9">
            <v>1.6013999999999999</v>
          </cell>
          <cell r="R9">
            <v>0</v>
          </cell>
          <cell r="S9">
            <v>0</v>
          </cell>
        </row>
        <row r="10">
          <cell r="A10" t="str">
            <v>016  Сосиски Вязанка Молочные, Вязанка вискофан  ВЕС.ПОКОМ</v>
          </cell>
          <cell r="B10" t="str">
            <v>кг</v>
          </cell>
          <cell r="C10">
            <v>196.04900000000001</v>
          </cell>
          <cell r="E10">
            <v>112.724</v>
          </cell>
          <cell r="F10">
            <v>69.254000000000005</v>
          </cell>
          <cell r="G10">
            <v>1</v>
          </cell>
          <cell r="L10">
            <v>22.544800000000002</v>
          </cell>
          <cell r="M10">
            <v>180</v>
          </cell>
          <cell r="O10">
            <v>11.055941946701678</v>
          </cell>
          <cell r="P10">
            <v>3.071839182427877</v>
          </cell>
          <cell r="Q10">
            <v>8.4016000000000002</v>
          </cell>
          <cell r="R10">
            <v>21.5608</v>
          </cell>
          <cell r="S10">
            <v>14.4208</v>
          </cell>
        </row>
        <row r="11">
          <cell r="A11" t="str">
            <v>017  Сосиски Вязанка Сливочные, Вязанка амицел ВЕС.ПОКОМ</v>
          </cell>
          <cell r="B11" t="str">
            <v>кг</v>
          </cell>
          <cell r="C11">
            <v>161.38800000000001</v>
          </cell>
          <cell r="D11">
            <v>255.46600000000001</v>
          </cell>
          <cell r="E11">
            <v>114.792</v>
          </cell>
          <cell r="F11">
            <v>281.66399999999999</v>
          </cell>
          <cell r="G11">
            <v>1</v>
          </cell>
          <cell r="L11">
            <v>22.958400000000001</v>
          </cell>
          <cell r="O11">
            <v>12.268450763119381</v>
          </cell>
          <cell r="P11">
            <v>12.268450763119381</v>
          </cell>
          <cell r="Q11">
            <v>25.759399999999999</v>
          </cell>
          <cell r="R11">
            <v>27.943999999999999</v>
          </cell>
          <cell r="S11">
            <v>36.194600000000001</v>
          </cell>
        </row>
        <row r="12">
          <cell r="A12" t="str">
            <v>018  Сосиски Рубленые, Вязанка вискофан  ВЕС.ПОКОМ</v>
          </cell>
          <cell r="B12" t="str">
            <v>кг</v>
          </cell>
          <cell r="C12">
            <v>5.0369999999999999</v>
          </cell>
          <cell r="G12">
            <v>0</v>
          </cell>
          <cell r="L12">
            <v>0</v>
          </cell>
          <cell r="O12" t="e">
            <v>#DIV/0!</v>
          </cell>
          <cell r="P12" t="e">
            <v>#DIV/0!</v>
          </cell>
          <cell r="Q12">
            <v>0</v>
          </cell>
          <cell r="R12">
            <v>0</v>
          </cell>
          <cell r="S12">
            <v>0</v>
          </cell>
        </row>
        <row r="13">
          <cell r="A13" t="str">
            <v>043  Ветчина Нежная ТМ Особый рецепт, п/а, 0,4кг    ПОКОМ</v>
          </cell>
          <cell r="B13" t="str">
            <v>шт</v>
          </cell>
          <cell r="C13">
            <v>-2.5</v>
          </cell>
          <cell r="D13">
            <v>2.5</v>
          </cell>
          <cell r="G13">
            <v>0</v>
          </cell>
          <cell r="L13">
            <v>0</v>
          </cell>
          <cell r="O13" t="e">
            <v>#DIV/0!</v>
          </cell>
          <cell r="P13" t="e">
            <v>#DIV/0!</v>
          </cell>
          <cell r="Q13">
            <v>0.5</v>
          </cell>
          <cell r="R13">
            <v>0</v>
          </cell>
          <cell r="S13">
            <v>0</v>
          </cell>
        </row>
        <row r="14">
          <cell r="A14" t="str">
            <v>058  Колбаса Докторская Особая ТМ Особый рецепт,  0,5кг, ПОКОМ</v>
          </cell>
          <cell r="B14" t="str">
            <v>шт</v>
          </cell>
          <cell r="C14">
            <v>-2.6</v>
          </cell>
          <cell r="D14">
            <v>2.6</v>
          </cell>
          <cell r="G14">
            <v>0</v>
          </cell>
          <cell r="L14">
            <v>0</v>
          </cell>
          <cell r="O14" t="e">
            <v>#DIV/0!</v>
          </cell>
          <cell r="P14" t="e">
            <v>#DIV/0!</v>
          </cell>
          <cell r="Q14">
            <v>0</v>
          </cell>
          <cell r="R14">
            <v>0</v>
          </cell>
          <cell r="S14">
            <v>0</v>
          </cell>
        </row>
        <row r="15">
          <cell r="A15" t="str">
            <v>082  Колбаса Стародворская, 0,4кг, ТС Старый двор  ПОКОМ</v>
          </cell>
          <cell r="B15" t="str">
            <v>шт</v>
          </cell>
          <cell r="C15">
            <v>16</v>
          </cell>
          <cell r="E15">
            <v>5</v>
          </cell>
          <cell r="F15">
            <v>8</v>
          </cell>
          <cell r="G15">
            <v>0</v>
          </cell>
          <cell r="L15">
            <v>1</v>
          </cell>
          <cell r="O15">
            <v>8</v>
          </cell>
          <cell r="P15">
            <v>8</v>
          </cell>
          <cell r="Q15">
            <v>3.2</v>
          </cell>
          <cell r="R15">
            <v>2.6</v>
          </cell>
          <cell r="S15">
            <v>1</v>
          </cell>
        </row>
        <row r="16">
          <cell r="A16" t="str">
            <v>095  Сосиски Баварские,  0.42кг, БАВАРУШКИ ПОКОМ</v>
          </cell>
          <cell r="B16" t="str">
            <v>шт</v>
          </cell>
          <cell r="E16">
            <v>1</v>
          </cell>
          <cell r="F16">
            <v>-1</v>
          </cell>
          <cell r="G16">
            <v>0</v>
          </cell>
          <cell r="L16">
            <v>0.2</v>
          </cell>
          <cell r="O16">
            <v>-5</v>
          </cell>
          <cell r="P16">
            <v>-5</v>
          </cell>
          <cell r="Q16">
            <v>0</v>
          </cell>
          <cell r="R16">
            <v>0</v>
          </cell>
          <cell r="S16">
            <v>0</v>
          </cell>
        </row>
        <row r="17">
          <cell r="A17" t="str">
            <v>096  Сосиски Баварские,  0.42кг,ПОКОМ</v>
          </cell>
          <cell r="B17" t="str">
            <v>шт</v>
          </cell>
          <cell r="D17">
            <v>1002</v>
          </cell>
          <cell r="E17">
            <v>5</v>
          </cell>
          <cell r="F17">
            <v>956</v>
          </cell>
          <cell r="G17">
            <v>0.42</v>
          </cell>
          <cell r="L17">
            <v>1</v>
          </cell>
          <cell r="O17">
            <v>956</v>
          </cell>
          <cell r="P17">
            <v>956</v>
          </cell>
          <cell r="Q17">
            <v>0</v>
          </cell>
          <cell r="R17">
            <v>0</v>
          </cell>
          <cell r="S17">
            <v>0</v>
          </cell>
          <cell r="T17" t="str">
            <v>акция/вывод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D18">
            <v>1004.73</v>
          </cell>
          <cell r="E18">
            <v>188.40700000000001</v>
          </cell>
          <cell r="F18">
            <v>815.48099999999999</v>
          </cell>
          <cell r="G18">
            <v>1</v>
          </cell>
          <cell r="L18">
            <v>37.681400000000004</v>
          </cell>
          <cell r="O18">
            <v>21.64147298136481</v>
          </cell>
          <cell r="P18">
            <v>21.64147298136481</v>
          </cell>
          <cell r="Q18">
            <v>0</v>
          </cell>
          <cell r="R18">
            <v>0</v>
          </cell>
          <cell r="S18">
            <v>0</v>
          </cell>
          <cell r="T18" t="str">
            <v>акция/вывод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C19">
            <v>527.31399999999996</v>
          </cell>
          <cell r="D19">
            <v>1949.7149999999999</v>
          </cell>
          <cell r="E19">
            <v>1030.9949999999999</v>
          </cell>
          <cell r="F19">
            <v>1293.56</v>
          </cell>
          <cell r="G19">
            <v>1</v>
          </cell>
          <cell r="L19">
            <v>206.19899999999998</v>
          </cell>
          <cell r="M19">
            <v>1000</v>
          </cell>
          <cell r="O19">
            <v>11.123041333857099</v>
          </cell>
          <cell r="P19">
            <v>6.2733572907725064</v>
          </cell>
          <cell r="Q19">
            <v>216.50279999999998</v>
          </cell>
          <cell r="R19">
            <v>257.1044</v>
          </cell>
          <cell r="S19">
            <v>221.0444</v>
          </cell>
        </row>
        <row r="20">
          <cell r="A20" t="str">
            <v>212  Колбаса в/к Сервелат Пражский, ВЕС.,ТМ КОЛБАСНЫЙ СТАНДАРТ ПОКОМ</v>
          </cell>
          <cell r="B20" t="str">
            <v>кг</v>
          </cell>
          <cell r="C20">
            <v>1.1220000000000001</v>
          </cell>
          <cell r="F20">
            <v>1.1220000000000001</v>
          </cell>
          <cell r="G20">
            <v>0</v>
          </cell>
          <cell r="L20">
            <v>0</v>
          </cell>
          <cell r="O20" t="e">
            <v>#DIV/0!</v>
          </cell>
          <cell r="P20" t="e">
            <v>#DIV/0!</v>
          </cell>
          <cell r="Q20">
            <v>0</v>
          </cell>
          <cell r="R20">
            <v>0</v>
          </cell>
          <cell r="S20">
            <v>0</v>
          </cell>
        </row>
        <row r="21">
          <cell r="A21" t="str">
            <v>215  Колбаса Докторская ГОСТ Дугушка, ВЕС, ТМ Стародворье ПОКОМ</v>
          </cell>
          <cell r="B21" t="str">
            <v>кг</v>
          </cell>
          <cell r="C21">
            <v>395.51100000000002</v>
          </cell>
          <cell r="E21">
            <v>33.728000000000002</v>
          </cell>
          <cell r="F21">
            <v>347.447</v>
          </cell>
          <cell r="G21">
            <v>1</v>
          </cell>
          <cell r="L21">
            <v>6.7456000000000005</v>
          </cell>
          <cell r="O21">
            <v>51.50720469639468</v>
          </cell>
          <cell r="P21">
            <v>51.50720469639468</v>
          </cell>
          <cell r="Q21">
            <v>39.714399999999998</v>
          </cell>
          <cell r="R21">
            <v>14.424199999999999</v>
          </cell>
          <cell r="S21">
            <v>8.7230000000000008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>
            <v>268.964</v>
          </cell>
          <cell r="D22">
            <v>1140.8</v>
          </cell>
          <cell r="E22">
            <v>188.12</v>
          </cell>
          <cell r="F22">
            <v>1208.4839999999999</v>
          </cell>
          <cell r="G22">
            <v>1</v>
          </cell>
          <cell r="L22">
            <v>37.624000000000002</v>
          </cell>
          <cell r="O22">
            <v>32.120029768233039</v>
          </cell>
          <cell r="P22">
            <v>32.120029768233039</v>
          </cell>
          <cell r="Q22">
            <v>13.146199999999999</v>
          </cell>
          <cell r="R22">
            <v>39.297000000000004</v>
          </cell>
          <cell r="S22">
            <v>33.464399999999998</v>
          </cell>
          <cell r="T22" t="str">
            <v>акция</v>
          </cell>
        </row>
        <row r="23">
          <cell r="A23" t="str">
            <v>219  Колбаса Докторская Особая ТМ Особый рецепт, ВЕС  ПОКОМ</v>
          </cell>
          <cell r="B23" t="str">
            <v>кг</v>
          </cell>
          <cell r="C23">
            <v>1164.8710000000001</v>
          </cell>
          <cell r="D23">
            <v>1766.22</v>
          </cell>
          <cell r="E23">
            <v>1160.4380000000001</v>
          </cell>
          <cell r="F23">
            <v>1599.098</v>
          </cell>
          <cell r="G23">
            <v>1</v>
          </cell>
          <cell r="L23">
            <v>232.08760000000001</v>
          </cell>
          <cell r="M23">
            <v>950</v>
          </cell>
          <cell r="O23">
            <v>10.983344220027265</v>
          </cell>
          <cell r="P23">
            <v>6.8900622006518226</v>
          </cell>
          <cell r="Q23">
            <v>252.63200000000001</v>
          </cell>
          <cell r="R23">
            <v>235.3192</v>
          </cell>
          <cell r="S23">
            <v>218.65960000000001</v>
          </cell>
        </row>
        <row r="24">
          <cell r="A24" t="str">
            <v>225  Колбаса Дугушка со шпиком, ВЕС, ТМ Стародворье   ПОКОМ</v>
          </cell>
          <cell r="B24" t="str">
            <v>кг</v>
          </cell>
          <cell r="C24">
            <v>134.048</v>
          </cell>
          <cell r="D24">
            <v>1006.723</v>
          </cell>
          <cell r="E24">
            <v>46.564999999999998</v>
          </cell>
          <cell r="F24">
            <v>1008.646</v>
          </cell>
          <cell r="G24">
            <v>1</v>
          </cell>
          <cell r="L24">
            <v>9.3129999999999988</v>
          </cell>
          <cell r="O24">
            <v>108.3051648233652</v>
          </cell>
          <cell r="P24">
            <v>108.3051648233652</v>
          </cell>
          <cell r="Q24">
            <v>16.302</v>
          </cell>
          <cell r="R24">
            <v>16.230799999999999</v>
          </cell>
          <cell r="S24">
            <v>9.6611999999999991</v>
          </cell>
          <cell r="T24" t="str">
            <v>акция</v>
          </cell>
        </row>
        <row r="25">
          <cell r="A25" t="str">
            <v>229  Колбаса Молочная Дугушка, в/у, ВЕС, ТМ Стародворье   ПОКОМ</v>
          </cell>
          <cell r="B25" t="str">
            <v>кг</v>
          </cell>
          <cell r="C25">
            <v>394.11799999999999</v>
          </cell>
          <cell r="D25">
            <v>1237.8430000000001</v>
          </cell>
          <cell r="E25">
            <v>248.154</v>
          </cell>
          <cell r="F25">
            <v>1348.5319999999999</v>
          </cell>
          <cell r="G25">
            <v>1</v>
          </cell>
          <cell r="L25">
            <v>49.630800000000001</v>
          </cell>
          <cell r="O25">
            <v>27.17127267745029</v>
          </cell>
          <cell r="P25">
            <v>27.17127267745029</v>
          </cell>
          <cell r="Q25">
            <v>62.545000000000002</v>
          </cell>
          <cell r="R25">
            <v>54.424800000000005</v>
          </cell>
          <cell r="S25">
            <v>54.818399999999997</v>
          </cell>
        </row>
        <row r="26">
          <cell r="A26" t="str">
            <v>230  Колбаса Молочная Особая ТМ Особый рецепт, п/а, ВЕС. ПОКОМ</v>
          </cell>
          <cell r="B26" t="str">
            <v>кг</v>
          </cell>
          <cell r="C26">
            <v>732.72900000000004</v>
          </cell>
          <cell r="D26">
            <v>2286.7199999999998</v>
          </cell>
          <cell r="E26">
            <v>1099.0419999999999</v>
          </cell>
          <cell r="F26">
            <v>1759.2529999999999</v>
          </cell>
          <cell r="G26">
            <v>1</v>
          </cell>
          <cell r="L26">
            <v>219.80839999999998</v>
          </cell>
          <cell r="M26">
            <v>660</v>
          </cell>
          <cell r="O26">
            <v>11.006189936326365</v>
          </cell>
          <cell r="P26">
            <v>8.0035749316222677</v>
          </cell>
          <cell r="Q26">
            <v>238.6978</v>
          </cell>
          <cell r="R26">
            <v>242.34160000000003</v>
          </cell>
          <cell r="S26">
            <v>193.05500000000001</v>
          </cell>
        </row>
        <row r="27">
          <cell r="A27" t="str">
            <v>235  Колбаса Особая ТМ Особый рецепт, ВЕС, ТМ Стародворье ПОКОМ</v>
          </cell>
          <cell r="B27" t="str">
            <v>кг</v>
          </cell>
          <cell r="C27">
            <v>1136.489</v>
          </cell>
          <cell r="D27">
            <v>306.875</v>
          </cell>
          <cell r="E27">
            <v>636.17399999999998</v>
          </cell>
          <cell r="F27">
            <v>694.31399999999996</v>
          </cell>
          <cell r="G27">
            <v>1</v>
          </cell>
          <cell r="L27">
            <v>127.23479999999999</v>
          </cell>
          <cell r="M27">
            <v>710</v>
          </cell>
          <cell r="O27">
            <v>11.03718479535473</v>
          </cell>
          <cell r="P27">
            <v>5.456950456950457</v>
          </cell>
          <cell r="Q27">
            <v>142.1388</v>
          </cell>
          <cell r="R27">
            <v>155.21020000000001</v>
          </cell>
          <cell r="S27">
            <v>127.1662</v>
          </cell>
        </row>
        <row r="28">
          <cell r="A28" t="str">
            <v>236  Колбаса Рубленая ЗАПЕЧ. Дугушка ТМ Стародворье, вектор, в/к    ПОКОМ</v>
          </cell>
          <cell r="B28" t="str">
            <v>кг</v>
          </cell>
          <cell r="C28">
            <v>341.16500000000002</v>
          </cell>
          <cell r="D28">
            <v>804.12800000000004</v>
          </cell>
          <cell r="E28">
            <v>198.04900000000001</v>
          </cell>
          <cell r="F28">
            <v>909.89200000000005</v>
          </cell>
          <cell r="G28">
            <v>1</v>
          </cell>
          <cell r="L28">
            <v>39.6098</v>
          </cell>
          <cell r="O28">
            <v>22.971385869153593</v>
          </cell>
          <cell r="P28">
            <v>22.971385869153593</v>
          </cell>
          <cell r="Q28">
            <v>56.117800000000003</v>
          </cell>
          <cell r="R28">
            <v>42.188400000000001</v>
          </cell>
          <cell r="S28">
            <v>28.486000000000001</v>
          </cell>
          <cell r="T28" t="str">
            <v>акция</v>
          </cell>
        </row>
        <row r="29">
          <cell r="A29" t="str">
            <v>239  Колбаса Салями запеч Дугушка, оболочка вектор, ВЕС, ТМ Стародворье  ПОКОМ</v>
          </cell>
          <cell r="B29" t="str">
            <v>кг</v>
          </cell>
          <cell r="C29">
            <v>192.273</v>
          </cell>
          <cell r="D29">
            <v>833.68700000000001</v>
          </cell>
          <cell r="E29">
            <v>175.273</v>
          </cell>
          <cell r="F29">
            <v>817.23900000000003</v>
          </cell>
          <cell r="G29">
            <v>1</v>
          </cell>
          <cell r="L29">
            <v>35.054600000000001</v>
          </cell>
          <cell r="O29">
            <v>23.313316939859533</v>
          </cell>
          <cell r="P29">
            <v>23.313316939859533</v>
          </cell>
          <cell r="Q29">
            <v>36.2014</v>
          </cell>
          <cell r="R29">
            <v>24.472000000000001</v>
          </cell>
          <cell r="S29">
            <v>20.6144</v>
          </cell>
          <cell r="T29" t="str">
            <v>акция</v>
          </cell>
        </row>
        <row r="30">
          <cell r="A30" t="str">
            <v>242  Колбаса Сервелат ЗАПЕЧ.Дугушка ТМ Стародворье, вектор, в/к     ПОКОМ</v>
          </cell>
          <cell r="B30" t="str">
            <v>кг</v>
          </cell>
          <cell r="C30">
            <v>7.0999999999999994E-2</v>
          </cell>
          <cell r="D30">
            <v>1054.29</v>
          </cell>
          <cell r="E30">
            <v>194.04300000000001</v>
          </cell>
          <cell r="F30">
            <v>860.31799999999998</v>
          </cell>
          <cell r="G30">
            <v>1</v>
          </cell>
          <cell r="L30">
            <v>38.808599999999998</v>
          </cell>
          <cell r="O30">
            <v>22.168230752977433</v>
          </cell>
          <cell r="P30">
            <v>22.168230752977433</v>
          </cell>
          <cell r="Q30">
            <v>48.743200000000002</v>
          </cell>
          <cell r="R30">
            <v>36.083199999999998</v>
          </cell>
          <cell r="S30">
            <v>3.6926000000000001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C31">
            <v>2.8439999999999999</v>
          </cell>
          <cell r="F31">
            <v>2.8439999999999999</v>
          </cell>
          <cell r="G31">
            <v>0</v>
          </cell>
          <cell r="L31">
            <v>0</v>
          </cell>
          <cell r="O31" t="e">
            <v>#DIV/0!</v>
          </cell>
          <cell r="P31" t="e">
            <v>#DIV/0!</v>
          </cell>
          <cell r="Q31">
            <v>0</v>
          </cell>
          <cell r="R31">
            <v>0</v>
          </cell>
          <cell r="S31">
            <v>0</v>
          </cell>
        </row>
        <row r="32">
          <cell r="A32" t="str">
            <v>254  Сосиски Датские, ВЕС, ТМ КОЛБАСНЫЙ СТАНДАРТ ПОКОМ</v>
          </cell>
          <cell r="B32" t="str">
            <v>кг</v>
          </cell>
          <cell r="C32">
            <v>-1.9550000000000001</v>
          </cell>
          <cell r="D32">
            <v>1.9550000000000001</v>
          </cell>
          <cell r="E32">
            <v>-1.3</v>
          </cell>
          <cell r="G32">
            <v>0</v>
          </cell>
          <cell r="L32">
            <v>-0.26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16.37</v>
          </cell>
          <cell r="D33">
            <v>208.15799999999999</v>
          </cell>
          <cell r="E33">
            <v>106.996</v>
          </cell>
          <cell r="F33">
            <v>101.146</v>
          </cell>
          <cell r="G33">
            <v>0</v>
          </cell>
          <cell r="L33">
            <v>21.3992</v>
          </cell>
          <cell r="O33">
            <v>4.7266252944035294</v>
          </cell>
          <cell r="P33">
            <v>4.7266252944035294</v>
          </cell>
          <cell r="Q33">
            <v>38.450800000000001</v>
          </cell>
          <cell r="R33">
            <v>54.158200000000001</v>
          </cell>
          <cell r="S33">
            <v>20.983600000000003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C34">
            <v>1.647</v>
          </cell>
          <cell r="G34">
            <v>0</v>
          </cell>
          <cell r="L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  <cell r="S34">
            <v>0</v>
          </cell>
        </row>
        <row r="35">
          <cell r="A35" t="str">
            <v>265  Колбаса Балыкбургская, ВЕС, ТМ Баварушка  ПОКОМ</v>
          </cell>
          <cell r="B35" t="str">
            <v>кг</v>
          </cell>
          <cell r="C35">
            <v>4.6070000000000002</v>
          </cell>
          <cell r="D35">
            <v>261.863</v>
          </cell>
          <cell r="E35">
            <v>131.30500000000001</v>
          </cell>
          <cell r="F35">
            <v>128.03399999999999</v>
          </cell>
          <cell r="G35">
            <v>1</v>
          </cell>
          <cell r="L35">
            <v>26.261000000000003</v>
          </cell>
          <cell r="M35">
            <v>160</v>
          </cell>
          <cell r="O35">
            <v>10.968127641750122</v>
          </cell>
          <cell r="P35">
            <v>4.8754426716423582</v>
          </cell>
          <cell r="Q35">
            <v>30.938600000000001</v>
          </cell>
          <cell r="R35">
            <v>38.872399999999999</v>
          </cell>
          <cell r="S35">
            <v>32.400799999999997</v>
          </cell>
        </row>
        <row r="36">
          <cell r="A36" t="str">
            <v>266  Колбаса Филейбургская с сочным окороком, ВЕС, ТМ Баварушка  ПОКОМ</v>
          </cell>
          <cell r="B36" t="str">
            <v>кг</v>
          </cell>
          <cell r="C36">
            <v>-11.393000000000001</v>
          </cell>
          <cell r="D36">
            <v>316.93299999999999</v>
          </cell>
          <cell r="E36">
            <v>121.024</v>
          </cell>
          <cell r="F36">
            <v>173.83199999999999</v>
          </cell>
          <cell r="G36">
            <v>1</v>
          </cell>
          <cell r="L36">
            <v>24.204799999999999</v>
          </cell>
          <cell r="M36">
            <v>90</v>
          </cell>
          <cell r="O36">
            <v>10.899986779481756</v>
          </cell>
          <cell r="P36">
            <v>7.1817160232681125</v>
          </cell>
          <cell r="Q36">
            <v>24.090799999999998</v>
          </cell>
          <cell r="R36">
            <v>37.550200000000004</v>
          </cell>
          <cell r="S36">
            <v>26.976799999999997</v>
          </cell>
        </row>
        <row r="37">
          <cell r="A37" t="str">
            <v>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-1.5229999999999999</v>
          </cell>
          <cell r="D37">
            <v>1.5229999999999999</v>
          </cell>
          <cell r="G37">
            <v>0</v>
          </cell>
          <cell r="L37">
            <v>0</v>
          </cell>
          <cell r="O37" t="e">
            <v>#DIV/0!</v>
          </cell>
          <cell r="P37" t="e">
            <v>#DIV/0!</v>
          </cell>
          <cell r="Q37">
            <v>2.6257999999999999</v>
          </cell>
          <cell r="R37">
            <v>0</v>
          </cell>
          <cell r="S37">
            <v>0</v>
          </cell>
        </row>
        <row r="38">
          <cell r="A38" t="str">
            <v>273  Сосиски Сочинки с сочной грудинкой, МГС 0.4кг,   ПОКОМ</v>
          </cell>
          <cell r="B38" t="str">
            <v>шт</v>
          </cell>
          <cell r="C38">
            <v>643</v>
          </cell>
          <cell r="D38">
            <v>1002</v>
          </cell>
          <cell r="E38">
            <v>278</v>
          </cell>
          <cell r="F38">
            <v>1316</v>
          </cell>
          <cell r="G38">
            <v>0.4</v>
          </cell>
          <cell r="L38">
            <v>55.6</v>
          </cell>
          <cell r="O38">
            <v>23.669064748201439</v>
          </cell>
          <cell r="P38">
            <v>23.669064748201439</v>
          </cell>
          <cell r="Q38">
            <v>52</v>
          </cell>
          <cell r="R38">
            <v>74.8</v>
          </cell>
          <cell r="S38">
            <v>53.4</v>
          </cell>
        </row>
        <row r="39">
          <cell r="A39" t="str">
            <v>301  Сосиски Сочинки по-баварски с сыром,  0.4кг, ТМ Стародворье  ПОКОМ</v>
          </cell>
          <cell r="B39" t="str">
            <v>шт</v>
          </cell>
          <cell r="C39">
            <v>581</v>
          </cell>
          <cell r="D39">
            <v>1002</v>
          </cell>
          <cell r="E39">
            <v>242</v>
          </cell>
          <cell r="F39">
            <v>1308</v>
          </cell>
          <cell r="G39">
            <v>0.4</v>
          </cell>
          <cell r="L39">
            <v>48.4</v>
          </cell>
          <cell r="O39">
            <v>27.024793388429753</v>
          </cell>
          <cell r="P39">
            <v>27.024793388429753</v>
          </cell>
          <cell r="Q39">
            <v>30.6</v>
          </cell>
          <cell r="R39">
            <v>60.2</v>
          </cell>
          <cell r="S39">
            <v>33.6</v>
          </cell>
          <cell r="T39" t="str">
            <v>акция</v>
          </cell>
        </row>
        <row r="40">
          <cell r="A40" t="str">
            <v>302  Сосиски Сочинки по-баварски,  0.4кг, ТМ Стародворье  ПОКОМ</v>
          </cell>
          <cell r="B40" t="str">
            <v>шт</v>
          </cell>
          <cell r="C40">
            <v>504</v>
          </cell>
          <cell r="D40">
            <v>1067</v>
          </cell>
          <cell r="E40">
            <v>249</v>
          </cell>
          <cell r="F40">
            <v>1288</v>
          </cell>
          <cell r="G40">
            <v>0.4</v>
          </cell>
          <cell r="L40">
            <v>49.8</v>
          </cell>
          <cell r="O40">
            <v>25.863453815261046</v>
          </cell>
          <cell r="P40">
            <v>25.863453815261046</v>
          </cell>
          <cell r="Q40">
            <v>38.4</v>
          </cell>
          <cell r="R40">
            <v>61.8</v>
          </cell>
          <cell r="S40">
            <v>52.2</v>
          </cell>
          <cell r="T40" t="str">
            <v>акция</v>
          </cell>
        </row>
        <row r="41">
          <cell r="A41" t="str">
            <v>309  Сосиски Сочинки с сыром 0,4 кг ТМ Стародворье  ПОКОМ</v>
          </cell>
          <cell r="B41" t="str">
            <v>шт</v>
          </cell>
          <cell r="C41">
            <v>-9</v>
          </cell>
          <cell r="E41">
            <v>1</v>
          </cell>
          <cell r="F41">
            <v>-10</v>
          </cell>
          <cell r="G41">
            <v>0</v>
          </cell>
          <cell r="L41">
            <v>0.2</v>
          </cell>
          <cell r="O41">
            <v>-50</v>
          </cell>
          <cell r="P41">
            <v>-50</v>
          </cell>
          <cell r="Q41">
            <v>1</v>
          </cell>
          <cell r="R41">
            <v>0</v>
          </cell>
          <cell r="S41">
            <v>0</v>
          </cell>
        </row>
        <row r="42">
          <cell r="A42" t="str">
            <v>312  Ветчина Филейская ТМ Вязанка ТС Столичная ВЕС  ПОКОМ</v>
          </cell>
          <cell r="B42" t="str">
            <v>кг</v>
          </cell>
          <cell r="C42">
            <v>305.37200000000001</v>
          </cell>
          <cell r="D42">
            <v>515.75</v>
          </cell>
          <cell r="E42">
            <v>90.578000000000003</v>
          </cell>
          <cell r="F42">
            <v>703.52099999999996</v>
          </cell>
          <cell r="G42">
            <v>1</v>
          </cell>
          <cell r="L42">
            <v>18.115600000000001</v>
          </cell>
          <cell r="O42">
            <v>38.835092406544632</v>
          </cell>
          <cell r="P42">
            <v>38.835092406544632</v>
          </cell>
          <cell r="Q42">
            <v>25.4208</v>
          </cell>
          <cell r="R42">
            <v>31.817799999999998</v>
          </cell>
          <cell r="S42">
            <v>21.315199999999997</v>
          </cell>
        </row>
        <row r="43">
          <cell r="A43" t="str">
            <v>313 Колбаса вареная Молокуша ТМ Вязанка в оболочке полиамид. ВЕС  ПОКОМ</v>
          </cell>
          <cell r="B43" t="str">
            <v>кг</v>
          </cell>
          <cell r="C43">
            <v>97.298000000000002</v>
          </cell>
          <cell r="D43">
            <v>410.42</v>
          </cell>
          <cell r="E43">
            <v>138.405</v>
          </cell>
          <cell r="F43">
            <v>321.71199999999999</v>
          </cell>
          <cell r="G43">
            <v>1</v>
          </cell>
          <cell r="L43">
            <v>27.681000000000001</v>
          </cell>
          <cell r="O43">
            <v>11.622123478198041</v>
          </cell>
          <cell r="P43">
            <v>11.622123478198041</v>
          </cell>
          <cell r="Q43">
            <v>30.535800000000002</v>
          </cell>
          <cell r="R43">
            <v>48.107199999999999</v>
          </cell>
          <cell r="S43">
            <v>44.093400000000003</v>
          </cell>
        </row>
        <row r="44">
          <cell r="A44" t="str">
            <v>314 Колбаса вареная Филейская ТМ Вязанка ТС Классическая в оболочке полиамид.  ПОКОМ</v>
          </cell>
          <cell r="B44" t="str">
            <v>кг</v>
          </cell>
          <cell r="C44">
            <v>90.454999999999998</v>
          </cell>
          <cell r="D44">
            <v>1507.1990000000001</v>
          </cell>
          <cell r="E44">
            <v>38.667999999999999</v>
          </cell>
          <cell r="F44">
            <v>1532.1859999999999</v>
          </cell>
          <cell r="G44">
            <v>1</v>
          </cell>
          <cell r="L44">
            <v>7.7336</v>
          </cell>
          <cell r="O44">
            <v>198.12066825281886</v>
          </cell>
          <cell r="P44">
            <v>198.12066825281886</v>
          </cell>
          <cell r="Q44">
            <v>10.8</v>
          </cell>
          <cell r="R44">
            <v>6.6879999999999997</v>
          </cell>
          <cell r="S44">
            <v>3.2548000000000004</v>
          </cell>
          <cell r="T44" t="str">
            <v>акция</v>
          </cell>
        </row>
        <row r="45">
          <cell r="A45" t="str">
            <v>315 Колбаса Нежная ТМ Зареченские ТС Зареченские продукты в оболочкНТУ.  изделие вар  ПОКОМ</v>
          </cell>
          <cell r="B45" t="str">
            <v>кг</v>
          </cell>
          <cell r="C45">
            <v>278.97800000000001</v>
          </cell>
          <cell r="D45">
            <v>515.53499999999997</v>
          </cell>
          <cell r="F45">
            <v>794.51300000000003</v>
          </cell>
          <cell r="G45">
            <v>1</v>
          </cell>
          <cell r="L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  <cell r="S45">
            <v>0</v>
          </cell>
          <cell r="T45" t="str">
            <v>акция</v>
          </cell>
        </row>
        <row r="46">
          <cell r="A46" t="str">
            <v>318 Сосиски Датские ТМ Зареченские колбасы ТС Зареченские п полиамид в модифициров  ПОКОМ</v>
          </cell>
          <cell r="B46" t="str">
            <v>кг</v>
          </cell>
          <cell r="C46">
            <v>141.38399999999999</v>
          </cell>
          <cell r="E46">
            <v>71.882999999999996</v>
          </cell>
          <cell r="G46">
            <v>1</v>
          </cell>
          <cell r="L46">
            <v>14.3766</v>
          </cell>
          <cell r="M46">
            <v>160</v>
          </cell>
          <cell r="O46">
            <v>11.1291960547</v>
          </cell>
          <cell r="P46">
            <v>0</v>
          </cell>
          <cell r="Q46">
            <v>11.742599999999999</v>
          </cell>
          <cell r="R46">
            <v>15.898199999999999</v>
          </cell>
          <cell r="S46">
            <v>8.0641999999999996</v>
          </cell>
        </row>
        <row r="47">
          <cell r="A47" t="str">
            <v>319  Колбаса вареная Филейская ТМ Вязанка ТС Классическая, 0,45 кг. ПОКОМ</v>
          </cell>
          <cell r="B47" t="str">
            <v>шт</v>
          </cell>
          <cell r="C47">
            <v>-18</v>
          </cell>
          <cell r="D47">
            <v>18</v>
          </cell>
          <cell r="G47">
            <v>0</v>
          </cell>
          <cell r="L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  <cell r="S47">
            <v>0</v>
          </cell>
        </row>
        <row r="48">
          <cell r="A48" t="str">
            <v>320 Сосиски Сочинки ТМ Стародворье с сочным окороком в оболочке полиамид в модиф газ 0,4 кг  ПОКОМ</v>
          </cell>
          <cell r="B48" t="str">
            <v>шт</v>
          </cell>
          <cell r="D48">
            <v>504</v>
          </cell>
          <cell r="E48">
            <v>144</v>
          </cell>
          <cell r="F48">
            <v>360</v>
          </cell>
          <cell r="G48">
            <v>0.4</v>
          </cell>
          <cell r="L48">
            <v>28.8</v>
          </cell>
          <cell r="O48">
            <v>12.5</v>
          </cell>
          <cell r="P48">
            <v>12.5</v>
          </cell>
          <cell r="Q48">
            <v>0</v>
          </cell>
          <cell r="R48">
            <v>0</v>
          </cell>
          <cell r="S48">
            <v>0</v>
          </cell>
          <cell r="T48" t="str">
            <v>акция/вывод</v>
          </cell>
        </row>
        <row r="49">
          <cell r="A49" t="str">
            <v>339  Колбаса вареная Филейская ТМ Вязанка ТС Классическая, 0,40 кг.  ПОКОМ</v>
          </cell>
          <cell r="B49" t="str">
            <v>шт</v>
          </cell>
          <cell r="C49">
            <v>36</v>
          </cell>
          <cell r="E49">
            <v>5.3259999999999996</v>
          </cell>
          <cell r="F49">
            <v>-0.32600000000000001</v>
          </cell>
          <cell r="G49">
            <v>0</v>
          </cell>
          <cell r="L49">
            <v>1.0651999999999999</v>
          </cell>
          <cell r="O49">
            <v>-0.30604581299286521</v>
          </cell>
          <cell r="P49">
            <v>-0.30604581299286521</v>
          </cell>
          <cell r="Q49">
            <v>16.2</v>
          </cell>
          <cell r="R49">
            <v>11.4</v>
          </cell>
          <cell r="S49">
            <v>8</v>
          </cell>
        </row>
        <row r="50">
          <cell r="A50" t="str">
            <v>352 Сардельки Сочинки с сыром ТМ Стародворье 0,4 кг   ПОКОМ</v>
          </cell>
          <cell r="B50" t="str">
            <v>шт</v>
          </cell>
          <cell r="D50">
            <v>504</v>
          </cell>
          <cell r="E50">
            <v>161</v>
          </cell>
          <cell r="F50">
            <v>343</v>
          </cell>
          <cell r="G50">
            <v>0.4</v>
          </cell>
          <cell r="L50">
            <v>32.200000000000003</v>
          </cell>
          <cell r="M50">
            <v>45</v>
          </cell>
          <cell r="O50">
            <v>12.049689440993788</v>
          </cell>
          <cell r="P50">
            <v>10.652173913043477</v>
          </cell>
          <cell r="Q50">
            <v>0</v>
          </cell>
          <cell r="R50">
            <v>0</v>
          </cell>
          <cell r="S50">
            <v>0</v>
          </cell>
          <cell r="T50" t="str">
            <v>акция/вывод</v>
          </cell>
        </row>
        <row r="51">
          <cell r="A51" t="str">
            <v>369 Колбаса Сливушка ТМ Вязанка в оболочке полиамид вес.  ПОКОМ</v>
          </cell>
          <cell r="B51" t="str">
            <v>кг</v>
          </cell>
          <cell r="D51">
            <v>507.48</v>
          </cell>
          <cell r="E51">
            <v>48.476999999999997</v>
          </cell>
          <cell r="F51">
            <v>459.00299999999999</v>
          </cell>
          <cell r="G51">
            <v>1</v>
          </cell>
          <cell r="L51">
            <v>9.6953999999999994</v>
          </cell>
          <cell r="O51">
            <v>47.342347917569157</v>
          </cell>
          <cell r="P51">
            <v>47.342347917569157</v>
          </cell>
          <cell r="Q51">
            <v>0</v>
          </cell>
          <cell r="R51">
            <v>0</v>
          </cell>
          <cell r="S51">
            <v>0</v>
          </cell>
          <cell r="T51" t="str">
            <v>акция/вывод</v>
          </cell>
        </row>
        <row r="52">
          <cell r="A52" t="str">
            <v>370 Ветчина Сливушка с индейкой ТМ Вязанка в оболочке полиамид.</v>
          </cell>
          <cell r="B52" t="str">
            <v>кг</v>
          </cell>
          <cell r="D52">
            <v>516.35599999999999</v>
          </cell>
          <cell r="E52">
            <v>28.704999999999998</v>
          </cell>
          <cell r="F52">
            <v>487.65100000000001</v>
          </cell>
          <cell r="G52">
            <v>1</v>
          </cell>
          <cell r="L52">
            <v>5.7409999999999997</v>
          </cell>
          <cell r="O52">
            <v>84.941821982233066</v>
          </cell>
          <cell r="P52">
            <v>84.941821982233066</v>
          </cell>
          <cell r="Q52">
            <v>0</v>
          </cell>
          <cell r="R52">
            <v>0</v>
          </cell>
          <cell r="S52">
            <v>0</v>
          </cell>
          <cell r="T52" t="str">
            <v>акция/вывод</v>
          </cell>
        </row>
        <row r="53">
          <cell r="A53" t="str">
            <v>371 Сосиски Сочинки Молочные ТМ Стародворье в оболочке амицел в модгазовой среде 0,4 кг  ПОКОМ</v>
          </cell>
          <cell r="B53" t="str">
            <v>шт</v>
          </cell>
          <cell r="D53">
            <v>504</v>
          </cell>
          <cell r="E53">
            <v>115</v>
          </cell>
          <cell r="F53">
            <v>389</v>
          </cell>
          <cell r="G53">
            <v>0.4</v>
          </cell>
          <cell r="L53">
            <v>23</v>
          </cell>
          <cell r="O53">
            <v>16.913043478260871</v>
          </cell>
          <cell r="P53">
            <v>16.913043478260871</v>
          </cell>
          <cell r="Q53">
            <v>0</v>
          </cell>
          <cell r="R53">
            <v>0</v>
          </cell>
          <cell r="S53">
            <v>0</v>
          </cell>
          <cell r="T53" t="str">
            <v>акция/вывод</v>
          </cell>
        </row>
        <row r="54">
          <cell r="A54" t="str">
            <v>372 Сосиски Сочинки Сливочные ТМ Стародворье в оболочке амицел в мо среде 0,4 кг  ПОКОМ</v>
          </cell>
          <cell r="B54" t="str">
            <v>шт</v>
          </cell>
          <cell r="D54">
            <v>504</v>
          </cell>
          <cell r="E54">
            <v>102</v>
          </cell>
          <cell r="F54">
            <v>402</v>
          </cell>
          <cell r="G54">
            <v>0.4</v>
          </cell>
          <cell r="L54">
            <v>20.399999999999999</v>
          </cell>
          <cell r="O54">
            <v>19.705882352941178</v>
          </cell>
          <cell r="P54">
            <v>19.705882352941178</v>
          </cell>
          <cell r="Q54">
            <v>0</v>
          </cell>
          <cell r="R54">
            <v>0</v>
          </cell>
          <cell r="S54">
            <v>0</v>
          </cell>
          <cell r="T54" t="str">
            <v>акция/вывод</v>
          </cell>
        </row>
        <row r="55">
          <cell r="A55" t="str">
            <v>378 Ветчина Балыкбургская ТМ Баварушка в оболочке фиброуз в вакуумной упаковке.  ПОКОМ</v>
          </cell>
          <cell r="B55" t="str">
            <v>кг</v>
          </cell>
          <cell r="D55">
            <v>104.65900000000001</v>
          </cell>
          <cell r="E55">
            <v>8.2309999999999999</v>
          </cell>
          <cell r="F55">
            <v>96.427999999999997</v>
          </cell>
          <cell r="G55">
            <v>1</v>
          </cell>
          <cell r="L55">
            <v>1.6461999999999999</v>
          </cell>
          <cell r="O55">
            <v>58.576114688373224</v>
          </cell>
          <cell r="P55">
            <v>58.576114688373224</v>
          </cell>
          <cell r="Q55">
            <v>0</v>
          </cell>
          <cell r="R55">
            <v>0</v>
          </cell>
          <cell r="S55">
            <v>0</v>
          </cell>
          <cell r="T55" t="str">
            <v>акция/вывод</v>
          </cell>
        </row>
        <row r="56">
          <cell r="A56" t="str">
            <v>БОНУС_096  Сосиски Баварские,  0.42кг,ПОКОМ</v>
          </cell>
          <cell r="B56" t="str">
            <v>шт</v>
          </cell>
          <cell r="C56">
            <v>-3</v>
          </cell>
          <cell r="D56">
            <v>41</v>
          </cell>
          <cell r="E56">
            <v>62</v>
          </cell>
          <cell r="F56">
            <v>-24</v>
          </cell>
          <cell r="G56">
            <v>0</v>
          </cell>
          <cell r="L56">
            <v>12.4</v>
          </cell>
          <cell r="O56">
            <v>-1.9354838709677418</v>
          </cell>
          <cell r="P56">
            <v>-1.9354838709677418</v>
          </cell>
          <cell r="Q56">
            <v>0</v>
          </cell>
          <cell r="R56">
            <v>0</v>
          </cell>
          <cell r="S56">
            <v>0</v>
          </cell>
        </row>
        <row r="57">
          <cell r="A57" t="str">
            <v>БОНУС_225  Колбаса Дугушка со шпиком, ВЕС, ТМ Стародворье   ПОКОМ</v>
          </cell>
          <cell r="B57" t="str">
            <v>кг</v>
          </cell>
          <cell r="D57">
            <v>67.489999999999995</v>
          </cell>
          <cell r="E57">
            <v>85.391999999999996</v>
          </cell>
          <cell r="F57">
            <v>-20.556000000000001</v>
          </cell>
          <cell r="G57">
            <v>0</v>
          </cell>
          <cell r="L57">
            <v>17.078399999999998</v>
          </cell>
          <cell r="O57">
            <v>-1.2036256323777406</v>
          </cell>
          <cell r="P57">
            <v>-1.2036256323777406</v>
          </cell>
          <cell r="Q57">
            <v>0</v>
          </cell>
          <cell r="R57">
            <v>0</v>
          </cell>
          <cell r="S57">
            <v>1.4003999999999999</v>
          </cell>
        </row>
        <row r="58">
          <cell r="A58" t="str">
            <v>БОНУС_314 Колбаса вареная Филейская ТМ Вязанка ТС Классическая в оболочке полиамид.  ПОКОМ</v>
          </cell>
          <cell r="B58" t="str">
            <v>кг</v>
          </cell>
          <cell r="D58">
            <v>17.398</v>
          </cell>
          <cell r="E58">
            <v>34.874000000000002</v>
          </cell>
          <cell r="F58">
            <v>-24.184000000000001</v>
          </cell>
          <cell r="G58">
            <v>0</v>
          </cell>
          <cell r="L58">
            <v>6.9748000000000001</v>
          </cell>
          <cell r="O58">
            <v>-3.4673395652921948</v>
          </cell>
          <cell r="P58">
            <v>-3.4673395652921948</v>
          </cell>
          <cell r="Q58">
            <v>0</v>
          </cell>
          <cell r="R58">
            <v>0</v>
          </cell>
          <cell r="S58">
            <v>1.597</v>
          </cell>
        </row>
        <row r="59">
          <cell r="A59" t="str">
            <v>Сардельки Сочинки с сочным окороком ТМ Стародворье полиамид мгс ф/в 0,4 кг СК3</v>
          </cell>
          <cell r="B59" t="str">
            <v>шт</v>
          </cell>
          <cell r="G59">
            <v>0.4</v>
          </cell>
          <cell r="L59">
            <v>0</v>
          </cell>
          <cell r="M59">
            <v>200</v>
          </cell>
          <cell r="O59" t="e">
            <v>#DIV/0!</v>
          </cell>
          <cell r="P59" t="e">
            <v>#DIV/0!</v>
          </cell>
          <cell r="Q59">
            <v>0</v>
          </cell>
          <cell r="R59">
            <v>0</v>
          </cell>
          <cell r="S59">
            <v>0</v>
          </cell>
          <cell r="T59" t="str">
            <v>заказать для акции</v>
          </cell>
        </row>
        <row r="60">
          <cell r="A60" t="str">
            <v>В/к колбасы «Сочинка по-европейски с сочной грудинкой» Весовой фиброуз ТМ «Стародворье»</v>
          </cell>
          <cell r="B60" t="str">
            <v>кг</v>
          </cell>
          <cell r="G60">
            <v>1</v>
          </cell>
          <cell r="M60">
            <v>45</v>
          </cell>
        </row>
        <row r="61">
          <cell r="A61" t="str">
            <v>В/к колбасы «Сочинка по-фински с сочным окороком» Весовой фиброуз ТМ «Стародворье»</v>
          </cell>
          <cell r="B61" t="str">
            <v>кг</v>
          </cell>
          <cell r="G61">
            <v>1</v>
          </cell>
          <cell r="M61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3"/>
  <sheetViews>
    <sheetView tabSelected="1" workbookViewId="0">
      <pane ySplit="5" topLeftCell="A6" activePane="bottomLeft" state="frozen"/>
      <selection pane="bottomLeft" activeCell="AA10" sqref="AA10"/>
    </sheetView>
  </sheetViews>
  <sheetFormatPr defaultColWidth="10.5" defaultRowHeight="11.45" customHeight="1" outlineLevelRow="2" x14ac:dyDescent="0.2"/>
  <cols>
    <col min="1" max="1" width="71.83203125" style="1" customWidth="1"/>
    <col min="2" max="2" width="4" style="1" customWidth="1"/>
    <col min="3" max="3" width="10.83203125" style="1" customWidth="1"/>
    <col min="4" max="7" width="7.5" style="1" customWidth="1"/>
    <col min="8" max="8" width="4.83203125" style="13" customWidth="1"/>
    <col min="9" max="9" width="1.83203125" style="2" customWidth="1"/>
    <col min="10" max="12" width="2.33203125" style="2" customWidth="1"/>
    <col min="13" max="13" width="7.83203125" style="2" customWidth="1"/>
    <col min="14" max="14" width="10.5" style="2"/>
    <col min="15" max="15" width="2.5" style="2" customWidth="1"/>
    <col min="16" max="17" width="6.1640625" style="2" customWidth="1"/>
    <col min="18" max="20" width="7.1640625" style="2" customWidth="1"/>
    <col min="21" max="21" width="15.6640625" style="2" customWidth="1"/>
    <col min="22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14" t="s">
        <v>70</v>
      </c>
      <c r="D3" s="4" t="s">
        <v>3</v>
      </c>
      <c r="E3" s="4"/>
      <c r="F3" s="4"/>
      <c r="G3" s="4"/>
      <c r="H3" s="9" t="s">
        <v>58</v>
      </c>
      <c r="I3" s="10" t="s">
        <v>59</v>
      </c>
      <c r="J3" s="10" t="s">
        <v>60</v>
      </c>
      <c r="K3" s="10" t="s">
        <v>61</v>
      </c>
      <c r="L3" s="10" t="s">
        <v>61</v>
      </c>
      <c r="M3" s="10" t="s">
        <v>62</v>
      </c>
      <c r="N3" s="10" t="s">
        <v>61</v>
      </c>
      <c r="O3" s="10" t="s">
        <v>61</v>
      </c>
      <c r="P3" s="10" t="s">
        <v>63</v>
      </c>
      <c r="Q3" s="10" t="s">
        <v>64</v>
      </c>
      <c r="R3" s="11" t="s">
        <v>65</v>
      </c>
      <c r="S3" s="11" t="s">
        <v>66</v>
      </c>
      <c r="T3" s="11" t="s">
        <v>69</v>
      </c>
      <c r="U3" s="10" t="s">
        <v>67</v>
      </c>
      <c r="V3" s="10" t="s">
        <v>68</v>
      </c>
      <c r="W3" s="10" t="s">
        <v>68</v>
      </c>
    </row>
    <row r="4" spans="1:23" ht="26.1" customHeight="1" x14ac:dyDescent="0.2">
      <c r="A4" s="4" t="s">
        <v>1</v>
      </c>
      <c r="B4" s="4" t="s">
        <v>2</v>
      </c>
      <c r="C4" s="14" t="s">
        <v>70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2">
        <f t="shared" ref="F5:G5" si="0">SUM(F6:F79)</f>
        <v>7275.5250000000005</v>
      </c>
      <c r="G5" s="12">
        <f t="shared" si="0"/>
        <v>21837.623999999996</v>
      </c>
      <c r="H5" s="9"/>
      <c r="I5" s="12">
        <f t="shared" ref="I5:O5" si="1">SUM(I6:I79)</f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1455.1050000000005</v>
      </c>
      <c r="N5" s="12">
        <f t="shared" si="1"/>
        <v>5285.7689999999993</v>
      </c>
      <c r="O5" s="12">
        <f t="shared" si="1"/>
        <v>0</v>
      </c>
      <c r="P5" s="10"/>
      <c r="Q5" s="10"/>
      <c r="R5" s="12">
        <f>SUM(R6:R79)</f>
        <v>1666.2878000000003</v>
      </c>
      <c r="S5" s="12">
        <f>SUM(S6:S79)</f>
        <v>1323.6587999999997</v>
      </c>
      <c r="T5" s="12">
        <f>SUM(T6:T79)</f>
        <v>1572.6354000000003</v>
      </c>
      <c r="U5" s="10"/>
      <c r="V5" s="12">
        <f>SUM(V6:V79)</f>
        <v>4985.088999999999</v>
      </c>
      <c r="W5" s="12">
        <f>SUM(W6:W79)</f>
        <v>0</v>
      </c>
    </row>
    <row r="6" spans="1:23" ht="11.1" customHeight="1" outlineLevel="2" x14ac:dyDescent="0.2">
      <c r="A6" s="7" t="s">
        <v>8</v>
      </c>
      <c r="B6" s="7" t="s">
        <v>9</v>
      </c>
      <c r="C6" s="18" t="str">
        <f>VLOOKUP(A6,[1]TDSheet!$A:$C,3,0)</f>
        <v>АКЦИЯ</v>
      </c>
      <c r="D6" s="8">
        <v>781.95100000000002</v>
      </c>
      <c r="E6" s="8"/>
      <c r="F6" s="8">
        <v>78.116</v>
      </c>
      <c r="G6" s="8">
        <v>683.56100000000004</v>
      </c>
      <c r="H6" s="13">
        <f>VLOOKUP(A6,[2]TDSheet!$A:$G,7,0)</f>
        <v>1</v>
      </c>
      <c r="M6" s="2">
        <f>F6/5</f>
        <v>15.623200000000001</v>
      </c>
      <c r="N6" s="20"/>
      <c r="O6" s="20"/>
      <c r="P6" s="2">
        <f>(G6+N6+O6)/M6</f>
        <v>43.752944339187877</v>
      </c>
      <c r="Q6" s="2">
        <f>G6/M6</f>
        <v>43.752944339187877</v>
      </c>
      <c r="R6" s="2">
        <f>VLOOKUP(A6,[2]TDSheet!$A:$R,18,0)</f>
        <v>34.428199999999997</v>
      </c>
      <c r="S6" s="2">
        <f>VLOOKUP(A6,[2]TDSheet!$A:$S,19,0)</f>
        <v>23.344799999999999</v>
      </c>
      <c r="T6" s="2">
        <f>VLOOKUP(A6,[2]TDSheet!$A:$L,12,0)</f>
        <v>16.502600000000001</v>
      </c>
      <c r="V6" s="2">
        <f>N6*H6</f>
        <v>0</v>
      </c>
    </row>
    <row r="7" spans="1:23" ht="11.1" customHeight="1" outlineLevel="2" x14ac:dyDescent="0.2">
      <c r="A7" s="7" t="s">
        <v>10</v>
      </c>
      <c r="B7" s="7" t="s">
        <v>9</v>
      </c>
      <c r="C7" s="18" t="str">
        <f>VLOOKUP(A7,[1]TDSheet!$A:$C,3,0)</f>
        <v>АКЦИЯ</v>
      </c>
      <c r="D7" s="8">
        <v>680.66200000000003</v>
      </c>
      <c r="E7" s="8"/>
      <c r="F7" s="8">
        <v>87.305000000000007</v>
      </c>
      <c r="G7" s="8">
        <v>566.63300000000004</v>
      </c>
      <c r="H7" s="13">
        <f>VLOOKUP(A7,[2]TDSheet!$A:$G,7,0)</f>
        <v>1</v>
      </c>
      <c r="M7" s="2">
        <f t="shared" ref="M7:M53" si="2">F7/5</f>
        <v>17.461000000000002</v>
      </c>
      <c r="N7" s="20"/>
      <c r="O7" s="20"/>
      <c r="P7" s="2">
        <f t="shared" ref="P7:P53" si="3">(G7+N7+O7)/M7</f>
        <v>32.451348720004582</v>
      </c>
      <c r="Q7" s="2">
        <f t="shared" ref="Q7:Q53" si="4">G7/M7</f>
        <v>32.451348720004582</v>
      </c>
      <c r="R7" s="2">
        <f>VLOOKUP(A7,[2]TDSheet!$A:$R,18,0)</f>
        <v>21.366999999999997</v>
      </c>
      <c r="S7" s="2">
        <f>VLOOKUP(A7,[2]TDSheet!$A:$S,19,0)</f>
        <v>22.027200000000001</v>
      </c>
      <c r="T7" s="2">
        <f>VLOOKUP(A7,[2]TDSheet!$A:$L,12,0)</f>
        <v>16.2592</v>
      </c>
      <c r="V7" s="2">
        <f t="shared" ref="V7:V53" si="5">N7*H7</f>
        <v>0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77.447000000000003</v>
      </c>
      <c r="E8" s="8">
        <v>187.55600000000001</v>
      </c>
      <c r="F8" s="8">
        <v>30.411999999999999</v>
      </c>
      <c r="G8" s="8">
        <v>226.398</v>
      </c>
      <c r="H8" s="13">
        <f>VLOOKUP(A8,[2]TDSheet!$A:$G,7,0)</f>
        <v>1</v>
      </c>
      <c r="M8" s="2">
        <f t="shared" si="2"/>
        <v>6.0823999999999998</v>
      </c>
      <c r="N8" s="20"/>
      <c r="O8" s="20"/>
      <c r="P8" s="2">
        <f t="shared" si="3"/>
        <v>37.22182033407865</v>
      </c>
      <c r="Q8" s="2">
        <f t="shared" si="4"/>
        <v>37.22182033407865</v>
      </c>
      <c r="R8" s="2">
        <f>VLOOKUP(A8,[2]TDSheet!$A:$R,18,0)</f>
        <v>21.5608</v>
      </c>
      <c r="S8" s="2">
        <f>VLOOKUP(A8,[2]TDSheet!$A:$S,19,0)</f>
        <v>14.4208</v>
      </c>
      <c r="T8" s="2">
        <f>VLOOKUP(A8,[2]TDSheet!$A:$L,12,0)</f>
        <v>22.544800000000002</v>
      </c>
      <c r="V8" s="2">
        <f t="shared" si="5"/>
        <v>0</v>
      </c>
    </row>
    <row r="9" spans="1:23" ht="11.1" customHeight="1" outlineLevel="2" x14ac:dyDescent="0.2">
      <c r="A9" s="7" t="s">
        <v>12</v>
      </c>
      <c r="B9" s="7" t="s">
        <v>9</v>
      </c>
      <c r="C9" s="7"/>
      <c r="D9" s="8">
        <v>313.36500000000001</v>
      </c>
      <c r="E9" s="8"/>
      <c r="F9" s="8">
        <v>121.58199999999999</v>
      </c>
      <c r="G9" s="8">
        <v>158.95699999999999</v>
      </c>
      <c r="H9" s="13">
        <f>VLOOKUP(A9,[2]TDSheet!$A:$G,7,0)</f>
        <v>1</v>
      </c>
      <c r="M9" s="2">
        <f t="shared" si="2"/>
        <v>24.316399999999998</v>
      </c>
      <c r="N9" s="20">
        <f>12*M9-G9</f>
        <v>132.83979999999997</v>
      </c>
      <c r="O9" s="20"/>
      <c r="P9" s="2">
        <f t="shared" si="3"/>
        <v>12</v>
      </c>
      <c r="Q9" s="2">
        <f t="shared" si="4"/>
        <v>6.5370285075093353</v>
      </c>
      <c r="R9" s="2">
        <f>VLOOKUP(A9,[2]TDSheet!$A:$R,18,0)</f>
        <v>27.943999999999999</v>
      </c>
      <c r="S9" s="2">
        <f>VLOOKUP(A9,[2]TDSheet!$A:$S,19,0)</f>
        <v>36.194600000000001</v>
      </c>
      <c r="T9" s="2">
        <f>VLOOKUP(A9,[2]TDSheet!$A:$L,12,0)</f>
        <v>22.958400000000001</v>
      </c>
      <c r="V9" s="2">
        <f t="shared" si="5"/>
        <v>132.83979999999997</v>
      </c>
    </row>
    <row r="10" spans="1:23" ht="11.1" customHeight="1" outlineLevel="2" x14ac:dyDescent="0.2">
      <c r="A10" s="7" t="s">
        <v>45</v>
      </c>
      <c r="B10" s="7" t="s">
        <v>20</v>
      </c>
      <c r="C10" s="7"/>
      <c r="D10" s="8">
        <v>8</v>
      </c>
      <c r="E10" s="8">
        <v>65</v>
      </c>
      <c r="F10" s="8"/>
      <c r="G10" s="8">
        <v>73</v>
      </c>
      <c r="H10" s="13">
        <f>VLOOKUP(A10,[2]TDSheet!$A:$G,7,0)</f>
        <v>0</v>
      </c>
      <c r="M10" s="2">
        <f t="shared" si="2"/>
        <v>0</v>
      </c>
      <c r="N10" s="20"/>
      <c r="O10" s="20"/>
      <c r="P10" s="2" t="e">
        <f t="shared" si="3"/>
        <v>#DIV/0!</v>
      </c>
      <c r="Q10" s="2" t="e">
        <f t="shared" si="4"/>
        <v>#DIV/0!</v>
      </c>
      <c r="R10" s="2">
        <f>VLOOKUP(A10,[2]TDSheet!$A:$R,18,0)</f>
        <v>2.6</v>
      </c>
      <c r="S10" s="2">
        <f>VLOOKUP(A10,[2]TDSheet!$A:$S,19,0)</f>
        <v>1</v>
      </c>
      <c r="T10" s="2">
        <f>VLOOKUP(A10,[2]TDSheet!$A:$L,12,0)</f>
        <v>1</v>
      </c>
      <c r="V10" s="2">
        <f t="shared" si="5"/>
        <v>0</v>
      </c>
    </row>
    <row r="11" spans="1:23" ht="11.1" customHeight="1" outlineLevel="2" x14ac:dyDescent="0.2">
      <c r="A11" s="7" t="s">
        <v>46</v>
      </c>
      <c r="B11" s="7" t="s">
        <v>20</v>
      </c>
      <c r="C11" s="7"/>
      <c r="D11" s="8"/>
      <c r="E11" s="8">
        <v>1</v>
      </c>
      <c r="F11" s="8"/>
      <c r="G11" s="8"/>
      <c r="H11" s="13">
        <f>VLOOKUP(A11,[2]TDSheet!$A:$G,7,0)</f>
        <v>0</v>
      </c>
      <c r="M11" s="2">
        <f t="shared" si="2"/>
        <v>0</v>
      </c>
      <c r="N11" s="20"/>
      <c r="O11" s="20"/>
      <c r="P11" s="2" t="e">
        <f t="shared" si="3"/>
        <v>#DIV/0!</v>
      </c>
      <c r="Q11" s="2" t="e">
        <f t="shared" si="4"/>
        <v>#DIV/0!</v>
      </c>
      <c r="R11" s="2">
        <f>VLOOKUP(A11,[2]TDSheet!$A:$R,18,0)</f>
        <v>0</v>
      </c>
      <c r="S11" s="2">
        <f>VLOOKUP(A11,[2]TDSheet!$A:$S,19,0)</f>
        <v>0</v>
      </c>
      <c r="T11" s="2">
        <f>VLOOKUP(A11,[2]TDSheet!$A:$L,12,0)</f>
        <v>0.2</v>
      </c>
      <c r="V11" s="2">
        <f t="shared" si="5"/>
        <v>0</v>
      </c>
    </row>
    <row r="12" spans="1:23" ht="21.95" customHeight="1" outlineLevel="2" x14ac:dyDescent="0.2">
      <c r="A12" s="7" t="s">
        <v>47</v>
      </c>
      <c r="B12" s="7" t="s">
        <v>20</v>
      </c>
      <c r="C12" s="19" t="str">
        <f>VLOOKUP(A12,[1]TDSheet!$A:$C,3,0)</f>
        <v>АКЦИЯ</v>
      </c>
      <c r="D12" s="8">
        <v>957</v>
      </c>
      <c r="E12" s="8"/>
      <c r="F12" s="8">
        <v>15</v>
      </c>
      <c r="G12" s="8">
        <v>847</v>
      </c>
      <c r="H12" s="13">
        <f>VLOOKUP(A12,[2]TDSheet!$A:$G,7,0)</f>
        <v>0.42</v>
      </c>
      <c r="M12" s="2">
        <f t="shared" si="2"/>
        <v>3</v>
      </c>
      <c r="N12" s="20"/>
      <c r="O12" s="20"/>
      <c r="P12" s="2">
        <f t="shared" si="3"/>
        <v>282.33333333333331</v>
      </c>
      <c r="Q12" s="2">
        <f t="shared" si="4"/>
        <v>282.33333333333331</v>
      </c>
      <c r="R12" s="2">
        <f>VLOOKUP(A12,[2]TDSheet!$A:$R,18,0)</f>
        <v>0</v>
      </c>
      <c r="S12" s="2">
        <f>VLOOKUP(A12,[2]TDSheet!$A:$S,19,0)</f>
        <v>0</v>
      </c>
      <c r="T12" s="2">
        <f>VLOOKUP(A12,[2]TDSheet!$A:$L,12,0)</f>
        <v>1</v>
      </c>
      <c r="U12" s="15" t="str">
        <f>VLOOKUP(A12,[2]TDSheet!$A:$T,20,0)</f>
        <v>акция/вывод</v>
      </c>
      <c r="V12" s="2">
        <f t="shared" si="5"/>
        <v>0</v>
      </c>
    </row>
    <row r="13" spans="1:23" ht="11.1" customHeight="1" outlineLevel="2" x14ac:dyDescent="0.2">
      <c r="A13" s="7" t="s">
        <v>21</v>
      </c>
      <c r="B13" s="7" t="s">
        <v>9</v>
      </c>
      <c r="C13" s="18" t="str">
        <f>VLOOKUP(A13,[1]TDSheet!$A:$C,3,0)</f>
        <v>АКЦИЯ</v>
      </c>
      <c r="D13" s="8">
        <v>854.16300000000001</v>
      </c>
      <c r="E13" s="8"/>
      <c r="F13" s="8">
        <v>160.73099999999999</v>
      </c>
      <c r="G13" s="8">
        <v>652.11800000000005</v>
      </c>
      <c r="H13" s="13">
        <f>VLOOKUP(A13,[2]TDSheet!$A:$G,7,0)</f>
        <v>1</v>
      </c>
      <c r="M13" s="2">
        <f t="shared" si="2"/>
        <v>32.1462</v>
      </c>
      <c r="N13" s="20"/>
      <c r="O13" s="20"/>
      <c r="P13" s="2">
        <f t="shared" si="3"/>
        <v>20.286005810951217</v>
      </c>
      <c r="Q13" s="2">
        <f t="shared" si="4"/>
        <v>20.286005810951217</v>
      </c>
      <c r="R13" s="2">
        <f>VLOOKUP(A13,[2]TDSheet!$A:$R,18,0)</f>
        <v>0</v>
      </c>
      <c r="S13" s="2">
        <f>VLOOKUP(A13,[2]TDSheet!$A:$S,19,0)</f>
        <v>0</v>
      </c>
      <c r="T13" s="2">
        <f>VLOOKUP(A13,[2]TDSheet!$A:$L,12,0)</f>
        <v>37.681400000000004</v>
      </c>
      <c r="U13" s="15" t="str">
        <f>VLOOKUP(A13,[2]TDSheet!$A:$T,20,0)</f>
        <v>акция/вывод</v>
      </c>
      <c r="V13" s="2">
        <f t="shared" si="5"/>
        <v>0</v>
      </c>
    </row>
    <row r="14" spans="1:23" ht="11.1" customHeight="1" outlineLevel="2" x14ac:dyDescent="0.2">
      <c r="A14" s="7" t="s">
        <v>22</v>
      </c>
      <c r="B14" s="7" t="s">
        <v>9</v>
      </c>
      <c r="C14" s="7"/>
      <c r="D14" s="8">
        <v>1484.308</v>
      </c>
      <c r="E14" s="8">
        <v>1018.87</v>
      </c>
      <c r="F14" s="8">
        <v>979.17399999999998</v>
      </c>
      <c r="G14" s="8">
        <v>1317.731</v>
      </c>
      <c r="H14" s="13">
        <f>VLOOKUP(A14,[2]TDSheet!$A:$G,7,0)</f>
        <v>1</v>
      </c>
      <c r="M14" s="2">
        <f t="shared" si="2"/>
        <v>195.8348</v>
      </c>
      <c r="N14" s="20">
        <f>12*M14-G14</f>
        <v>1032.2866000000001</v>
      </c>
      <c r="O14" s="20"/>
      <c r="P14" s="2">
        <f t="shared" si="3"/>
        <v>12</v>
      </c>
      <c r="Q14" s="2">
        <f t="shared" si="4"/>
        <v>6.7287887546033698</v>
      </c>
      <c r="R14" s="2">
        <f>VLOOKUP(A14,[2]TDSheet!$A:$R,18,0)</f>
        <v>257.1044</v>
      </c>
      <c r="S14" s="2">
        <f>VLOOKUP(A14,[2]TDSheet!$A:$S,19,0)</f>
        <v>221.0444</v>
      </c>
      <c r="T14" s="2">
        <f>VLOOKUP(A14,[2]TDSheet!$A:$L,12,0)</f>
        <v>206.19899999999998</v>
      </c>
      <c r="V14" s="2">
        <f t="shared" si="5"/>
        <v>1032.2866000000001</v>
      </c>
    </row>
    <row r="15" spans="1:23" ht="21.95" customHeight="1" outlineLevel="2" x14ac:dyDescent="0.2">
      <c r="A15" s="7" t="s">
        <v>23</v>
      </c>
      <c r="B15" s="7" t="s">
        <v>9</v>
      </c>
      <c r="C15" s="7"/>
      <c r="D15" s="8">
        <v>1.1220000000000001</v>
      </c>
      <c r="E15" s="8"/>
      <c r="F15" s="8"/>
      <c r="G15" s="8">
        <v>1.1220000000000001</v>
      </c>
      <c r="H15" s="13">
        <f>VLOOKUP(A15,[2]TDSheet!$A:$G,7,0)</f>
        <v>0</v>
      </c>
      <c r="M15" s="2">
        <f t="shared" si="2"/>
        <v>0</v>
      </c>
      <c r="N15" s="20"/>
      <c r="O15" s="20"/>
      <c r="P15" s="2" t="e">
        <f t="shared" si="3"/>
        <v>#DIV/0!</v>
      </c>
      <c r="Q15" s="2" t="e">
        <f t="shared" si="4"/>
        <v>#DIV/0!</v>
      </c>
      <c r="R15" s="2">
        <f>VLOOKUP(A15,[2]TDSheet!$A:$R,18,0)</f>
        <v>0</v>
      </c>
      <c r="S15" s="2">
        <f>VLOOKUP(A15,[2]TDSheet!$A:$S,19,0)</f>
        <v>0</v>
      </c>
      <c r="T15" s="2">
        <f>VLOOKUP(A15,[2]TDSheet!$A:$L,12,0)</f>
        <v>0</v>
      </c>
      <c r="V15" s="2">
        <f t="shared" si="5"/>
        <v>0</v>
      </c>
    </row>
    <row r="16" spans="1:23" ht="11.1" customHeight="1" outlineLevel="2" x14ac:dyDescent="0.2">
      <c r="A16" s="7" t="s">
        <v>24</v>
      </c>
      <c r="B16" s="7" t="s">
        <v>9</v>
      </c>
      <c r="C16" s="7"/>
      <c r="D16" s="8">
        <v>358.39</v>
      </c>
      <c r="E16" s="8"/>
      <c r="F16" s="8">
        <v>9.2330000000000005</v>
      </c>
      <c r="G16" s="8">
        <v>335.601</v>
      </c>
      <c r="H16" s="13">
        <f>VLOOKUP(A16,[2]TDSheet!$A:$G,7,0)</f>
        <v>1</v>
      </c>
      <c r="M16" s="2">
        <f t="shared" si="2"/>
        <v>1.8466</v>
      </c>
      <c r="N16" s="20"/>
      <c r="O16" s="20"/>
      <c r="P16" s="2">
        <f t="shared" si="3"/>
        <v>181.73995451099319</v>
      </c>
      <c r="Q16" s="2">
        <f t="shared" si="4"/>
        <v>181.73995451099319</v>
      </c>
      <c r="R16" s="2">
        <f>VLOOKUP(A16,[2]TDSheet!$A:$R,18,0)</f>
        <v>14.424199999999999</v>
      </c>
      <c r="S16" s="2">
        <f>VLOOKUP(A16,[2]TDSheet!$A:$S,19,0)</f>
        <v>8.7230000000000008</v>
      </c>
      <c r="T16" s="2">
        <f>VLOOKUP(A16,[2]TDSheet!$A:$L,12,0)</f>
        <v>6.7456000000000005</v>
      </c>
      <c r="V16" s="2">
        <f t="shared" si="5"/>
        <v>0</v>
      </c>
    </row>
    <row r="17" spans="1:22" ht="11.1" customHeight="1" outlineLevel="2" x14ac:dyDescent="0.2">
      <c r="A17" s="7" t="s">
        <v>25</v>
      </c>
      <c r="B17" s="7" t="s">
        <v>9</v>
      </c>
      <c r="C17" s="18" t="str">
        <f>VLOOKUP(A17,[1]TDSheet!$A:$C,3,0)</f>
        <v>АКЦИЯ</v>
      </c>
      <c r="D17" s="8">
        <v>1241.798</v>
      </c>
      <c r="E17" s="8"/>
      <c r="F17" s="8">
        <v>153.32</v>
      </c>
      <c r="G17" s="8">
        <v>1048.3620000000001</v>
      </c>
      <c r="H17" s="13">
        <f>VLOOKUP(A17,[2]TDSheet!$A:$G,7,0)</f>
        <v>1</v>
      </c>
      <c r="M17" s="2">
        <f t="shared" si="2"/>
        <v>30.663999999999998</v>
      </c>
      <c r="N17" s="20"/>
      <c r="O17" s="20"/>
      <c r="P17" s="2">
        <f t="shared" si="3"/>
        <v>34.188690320897472</v>
      </c>
      <c r="Q17" s="2">
        <f t="shared" si="4"/>
        <v>34.188690320897472</v>
      </c>
      <c r="R17" s="2">
        <f>VLOOKUP(A17,[2]TDSheet!$A:$R,18,0)</f>
        <v>39.297000000000004</v>
      </c>
      <c r="S17" s="2">
        <f>VLOOKUP(A17,[2]TDSheet!$A:$S,19,0)</f>
        <v>33.464399999999998</v>
      </c>
      <c r="T17" s="2">
        <f>VLOOKUP(A17,[2]TDSheet!$A:$L,12,0)</f>
        <v>37.624000000000002</v>
      </c>
      <c r="V17" s="2">
        <f t="shared" si="5"/>
        <v>0</v>
      </c>
    </row>
    <row r="18" spans="1:22" ht="11.1" customHeight="1" outlineLevel="2" x14ac:dyDescent="0.2">
      <c r="A18" s="7" t="s">
        <v>26</v>
      </c>
      <c r="B18" s="7" t="s">
        <v>9</v>
      </c>
      <c r="C18" s="7"/>
      <c r="D18" s="8">
        <v>1856.57</v>
      </c>
      <c r="E18" s="8">
        <v>974.47</v>
      </c>
      <c r="F18" s="8">
        <v>1050.4929999999999</v>
      </c>
      <c r="G18" s="8">
        <v>1462.3920000000001</v>
      </c>
      <c r="H18" s="13">
        <f>VLOOKUP(A18,[2]TDSheet!$A:$G,7,0)</f>
        <v>1</v>
      </c>
      <c r="M18" s="2">
        <f t="shared" si="2"/>
        <v>210.09859999999998</v>
      </c>
      <c r="N18" s="20">
        <f>12*M18-G18</f>
        <v>1058.7911999999994</v>
      </c>
      <c r="O18" s="20"/>
      <c r="P18" s="2">
        <f t="shared" si="3"/>
        <v>11.999999999999998</v>
      </c>
      <c r="Q18" s="2">
        <f t="shared" si="4"/>
        <v>6.9605033065427389</v>
      </c>
      <c r="R18" s="2">
        <f>VLOOKUP(A18,[2]TDSheet!$A:$R,18,0)</f>
        <v>235.3192</v>
      </c>
      <c r="S18" s="2">
        <f>VLOOKUP(A18,[2]TDSheet!$A:$S,19,0)</f>
        <v>218.65960000000001</v>
      </c>
      <c r="T18" s="2">
        <f>VLOOKUP(A18,[2]TDSheet!$A:$L,12,0)</f>
        <v>232.08760000000001</v>
      </c>
      <c r="V18" s="2">
        <f t="shared" si="5"/>
        <v>1058.7911999999994</v>
      </c>
    </row>
    <row r="19" spans="1:22" ht="11.1" customHeight="1" outlineLevel="2" x14ac:dyDescent="0.2">
      <c r="A19" s="7" t="s">
        <v>27</v>
      </c>
      <c r="B19" s="7" t="s">
        <v>9</v>
      </c>
      <c r="C19" s="18" t="str">
        <f>VLOOKUP(A19,[1]TDSheet!$A:$C,3,0)</f>
        <v>АКЦИЯ</v>
      </c>
      <c r="D19" s="8">
        <v>1013.022</v>
      </c>
      <c r="E19" s="8"/>
      <c r="F19" s="8">
        <v>35.165999999999997</v>
      </c>
      <c r="G19" s="8">
        <v>493.93200000000002</v>
      </c>
      <c r="H19" s="13">
        <f>VLOOKUP(A19,[2]TDSheet!$A:$G,7,0)</f>
        <v>1</v>
      </c>
      <c r="M19" s="2">
        <f t="shared" si="2"/>
        <v>7.033199999999999</v>
      </c>
      <c r="N19" s="20"/>
      <c r="O19" s="20"/>
      <c r="P19" s="2">
        <f t="shared" si="3"/>
        <v>70.228629926633687</v>
      </c>
      <c r="Q19" s="2">
        <f t="shared" si="4"/>
        <v>70.228629926633687</v>
      </c>
      <c r="R19" s="2">
        <f>VLOOKUP(A19,[2]TDSheet!$A:$R,18,0)</f>
        <v>16.230799999999999</v>
      </c>
      <c r="S19" s="2">
        <f>VLOOKUP(A19,[2]TDSheet!$A:$S,19,0)</f>
        <v>9.6611999999999991</v>
      </c>
      <c r="T19" s="2">
        <f>VLOOKUP(A19,[2]TDSheet!$A:$L,12,0)</f>
        <v>9.3129999999999988</v>
      </c>
      <c r="V19" s="2">
        <f t="shared" si="5"/>
        <v>0</v>
      </c>
    </row>
    <row r="20" spans="1:22" ht="11.1" customHeight="1" outlineLevel="2" x14ac:dyDescent="0.2">
      <c r="A20" s="7" t="s">
        <v>28</v>
      </c>
      <c r="B20" s="7" t="s">
        <v>9</v>
      </c>
      <c r="C20" s="18" t="str">
        <f>VLOOKUP(A20,[1]TDSheet!$A:$C,3,0)</f>
        <v>АКЦИЯ</v>
      </c>
      <c r="D20" s="8">
        <v>1397.825</v>
      </c>
      <c r="E20" s="8"/>
      <c r="F20" s="8">
        <v>194.83699999999999</v>
      </c>
      <c r="G20" s="8">
        <v>1150.797</v>
      </c>
      <c r="H20" s="13">
        <f>VLOOKUP(A20,[2]TDSheet!$A:$G,7,0)</f>
        <v>1</v>
      </c>
      <c r="M20" s="2">
        <f t="shared" si="2"/>
        <v>38.967399999999998</v>
      </c>
      <c r="N20" s="20"/>
      <c r="O20" s="20"/>
      <c r="P20" s="2">
        <f t="shared" si="3"/>
        <v>29.532301359598026</v>
      </c>
      <c r="Q20" s="2">
        <f t="shared" si="4"/>
        <v>29.532301359598026</v>
      </c>
      <c r="R20" s="2">
        <f>VLOOKUP(A20,[2]TDSheet!$A:$R,18,0)</f>
        <v>54.424800000000005</v>
      </c>
      <c r="S20" s="2">
        <f>VLOOKUP(A20,[2]TDSheet!$A:$S,19,0)</f>
        <v>54.818399999999997</v>
      </c>
      <c r="T20" s="2">
        <f>VLOOKUP(A20,[2]TDSheet!$A:$L,12,0)</f>
        <v>49.630800000000001</v>
      </c>
      <c r="V20" s="2">
        <f t="shared" si="5"/>
        <v>0</v>
      </c>
    </row>
    <row r="21" spans="1:22" ht="11.1" customHeight="1" outlineLevel="2" x14ac:dyDescent="0.2">
      <c r="A21" s="7" t="s">
        <v>29</v>
      </c>
      <c r="B21" s="7" t="s">
        <v>9</v>
      </c>
      <c r="C21" s="7"/>
      <c r="D21" s="8">
        <v>2004.9849999999999</v>
      </c>
      <c r="E21" s="8">
        <v>668.70500000000004</v>
      </c>
      <c r="F21" s="8">
        <v>1042.9290000000001</v>
      </c>
      <c r="G21" s="8">
        <v>1379.884</v>
      </c>
      <c r="H21" s="13">
        <f>VLOOKUP(A21,[2]TDSheet!$A:$G,7,0)</f>
        <v>1</v>
      </c>
      <c r="M21" s="2">
        <f t="shared" si="2"/>
        <v>208.58580000000001</v>
      </c>
      <c r="N21" s="20">
        <f t="shared" ref="N21:N22" si="6">12*M21-G21</f>
        <v>1123.1455999999998</v>
      </c>
      <c r="O21" s="20"/>
      <c r="P21" s="2">
        <f t="shared" si="3"/>
        <v>11.999999999999998</v>
      </c>
      <c r="Q21" s="2">
        <f t="shared" si="4"/>
        <v>6.615426361717816</v>
      </c>
      <c r="R21" s="2">
        <f>VLOOKUP(A21,[2]TDSheet!$A:$R,18,0)</f>
        <v>242.34160000000003</v>
      </c>
      <c r="S21" s="2">
        <f>VLOOKUP(A21,[2]TDSheet!$A:$S,19,0)</f>
        <v>193.05500000000001</v>
      </c>
      <c r="T21" s="2">
        <f>VLOOKUP(A21,[2]TDSheet!$A:$L,12,0)</f>
        <v>219.80839999999998</v>
      </c>
      <c r="V21" s="2">
        <f t="shared" si="5"/>
        <v>1123.1455999999998</v>
      </c>
    </row>
    <row r="22" spans="1:22" ht="11.1" customHeight="1" outlineLevel="2" x14ac:dyDescent="0.2">
      <c r="A22" s="7" t="s">
        <v>30</v>
      </c>
      <c r="B22" s="7" t="s">
        <v>9</v>
      </c>
      <c r="C22" s="7"/>
      <c r="D22" s="8">
        <v>818.68</v>
      </c>
      <c r="E22" s="8">
        <v>731.08</v>
      </c>
      <c r="F22" s="8">
        <v>657.20799999999997</v>
      </c>
      <c r="G22" s="8">
        <v>778.52099999999996</v>
      </c>
      <c r="H22" s="13">
        <f>VLOOKUP(A22,[2]TDSheet!$A:$G,7,0)</f>
        <v>1</v>
      </c>
      <c r="M22" s="2">
        <f t="shared" si="2"/>
        <v>131.44159999999999</v>
      </c>
      <c r="N22" s="20">
        <f t="shared" si="6"/>
        <v>798.77819999999997</v>
      </c>
      <c r="O22" s="20"/>
      <c r="P22" s="2">
        <f t="shared" si="3"/>
        <v>12</v>
      </c>
      <c r="Q22" s="2">
        <f t="shared" si="4"/>
        <v>5.9229422039902131</v>
      </c>
      <c r="R22" s="2">
        <f>VLOOKUP(A22,[2]TDSheet!$A:$R,18,0)</f>
        <v>155.21020000000001</v>
      </c>
      <c r="S22" s="2">
        <f>VLOOKUP(A22,[2]TDSheet!$A:$S,19,0)</f>
        <v>127.1662</v>
      </c>
      <c r="T22" s="2">
        <f>VLOOKUP(A22,[2]TDSheet!$A:$L,12,0)</f>
        <v>127.23479999999999</v>
      </c>
      <c r="V22" s="2">
        <f t="shared" si="5"/>
        <v>798.77819999999997</v>
      </c>
    </row>
    <row r="23" spans="1:22" ht="11.1" customHeight="1" outlineLevel="2" x14ac:dyDescent="0.2">
      <c r="A23" s="7" t="s">
        <v>31</v>
      </c>
      <c r="B23" s="7" t="s">
        <v>9</v>
      </c>
      <c r="C23" s="18" t="str">
        <f>VLOOKUP(A23,[1]TDSheet!$A:$C,3,0)</f>
        <v>АКЦИЯ</v>
      </c>
      <c r="D23" s="8">
        <v>944.17</v>
      </c>
      <c r="E23" s="8"/>
      <c r="F23" s="8">
        <v>153.98099999999999</v>
      </c>
      <c r="G23" s="8">
        <v>752.12099999999998</v>
      </c>
      <c r="H23" s="13">
        <f>VLOOKUP(A23,[2]TDSheet!$A:$G,7,0)</f>
        <v>1</v>
      </c>
      <c r="M23" s="2">
        <f t="shared" si="2"/>
        <v>30.796199999999999</v>
      </c>
      <c r="N23" s="20"/>
      <c r="O23" s="20"/>
      <c r="P23" s="2">
        <f t="shared" si="3"/>
        <v>24.422526155824421</v>
      </c>
      <c r="Q23" s="2">
        <f t="shared" si="4"/>
        <v>24.422526155824421</v>
      </c>
      <c r="R23" s="2">
        <f>VLOOKUP(A23,[2]TDSheet!$A:$R,18,0)</f>
        <v>42.188400000000001</v>
      </c>
      <c r="S23" s="2">
        <f>VLOOKUP(A23,[2]TDSheet!$A:$S,19,0)</f>
        <v>28.486000000000001</v>
      </c>
      <c r="T23" s="2">
        <f>VLOOKUP(A23,[2]TDSheet!$A:$L,12,0)</f>
        <v>39.6098</v>
      </c>
      <c r="V23" s="2">
        <f t="shared" si="5"/>
        <v>0</v>
      </c>
    </row>
    <row r="24" spans="1:22" ht="11.1" customHeight="1" outlineLevel="2" x14ac:dyDescent="0.2">
      <c r="A24" s="7" t="s">
        <v>32</v>
      </c>
      <c r="B24" s="7" t="s">
        <v>9</v>
      </c>
      <c r="C24" s="18" t="str">
        <f>VLOOKUP(A24,[1]TDSheet!$A:$C,3,0)</f>
        <v>АКЦИЯ</v>
      </c>
      <c r="D24" s="8">
        <v>853.43299999999999</v>
      </c>
      <c r="E24" s="8"/>
      <c r="F24" s="8">
        <v>107.161</v>
      </c>
      <c r="G24" s="8">
        <v>708.41800000000001</v>
      </c>
      <c r="H24" s="13">
        <f>VLOOKUP(A24,[2]TDSheet!$A:$G,7,0)</f>
        <v>1</v>
      </c>
      <c r="M24" s="2">
        <f t="shared" si="2"/>
        <v>21.432200000000002</v>
      </c>
      <c r="N24" s="20"/>
      <c r="O24" s="20"/>
      <c r="P24" s="2">
        <f t="shared" si="3"/>
        <v>33.0539095379849</v>
      </c>
      <c r="Q24" s="2">
        <f t="shared" si="4"/>
        <v>33.0539095379849</v>
      </c>
      <c r="R24" s="2">
        <f>VLOOKUP(A24,[2]TDSheet!$A:$R,18,0)</f>
        <v>24.472000000000001</v>
      </c>
      <c r="S24" s="2">
        <f>VLOOKUP(A24,[2]TDSheet!$A:$S,19,0)</f>
        <v>20.6144</v>
      </c>
      <c r="T24" s="2">
        <f>VLOOKUP(A24,[2]TDSheet!$A:$L,12,0)</f>
        <v>35.054600000000001</v>
      </c>
      <c r="V24" s="2">
        <f t="shared" si="5"/>
        <v>0</v>
      </c>
    </row>
    <row r="25" spans="1:22" ht="11.1" customHeight="1" outlineLevel="2" x14ac:dyDescent="0.2">
      <c r="A25" s="7" t="s">
        <v>33</v>
      </c>
      <c r="B25" s="7" t="s">
        <v>9</v>
      </c>
      <c r="C25" s="18" t="str">
        <f>VLOOKUP(A25,[1]TDSheet!$A:$C,3,0)</f>
        <v>АКЦИЯ</v>
      </c>
      <c r="D25" s="8">
        <v>898.07</v>
      </c>
      <c r="E25" s="8"/>
      <c r="F25" s="8">
        <v>165.245</v>
      </c>
      <c r="G25" s="8">
        <v>692.04200000000003</v>
      </c>
      <c r="H25" s="13">
        <f>VLOOKUP(A25,[2]TDSheet!$A:$G,7,0)</f>
        <v>1</v>
      </c>
      <c r="M25" s="2">
        <f t="shared" si="2"/>
        <v>33.048999999999999</v>
      </c>
      <c r="N25" s="20"/>
      <c r="O25" s="20"/>
      <c r="P25" s="2">
        <f t="shared" si="3"/>
        <v>20.939877152107478</v>
      </c>
      <c r="Q25" s="2">
        <f t="shared" si="4"/>
        <v>20.939877152107478</v>
      </c>
      <c r="R25" s="2">
        <f>VLOOKUP(A25,[2]TDSheet!$A:$R,18,0)</f>
        <v>36.083199999999998</v>
      </c>
      <c r="S25" s="2">
        <f>VLOOKUP(A25,[2]TDSheet!$A:$S,19,0)</f>
        <v>3.6926000000000001</v>
      </c>
      <c r="T25" s="2">
        <f>VLOOKUP(A25,[2]TDSheet!$A:$L,12,0)</f>
        <v>38.808599999999998</v>
      </c>
      <c r="V25" s="2">
        <f t="shared" si="5"/>
        <v>0</v>
      </c>
    </row>
    <row r="26" spans="1:22" ht="11.1" customHeight="1" outlineLevel="2" x14ac:dyDescent="0.2">
      <c r="A26" s="7" t="s">
        <v>34</v>
      </c>
      <c r="B26" s="7" t="s">
        <v>9</v>
      </c>
      <c r="C26" s="7"/>
      <c r="D26" s="8">
        <v>2.8439999999999999</v>
      </c>
      <c r="E26" s="8"/>
      <c r="F26" s="8"/>
      <c r="G26" s="8">
        <v>2.8439999999999999</v>
      </c>
      <c r="H26" s="13">
        <f>VLOOKUP(A26,[2]TDSheet!$A:$G,7,0)</f>
        <v>0</v>
      </c>
      <c r="M26" s="2">
        <f t="shared" si="2"/>
        <v>0</v>
      </c>
      <c r="N26" s="20"/>
      <c r="O26" s="20"/>
      <c r="P26" s="2" t="e">
        <f t="shared" si="3"/>
        <v>#DIV/0!</v>
      </c>
      <c r="Q26" s="2" t="e">
        <f t="shared" si="4"/>
        <v>#DIV/0!</v>
      </c>
      <c r="R26" s="2">
        <f>VLOOKUP(A26,[2]TDSheet!$A:$R,18,0)</f>
        <v>0</v>
      </c>
      <c r="S26" s="2">
        <f>VLOOKUP(A26,[2]TDSheet!$A:$S,19,0)</f>
        <v>0</v>
      </c>
      <c r="T26" s="2">
        <f>VLOOKUP(A26,[2]TDSheet!$A:$L,12,0)</f>
        <v>0</v>
      </c>
      <c r="V26" s="2">
        <f t="shared" si="5"/>
        <v>0</v>
      </c>
    </row>
    <row r="27" spans="1:22" ht="11.1" customHeight="1" outlineLevel="2" x14ac:dyDescent="0.2">
      <c r="A27" s="7" t="s">
        <v>35</v>
      </c>
      <c r="B27" s="7" t="s">
        <v>9</v>
      </c>
      <c r="C27" s="7"/>
      <c r="D27" s="8">
        <v>160.869</v>
      </c>
      <c r="E27" s="8">
        <v>1.7929999999999999</v>
      </c>
      <c r="F27" s="8">
        <v>104.104</v>
      </c>
      <c r="G27" s="8"/>
      <c r="H27" s="13">
        <f>VLOOKUP(A27,[2]TDSheet!$A:$G,7,0)</f>
        <v>0</v>
      </c>
      <c r="M27" s="2">
        <f t="shared" si="2"/>
        <v>20.820799999999998</v>
      </c>
      <c r="N27" s="20"/>
      <c r="O27" s="20"/>
      <c r="P27" s="2">
        <f t="shared" si="3"/>
        <v>0</v>
      </c>
      <c r="Q27" s="2">
        <f t="shared" si="4"/>
        <v>0</v>
      </c>
      <c r="R27" s="2">
        <f>VLOOKUP(A27,[2]TDSheet!$A:$R,18,0)</f>
        <v>54.158200000000001</v>
      </c>
      <c r="S27" s="2">
        <f>VLOOKUP(A27,[2]TDSheet!$A:$S,19,0)</f>
        <v>20.983600000000003</v>
      </c>
      <c r="T27" s="2">
        <f>VLOOKUP(A27,[2]TDSheet!$A:$L,12,0)</f>
        <v>21.3992</v>
      </c>
      <c r="V27" s="2">
        <f t="shared" si="5"/>
        <v>0</v>
      </c>
    </row>
    <row r="28" spans="1:22" ht="11.1" customHeight="1" outlineLevel="2" x14ac:dyDescent="0.2">
      <c r="A28" s="7" t="s">
        <v>36</v>
      </c>
      <c r="B28" s="7" t="s">
        <v>9</v>
      </c>
      <c r="C28" s="7"/>
      <c r="D28" s="8">
        <v>151.01400000000001</v>
      </c>
      <c r="E28" s="8">
        <v>165.375</v>
      </c>
      <c r="F28" s="8">
        <v>160.238</v>
      </c>
      <c r="G28" s="8">
        <v>117.88200000000001</v>
      </c>
      <c r="H28" s="13">
        <f>VLOOKUP(A28,[2]TDSheet!$A:$G,7,0)</f>
        <v>1</v>
      </c>
      <c r="M28" s="2">
        <f t="shared" si="2"/>
        <v>32.047600000000003</v>
      </c>
      <c r="N28" s="20">
        <f>12*M28-G28</f>
        <v>266.68920000000003</v>
      </c>
      <c r="O28" s="20"/>
      <c r="P28" s="2">
        <f t="shared" si="3"/>
        <v>12</v>
      </c>
      <c r="Q28" s="2">
        <f t="shared" si="4"/>
        <v>3.678340967810382</v>
      </c>
      <c r="R28" s="2">
        <f>VLOOKUP(A28,[2]TDSheet!$A:$R,18,0)</f>
        <v>38.872399999999999</v>
      </c>
      <c r="S28" s="2">
        <f>VLOOKUP(A28,[2]TDSheet!$A:$S,19,0)</f>
        <v>32.400799999999997</v>
      </c>
      <c r="T28" s="2">
        <f>VLOOKUP(A28,[2]TDSheet!$A:$L,12,0)</f>
        <v>26.261000000000003</v>
      </c>
      <c r="V28" s="2">
        <f t="shared" si="5"/>
        <v>266.68920000000003</v>
      </c>
    </row>
    <row r="29" spans="1:22" ht="11.1" customHeight="1" outlineLevel="2" x14ac:dyDescent="0.2">
      <c r="A29" s="7" t="s">
        <v>37</v>
      </c>
      <c r="B29" s="7" t="s">
        <v>9</v>
      </c>
      <c r="C29" s="7"/>
      <c r="D29" s="8">
        <v>203.36</v>
      </c>
      <c r="E29" s="8">
        <v>97.563999999999993</v>
      </c>
      <c r="F29" s="8">
        <v>192.63</v>
      </c>
      <c r="G29" s="8">
        <v>85.492000000000004</v>
      </c>
      <c r="H29" s="13">
        <f>VLOOKUP(A29,[2]TDSheet!$A:$G,7,0)</f>
        <v>1</v>
      </c>
      <c r="M29" s="2">
        <f t="shared" si="2"/>
        <v>38.525999999999996</v>
      </c>
      <c r="N29" s="20">
        <f>9*M29-G29</f>
        <v>261.24199999999996</v>
      </c>
      <c r="O29" s="20"/>
      <c r="P29" s="2">
        <f t="shared" si="3"/>
        <v>9</v>
      </c>
      <c r="Q29" s="2">
        <f t="shared" si="4"/>
        <v>2.2190728339303329</v>
      </c>
      <c r="R29" s="2">
        <f>VLOOKUP(A29,[2]TDSheet!$A:$R,18,0)</f>
        <v>37.550200000000004</v>
      </c>
      <c r="S29" s="2">
        <f>VLOOKUP(A29,[2]TDSheet!$A:$S,19,0)</f>
        <v>26.976799999999997</v>
      </c>
      <c r="T29" s="2">
        <f>VLOOKUP(A29,[2]TDSheet!$A:$L,12,0)</f>
        <v>24.204799999999999</v>
      </c>
      <c r="V29" s="2">
        <f t="shared" si="5"/>
        <v>261.24199999999996</v>
      </c>
    </row>
    <row r="30" spans="1:22" ht="11.1" customHeight="1" outlineLevel="2" x14ac:dyDescent="0.2">
      <c r="A30" s="7" t="s">
        <v>38</v>
      </c>
      <c r="B30" s="7" t="s">
        <v>9</v>
      </c>
      <c r="C30" s="7"/>
      <c r="D30" s="8"/>
      <c r="E30" s="8">
        <v>0.72399999999999998</v>
      </c>
      <c r="F30" s="8">
        <v>0.72399999999999998</v>
      </c>
      <c r="G30" s="8"/>
      <c r="H30" s="13">
        <f>VLOOKUP(A30,[2]TDSheet!$A:$G,7,0)</f>
        <v>0</v>
      </c>
      <c r="M30" s="2">
        <f t="shared" si="2"/>
        <v>0.14479999999999998</v>
      </c>
      <c r="N30" s="20"/>
      <c r="O30" s="20"/>
      <c r="P30" s="2">
        <f t="shared" si="3"/>
        <v>0</v>
      </c>
      <c r="Q30" s="2">
        <f t="shared" si="4"/>
        <v>0</v>
      </c>
      <c r="R30" s="2">
        <f>VLOOKUP(A30,[2]TDSheet!$A:$R,18,0)</f>
        <v>0</v>
      </c>
      <c r="S30" s="2">
        <f>VLOOKUP(A30,[2]TDSheet!$A:$S,19,0)</f>
        <v>0</v>
      </c>
      <c r="T30" s="2">
        <f>VLOOKUP(A30,[2]TDSheet!$A:$L,12,0)</f>
        <v>0</v>
      </c>
      <c r="V30" s="2">
        <f t="shared" si="5"/>
        <v>0</v>
      </c>
    </row>
    <row r="31" spans="1:22" ht="21.95" customHeight="1" outlineLevel="2" x14ac:dyDescent="0.2">
      <c r="A31" s="7" t="s">
        <v>48</v>
      </c>
      <c r="B31" s="7" t="s">
        <v>20</v>
      </c>
      <c r="C31" s="18" t="str">
        <f>VLOOKUP(A31,[1]TDSheet!$A:$C,3,0)</f>
        <v>АКЦИЯ</v>
      </c>
      <c r="D31" s="8">
        <v>1380</v>
      </c>
      <c r="E31" s="8"/>
      <c r="F31" s="8">
        <v>273</v>
      </c>
      <c r="G31" s="8">
        <v>1039</v>
      </c>
      <c r="H31" s="13">
        <f>VLOOKUP(A31,[2]TDSheet!$A:$G,7,0)</f>
        <v>0.4</v>
      </c>
      <c r="M31" s="2">
        <f t="shared" si="2"/>
        <v>54.6</v>
      </c>
      <c r="N31" s="20"/>
      <c r="O31" s="20"/>
      <c r="P31" s="2">
        <f t="shared" si="3"/>
        <v>19.029304029304029</v>
      </c>
      <c r="Q31" s="2">
        <f t="shared" si="4"/>
        <v>19.029304029304029</v>
      </c>
      <c r="R31" s="2">
        <f>VLOOKUP(A31,[2]TDSheet!$A:$R,18,0)</f>
        <v>74.8</v>
      </c>
      <c r="S31" s="2">
        <f>VLOOKUP(A31,[2]TDSheet!$A:$S,19,0)</f>
        <v>53.4</v>
      </c>
      <c r="T31" s="2">
        <f>VLOOKUP(A31,[2]TDSheet!$A:$L,12,0)</f>
        <v>55.6</v>
      </c>
      <c r="V31" s="2">
        <f t="shared" si="5"/>
        <v>0</v>
      </c>
    </row>
    <row r="32" spans="1:22" ht="11.1" customHeight="1" outlineLevel="2" x14ac:dyDescent="0.2">
      <c r="A32" s="7" t="s">
        <v>49</v>
      </c>
      <c r="B32" s="7" t="s">
        <v>20</v>
      </c>
      <c r="C32" s="18" t="str">
        <f>VLOOKUP(A32,[1]TDSheet!$A:$C,3,0)</f>
        <v>АКЦИЯ</v>
      </c>
      <c r="D32" s="8">
        <v>1345</v>
      </c>
      <c r="E32" s="8"/>
      <c r="F32" s="8">
        <v>181</v>
      </c>
      <c r="G32" s="8">
        <v>1125</v>
      </c>
      <c r="H32" s="13">
        <f>VLOOKUP(A32,[2]TDSheet!$A:$G,7,0)</f>
        <v>0.4</v>
      </c>
      <c r="M32" s="2">
        <f t="shared" si="2"/>
        <v>36.200000000000003</v>
      </c>
      <c r="N32" s="20"/>
      <c r="O32" s="20"/>
      <c r="P32" s="2">
        <f t="shared" si="3"/>
        <v>31.077348066298342</v>
      </c>
      <c r="Q32" s="2">
        <f t="shared" si="4"/>
        <v>31.077348066298342</v>
      </c>
      <c r="R32" s="2">
        <f>VLOOKUP(A32,[2]TDSheet!$A:$R,18,0)</f>
        <v>60.2</v>
      </c>
      <c r="S32" s="2">
        <f>VLOOKUP(A32,[2]TDSheet!$A:$S,19,0)</f>
        <v>33.6</v>
      </c>
      <c r="T32" s="2">
        <f>VLOOKUP(A32,[2]TDSheet!$A:$L,12,0)</f>
        <v>48.4</v>
      </c>
      <c r="V32" s="2">
        <f t="shared" si="5"/>
        <v>0</v>
      </c>
    </row>
    <row r="33" spans="1:22" ht="11.1" customHeight="1" outlineLevel="2" x14ac:dyDescent="0.2">
      <c r="A33" s="7" t="s">
        <v>50</v>
      </c>
      <c r="B33" s="7" t="s">
        <v>20</v>
      </c>
      <c r="C33" s="18" t="str">
        <f>VLOOKUP(A33,[1]TDSheet!$A:$C,3,0)</f>
        <v>АКЦИЯ</v>
      </c>
      <c r="D33" s="8">
        <v>1327</v>
      </c>
      <c r="E33" s="8"/>
      <c r="F33" s="8">
        <v>198</v>
      </c>
      <c r="G33" s="8">
        <v>1084</v>
      </c>
      <c r="H33" s="13">
        <f>VLOOKUP(A33,[2]TDSheet!$A:$G,7,0)</f>
        <v>0.4</v>
      </c>
      <c r="M33" s="2">
        <f t="shared" si="2"/>
        <v>39.6</v>
      </c>
      <c r="N33" s="20"/>
      <c r="O33" s="20"/>
      <c r="P33" s="2">
        <f t="shared" si="3"/>
        <v>27.373737373737374</v>
      </c>
      <c r="Q33" s="2">
        <f t="shared" si="4"/>
        <v>27.373737373737374</v>
      </c>
      <c r="R33" s="2">
        <f>VLOOKUP(A33,[2]TDSheet!$A:$R,18,0)</f>
        <v>61.8</v>
      </c>
      <c r="S33" s="2">
        <f>VLOOKUP(A33,[2]TDSheet!$A:$S,19,0)</f>
        <v>52.2</v>
      </c>
      <c r="T33" s="2">
        <f>VLOOKUP(A33,[2]TDSheet!$A:$L,12,0)</f>
        <v>49.8</v>
      </c>
      <c r="V33" s="2">
        <f t="shared" si="5"/>
        <v>0</v>
      </c>
    </row>
    <row r="34" spans="1:22" ht="21.95" customHeight="1" outlineLevel="2" x14ac:dyDescent="0.2">
      <c r="A34" s="7" t="s">
        <v>51</v>
      </c>
      <c r="B34" s="7" t="s">
        <v>20</v>
      </c>
      <c r="C34" s="18" t="str">
        <f>VLOOKUP(A34,[1]TDSheet!$A:$C,3,0)</f>
        <v>АКЦИЯ</v>
      </c>
      <c r="D34" s="8">
        <v>-10</v>
      </c>
      <c r="E34" s="8"/>
      <c r="F34" s="8">
        <v>1</v>
      </c>
      <c r="G34" s="8">
        <v>-11</v>
      </c>
      <c r="H34" s="13">
        <f>VLOOKUP(A34,[2]TDSheet!$A:$G,7,0)</f>
        <v>0</v>
      </c>
      <c r="M34" s="2">
        <f t="shared" si="2"/>
        <v>0.2</v>
      </c>
      <c r="N34" s="20">
        <v>50</v>
      </c>
      <c r="O34" s="20"/>
      <c r="P34" s="2">
        <f t="shared" si="3"/>
        <v>195</v>
      </c>
      <c r="Q34" s="2">
        <f t="shared" si="4"/>
        <v>-55</v>
      </c>
      <c r="R34" s="2">
        <f>VLOOKUP(A34,[2]TDSheet!$A:$R,18,0)</f>
        <v>0</v>
      </c>
      <c r="S34" s="2">
        <f>VLOOKUP(A34,[2]TDSheet!$A:$S,19,0)</f>
        <v>0</v>
      </c>
      <c r="T34" s="2">
        <f>VLOOKUP(A34,[2]TDSheet!$A:$L,12,0)</f>
        <v>0.2</v>
      </c>
      <c r="U34" s="16" t="s">
        <v>71</v>
      </c>
      <c r="V34" s="2">
        <f t="shared" si="5"/>
        <v>0</v>
      </c>
    </row>
    <row r="35" spans="1:22" ht="21.95" customHeight="1" outlineLevel="2" x14ac:dyDescent="0.2">
      <c r="A35" s="7" t="s">
        <v>13</v>
      </c>
      <c r="B35" s="7" t="s">
        <v>9</v>
      </c>
      <c r="C35" s="18" t="str">
        <f>VLOOKUP(A35,[1]TDSheet!$A:$C,3,0)</f>
        <v>АКЦИЯ</v>
      </c>
      <c r="D35" s="8">
        <v>721.20899999999995</v>
      </c>
      <c r="E35" s="8"/>
      <c r="F35" s="8">
        <v>52.881999999999998</v>
      </c>
      <c r="G35" s="8">
        <v>651.745</v>
      </c>
      <c r="H35" s="13">
        <f>VLOOKUP(A35,[2]TDSheet!$A:$G,7,0)</f>
        <v>1</v>
      </c>
      <c r="M35" s="2">
        <f t="shared" si="2"/>
        <v>10.5764</v>
      </c>
      <c r="N35" s="20"/>
      <c r="O35" s="20"/>
      <c r="P35" s="2">
        <f t="shared" si="3"/>
        <v>61.622574789153212</v>
      </c>
      <c r="Q35" s="2">
        <f t="shared" si="4"/>
        <v>61.622574789153212</v>
      </c>
      <c r="R35" s="2">
        <f>VLOOKUP(A35,[2]TDSheet!$A:$R,18,0)</f>
        <v>31.817799999999998</v>
      </c>
      <c r="S35" s="2">
        <f>VLOOKUP(A35,[2]TDSheet!$A:$S,19,0)</f>
        <v>21.315199999999997</v>
      </c>
      <c r="T35" s="2">
        <f>VLOOKUP(A35,[2]TDSheet!$A:$L,12,0)</f>
        <v>18.115600000000001</v>
      </c>
      <c r="V35" s="2">
        <f t="shared" si="5"/>
        <v>0</v>
      </c>
    </row>
    <row r="36" spans="1:22" ht="21.95" customHeight="1" outlineLevel="2" x14ac:dyDescent="0.2">
      <c r="A36" s="7" t="s">
        <v>14</v>
      </c>
      <c r="B36" s="7" t="s">
        <v>9</v>
      </c>
      <c r="C36" s="18" t="str">
        <f>VLOOKUP(A36,[1]TDSheet!$A:$C,3,0)</f>
        <v>АКЦИЯ</v>
      </c>
      <c r="D36" s="8">
        <v>359.51100000000002</v>
      </c>
      <c r="E36" s="8"/>
      <c r="F36" s="8">
        <v>137.816</v>
      </c>
      <c r="G36" s="8">
        <v>186.56200000000001</v>
      </c>
      <c r="H36" s="13">
        <f>VLOOKUP(A36,[2]TDSheet!$A:$G,7,0)</f>
        <v>1</v>
      </c>
      <c r="M36" s="2">
        <f t="shared" si="2"/>
        <v>27.563200000000002</v>
      </c>
      <c r="N36" s="20">
        <f>12*M36-G36</f>
        <v>144.19640000000004</v>
      </c>
      <c r="O36" s="20"/>
      <c r="P36" s="2">
        <f t="shared" si="3"/>
        <v>12.000000000000002</v>
      </c>
      <c r="Q36" s="2">
        <f t="shared" si="4"/>
        <v>6.7685174435479185</v>
      </c>
      <c r="R36" s="2">
        <f>VLOOKUP(A36,[2]TDSheet!$A:$R,18,0)</f>
        <v>48.107199999999999</v>
      </c>
      <c r="S36" s="2">
        <f>VLOOKUP(A36,[2]TDSheet!$A:$S,19,0)</f>
        <v>44.093400000000003</v>
      </c>
      <c r="T36" s="2">
        <f>VLOOKUP(A36,[2]TDSheet!$A:$L,12,0)</f>
        <v>27.681000000000001</v>
      </c>
      <c r="V36" s="2">
        <f t="shared" si="5"/>
        <v>144.19640000000004</v>
      </c>
    </row>
    <row r="37" spans="1:22" ht="21.95" customHeight="1" outlineLevel="2" x14ac:dyDescent="0.2">
      <c r="A37" s="7" t="s">
        <v>15</v>
      </c>
      <c r="B37" s="7" t="s">
        <v>9</v>
      </c>
      <c r="C37" s="18" t="str">
        <f>VLOOKUP(A37,[1]TDSheet!$A:$C,3,0)</f>
        <v>АКЦИЯ</v>
      </c>
      <c r="D37" s="8">
        <v>1549.4159999999999</v>
      </c>
      <c r="E37" s="8"/>
      <c r="F37" s="8">
        <v>16.006</v>
      </c>
      <c r="G37" s="8">
        <v>1472.146</v>
      </c>
      <c r="H37" s="13">
        <f>VLOOKUP(A37,[2]TDSheet!$A:$G,7,0)</f>
        <v>1</v>
      </c>
      <c r="M37" s="2">
        <f t="shared" si="2"/>
        <v>3.2012</v>
      </c>
      <c r="N37" s="20"/>
      <c r="O37" s="20"/>
      <c r="P37" s="2">
        <f t="shared" si="3"/>
        <v>459.87317256028985</v>
      </c>
      <c r="Q37" s="2">
        <f t="shared" si="4"/>
        <v>459.87317256028985</v>
      </c>
      <c r="R37" s="2">
        <f>VLOOKUP(A37,[2]TDSheet!$A:$R,18,0)</f>
        <v>6.6879999999999997</v>
      </c>
      <c r="S37" s="2">
        <f>VLOOKUP(A37,[2]TDSheet!$A:$S,19,0)</f>
        <v>3.2548000000000004</v>
      </c>
      <c r="T37" s="2">
        <f>VLOOKUP(A37,[2]TDSheet!$A:$L,12,0)</f>
        <v>7.7336</v>
      </c>
      <c r="V37" s="2">
        <f t="shared" si="5"/>
        <v>0</v>
      </c>
    </row>
    <row r="38" spans="1:22" ht="21.95" customHeight="1" outlineLevel="2" x14ac:dyDescent="0.2">
      <c r="A38" s="21" t="s">
        <v>39</v>
      </c>
      <c r="B38" s="21" t="s">
        <v>9</v>
      </c>
      <c r="C38" s="21"/>
      <c r="D38" s="22">
        <v>794.51300000000003</v>
      </c>
      <c r="E38" s="22"/>
      <c r="F38" s="22"/>
      <c r="G38" s="22">
        <v>494.68799999999999</v>
      </c>
      <c r="H38" s="13">
        <v>1</v>
      </c>
      <c r="M38" s="2">
        <f t="shared" si="2"/>
        <v>0</v>
      </c>
      <c r="N38" s="20"/>
      <c r="O38" s="20"/>
      <c r="P38" s="2" t="e">
        <f t="shared" si="3"/>
        <v>#DIV/0!</v>
      </c>
      <c r="Q38" s="2" t="e">
        <f t="shared" si="4"/>
        <v>#DIV/0!</v>
      </c>
      <c r="R38" s="2">
        <f>VLOOKUP(A38,[2]TDSheet!$A:$R,18,0)</f>
        <v>0</v>
      </c>
      <c r="S38" s="2">
        <f>VLOOKUP(A38,[2]TDSheet!$A:$S,19,0)</f>
        <v>0</v>
      </c>
      <c r="T38" s="2">
        <f>VLOOKUP(A38,[2]TDSheet!$A:$L,12,0)</f>
        <v>0</v>
      </c>
      <c r="U38" s="23" t="s">
        <v>73</v>
      </c>
      <c r="V38" s="2">
        <f t="shared" si="5"/>
        <v>0</v>
      </c>
    </row>
    <row r="39" spans="1:22" ht="21.95" customHeight="1" outlineLevel="2" x14ac:dyDescent="0.2">
      <c r="A39" s="7" t="s">
        <v>40</v>
      </c>
      <c r="B39" s="7" t="s">
        <v>9</v>
      </c>
      <c r="C39" s="7"/>
      <c r="D39" s="8"/>
      <c r="E39" s="8">
        <v>169.86</v>
      </c>
      <c r="F39" s="8">
        <v>9.4480000000000004</v>
      </c>
      <c r="G39" s="8">
        <v>160.41200000000001</v>
      </c>
      <c r="H39" s="13">
        <f>VLOOKUP(A39,[2]TDSheet!$A:$G,7,0)</f>
        <v>1</v>
      </c>
      <c r="M39" s="2">
        <f t="shared" si="2"/>
        <v>1.8896000000000002</v>
      </c>
      <c r="N39" s="20"/>
      <c r="O39" s="20"/>
      <c r="P39" s="2">
        <f t="shared" si="3"/>
        <v>84.892040643522435</v>
      </c>
      <c r="Q39" s="2">
        <f t="shared" si="4"/>
        <v>84.892040643522435</v>
      </c>
      <c r="R39" s="2">
        <f>VLOOKUP(A39,[2]TDSheet!$A:$R,18,0)</f>
        <v>15.898199999999999</v>
      </c>
      <c r="S39" s="2">
        <f>VLOOKUP(A39,[2]TDSheet!$A:$S,19,0)</f>
        <v>8.0641999999999996</v>
      </c>
      <c r="T39" s="2">
        <f>VLOOKUP(A39,[2]TDSheet!$A:$L,12,0)</f>
        <v>14.3766</v>
      </c>
      <c r="V39" s="2">
        <f t="shared" si="5"/>
        <v>0</v>
      </c>
    </row>
    <row r="40" spans="1:22" ht="11.1" customHeight="1" outlineLevel="2" x14ac:dyDescent="0.2">
      <c r="A40" s="7" t="s">
        <v>52</v>
      </c>
      <c r="B40" s="7" t="s">
        <v>20</v>
      </c>
      <c r="C40" s="18" t="str">
        <f>VLOOKUP(A40,[1]TDSheet!$A:$C,3,0)</f>
        <v>АКЦИЯ</v>
      </c>
      <c r="D40" s="8">
        <v>397</v>
      </c>
      <c r="E40" s="8"/>
      <c r="F40" s="8">
        <v>216</v>
      </c>
      <c r="G40" s="8">
        <v>140</v>
      </c>
      <c r="H40" s="13">
        <v>0.4</v>
      </c>
      <c r="M40" s="2">
        <f t="shared" si="2"/>
        <v>43.2</v>
      </c>
      <c r="N40" s="20">
        <f>10*M40-G40</f>
        <v>292</v>
      </c>
      <c r="O40" s="20"/>
      <c r="P40" s="2">
        <f t="shared" si="3"/>
        <v>10</v>
      </c>
      <c r="Q40" s="2">
        <f t="shared" si="4"/>
        <v>3.2407407407407405</v>
      </c>
      <c r="R40" s="2">
        <v>0</v>
      </c>
      <c r="S40" s="2">
        <v>0</v>
      </c>
      <c r="T40" s="2">
        <v>29</v>
      </c>
      <c r="U40" s="16" t="s">
        <v>71</v>
      </c>
      <c r="V40" s="2">
        <f t="shared" si="5"/>
        <v>116.80000000000001</v>
      </c>
    </row>
    <row r="41" spans="1:22" ht="11.1" customHeight="1" outlineLevel="2" x14ac:dyDescent="0.2">
      <c r="A41" s="7" t="s">
        <v>19</v>
      </c>
      <c r="B41" s="7" t="s">
        <v>20</v>
      </c>
      <c r="C41" s="7"/>
      <c r="D41" s="8">
        <v>-0.32600000000000001</v>
      </c>
      <c r="E41" s="8">
        <v>0.32600000000000001</v>
      </c>
      <c r="F41" s="8"/>
      <c r="G41" s="8"/>
      <c r="H41" s="13">
        <f>VLOOKUP(A41,[2]TDSheet!$A:$G,7,0)</f>
        <v>0</v>
      </c>
      <c r="M41" s="2">
        <f t="shared" si="2"/>
        <v>0</v>
      </c>
      <c r="N41" s="20"/>
      <c r="O41" s="20"/>
      <c r="P41" s="2" t="e">
        <f t="shared" si="3"/>
        <v>#DIV/0!</v>
      </c>
      <c r="Q41" s="2" t="e">
        <f t="shared" si="4"/>
        <v>#DIV/0!</v>
      </c>
      <c r="R41" s="2">
        <f>VLOOKUP(A41,[2]TDSheet!$A:$R,18,0)</f>
        <v>11.4</v>
      </c>
      <c r="S41" s="2">
        <f>VLOOKUP(A41,[2]TDSheet!$A:$S,19,0)</f>
        <v>8</v>
      </c>
      <c r="T41" s="2">
        <f>VLOOKUP(A41,[2]TDSheet!$A:$L,12,0)</f>
        <v>1.0651999999999999</v>
      </c>
      <c r="V41" s="2">
        <f t="shared" si="5"/>
        <v>0</v>
      </c>
    </row>
    <row r="42" spans="1:22" ht="11.1" customHeight="1" outlineLevel="2" x14ac:dyDescent="0.2">
      <c r="A42" s="7" t="s">
        <v>53</v>
      </c>
      <c r="B42" s="7" t="s">
        <v>20</v>
      </c>
      <c r="C42" s="18" t="str">
        <f>VLOOKUP(A42,[1]TDSheet!$A:$C,3,0)</f>
        <v>АКЦИЯ</v>
      </c>
      <c r="D42" s="8">
        <v>396</v>
      </c>
      <c r="E42" s="8">
        <v>48</v>
      </c>
      <c r="F42" s="8">
        <v>152</v>
      </c>
      <c r="G42" s="8">
        <v>239</v>
      </c>
      <c r="H42" s="13">
        <v>0.4</v>
      </c>
      <c r="M42" s="2">
        <f t="shared" si="2"/>
        <v>30.4</v>
      </c>
      <c r="N42" s="20">
        <f>12*M42-G42</f>
        <v>125.79999999999995</v>
      </c>
      <c r="O42" s="20"/>
      <c r="P42" s="2">
        <f t="shared" si="3"/>
        <v>11.999999999999998</v>
      </c>
      <c r="Q42" s="2">
        <f t="shared" si="4"/>
        <v>7.8618421052631584</v>
      </c>
      <c r="R42" s="2">
        <v>0</v>
      </c>
      <c r="S42" s="2">
        <v>0</v>
      </c>
      <c r="T42" s="2">
        <v>32</v>
      </c>
      <c r="U42" s="16" t="s">
        <v>71</v>
      </c>
      <c r="V42" s="2">
        <f t="shared" si="5"/>
        <v>50.319999999999986</v>
      </c>
    </row>
    <row r="43" spans="1:22" ht="11.1" customHeight="1" outlineLevel="2" x14ac:dyDescent="0.2">
      <c r="A43" s="7" t="s">
        <v>16</v>
      </c>
      <c r="B43" s="7" t="s">
        <v>9</v>
      </c>
      <c r="C43" s="18" t="str">
        <f>VLOOKUP(A43,[1]TDSheet!$A:$C,3,0)</f>
        <v>АКЦИЯ</v>
      </c>
      <c r="D43" s="8">
        <v>485.84899999999999</v>
      </c>
      <c r="E43" s="8"/>
      <c r="F43" s="8">
        <v>57.158000000000001</v>
      </c>
      <c r="G43" s="8">
        <v>401.84500000000003</v>
      </c>
      <c r="H43" s="13">
        <f>VLOOKUP(A43,[2]TDSheet!$A:$G,7,0)</f>
        <v>1</v>
      </c>
      <c r="M43" s="2">
        <f t="shared" si="2"/>
        <v>11.4316</v>
      </c>
      <c r="N43" s="20"/>
      <c r="O43" s="20"/>
      <c r="P43" s="2">
        <f t="shared" si="3"/>
        <v>35.152122187620286</v>
      </c>
      <c r="Q43" s="2">
        <f t="shared" si="4"/>
        <v>35.152122187620286</v>
      </c>
      <c r="R43" s="2">
        <f>VLOOKUP(A43,[2]TDSheet!$A:$R,18,0)</f>
        <v>0</v>
      </c>
      <c r="S43" s="2">
        <f>VLOOKUP(A43,[2]TDSheet!$A:$S,19,0)</f>
        <v>0</v>
      </c>
      <c r="T43" s="2">
        <f>VLOOKUP(A43,[2]TDSheet!$A:$L,12,0)</f>
        <v>9.6953999999999994</v>
      </c>
      <c r="U43" s="15" t="str">
        <f>VLOOKUP(A43,[2]TDSheet!$A:$T,20,0)</f>
        <v>акция/вывод</v>
      </c>
      <c r="V43" s="2">
        <f t="shared" si="5"/>
        <v>0</v>
      </c>
    </row>
    <row r="44" spans="1:22" ht="11.1" customHeight="1" outlineLevel="2" x14ac:dyDescent="0.2">
      <c r="A44" s="7" t="s">
        <v>17</v>
      </c>
      <c r="B44" s="7" t="s">
        <v>9</v>
      </c>
      <c r="C44" s="18" t="str">
        <f>VLOOKUP(A44,[1]TDSheet!$A:$C,3,0)</f>
        <v>АКЦИЯ</v>
      </c>
      <c r="D44" s="8">
        <v>499.976</v>
      </c>
      <c r="E44" s="8"/>
      <c r="F44" s="8">
        <v>16.440000000000001</v>
      </c>
      <c r="G44" s="8">
        <v>471.21100000000001</v>
      </c>
      <c r="H44" s="13">
        <f>VLOOKUP(A44,[2]TDSheet!$A:$G,7,0)</f>
        <v>1</v>
      </c>
      <c r="M44" s="2">
        <f t="shared" si="2"/>
        <v>3.2880000000000003</v>
      </c>
      <c r="N44" s="20"/>
      <c r="O44" s="20"/>
      <c r="P44" s="2">
        <f t="shared" si="3"/>
        <v>143.31234793187346</v>
      </c>
      <c r="Q44" s="2">
        <f t="shared" si="4"/>
        <v>143.31234793187346</v>
      </c>
      <c r="R44" s="2">
        <f>VLOOKUP(A44,[2]TDSheet!$A:$R,18,0)</f>
        <v>0</v>
      </c>
      <c r="S44" s="2">
        <f>VLOOKUP(A44,[2]TDSheet!$A:$S,19,0)</f>
        <v>0</v>
      </c>
      <c r="T44" s="2">
        <f>VLOOKUP(A44,[2]TDSheet!$A:$L,12,0)</f>
        <v>5.7409999999999997</v>
      </c>
      <c r="U44" s="15" t="str">
        <f>VLOOKUP(A44,[2]TDSheet!$A:$T,20,0)</f>
        <v>акция/вывод</v>
      </c>
      <c r="V44" s="2">
        <f t="shared" si="5"/>
        <v>0</v>
      </c>
    </row>
    <row r="45" spans="1:22" ht="11.1" customHeight="1" outlineLevel="2" x14ac:dyDescent="0.2">
      <c r="A45" s="7" t="s">
        <v>54</v>
      </c>
      <c r="B45" s="7" t="s">
        <v>20</v>
      </c>
      <c r="C45" s="18" t="str">
        <f>VLOOKUP(A45,[1]TDSheet!$A:$C,3,0)</f>
        <v>АКЦИЯ</v>
      </c>
      <c r="D45" s="8">
        <v>427</v>
      </c>
      <c r="E45" s="8"/>
      <c r="F45" s="8">
        <v>121</v>
      </c>
      <c r="G45" s="8">
        <v>264</v>
      </c>
      <c r="H45" s="13">
        <v>0.4</v>
      </c>
      <c r="M45" s="2">
        <f t="shared" si="2"/>
        <v>24.2</v>
      </c>
      <c r="N45" s="20"/>
      <c r="O45" s="20"/>
      <c r="P45" s="2">
        <f t="shared" si="3"/>
        <v>10.90909090909091</v>
      </c>
      <c r="Q45" s="2">
        <f t="shared" si="4"/>
        <v>10.90909090909091</v>
      </c>
      <c r="R45" s="2">
        <v>0</v>
      </c>
      <c r="S45" s="2">
        <v>0</v>
      </c>
      <c r="T45" s="2">
        <v>23</v>
      </c>
      <c r="U45" s="16" t="s">
        <v>71</v>
      </c>
      <c r="V45" s="2">
        <f t="shared" si="5"/>
        <v>0</v>
      </c>
    </row>
    <row r="46" spans="1:22" ht="11.1" customHeight="1" outlineLevel="2" x14ac:dyDescent="0.2">
      <c r="A46" s="7" t="s">
        <v>55</v>
      </c>
      <c r="B46" s="7" t="s">
        <v>20</v>
      </c>
      <c r="C46" s="18" t="str">
        <f>VLOOKUP(A46,[1]TDSheet!$A:$C,3,0)</f>
        <v>АКЦИЯ</v>
      </c>
      <c r="D46" s="8">
        <v>434</v>
      </c>
      <c r="E46" s="8"/>
      <c r="F46" s="8">
        <v>127</v>
      </c>
      <c r="G46" s="8">
        <v>271</v>
      </c>
      <c r="H46" s="13">
        <v>0.4</v>
      </c>
      <c r="M46" s="2">
        <f t="shared" si="2"/>
        <v>25.4</v>
      </c>
      <c r="N46" s="20"/>
      <c r="O46" s="20"/>
      <c r="P46" s="2">
        <f t="shared" si="3"/>
        <v>10.669291338582678</v>
      </c>
      <c r="Q46" s="2">
        <f t="shared" si="4"/>
        <v>10.669291338582678</v>
      </c>
      <c r="R46" s="2">
        <v>0</v>
      </c>
      <c r="S46" s="2">
        <v>0</v>
      </c>
      <c r="T46" s="2">
        <v>20</v>
      </c>
      <c r="U46" s="16" t="s">
        <v>71</v>
      </c>
      <c r="V46" s="2">
        <f t="shared" si="5"/>
        <v>0</v>
      </c>
    </row>
    <row r="47" spans="1:22" ht="11.1" customHeight="1" outlineLevel="2" x14ac:dyDescent="0.2">
      <c r="A47" s="7" t="s">
        <v>41</v>
      </c>
      <c r="B47" s="7" t="s">
        <v>9</v>
      </c>
      <c r="C47" s="7"/>
      <c r="D47" s="8">
        <v>104.65900000000001</v>
      </c>
      <c r="E47" s="8"/>
      <c r="F47" s="8">
        <v>60.718000000000004</v>
      </c>
      <c r="G47" s="8">
        <v>35.71</v>
      </c>
      <c r="H47" s="13">
        <v>0</v>
      </c>
      <c r="M47" s="2">
        <f t="shared" si="2"/>
        <v>12.143600000000001</v>
      </c>
      <c r="N47" s="20"/>
      <c r="O47" s="20"/>
      <c r="P47" s="2">
        <f t="shared" si="3"/>
        <v>2.940643631213149</v>
      </c>
      <c r="Q47" s="2">
        <f t="shared" si="4"/>
        <v>2.940643631213149</v>
      </c>
      <c r="R47" s="2">
        <f>VLOOKUP(A47,[2]TDSheet!$A:$R,18,0)</f>
        <v>0</v>
      </c>
      <c r="S47" s="2">
        <f>VLOOKUP(A47,[2]TDSheet!$A:$S,19,0)</f>
        <v>0</v>
      </c>
      <c r="T47" s="2">
        <f>VLOOKUP(A47,[2]TDSheet!$A:$L,12,0)</f>
        <v>1.6461999999999999</v>
      </c>
      <c r="V47" s="2">
        <f t="shared" si="5"/>
        <v>0</v>
      </c>
    </row>
    <row r="48" spans="1:22" ht="11.1" customHeight="1" outlineLevel="2" x14ac:dyDescent="0.2">
      <c r="A48" s="7" t="s">
        <v>56</v>
      </c>
      <c r="B48" s="7" t="s">
        <v>20</v>
      </c>
      <c r="C48" s="18" t="str">
        <f>VLOOKUP(A48,[1]TDSheet!$A:$C,3,0)</f>
        <v>АКЦИЯ</v>
      </c>
      <c r="D48" s="8"/>
      <c r="E48" s="8">
        <v>204</v>
      </c>
      <c r="F48" s="8">
        <v>10</v>
      </c>
      <c r="G48" s="8">
        <v>194</v>
      </c>
      <c r="H48" s="13">
        <v>0.4</v>
      </c>
      <c r="M48" s="2">
        <f t="shared" si="2"/>
        <v>2</v>
      </c>
      <c r="N48" s="20"/>
      <c r="O48" s="20"/>
      <c r="P48" s="2">
        <f t="shared" si="3"/>
        <v>97</v>
      </c>
      <c r="Q48" s="2">
        <f t="shared" si="4"/>
        <v>97</v>
      </c>
      <c r="R48" s="2">
        <v>0</v>
      </c>
      <c r="S48" s="2">
        <v>0</v>
      </c>
      <c r="T48" s="2">
        <v>0</v>
      </c>
      <c r="U48" s="16" t="s">
        <v>71</v>
      </c>
      <c r="V48" s="2">
        <f t="shared" si="5"/>
        <v>0</v>
      </c>
    </row>
    <row r="49" spans="1:22" ht="11.1" customHeight="1" outlineLevel="2" x14ac:dyDescent="0.2">
      <c r="A49" s="7" t="s">
        <v>42</v>
      </c>
      <c r="B49" s="7" t="s">
        <v>9</v>
      </c>
      <c r="C49" s="7"/>
      <c r="D49" s="8"/>
      <c r="E49" s="8">
        <v>48.918999999999997</v>
      </c>
      <c r="F49" s="8">
        <v>9.0069999999999997</v>
      </c>
      <c r="G49" s="8">
        <v>39.911999999999999</v>
      </c>
      <c r="H49" s="13">
        <v>1</v>
      </c>
      <c r="M49" s="2">
        <f t="shared" si="2"/>
        <v>1.8013999999999999</v>
      </c>
      <c r="N49" s="20"/>
      <c r="O49" s="20"/>
      <c r="P49" s="2">
        <f t="shared" si="3"/>
        <v>22.156100810480737</v>
      </c>
      <c r="Q49" s="2">
        <f t="shared" si="4"/>
        <v>22.156100810480737</v>
      </c>
      <c r="R49" s="2">
        <v>0</v>
      </c>
      <c r="S49" s="2">
        <v>0</v>
      </c>
      <c r="T49" s="2">
        <v>0</v>
      </c>
      <c r="U49" s="17" t="s">
        <v>72</v>
      </c>
      <c r="V49" s="2">
        <f t="shared" si="5"/>
        <v>0</v>
      </c>
    </row>
    <row r="50" spans="1:22" ht="11.1" customHeight="1" outlineLevel="2" x14ac:dyDescent="0.2">
      <c r="A50" s="7" t="s">
        <v>43</v>
      </c>
      <c r="B50" s="7" t="s">
        <v>9</v>
      </c>
      <c r="C50" s="7"/>
      <c r="D50" s="8"/>
      <c r="E50" s="8">
        <v>49.344000000000001</v>
      </c>
      <c r="F50" s="8">
        <v>5.7590000000000003</v>
      </c>
      <c r="G50" s="8">
        <v>43.585000000000001</v>
      </c>
      <c r="H50" s="13">
        <v>1</v>
      </c>
      <c r="M50" s="2">
        <f t="shared" si="2"/>
        <v>1.1518000000000002</v>
      </c>
      <c r="N50" s="20"/>
      <c r="O50" s="20"/>
      <c r="P50" s="2">
        <f t="shared" si="3"/>
        <v>37.840770967181797</v>
      </c>
      <c r="Q50" s="2">
        <f t="shared" si="4"/>
        <v>37.840770967181797</v>
      </c>
      <c r="R50" s="2">
        <v>0</v>
      </c>
      <c r="S50" s="2">
        <v>0</v>
      </c>
      <c r="T50" s="2">
        <v>0</v>
      </c>
      <c r="U50" s="17" t="s">
        <v>72</v>
      </c>
      <c r="V50" s="2">
        <f t="shared" si="5"/>
        <v>0</v>
      </c>
    </row>
    <row r="51" spans="1:22" ht="11.1" customHeight="1" outlineLevel="2" x14ac:dyDescent="0.2">
      <c r="A51" s="7" t="s">
        <v>57</v>
      </c>
      <c r="B51" s="7" t="s">
        <v>20</v>
      </c>
      <c r="C51" s="7"/>
      <c r="D51" s="8">
        <v>1</v>
      </c>
      <c r="E51" s="8">
        <v>90</v>
      </c>
      <c r="F51" s="8">
        <v>66</v>
      </c>
      <c r="G51" s="8"/>
      <c r="H51" s="13">
        <f>VLOOKUP(A51,[2]TDSheet!$A:$G,7,0)</f>
        <v>0</v>
      </c>
      <c r="M51" s="2">
        <f t="shared" si="2"/>
        <v>13.2</v>
      </c>
      <c r="N51" s="20"/>
      <c r="O51" s="20"/>
      <c r="P51" s="2">
        <f t="shared" si="3"/>
        <v>0</v>
      </c>
      <c r="Q51" s="2">
        <f t="shared" si="4"/>
        <v>0</v>
      </c>
      <c r="R51" s="2">
        <f>VLOOKUP(A51,[2]TDSheet!$A:$R,18,0)</f>
        <v>0</v>
      </c>
      <c r="S51" s="2">
        <f>VLOOKUP(A51,[2]TDSheet!$A:$S,19,0)</f>
        <v>0</v>
      </c>
      <c r="T51" s="2">
        <f>VLOOKUP(A51,[2]TDSheet!$A:$L,12,0)</f>
        <v>12.4</v>
      </c>
      <c r="V51" s="2">
        <f t="shared" si="5"/>
        <v>0</v>
      </c>
    </row>
    <row r="52" spans="1:22" ht="11.1" customHeight="1" outlineLevel="2" x14ac:dyDescent="0.2">
      <c r="A52" s="7" t="s">
        <v>44</v>
      </c>
      <c r="B52" s="7" t="s">
        <v>9</v>
      </c>
      <c r="C52" s="7"/>
      <c r="D52" s="8"/>
      <c r="E52" s="8">
        <v>55.823999999999998</v>
      </c>
      <c r="F52" s="8">
        <v>35.268000000000001</v>
      </c>
      <c r="G52" s="8"/>
      <c r="H52" s="13">
        <f>VLOOKUP(A52,[2]TDSheet!$A:$G,7,0)</f>
        <v>0</v>
      </c>
      <c r="M52" s="2">
        <f t="shared" si="2"/>
        <v>7.0536000000000003</v>
      </c>
      <c r="N52" s="20"/>
      <c r="O52" s="20"/>
      <c r="P52" s="2">
        <f t="shared" si="3"/>
        <v>0</v>
      </c>
      <c r="Q52" s="2">
        <f t="shared" si="4"/>
        <v>0</v>
      </c>
      <c r="R52" s="2">
        <f>VLOOKUP(A52,[2]TDSheet!$A:$R,18,0)</f>
        <v>0</v>
      </c>
      <c r="S52" s="2">
        <f>VLOOKUP(A52,[2]TDSheet!$A:$S,19,0)</f>
        <v>1.4003999999999999</v>
      </c>
      <c r="T52" s="2">
        <f>VLOOKUP(A52,[2]TDSheet!$A:$L,12,0)</f>
        <v>17.078399999999998</v>
      </c>
      <c r="V52" s="2">
        <f t="shared" si="5"/>
        <v>0</v>
      </c>
    </row>
    <row r="53" spans="1:22" ht="11.1" customHeight="1" outlineLevel="2" x14ac:dyDescent="0.2">
      <c r="A53" s="7" t="s">
        <v>18</v>
      </c>
      <c r="B53" s="7" t="s">
        <v>9</v>
      </c>
      <c r="C53" s="7"/>
      <c r="D53" s="8"/>
      <c r="E53" s="8">
        <v>51.95</v>
      </c>
      <c r="F53" s="8">
        <v>30.434000000000001</v>
      </c>
      <c r="G53" s="8"/>
      <c r="H53" s="13">
        <f>VLOOKUP(A53,[2]TDSheet!$A:$G,7,0)</f>
        <v>0</v>
      </c>
      <c r="M53" s="2">
        <f t="shared" si="2"/>
        <v>6.0868000000000002</v>
      </c>
      <c r="N53" s="20"/>
      <c r="O53" s="20"/>
      <c r="P53" s="2">
        <f t="shared" si="3"/>
        <v>0</v>
      </c>
      <c r="Q53" s="2">
        <f t="shared" si="4"/>
        <v>0</v>
      </c>
      <c r="R53" s="2">
        <f>VLOOKUP(A53,[2]TDSheet!$A:$R,18,0)</f>
        <v>0</v>
      </c>
      <c r="S53" s="2">
        <f>VLOOKUP(A53,[2]TDSheet!$A:$S,19,0)</f>
        <v>1.597</v>
      </c>
      <c r="T53" s="2">
        <f>VLOOKUP(A53,[2]TDSheet!$A:$L,12,0)</f>
        <v>6.9748000000000001</v>
      </c>
      <c r="V53" s="2">
        <f t="shared" si="5"/>
        <v>0</v>
      </c>
    </row>
  </sheetData>
  <autoFilter ref="A3:W53" xr:uid="{46162575-8505-4DAB-BC41-ECC2723C593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2023-09-28T06:31:35Z</dcterms:modified>
</cp:coreProperties>
</file>