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1,09,23 филиалы ЗПФ\"/>
    </mc:Choice>
  </mc:AlternateContent>
  <xr:revisionPtr revIDLastSave="0" documentId="13_ncr:1_{000EAA8F-B9D1-4873-9115-233DB8A876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3" i="1" l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U245" i="1"/>
  <c r="U244" i="1"/>
  <c r="U242" i="1"/>
  <c r="U241" i="1"/>
  <c r="W240" i="1"/>
  <c r="W241" i="1" s="1"/>
  <c r="V240" i="1"/>
  <c r="V241" i="1" s="1"/>
  <c r="M240" i="1"/>
  <c r="U237" i="1"/>
  <c r="U236" i="1"/>
  <c r="W235" i="1"/>
  <c r="W236" i="1" s="1"/>
  <c r="V235" i="1"/>
  <c r="V236" i="1" s="1"/>
  <c r="M235" i="1"/>
  <c r="U231" i="1"/>
  <c r="U230" i="1"/>
  <c r="W229" i="1"/>
  <c r="W230" i="1" s="1"/>
  <c r="V229" i="1"/>
  <c r="V230" i="1" s="1"/>
  <c r="M229" i="1"/>
  <c r="U225" i="1"/>
  <c r="U224" i="1"/>
  <c r="W223" i="1"/>
  <c r="V223" i="1"/>
  <c r="M223" i="1"/>
  <c r="W222" i="1"/>
  <c r="V222" i="1"/>
  <c r="M222" i="1"/>
  <c r="U219" i="1"/>
  <c r="U218" i="1"/>
  <c r="W217" i="1"/>
  <c r="W218" i="1" s="1"/>
  <c r="V217" i="1"/>
  <c r="V219" i="1" s="1"/>
  <c r="U214" i="1"/>
  <c r="U213" i="1"/>
  <c r="W212" i="1"/>
  <c r="V212" i="1"/>
  <c r="M212" i="1"/>
  <c r="W211" i="1"/>
  <c r="V211" i="1"/>
  <c r="M211" i="1"/>
  <c r="W210" i="1"/>
  <c r="V210" i="1"/>
  <c r="M210" i="1"/>
  <c r="W209" i="1"/>
  <c r="V209" i="1"/>
  <c r="M209" i="1"/>
  <c r="U206" i="1"/>
  <c r="U205" i="1"/>
  <c r="W204" i="1"/>
  <c r="W205" i="1" s="1"/>
  <c r="V204" i="1"/>
  <c r="V206" i="1" s="1"/>
  <c r="M204" i="1"/>
  <c r="U200" i="1"/>
  <c r="U199" i="1"/>
  <c r="W198" i="1"/>
  <c r="W199" i="1" s="1"/>
  <c r="V198" i="1"/>
  <c r="V200" i="1" s="1"/>
  <c r="U195" i="1"/>
  <c r="U194" i="1"/>
  <c r="W193" i="1"/>
  <c r="W194" i="1" s="1"/>
  <c r="V193" i="1"/>
  <c r="V194" i="1" s="1"/>
  <c r="M193" i="1"/>
  <c r="U190" i="1"/>
  <c r="U189" i="1"/>
  <c r="W188" i="1"/>
  <c r="V188" i="1"/>
  <c r="M188" i="1"/>
  <c r="W187" i="1"/>
  <c r="V187" i="1"/>
  <c r="M187" i="1"/>
  <c r="U183" i="1"/>
  <c r="U182" i="1"/>
  <c r="W181" i="1"/>
  <c r="V181" i="1"/>
  <c r="M181" i="1"/>
  <c r="W180" i="1"/>
  <c r="V180" i="1"/>
  <c r="M180" i="1"/>
  <c r="U178" i="1"/>
  <c r="U177" i="1"/>
  <c r="W176" i="1"/>
  <c r="V176" i="1"/>
  <c r="M176" i="1"/>
  <c r="W175" i="1"/>
  <c r="V175" i="1"/>
  <c r="M175" i="1"/>
  <c r="W174" i="1"/>
  <c r="V174" i="1"/>
  <c r="M174" i="1"/>
  <c r="W173" i="1"/>
  <c r="V173" i="1"/>
  <c r="M173" i="1"/>
  <c r="U170" i="1"/>
  <c r="U169" i="1"/>
  <c r="W168" i="1"/>
  <c r="W169" i="1" s="1"/>
  <c r="V168" i="1"/>
  <c r="V170" i="1" s="1"/>
  <c r="M168" i="1"/>
  <c r="U165" i="1"/>
  <c r="U164" i="1"/>
  <c r="W163" i="1"/>
  <c r="V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M155" i="1"/>
  <c r="W154" i="1"/>
  <c r="V154" i="1"/>
  <c r="M154" i="1"/>
  <c r="U152" i="1"/>
  <c r="U151" i="1"/>
  <c r="W150" i="1"/>
  <c r="V150" i="1"/>
  <c r="W149" i="1"/>
  <c r="V149" i="1"/>
  <c r="M149" i="1"/>
  <c r="W148" i="1"/>
  <c r="V148" i="1"/>
  <c r="M148" i="1"/>
  <c r="W147" i="1"/>
  <c r="V147" i="1"/>
  <c r="M147" i="1"/>
  <c r="U145" i="1"/>
  <c r="U144" i="1"/>
  <c r="W143" i="1"/>
  <c r="W144" i="1" s="1"/>
  <c r="V143" i="1"/>
  <c r="V145" i="1" s="1"/>
  <c r="M143" i="1"/>
  <c r="U141" i="1"/>
  <c r="U140" i="1"/>
  <c r="W139" i="1"/>
  <c r="W140" i="1" s="1"/>
  <c r="V139" i="1"/>
  <c r="V141" i="1" s="1"/>
  <c r="M139" i="1"/>
  <c r="U135" i="1"/>
  <c r="U134" i="1"/>
  <c r="W133" i="1"/>
  <c r="W134" i="1" s="1"/>
  <c r="V133" i="1"/>
  <c r="V135" i="1" s="1"/>
  <c r="M133" i="1"/>
  <c r="U130" i="1"/>
  <c r="U129" i="1"/>
  <c r="W128" i="1"/>
  <c r="V128" i="1"/>
  <c r="M128" i="1"/>
  <c r="W127" i="1"/>
  <c r="V127" i="1"/>
  <c r="M127" i="1"/>
  <c r="U124" i="1"/>
  <c r="U123" i="1"/>
  <c r="W122" i="1"/>
  <c r="W123" i="1" s="1"/>
  <c r="V122" i="1"/>
  <c r="V123" i="1" s="1"/>
  <c r="M122" i="1"/>
  <c r="U119" i="1"/>
  <c r="U118" i="1"/>
  <c r="W117" i="1"/>
  <c r="V117" i="1"/>
  <c r="M117" i="1"/>
  <c r="W116" i="1"/>
  <c r="V116" i="1"/>
  <c r="M116" i="1"/>
  <c r="W115" i="1"/>
  <c r="V115" i="1"/>
  <c r="W114" i="1"/>
  <c r="V114" i="1"/>
  <c r="M114" i="1"/>
  <c r="U111" i="1"/>
  <c r="U110" i="1"/>
  <c r="W109" i="1"/>
  <c r="W110" i="1" s="1"/>
  <c r="V109" i="1"/>
  <c r="V110" i="1" s="1"/>
  <c r="M109" i="1"/>
  <c r="U106" i="1"/>
  <c r="U105" i="1"/>
  <c r="W104" i="1"/>
  <c r="V104" i="1"/>
  <c r="M104" i="1"/>
  <c r="W103" i="1"/>
  <c r="V103" i="1"/>
  <c r="M103" i="1"/>
  <c r="U100" i="1"/>
  <c r="U99" i="1"/>
  <c r="W98" i="1"/>
  <c r="V98" i="1"/>
  <c r="W97" i="1"/>
  <c r="V97" i="1"/>
  <c r="W96" i="1"/>
  <c r="V96" i="1"/>
  <c r="W95" i="1"/>
  <c r="W99" i="1" s="1"/>
  <c r="V95" i="1"/>
  <c r="V100" i="1" s="1"/>
  <c r="U92" i="1"/>
  <c r="U91" i="1"/>
  <c r="W90" i="1"/>
  <c r="V90" i="1"/>
  <c r="M90" i="1"/>
  <c r="W89" i="1"/>
  <c r="V89" i="1"/>
  <c r="M89" i="1"/>
  <c r="W88" i="1"/>
  <c r="V88" i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M78" i="1"/>
  <c r="U75" i="1"/>
  <c r="U74" i="1"/>
  <c r="W73" i="1"/>
  <c r="V73" i="1"/>
  <c r="M73" i="1"/>
  <c r="W72" i="1"/>
  <c r="V72" i="1"/>
  <c r="M72" i="1"/>
  <c r="U69" i="1"/>
  <c r="U68" i="1"/>
  <c r="W67" i="1"/>
  <c r="W68" i="1" s="1"/>
  <c r="V67" i="1"/>
  <c r="V68" i="1" s="1"/>
  <c r="M67" i="1"/>
  <c r="U64" i="1"/>
  <c r="U63" i="1"/>
  <c r="W62" i="1"/>
  <c r="V62" i="1"/>
  <c r="W61" i="1"/>
  <c r="V61" i="1"/>
  <c r="W60" i="1"/>
  <c r="W63" i="1" s="1"/>
  <c r="V60" i="1"/>
  <c r="V63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W50" i="1"/>
  <c r="V50" i="1"/>
  <c r="M50" i="1"/>
  <c r="U47" i="1"/>
  <c r="U46" i="1"/>
  <c r="W45" i="1"/>
  <c r="V45" i="1"/>
  <c r="M45" i="1"/>
  <c r="W44" i="1"/>
  <c r="V44" i="1"/>
  <c r="M44" i="1"/>
  <c r="U41" i="1"/>
  <c r="U40" i="1"/>
  <c r="W39" i="1"/>
  <c r="V39" i="1"/>
  <c r="M39" i="1"/>
  <c r="W38" i="1"/>
  <c r="V38" i="1"/>
  <c r="M38" i="1"/>
  <c r="W37" i="1"/>
  <c r="V37" i="1"/>
  <c r="W36" i="1"/>
  <c r="V36" i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V28" i="1"/>
  <c r="M28" i="1"/>
  <c r="U24" i="1"/>
  <c r="U23" i="1"/>
  <c r="W22" i="1"/>
  <c r="W23" i="1" s="1"/>
  <c r="V22" i="1"/>
  <c r="V24" i="1" s="1"/>
  <c r="M22" i="1"/>
  <c r="H10" i="1"/>
  <c r="A9" i="1"/>
  <c r="D7" i="1"/>
  <c r="N6" i="1"/>
  <c r="M2" i="1"/>
  <c r="W84" i="1" l="1"/>
  <c r="V85" i="1"/>
  <c r="W91" i="1"/>
  <c r="V105" i="1"/>
  <c r="W129" i="1"/>
  <c r="V134" i="1"/>
  <c r="V140" i="1"/>
  <c r="V144" i="1"/>
  <c r="W151" i="1"/>
  <c r="V151" i="1"/>
  <c r="V165" i="1"/>
  <c r="V169" i="1"/>
  <c r="W177" i="1"/>
  <c r="V178" i="1"/>
  <c r="W182" i="1"/>
  <c r="V190" i="1"/>
  <c r="V33" i="1"/>
  <c r="W46" i="1"/>
  <c r="V47" i="1"/>
  <c r="W56" i="1"/>
  <c r="V57" i="1"/>
  <c r="V118" i="1"/>
  <c r="W118" i="1"/>
  <c r="V213" i="1"/>
  <c r="V218" i="1"/>
  <c r="W224" i="1"/>
  <c r="V225" i="1"/>
  <c r="W189" i="1"/>
  <c r="U246" i="1"/>
  <c r="U243" i="1"/>
  <c r="W40" i="1"/>
  <c r="V40" i="1"/>
  <c r="V56" i="1"/>
  <c r="V69" i="1"/>
  <c r="V75" i="1"/>
  <c r="V99" i="1"/>
  <c r="W105" i="1"/>
  <c r="V106" i="1"/>
  <c r="V130" i="1"/>
  <c r="V152" i="1"/>
  <c r="W164" i="1"/>
  <c r="V164" i="1"/>
  <c r="V177" i="1"/>
  <c r="V183" i="1"/>
  <c r="V189" i="1"/>
  <c r="V199" i="1"/>
  <c r="V205" i="1"/>
  <c r="W213" i="1"/>
  <c r="V214" i="1"/>
  <c r="V224" i="1"/>
  <c r="F10" i="1"/>
  <c r="J9" i="1"/>
  <c r="F9" i="1"/>
  <c r="A10" i="1"/>
  <c r="V32" i="1"/>
  <c r="V74" i="1"/>
  <c r="H9" i="1"/>
  <c r="V23" i="1"/>
  <c r="V245" i="1"/>
  <c r="V244" i="1"/>
  <c r="U247" i="1"/>
  <c r="W32" i="1"/>
  <c r="V41" i="1"/>
  <c r="V46" i="1"/>
  <c r="V64" i="1"/>
  <c r="W74" i="1"/>
  <c r="V84" i="1"/>
  <c r="V91" i="1"/>
  <c r="V92" i="1"/>
  <c r="V111" i="1"/>
  <c r="V119" i="1"/>
  <c r="V124" i="1"/>
  <c r="V129" i="1"/>
  <c r="V182" i="1"/>
  <c r="V195" i="1"/>
  <c r="V231" i="1"/>
  <c r="V237" i="1"/>
  <c r="V242" i="1"/>
  <c r="V243" i="1" l="1"/>
  <c r="W248" i="1"/>
  <c r="V246" i="1"/>
  <c r="V247" i="1"/>
  <c r="B256" i="1" s="1"/>
  <c r="C256" i="1"/>
  <c r="A256" i="1" l="1"/>
</calcChain>
</file>

<file path=xl/sharedStrings.xml><?xml version="1.0" encoding="utf-8"?>
<sst xmlns="http://schemas.openxmlformats.org/spreadsheetml/2006/main" count="781" uniqueCount="321">
  <si>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</si>
  <si>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</si>
  <si>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</si>
  <si>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</si>
  <si>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</si>
  <si>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</si>
  <si>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</si>
  <si>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</si>
  <si>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</si>
  <si>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</si>
  <si>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</si>
  <si>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</si>
  <si>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</si>
  <si>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</si>
  <si>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</si>
  <si>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</si>
  <si>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</si>
  <si>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</si>
  <si>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д. 43В, лит В, офис 4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</si>
  <si>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</si>
  <si>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</si>
  <si>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</si>
  <si>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</si>
  <si>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</si>
  <si>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</si>
  <si>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</si>
  <si>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</si>
  <si>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</si>
  <si>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</si>
  <si>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</si>
  <si>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</si>
  <si>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</si>
  <si>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</si>
  <si>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</si>
  <si>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</si>
  <si>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</si>
  <si>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</si>
  <si>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</si>
  <si>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</si>
  <si>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</si>
  <si>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</si>
  <si>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</si>
  <si>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</si>
  <si>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</si>
  <si>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</si>
  <si>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</si>
  <si>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</si>
  <si>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</si>
  <si>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</si>
  <si>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</si>
  <si>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</si>
  <si>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</si>
  <si>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</si>
  <si>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</si>
  <si>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</si>
  <si>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</si>
  <si>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</si>
  <si>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</si>
  <si>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</si>
  <si>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</si>
  <si>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</si>
  <si>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</si>
  <si>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</si>
  <si>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</si>
  <si>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</si>
  <si>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</si>
  <si>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</si>
  <si>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</si>
  <si>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</si>
  <si>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</si>
  <si>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</si>
  <si>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</si>
  <si>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</si>
  <si>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</si>
  <si>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</si>
  <si>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</si>
  <si>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</si>
  <si>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</si>
  <si>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</si>
  <si>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</si>
  <si>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</si>
  <si>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</si>
  <si>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</si>
  <si>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</si>
  <si>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</si>
  <si>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</si>
  <si>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</si>
  <si>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</si>
  <si>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</si>
  <si>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</si>
  <si>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</si>
  <si>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</si>
  <si>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</si>
  <si>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</si>
  <si>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</si>
  <si>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</si>
  <si>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</si>
  <si>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</si>
  <si>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</si>
  <si>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</si>
  <si>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</si>
  <si>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</si>
  <si>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</si>
  <si>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</si>
  <si>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</si>
  <si>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</si>
  <si>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</si>
  <si>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</si>
  <si>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</si>
  <si>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</si>
  <si>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</si>
  <si>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P003687</t>
  </si>
  <si>
    <t>Пельмени «Бульмени с говядиной и свининой Наваристые» Весовые Сфера ТМ «Горячая штучка» 2,7 кг</t>
  </si>
  <si>
    <t>15.09.2023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</si>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</sst>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256"/>
  <sheetViews>
    <sheetView showGridLines="0" tabSelected="1" topLeftCell="A221" zoomScaleNormal="100" zoomScaleSheetLayoutView="100" workbookViewId="0">
      <selection activeCell="A210" sqref="A210:XFD21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5"/>
      <c r="O2" s="165"/>
      <c r="P2" s="165"/>
      <c r="Q2" s="165"/>
      <c r="R2" s="165"/>
      <c r="S2" s="165"/>
      <c r="T2" s="165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5"/>
      <c r="N3" s="165"/>
      <c r="O3" s="165"/>
      <c r="P3" s="165"/>
      <c r="Q3" s="165"/>
      <c r="R3" s="165"/>
      <c r="S3" s="165"/>
      <c r="T3" s="165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7"/>
      <c r="C5" s="178"/>
      <c r="D5" s="326"/>
      <c r="E5" s="327"/>
      <c r="F5" s="328" t="s">
        <v>8</v>
      </c>
      <c r="G5" s="178"/>
      <c r="H5" s="326"/>
      <c r="I5" s="329"/>
      <c r="J5" s="329"/>
      <c r="K5" s="327"/>
      <c r="M5" s="25" t="s">
        <v>9</v>
      </c>
      <c r="N5" s="322">
        <v>45187</v>
      </c>
      <c r="O5" s="300"/>
      <c r="Q5" s="330" t="s">
        <v>10</v>
      </c>
      <c r="R5" s="180"/>
      <c r="S5" s="331" t="s">
        <v>11</v>
      </c>
      <c r="T5" s="300"/>
      <c r="Y5" s="52"/>
      <c r="Z5" s="52"/>
      <c r="AA5" s="52"/>
    </row>
    <row r="6" spans="1:28" s="148" customFormat="1" ht="24" customHeight="1" x14ac:dyDescent="0.2">
      <c r="A6" s="305" t="s">
        <v>12</v>
      </c>
      <c r="B6" s="177"/>
      <c r="C6" s="178"/>
      <c r="D6" s="306" t="s">
        <v>13</v>
      </c>
      <c r="E6" s="307"/>
      <c r="F6" s="307"/>
      <c r="G6" s="307"/>
      <c r="H6" s="307"/>
      <c r="I6" s="307"/>
      <c r="J6" s="307"/>
      <c r="K6" s="300"/>
      <c r="M6" s="25" t="s">
        <v>14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68"/>
      <c r="Q6" s="309" t="s">
        <v>15</v>
      </c>
      <c r="R6" s="180"/>
      <c r="S6" s="310" t="s">
        <v>16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5"/>
      <c r="R7" s="180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17</v>
      </c>
      <c r="B8" s="172"/>
      <c r="C8" s="173"/>
      <c r="D8" s="318" t="s">
        <v>18</v>
      </c>
      <c r="E8" s="319"/>
      <c r="F8" s="319"/>
      <c r="G8" s="319"/>
      <c r="H8" s="319"/>
      <c r="I8" s="319"/>
      <c r="J8" s="319"/>
      <c r="K8" s="320"/>
      <c r="M8" s="25" t="s">
        <v>19</v>
      </c>
      <c r="N8" s="299">
        <v>0.33333333333333331</v>
      </c>
      <c r="O8" s="300"/>
      <c r="Q8" s="165"/>
      <c r="R8" s="180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/>
      <c r="C9" s="165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20</v>
      </c>
      <c r="N9" s="322"/>
      <c r="O9" s="300"/>
      <c r="Q9" s="165"/>
      <c r="R9" s="180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/>
      <c r="C10" s="165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/>
      <c r="H10" s="298" t="str">
        <f>IFERROR(VLOOKUP($D$10,Proxy,2,FALSE),"")</f>
        <v/>
      </c>
      <c r="I10" s="165"/>
      <c r="J10" s="165"/>
      <c r="K10" s="165"/>
      <c r="M10" s="27" t="s">
        <v>21</v>
      </c>
      <c r="N10" s="299"/>
      <c r="O10" s="300"/>
      <c r="R10" s="25" t="s">
        <v>22</v>
      </c>
      <c r="S10" s="301" t="s">
        <v>23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99"/>
      <c r="O11" s="300"/>
      <c r="R11" s="25" t="s">
        <v>26</v>
      </c>
      <c r="S11" s="282" t="s">
        <v>27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28</v>
      </c>
      <c r="B12" s="177"/>
      <c r="C12" s="177"/>
      <c r="D12" s="177"/>
      <c r="E12" s="177"/>
      <c r="F12" s="177"/>
      <c r="G12" s="177"/>
      <c r="H12" s="177"/>
      <c r="I12" s="177"/>
      <c r="J12" s="177"/>
      <c r="K12" s="178"/>
      <c r="M12" s="25" t="s">
        <v>29</v>
      </c>
      <c r="N12" s="303"/>
      <c r="O12" s="304"/>
      <c r="P12" s="24"/>
      <c r="R12" s="25"/>
      <c r="S12" s="286"/>
      <c r="T12" s="165"/>
      <c r="Y12" s="52"/>
      <c r="Z12" s="52"/>
      <c r="AA12" s="52"/>
    </row>
    <row r="13" spans="1:28" s="148" customFormat="1" ht="23.25" customHeight="1" x14ac:dyDescent="0.2">
      <c r="A13" s="281" t="s">
        <v>30</v>
      </c>
      <c r="B13" s="177"/>
      <c r="C13" s="177"/>
      <c r="D13" s="177"/>
      <c r="E13" s="177"/>
      <c r="F13" s="177"/>
      <c r="G13" s="177"/>
      <c r="H13" s="177"/>
      <c r="I13" s="177"/>
      <c r="J13" s="177"/>
      <c r="K13" s="178"/>
      <c r="L13" s="27"/>
      <c r="M13" s="27" t="s">
        <v>31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32</v>
      </c>
      <c r="B14" s="177"/>
      <c r="C14" s="177"/>
      <c r="D14" s="177"/>
      <c r="E14" s="177"/>
      <c r="F14" s="177"/>
      <c r="G14" s="177"/>
      <c r="H14" s="177"/>
      <c r="I14" s="177"/>
      <c r="J14" s="177"/>
      <c r="K14" s="178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33</v>
      </c>
      <c r="B15" s="177"/>
      <c r="C15" s="177"/>
      <c r="D15" s="177"/>
      <c r="E15" s="177"/>
      <c r="F15" s="177"/>
      <c r="G15" s="177"/>
      <c r="H15" s="177"/>
      <c r="I15" s="177"/>
      <c r="J15" s="177"/>
      <c r="K15" s="178"/>
      <c r="M15" s="285" t="s">
        <v>34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67" t="s">
        <v>35</v>
      </c>
      <c r="B17" s="267" t="s">
        <v>36</v>
      </c>
      <c r="C17" s="289" t="s">
        <v>37</v>
      </c>
      <c r="D17" s="267" t="s">
        <v>38</v>
      </c>
      <c r="E17" s="290"/>
      <c r="F17" s="267" t="s">
        <v>39</v>
      </c>
      <c r="G17" s="267" t="s">
        <v>40</v>
      </c>
      <c r="H17" s="267" t="s">
        <v>41</v>
      </c>
      <c r="I17" s="267" t="s">
        <v>42</v>
      </c>
      <c r="J17" s="267" t="s">
        <v>43</v>
      </c>
      <c r="K17" s="267" t="s">
        <v>44</v>
      </c>
      <c r="L17" s="267" t="s">
        <v>45</v>
      </c>
      <c r="M17" s="267" t="s">
        <v>46</v>
      </c>
      <c r="N17" s="293"/>
      <c r="O17" s="293"/>
      <c r="P17" s="293"/>
      <c r="Q17" s="290"/>
      <c r="R17" s="288" t="s">
        <v>47</v>
      </c>
      <c r="S17" s="178"/>
      <c r="T17" s="267" t="s">
        <v>48</v>
      </c>
      <c r="U17" s="267" t="s">
        <v>49</v>
      </c>
      <c r="V17" s="269" t="s">
        <v>50</v>
      </c>
      <c r="W17" s="267" t="s">
        <v>51</v>
      </c>
      <c r="X17" s="271" t="s">
        <v>52</v>
      </c>
      <c r="Y17" s="271" t="s">
        <v>53</v>
      </c>
      <c r="Z17" s="271" t="s">
        <v>54</v>
      </c>
      <c r="AA17" s="273"/>
      <c r="AB17" s="274"/>
      <c r="AC17" s="278"/>
      <c r="AZ17" s="280" t="s">
        <v>55</v>
      </c>
    </row>
    <row r="18" spans="1:52" ht="14.25" customHeight="1" x14ac:dyDescent="0.2">
      <c r="A18" s="268"/>
      <c r="B18" s="268"/>
      <c r="C18" s="268"/>
      <c r="D18" s="291"/>
      <c r="E18" s="292"/>
      <c r="F18" s="268"/>
      <c r="G18" s="268"/>
      <c r="H18" s="268"/>
      <c r="I18" s="268"/>
      <c r="J18" s="268"/>
      <c r="K18" s="268"/>
      <c r="L18" s="268"/>
      <c r="M18" s="291"/>
      <c r="N18" s="294"/>
      <c r="O18" s="294"/>
      <c r="P18" s="294"/>
      <c r="Q18" s="292"/>
      <c r="R18" s="149" t="s">
        <v>56</v>
      </c>
      <c r="S18" s="149" t="s">
        <v>57</v>
      </c>
      <c r="T18" s="268"/>
      <c r="U18" s="268"/>
      <c r="V18" s="270"/>
      <c r="W18" s="268"/>
      <c r="X18" s="272"/>
      <c r="Y18" s="272"/>
      <c r="Z18" s="275"/>
      <c r="AA18" s="276"/>
      <c r="AB18" s="277"/>
      <c r="AC18" s="279"/>
      <c r="AZ18" s="165"/>
    </row>
    <row r="19" spans="1:52" ht="27.75" customHeight="1" x14ac:dyDescent="0.2">
      <c r="A19" s="181" t="s">
        <v>58</v>
      </c>
      <c r="B19" s="182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82"/>
      <c r="P19" s="182"/>
      <c r="Q19" s="182"/>
      <c r="R19" s="182"/>
      <c r="S19" s="182"/>
      <c r="T19" s="182"/>
      <c r="U19" s="182"/>
      <c r="V19" s="182"/>
      <c r="W19" s="182"/>
      <c r="X19" s="49"/>
      <c r="Y19" s="49"/>
    </row>
    <row r="20" spans="1:52" ht="16.5" customHeight="1" x14ac:dyDescent="0.25">
      <c r="A20" s="164" t="s">
        <v>58</v>
      </c>
      <c r="B20" s="165"/>
      <c r="C20" s="165"/>
      <c r="D20" s="165"/>
      <c r="E20" s="165"/>
      <c r="F20" s="165"/>
      <c r="G20" s="165"/>
      <c r="H20" s="165"/>
      <c r="I20" s="165"/>
      <c r="J20" s="165"/>
      <c r="K20" s="165"/>
      <c r="L20" s="165"/>
      <c r="M20" s="165"/>
      <c r="N20" s="165"/>
      <c r="O20" s="165"/>
      <c r="P20" s="165"/>
      <c r="Q20" s="165"/>
      <c r="R20" s="165"/>
      <c r="S20" s="165"/>
      <c r="T20" s="165"/>
      <c r="U20" s="165"/>
      <c r="V20" s="165"/>
      <c r="W20" s="165"/>
      <c r="X20" s="150"/>
      <c r="Y20" s="150"/>
    </row>
    <row r="21" spans="1:52" ht="14.25" customHeight="1" x14ac:dyDescent="0.25">
      <c r="A21" s="166" t="s">
        <v>59</v>
      </c>
      <c r="B21" s="165"/>
      <c r="C21" s="165"/>
      <c r="D21" s="165"/>
      <c r="E21" s="165"/>
      <c r="F21" s="165"/>
      <c r="G21" s="165"/>
      <c r="H21" s="165"/>
      <c r="I21" s="165"/>
      <c r="J21" s="165"/>
      <c r="K21" s="165"/>
      <c r="L21" s="165"/>
      <c r="M21" s="165"/>
      <c r="N21" s="165"/>
      <c r="O21" s="165"/>
      <c r="P21" s="165"/>
      <c r="Q21" s="165"/>
      <c r="R21" s="165"/>
      <c r="S21" s="165"/>
      <c r="T21" s="165"/>
      <c r="U21" s="165"/>
      <c r="V21" s="165"/>
      <c r="W21" s="165"/>
      <c r="X21" s="151"/>
      <c r="Y21" s="151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167">
        <v>4607111035752</v>
      </c>
      <c r="E22" s="16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62</v>
      </c>
      <c r="L22" s="33">
        <v>90</v>
      </c>
      <c r="M22" s="266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0"/>
      <c r="O22" s="170"/>
      <c r="P22" s="170"/>
      <c r="Q22" s="168"/>
      <c r="R22" s="35"/>
      <c r="S22" s="35"/>
      <c r="T22" s="36" t="s">
        <v>63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74"/>
      <c r="B23" s="165"/>
      <c r="C23" s="165"/>
      <c r="D23" s="165"/>
      <c r="E23" s="165"/>
      <c r="F23" s="165"/>
      <c r="G23" s="165"/>
      <c r="H23" s="165"/>
      <c r="I23" s="165"/>
      <c r="J23" s="165"/>
      <c r="K23" s="165"/>
      <c r="L23" s="175"/>
      <c r="M23" s="171" t="s">
        <v>64</v>
      </c>
      <c r="N23" s="172"/>
      <c r="O23" s="172"/>
      <c r="P23" s="172"/>
      <c r="Q23" s="172"/>
      <c r="R23" s="172"/>
      <c r="S23" s="173"/>
      <c r="T23" s="38" t="s">
        <v>63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65"/>
      <c r="B24" s="165"/>
      <c r="C24" s="165"/>
      <c r="D24" s="165"/>
      <c r="E24" s="165"/>
      <c r="F24" s="165"/>
      <c r="G24" s="165"/>
      <c r="H24" s="165"/>
      <c r="I24" s="165"/>
      <c r="J24" s="165"/>
      <c r="K24" s="165"/>
      <c r="L24" s="175"/>
      <c r="M24" s="171" t="s">
        <v>64</v>
      </c>
      <c r="N24" s="172"/>
      <c r="O24" s="172"/>
      <c r="P24" s="172"/>
      <c r="Q24" s="172"/>
      <c r="R24" s="172"/>
      <c r="S24" s="173"/>
      <c r="T24" s="38" t="s">
        <v>65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181" t="s">
        <v>66</v>
      </c>
      <c r="B25" s="182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82"/>
      <c r="P25" s="182"/>
      <c r="Q25" s="182"/>
      <c r="R25" s="182"/>
      <c r="S25" s="182"/>
      <c r="T25" s="182"/>
      <c r="U25" s="182"/>
      <c r="V25" s="182"/>
      <c r="W25" s="182"/>
      <c r="X25" s="49"/>
      <c r="Y25" s="49"/>
    </row>
    <row r="26" spans="1:52" ht="16.5" customHeight="1" x14ac:dyDescent="0.25">
      <c r="A26" s="164" t="s">
        <v>67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5"/>
      <c r="Q26" s="165"/>
      <c r="R26" s="165"/>
      <c r="S26" s="165"/>
      <c r="T26" s="165"/>
      <c r="U26" s="165"/>
      <c r="V26" s="165"/>
      <c r="W26" s="165"/>
      <c r="X26" s="150"/>
      <c r="Y26" s="150"/>
    </row>
    <row r="27" spans="1:52" ht="14.25" customHeight="1" x14ac:dyDescent="0.25">
      <c r="A27" s="166" t="s">
        <v>68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165"/>
      <c r="O27" s="165"/>
      <c r="P27" s="165"/>
      <c r="Q27" s="165"/>
      <c r="R27" s="165"/>
      <c r="S27" s="165"/>
      <c r="T27" s="165"/>
      <c r="U27" s="165"/>
      <c r="V27" s="165"/>
      <c r="W27" s="165"/>
      <c r="X27" s="151"/>
      <c r="Y27" s="151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167">
        <v>4607111036520</v>
      </c>
      <c r="E28" s="16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62</v>
      </c>
      <c r="L28" s="33">
        <v>180</v>
      </c>
      <c r="M28" s="26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0"/>
      <c r="O28" s="170"/>
      <c r="P28" s="170"/>
      <c r="Q28" s="168"/>
      <c r="R28" s="35"/>
      <c r="S28" s="35"/>
      <c r="T28" s="36" t="s">
        <v>63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167">
        <v>4607111036605</v>
      </c>
      <c r="E29" s="16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62</v>
      </c>
      <c r="L29" s="33">
        <v>180</v>
      </c>
      <c r="M29" s="26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0"/>
      <c r="O29" s="170"/>
      <c r="P29" s="170"/>
      <c r="Q29" s="168"/>
      <c r="R29" s="35"/>
      <c r="S29" s="35"/>
      <c r="T29" s="36" t="s">
        <v>63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167">
        <v>4607111036537</v>
      </c>
      <c r="E30" s="16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62</v>
      </c>
      <c r="L30" s="33">
        <v>180</v>
      </c>
      <c r="M30" s="26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0"/>
      <c r="O30" s="170"/>
      <c r="P30" s="170"/>
      <c r="Q30" s="168"/>
      <c r="R30" s="35"/>
      <c r="S30" s="35"/>
      <c r="T30" s="36" t="s">
        <v>63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167">
        <v>4607111036599</v>
      </c>
      <c r="E31" s="16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62</v>
      </c>
      <c r="L31" s="33">
        <v>180</v>
      </c>
      <c r="M31" s="265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0"/>
      <c r="O31" s="170"/>
      <c r="P31" s="170"/>
      <c r="Q31" s="168"/>
      <c r="R31" s="35"/>
      <c r="S31" s="35"/>
      <c r="T31" s="36" t="s">
        <v>63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174"/>
      <c r="B32" s="165"/>
      <c r="C32" s="165"/>
      <c r="D32" s="165"/>
      <c r="E32" s="165"/>
      <c r="F32" s="165"/>
      <c r="G32" s="165"/>
      <c r="H32" s="165"/>
      <c r="I32" s="165"/>
      <c r="J32" s="165"/>
      <c r="K32" s="165"/>
      <c r="L32" s="175"/>
      <c r="M32" s="171" t="s">
        <v>64</v>
      </c>
      <c r="N32" s="172"/>
      <c r="O32" s="172"/>
      <c r="P32" s="172"/>
      <c r="Q32" s="172"/>
      <c r="R32" s="172"/>
      <c r="S32" s="173"/>
      <c r="T32" s="38" t="s">
        <v>63</v>
      </c>
      <c r="U32" s="156">
        <f>IFERROR(SUM(U28:U31),"0")</f>
        <v>0</v>
      </c>
      <c r="V32" s="156">
        <f>IFERROR(SUM(V28:V31),"0")</f>
        <v>0</v>
      </c>
      <c r="W32" s="156">
        <f>IFERROR(IF(W28="",0,W28),"0")+IFERROR(IF(W29="",0,W29),"0")+IFERROR(IF(W30="",0,W30),"0")+IFERROR(IF(W31="",0,W31),"0")</f>
        <v>0</v>
      </c>
      <c r="X32" s="157"/>
      <c r="Y32" s="157"/>
    </row>
    <row r="33" spans="1:52" x14ac:dyDescent="0.2">
      <c r="A33" s="165"/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75"/>
      <c r="M33" s="171" t="s">
        <v>64</v>
      </c>
      <c r="N33" s="172"/>
      <c r="O33" s="172"/>
      <c r="P33" s="172"/>
      <c r="Q33" s="172"/>
      <c r="R33" s="172"/>
      <c r="S33" s="173"/>
      <c r="T33" s="38" t="s">
        <v>65</v>
      </c>
      <c r="U33" s="156">
        <f>IFERROR(SUMPRODUCT(U28:U31*H28:H31),"0")</f>
        <v>0</v>
      </c>
      <c r="V33" s="156">
        <f>IFERROR(SUMPRODUCT(V28:V31*H28:H31),"0")</f>
        <v>0</v>
      </c>
      <c r="W33" s="38"/>
      <c r="X33" s="157"/>
      <c r="Y33" s="157"/>
    </row>
    <row r="34" spans="1:52" ht="16.5" customHeight="1" x14ac:dyDescent="0.25">
      <c r="A34" s="164" t="s">
        <v>78</v>
      </c>
      <c r="B34" s="165"/>
      <c r="C34" s="165"/>
      <c r="D34" s="165"/>
      <c r="E34" s="165"/>
      <c r="F34" s="165"/>
      <c r="G34" s="165"/>
      <c r="H34" s="165"/>
      <c r="I34" s="165"/>
      <c r="J34" s="165"/>
      <c r="K34" s="165"/>
      <c r="L34" s="165"/>
      <c r="M34" s="165"/>
      <c r="N34" s="165"/>
      <c r="O34" s="165"/>
      <c r="P34" s="165"/>
      <c r="Q34" s="165"/>
      <c r="R34" s="165"/>
      <c r="S34" s="165"/>
      <c r="T34" s="165"/>
      <c r="U34" s="165"/>
      <c r="V34" s="165"/>
      <c r="W34" s="165"/>
      <c r="X34" s="150"/>
      <c r="Y34" s="150"/>
    </row>
    <row r="35" spans="1:52" ht="14.25" customHeight="1" x14ac:dyDescent="0.25">
      <c r="A35" s="166" t="s">
        <v>59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51"/>
      <c r="Y35" s="151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167">
        <v>4607111036285</v>
      </c>
      <c r="E36" s="16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62</v>
      </c>
      <c r="L36" s="33">
        <v>180</v>
      </c>
      <c r="M36" s="26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0"/>
      <c r="O36" s="170"/>
      <c r="P36" s="170"/>
      <c r="Q36" s="168"/>
      <c r="R36" s="35"/>
      <c r="S36" s="35"/>
      <c r="T36" s="36" t="s">
        <v>63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167">
        <v>4607111036308</v>
      </c>
      <c r="E37" s="16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62</v>
      </c>
      <c r="L37" s="33">
        <v>180</v>
      </c>
      <c r="M37" s="261" t="s">
        <v>83</v>
      </c>
      <c r="N37" s="170"/>
      <c r="O37" s="170"/>
      <c r="P37" s="170"/>
      <c r="Q37" s="168"/>
      <c r="R37" s="35"/>
      <c r="S37" s="35"/>
      <c r="T37" s="36" t="s">
        <v>63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167">
        <v>4607111036315</v>
      </c>
      <c r="E38" s="16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62</v>
      </c>
      <c r="L38" s="33">
        <v>180</v>
      </c>
      <c r="M38" s="25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0"/>
      <c r="O38" s="170"/>
      <c r="P38" s="170"/>
      <c r="Q38" s="168"/>
      <c r="R38" s="35"/>
      <c r="S38" s="35"/>
      <c r="T38" s="36" t="s">
        <v>63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167">
        <v>4607111036292</v>
      </c>
      <c r="E39" s="16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62</v>
      </c>
      <c r="L39" s="33">
        <v>180</v>
      </c>
      <c r="M39" s="2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0"/>
      <c r="O39" s="170"/>
      <c r="P39" s="170"/>
      <c r="Q39" s="168"/>
      <c r="R39" s="35"/>
      <c r="S39" s="35"/>
      <c r="T39" s="36" t="s">
        <v>63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62"/>
      <c r="AZ39" s="71" t="s">
        <v>1</v>
      </c>
    </row>
    <row r="40" spans="1:52" x14ac:dyDescent="0.2">
      <c r="A40" s="174"/>
      <c r="B40" s="165"/>
      <c r="C40" s="165"/>
      <c r="D40" s="165"/>
      <c r="E40" s="165"/>
      <c r="F40" s="165"/>
      <c r="G40" s="165"/>
      <c r="H40" s="165"/>
      <c r="I40" s="165"/>
      <c r="J40" s="165"/>
      <c r="K40" s="165"/>
      <c r="L40" s="175"/>
      <c r="M40" s="171" t="s">
        <v>64</v>
      </c>
      <c r="N40" s="172"/>
      <c r="O40" s="172"/>
      <c r="P40" s="172"/>
      <c r="Q40" s="172"/>
      <c r="R40" s="172"/>
      <c r="S40" s="173"/>
      <c r="T40" s="38" t="s">
        <v>63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52" x14ac:dyDescent="0.2">
      <c r="A41" s="165"/>
      <c r="B41" s="165"/>
      <c r="C41" s="165"/>
      <c r="D41" s="165"/>
      <c r="E41" s="165"/>
      <c r="F41" s="165"/>
      <c r="G41" s="165"/>
      <c r="H41" s="165"/>
      <c r="I41" s="165"/>
      <c r="J41" s="165"/>
      <c r="K41" s="165"/>
      <c r="L41" s="175"/>
      <c r="M41" s="171" t="s">
        <v>64</v>
      </c>
      <c r="N41" s="172"/>
      <c r="O41" s="172"/>
      <c r="P41" s="172"/>
      <c r="Q41" s="172"/>
      <c r="R41" s="172"/>
      <c r="S41" s="173"/>
      <c r="T41" s="38" t="s">
        <v>65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52" ht="16.5" customHeight="1" x14ac:dyDescent="0.25">
      <c r="A42" s="164" t="s">
        <v>88</v>
      </c>
      <c r="B42" s="165"/>
      <c r="C42" s="165"/>
      <c r="D42" s="165"/>
      <c r="E42" s="165"/>
      <c r="F42" s="165"/>
      <c r="G42" s="165"/>
      <c r="H42" s="165"/>
      <c r="I42" s="165"/>
      <c r="J42" s="165"/>
      <c r="K42" s="165"/>
      <c r="L42" s="165"/>
      <c r="M42" s="165"/>
      <c r="N42" s="165"/>
      <c r="O42" s="165"/>
      <c r="P42" s="165"/>
      <c r="Q42" s="165"/>
      <c r="R42" s="165"/>
      <c r="S42" s="165"/>
      <c r="T42" s="165"/>
      <c r="U42" s="165"/>
      <c r="V42" s="165"/>
      <c r="W42" s="165"/>
      <c r="X42" s="150"/>
      <c r="Y42" s="150"/>
    </row>
    <row r="43" spans="1:52" ht="14.25" customHeight="1" x14ac:dyDescent="0.25">
      <c r="A43" s="166" t="s">
        <v>89</v>
      </c>
      <c r="B43" s="165"/>
      <c r="C43" s="165"/>
      <c r="D43" s="165"/>
      <c r="E43" s="165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5"/>
      <c r="U43" s="165"/>
      <c r="V43" s="165"/>
      <c r="W43" s="165"/>
      <c r="X43" s="151"/>
      <c r="Y43" s="151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167">
        <v>4607111037053</v>
      </c>
      <c r="E44" s="16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62</v>
      </c>
      <c r="L44" s="33">
        <v>365</v>
      </c>
      <c r="M44" s="25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0"/>
      <c r="O44" s="170"/>
      <c r="P44" s="170"/>
      <c r="Q44" s="168"/>
      <c r="R44" s="35"/>
      <c r="S44" s="35"/>
      <c r="T44" s="36" t="s">
        <v>63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167">
        <v>4607111037060</v>
      </c>
      <c r="E45" s="16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62</v>
      </c>
      <c r="L45" s="33">
        <v>365</v>
      </c>
      <c r="M45" s="257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0"/>
      <c r="O45" s="170"/>
      <c r="P45" s="170"/>
      <c r="Q45" s="168"/>
      <c r="R45" s="35"/>
      <c r="S45" s="35"/>
      <c r="T45" s="36" t="s">
        <v>63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174"/>
      <c r="B46" s="165"/>
      <c r="C46" s="165"/>
      <c r="D46" s="165"/>
      <c r="E46" s="165"/>
      <c r="F46" s="165"/>
      <c r="G46" s="165"/>
      <c r="H46" s="165"/>
      <c r="I46" s="165"/>
      <c r="J46" s="165"/>
      <c r="K46" s="165"/>
      <c r="L46" s="175"/>
      <c r="M46" s="171" t="s">
        <v>64</v>
      </c>
      <c r="N46" s="172"/>
      <c r="O46" s="172"/>
      <c r="P46" s="172"/>
      <c r="Q46" s="172"/>
      <c r="R46" s="172"/>
      <c r="S46" s="173"/>
      <c r="T46" s="38" t="s">
        <v>63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52" x14ac:dyDescent="0.2">
      <c r="A47" s="165"/>
      <c r="B47" s="165"/>
      <c r="C47" s="165"/>
      <c r="D47" s="165"/>
      <c r="E47" s="165"/>
      <c r="F47" s="165"/>
      <c r="G47" s="165"/>
      <c r="H47" s="165"/>
      <c r="I47" s="165"/>
      <c r="J47" s="165"/>
      <c r="K47" s="165"/>
      <c r="L47" s="175"/>
      <c r="M47" s="171" t="s">
        <v>64</v>
      </c>
      <c r="N47" s="172"/>
      <c r="O47" s="172"/>
      <c r="P47" s="172"/>
      <c r="Q47" s="172"/>
      <c r="R47" s="172"/>
      <c r="S47" s="173"/>
      <c r="T47" s="38" t="s">
        <v>65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52" ht="16.5" customHeight="1" x14ac:dyDescent="0.25">
      <c r="A48" s="164" t="s">
        <v>94</v>
      </c>
      <c r="B48" s="165"/>
      <c r="C48" s="165"/>
      <c r="D48" s="165"/>
      <c r="E48" s="165"/>
      <c r="F48" s="165"/>
      <c r="G48" s="165"/>
      <c r="H48" s="165"/>
      <c r="I48" s="165"/>
      <c r="J48" s="165"/>
      <c r="K48" s="165"/>
      <c r="L48" s="165"/>
      <c r="M48" s="165"/>
      <c r="N48" s="165"/>
      <c r="O48" s="165"/>
      <c r="P48" s="165"/>
      <c r="Q48" s="165"/>
      <c r="R48" s="165"/>
      <c r="S48" s="165"/>
      <c r="T48" s="165"/>
      <c r="U48" s="165"/>
      <c r="V48" s="165"/>
      <c r="W48" s="165"/>
      <c r="X48" s="150"/>
      <c r="Y48" s="150"/>
    </row>
    <row r="49" spans="1:52" ht="14.25" customHeight="1" x14ac:dyDescent="0.25">
      <c r="A49" s="166" t="s">
        <v>59</v>
      </c>
      <c r="B49" s="165"/>
      <c r="C49" s="165"/>
      <c r="D49" s="165"/>
      <c r="E49" s="165"/>
      <c r="F49" s="165"/>
      <c r="G49" s="165"/>
      <c r="H49" s="165"/>
      <c r="I49" s="165"/>
      <c r="J49" s="165"/>
      <c r="K49" s="165"/>
      <c r="L49" s="165"/>
      <c r="M49" s="165"/>
      <c r="N49" s="165"/>
      <c r="O49" s="165"/>
      <c r="P49" s="165"/>
      <c r="Q49" s="165"/>
      <c r="R49" s="165"/>
      <c r="S49" s="165"/>
      <c r="T49" s="165"/>
      <c r="U49" s="165"/>
      <c r="V49" s="165"/>
      <c r="W49" s="165"/>
      <c r="X49" s="151"/>
      <c r="Y49" s="151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167">
        <v>4607111037190</v>
      </c>
      <c r="E50" s="16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62</v>
      </c>
      <c r="L50" s="33">
        <v>150</v>
      </c>
      <c r="M50" s="251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0"/>
      <c r="O50" s="170"/>
      <c r="P50" s="170"/>
      <c r="Q50" s="168"/>
      <c r="R50" s="35"/>
      <c r="S50" s="35"/>
      <c r="T50" s="36" t="s">
        <v>63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4301070972</v>
      </c>
      <c r="D51" s="167">
        <v>4607111037183</v>
      </c>
      <c r="E51" s="16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62</v>
      </c>
      <c r="L51" s="33">
        <v>180</v>
      </c>
      <c r="M51" s="252" t="s">
        <v>99</v>
      </c>
      <c r="N51" s="170"/>
      <c r="O51" s="170"/>
      <c r="P51" s="170"/>
      <c r="Q51" s="168"/>
      <c r="R51" s="35"/>
      <c r="S51" s="35"/>
      <c r="T51" s="36" t="s">
        <v>63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100</v>
      </c>
      <c r="B52" s="55" t="s">
        <v>101</v>
      </c>
      <c r="C52" s="32">
        <v>4301070928</v>
      </c>
      <c r="D52" s="167">
        <v>4607111037091</v>
      </c>
      <c r="E52" s="16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62</v>
      </c>
      <c r="L52" s="33">
        <v>150</v>
      </c>
      <c r="M52" s="253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0"/>
      <c r="O52" s="170"/>
      <c r="P52" s="170"/>
      <c r="Q52" s="168"/>
      <c r="R52" s="35"/>
      <c r="S52" s="35"/>
      <c r="T52" s="36" t="s">
        <v>63</v>
      </c>
      <c r="U52" s="154">
        <v>1</v>
      </c>
      <c r="V52" s="155">
        <f t="shared" si="0"/>
        <v>1</v>
      </c>
      <c r="W52" s="37">
        <f t="shared" si="1"/>
        <v>1.55E-2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4301070944</v>
      </c>
      <c r="D53" s="167">
        <v>4607111036902</v>
      </c>
      <c r="E53" s="16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62</v>
      </c>
      <c r="L53" s="33">
        <v>150</v>
      </c>
      <c r="M53" s="25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0"/>
      <c r="O53" s="170"/>
      <c r="P53" s="170"/>
      <c r="Q53" s="168"/>
      <c r="R53" s="35"/>
      <c r="S53" s="35"/>
      <c r="T53" s="36" t="s">
        <v>63</v>
      </c>
      <c r="U53" s="154">
        <v>22</v>
      </c>
      <c r="V53" s="155">
        <f t="shared" si="0"/>
        <v>22</v>
      </c>
      <c r="W53" s="37">
        <f t="shared" si="1"/>
        <v>0.34099999999999997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105</v>
      </c>
      <c r="C54" s="32">
        <v>4301070938</v>
      </c>
      <c r="D54" s="167">
        <v>4607111036858</v>
      </c>
      <c r="E54" s="16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62</v>
      </c>
      <c r="L54" s="33">
        <v>150</v>
      </c>
      <c r="M54" s="255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0"/>
      <c r="O54" s="170"/>
      <c r="P54" s="170"/>
      <c r="Q54" s="168"/>
      <c r="R54" s="35"/>
      <c r="S54" s="35"/>
      <c r="T54" s="36" t="s">
        <v>63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4301070909</v>
      </c>
      <c r="D55" s="167">
        <v>4607111036889</v>
      </c>
      <c r="E55" s="16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62</v>
      </c>
      <c r="L55" s="33">
        <v>150</v>
      </c>
      <c r="M55" s="249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0"/>
      <c r="O55" s="170"/>
      <c r="P55" s="170"/>
      <c r="Q55" s="168"/>
      <c r="R55" s="35"/>
      <c r="S55" s="35"/>
      <c r="T55" s="36" t="s">
        <v>63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62"/>
      <c r="AZ55" s="79" t="s">
        <v>1</v>
      </c>
    </row>
    <row r="56" spans="1:52" x14ac:dyDescent="0.2">
      <c r="A56" s="174"/>
      <c r="B56" s="165"/>
      <c r="C56" s="165"/>
      <c r="D56" s="165"/>
      <c r="E56" s="165"/>
      <c r="F56" s="165"/>
      <c r="G56" s="165"/>
      <c r="H56" s="165"/>
      <c r="I56" s="165"/>
      <c r="J56" s="165"/>
      <c r="K56" s="165"/>
      <c r="L56" s="175"/>
      <c r="M56" s="171" t="s">
        <v>64</v>
      </c>
      <c r="N56" s="172"/>
      <c r="O56" s="172"/>
      <c r="P56" s="172"/>
      <c r="Q56" s="172"/>
      <c r="R56" s="172"/>
      <c r="S56" s="173"/>
      <c r="T56" s="38" t="s">
        <v>63</v>
      </c>
      <c r="U56" s="156">
        <f>IFERROR(SUM(U50:U55),"0")</f>
        <v>23</v>
      </c>
      <c r="V56" s="156">
        <f>IFERROR(SUM(V50:V55),"0")</f>
        <v>23</v>
      </c>
      <c r="W56" s="156">
        <f>IFERROR(IF(W50="",0,W50),"0")+IFERROR(IF(W51="",0,W51),"0")+IFERROR(IF(W52="",0,W52),"0")+IFERROR(IF(W53="",0,W53),"0")+IFERROR(IF(W54="",0,W54),"0")+IFERROR(IF(W55="",0,W55),"0")</f>
        <v>0.35649999999999998</v>
      </c>
      <c r="X56" s="157"/>
      <c r="Y56" s="157"/>
    </row>
    <row r="57" spans="1:52" x14ac:dyDescent="0.2">
      <c r="A57" s="165"/>
      <c r="B57" s="165"/>
      <c r="C57" s="165"/>
      <c r="D57" s="165"/>
      <c r="E57" s="165"/>
      <c r="F57" s="165"/>
      <c r="G57" s="165"/>
      <c r="H57" s="165"/>
      <c r="I57" s="165"/>
      <c r="J57" s="165"/>
      <c r="K57" s="165"/>
      <c r="L57" s="175"/>
      <c r="M57" s="171" t="s">
        <v>64</v>
      </c>
      <c r="N57" s="172"/>
      <c r="O57" s="172"/>
      <c r="P57" s="172"/>
      <c r="Q57" s="172"/>
      <c r="R57" s="172"/>
      <c r="S57" s="173"/>
      <c r="T57" s="38" t="s">
        <v>65</v>
      </c>
      <c r="U57" s="156">
        <f>IFERROR(SUMPRODUCT(U50:U55*H50:H55),"0")</f>
        <v>165.28</v>
      </c>
      <c r="V57" s="156">
        <f>IFERROR(SUMPRODUCT(V50:V55*H50:H55),"0")</f>
        <v>165.28</v>
      </c>
      <c r="W57" s="38"/>
      <c r="X57" s="157"/>
      <c r="Y57" s="157"/>
    </row>
    <row r="58" spans="1:52" ht="16.5" customHeight="1" x14ac:dyDescent="0.25">
      <c r="A58" s="164" t="s">
        <v>108</v>
      </c>
      <c r="B58" s="165"/>
      <c r="C58" s="165"/>
      <c r="D58" s="165"/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65"/>
      <c r="S58" s="165"/>
      <c r="T58" s="165"/>
      <c r="U58" s="165"/>
      <c r="V58" s="165"/>
      <c r="W58" s="165"/>
      <c r="X58" s="150"/>
      <c r="Y58" s="150"/>
    </row>
    <row r="59" spans="1:52" ht="14.25" customHeight="1" x14ac:dyDescent="0.25">
      <c r="A59" s="166" t="s">
        <v>59</v>
      </c>
      <c r="B59" s="165"/>
      <c r="C59" s="165"/>
      <c r="D59" s="165"/>
      <c r="E59" s="165"/>
      <c r="F59" s="165"/>
      <c r="G59" s="165"/>
      <c r="H59" s="165"/>
      <c r="I59" s="165"/>
      <c r="J59" s="165"/>
      <c r="K59" s="165"/>
      <c r="L59" s="165"/>
      <c r="M59" s="165"/>
      <c r="N59" s="165"/>
      <c r="O59" s="165"/>
      <c r="P59" s="165"/>
      <c r="Q59" s="165"/>
      <c r="R59" s="165"/>
      <c r="S59" s="165"/>
      <c r="T59" s="165"/>
      <c r="U59" s="165"/>
      <c r="V59" s="165"/>
      <c r="W59" s="165"/>
      <c r="X59" s="151"/>
      <c r="Y59" s="151"/>
    </row>
    <row r="60" spans="1:52" ht="27" customHeight="1" x14ac:dyDescent="0.25">
      <c r="A60" s="55" t="s">
        <v>109</v>
      </c>
      <c r="B60" s="55" t="s">
        <v>110</v>
      </c>
      <c r="C60" s="32">
        <v>4301070939</v>
      </c>
      <c r="D60" s="167">
        <v>4607111037411</v>
      </c>
      <c r="E60" s="16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62</v>
      </c>
      <c r="L60" s="33">
        <v>150</v>
      </c>
      <c r="M60" s="250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0"/>
      <c r="O60" s="170"/>
      <c r="P60" s="170"/>
      <c r="Q60" s="168"/>
      <c r="R60" s="35"/>
      <c r="S60" s="35"/>
      <c r="T60" s="36" t="s">
        <v>63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62"/>
      <c r="AZ60" s="80" t="s">
        <v>1</v>
      </c>
    </row>
    <row r="61" spans="1:52" ht="27" customHeight="1" x14ac:dyDescent="0.25">
      <c r="A61" s="55" t="s">
        <v>109</v>
      </c>
      <c r="B61" s="55" t="s">
        <v>111</v>
      </c>
      <c r="C61" s="32">
        <v>4301070977</v>
      </c>
      <c r="D61" s="167">
        <v>4607111037411</v>
      </c>
      <c r="E61" s="168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62</v>
      </c>
      <c r="L61" s="33">
        <v>180</v>
      </c>
      <c r="M61" s="247" t="s">
        <v>112</v>
      </c>
      <c r="N61" s="170"/>
      <c r="O61" s="170"/>
      <c r="P61" s="170"/>
      <c r="Q61" s="168"/>
      <c r="R61" s="35" t="s">
        <v>113</v>
      </c>
      <c r="S61" s="35"/>
      <c r="T61" s="36" t="s">
        <v>63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114</v>
      </c>
      <c r="B62" s="55" t="s">
        <v>115</v>
      </c>
      <c r="C62" s="32">
        <v>4301070981</v>
      </c>
      <c r="D62" s="167">
        <v>4607111036728</v>
      </c>
      <c r="E62" s="168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62</v>
      </c>
      <c r="L62" s="33">
        <v>180</v>
      </c>
      <c r="M62" s="248" t="s">
        <v>116</v>
      </c>
      <c r="N62" s="170"/>
      <c r="O62" s="170"/>
      <c r="P62" s="170"/>
      <c r="Q62" s="168"/>
      <c r="R62" s="35"/>
      <c r="S62" s="35"/>
      <c r="T62" s="36" t="s">
        <v>63</v>
      </c>
      <c r="U62" s="154">
        <v>31</v>
      </c>
      <c r="V62" s="155">
        <f>IFERROR(IF(U62="","",U62),"")</f>
        <v>31</v>
      </c>
      <c r="W62" s="37">
        <f>IFERROR(IF(U62="","",U62*0.00866),"")</f>
        <v>0.26845999999999998</v>
      </c>
      <c r="X62" s="57"/>
      <c r="Y62" s="58"/>
      <c r="AC62" s="62"/>
      <c r="AZ62" s="82" t="s">
        <v>1</v>
      </c>
    </row>
    <row r="63" spans="1:52" x14ac:dyDescent="0.2">
      <c r="A63" s="174"/>
      <c r="B63" s="165"/>
      <c r="C63" s="165"/>
      <c r="D63" s="165"/>
      <c r="E63" s="165"/>
      <c r="F63" s="165"/>
      <c r="G63" s="165"/>
      <c r="H63" s="165"/>
      <c r="I63" s="165"/>
      <c r="J63" s="165"/>
      <c r="K63" s="165"/>
      <c r="L63" s="175"/>
      <c r="M63" s="171" t="s">
        <v>64</v>
      </c>
      <c r="N63" s="172"/>
      <c r="O63" s="172"/>
      <c r="P63" s="172"/>
      <c r="Q63" s="172"/>
      <c r="R63" s="172"/>
      <c r="S63" s="173"/>
      <c r="T63" s="38" t="s">
        <v>63</v>
      </c>
      <c r="U63" s="156">
        <f>IFERROR(SUM(U60:U62),"0")</f>
        <v>31</v>
      </c>
      <c r="V63" s="156">
        <f>IFERROR(SUM(V60:V62),"0")</f>
        <v>31</v>
      </c>
      <c r="W63" s="156">
        <f>IFERROR(IF(W60="",0,W60),"0")+IFERROR(IF(W61="",0,W61),"0")+IFERROR(IF(W62="",0,W62),"0")</f>
        <v>0.26845999999999998</v>
      </c>
      <c r="X63" s="157"/>
      <c r="Y63" s="157"/>
    </row>
    <row r="64" spans="1:52" x14ac:dyDescent="0.2">
      <c r="A64" s="165"/>
      <c r="B64" s="165"/>
      <c r="C64" s="165"/>
      <c r="D64" s="165"/>
      <c r="E64" s="165"/>
      <c r="F64" s="165"/>
      <c r="G64" s="165"/>
      <c r="H64" s="165"/>
      <c r="I64" s="165"/>
      <c r="J64" s="165"/>
      <c r="K64" s="165"/>
      <c r="L64" s="175"/>
      <c r="M64" s="171" t="s">
        <v>64</v>
      </c>
      <c r="N64" s="172"/>
      <c r="O64" s="172"/>
      <c r="P64" s="172"/>
      <c r="Q64" s="172"/>
      <c r="R64" s="172"/>
      <c r="S64" s="173"/>
      <c r="T64" s="38" t="s">
        <v>65</v>
      </c>
      <c r="U64" s="156">
        <f>IFERROR(SUMPRODUCT(U60:U62*H60:H62),"0")</f>
        <v>155</v>
      </c>
      <c r="V64" s="156">
        <f>IFERROR(SUMPRODUCT(V60:V62*H60:H62),"0")</f>
        <v>155</v>
      </c>
      <c r="W64" s="38"/>
      <c r="X64" s="157"/>
      <c r="Y64" s="157"/>
    </row>
    <row r="65" spans="1:52" ht="16.5" customHeight="1" x14ac:dyDescent="0.25">
      <c r="A65" s="164" t="s">
        <v>117</v>
      </c>
      <c r="B65" s="165"/>
      <c r="C65" s="165"/>
      <c r="D65" s="165"/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50"/>
      <c r="Y65" s="150"/>
    </row>
    <row r="66" spans="1:52" ht="14.25" customHeight="1" x14ac:dyDescent="0.25">
      <c r="A66" s="166" t="s">
        <v>118</v>
      </c>
      <c r="B66" s="165"/>
      <c r="C66" s="165"/>
      <c r="D66" s="165"/>
      <c r="E66" s="165"/>
      <c r="F66" s="165"/>
      <c r="G66" s="165"/>
      <c r="H66" s="165"/>
      <c r="I66" s="165"/>
      <c r="J66" s="165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51"/>
      <c r="Y66" s="151"/>
    </row>
    <row r="67" spans="1:52" ht="27" customHeight="1" x14ac:dyDescent="0.25">
      <c r="A67" s="55" t="s">
        <v>119</v>
      </c>
      <c r="B67" s="55" t="s">
        <v>120</v>
      </c>
      <c r="C67" s="32">
        <v>4301135113</v>
      </c>
      <c r="D67" s="167">
        <v>4607111033659</v>
      </c>
      <c r="E67" s="168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62</v>
      </c>
      <c r="L67" s="33">
        <v>180</v>
      </c>
      <c r="M67" s="24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70"/>
      <c r="O67" s="170"/>
      <c r="P67" s="170"/>
      <c r="Q67" s="168"/>
      <c r="R67" s="35"/>
      <c r="S67" s="35"/>
      <c r="T67" s="36" t="s">
        <v>63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71</v>
      </c>
    </row>
    <row r="68" spans="1:52" x14ac:dyDescent="0.2">
      <c r="A68" s="174"/>
      <c r="B68" s="165"/>
      <c r="C68" s="165"/>
      <c r="D68" s="165"/>
      <c r="E68" s="165"/>
      <c r="F68" s="165"/>
      <c r="G68" s="165"/>
      <c r="H68" s="165"/>
      <c r="I68" s="165"/>
      <c r="J68" s="165"/>
      <c r="K68" s="165"/>
      <c r="L68" s="175"/>
      <c r="M68" s="171" t="s">
        <v>64</v>
      </c>
      <c r="N68" s="172"/>
      <c r="O68" s="172"/>
      <c r="P68" s="172"/>
      <c r="Q68" s="172"/>
      <c r="R68" s="172"/>
      <c r="S68" s="173"/>
      <c r="T68" s="38" t="s">
        <v>63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65"/>
      <c r="B69" s="165"/>
      <c r="C69" s="165"/>
      <c r="D69" s="165"/>
      <c r="E69" s="165"/>
      <c r="F69" s="165"/>
      <c r="G69" s="165"/>
      <c r="H69" s="165"/>
      <c r="I69" s="165"/>
      <c r="J69" s="165"/>
      <c r="K69" s="165"/>
      <c r="L69" s="175"/>
      <c r="M69" s="171" t="s">
        <v>64</v>
      </c>
      <c r="N69" s="172"/>
      <c r="O69" s="172"/>
      <c r="P69" s="172"/>
      <c r="Q69" s="172"/>
      <c r="R69" s="172"/>
      <c r="S69" s="173"/>
      <c r="T69" s="38" t="s">
        <v>65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164" t="s">
        <v>121</v>
      </c>
      <c r="B70" s="165"/>
      <c r="C70" s="165"/>
      <c r="D70" s="165"/>
      <c r="E70" s="165"/>
      <c r="F70" s="165"/>
      <c r="G70" s="165"/>
      <c r="H70" s="165"/>
      <c r="I70" s="165"/>
      <c r="J70" s="165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50"/>
      <c r="Y70" s="150"/>
    </row>
    <row r="71" spans="1:52" ht="14.25" customHeight="1" x14ac:dyDescent="0.25">
      <c r="A71" s="166" t="s">
        <v>122</v>
      </c>
      <c r="B71" s="165"/>
      <c r="C71" s="165"/>
      <c r="D71" s="165"/>
      <c r="E71" s="165"/>
      <c r="F71" s="165"/>
      <c r="G71" s="165"/>
      <c r="H71" s="165"/>
      <c r="I71" s="165"/>
      <c r="J71" s="165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51"/>
      <c r="Y71" s="151"/>
    </row>
    <row r="72" spans="1:52" ht="27" customHeight="1" x14ac:dyDescent="0.25">
      <c r="A72" s="55" t="s">
        <v>123</v>
      </c>
      <c r="B72" s="55" t="s">
        <v>124</v>
      </c>
      <c r="C72" s="32">
        <v>4301131012</v>
      </c>
      <c r="D72" s="167">
        <v>4607111034137</v>
      </c>
      <c r="E72" s="16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62</v>
      </c>
      <c r="L72" s="33">
        <v>180</v>
      </c>
      <c r="M72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70"/>
      <c r="O72" s="170"/>
      <c r="P72" s="170"/>
      <c r="Q72" s="168"/>
      <c r="R72" s="35"/>
      <c r="S72" s="35"/>
      <c r="T72" s="36" t="s">
        <v>63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62"/>
      <c r="AZ72" s="84" t="s">
        <v>71</v>
      </c>
    </row>
    <row r="73" spans="1:52" ht="27" customHeight="1" x14ac:dyDescent="0.25">
      <c r="A73" s="55" t="s">
        <v>125</v>
      </c>
      <c r="B73" s="55" t="s">
        <v>126</v>
      </c>
      <c r="C73" s="32">
        <v>4301131011</v>
      </c>
      <c r="D73" s="167">
        <v>4607111034120</v>
      </c>
      <c r="E73" s="168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62</v>
      </c>
      <c r="L73" s="33">
        <v>180</v>
      </c>
      <c r="M73" s="24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70"/>
      <c r="O73" s="170"/>
      <c r="P73" s="170"/>
      <c r="Q73" s="168"/>
      <c r="R73" s="35"/>
      <c r="S73" s="35"/>
      <c r="T73" s="36" t="s">
        <v>63</v>
      </c>
      <c r="U73" s="154">
        <v>0</v>
      </c>
      <c r="V73" s="155">
        <f>IFERROR(IF(U73="","",U73),"")</f>
        <v>0</v>
      </c>
      <c r="W73" s="37">
        <f>IFERROR(IF(U73="","",U73*0.01788),"")</f>
        <v>0</v>
      </c>
      <c r="X73" s="57"/>
      <c r="Y73" s="58"/>
      <c r="AC73" s="62"/>
      <c r="AZ73" s="85" t="s">
        <v>71</v>
      </c>
    </row>
    <row r="74" spans="1:52" x14ac:dyDescent="0.2">
      <c r="A74" s="174"/>
      <c r="B74" s="165"/>
      <c r="C74" s="165"/>
      <c r="D74" s="165"/>
      <c r="E74" s="165"/>
      <c r="F74" s="165"/>
      <c r="G74" s="165"/>
      <c r="H74" s="165"/>
      <c r="I74" s="165"/>
      <c r="J74" s="165"/>
      <c r="K74" s="165"/>
      <c r="L74" s="175"/>
      <c r="M74" s="171" t="s">
        <v>64</v>
      </c>
      <c r="N74" s="172"/>
      <c r="O74" s="172"/>
      <c r="P74" s="172"/>
      <c r="Q74" s="172"/>
      <c r="R74" s="172"/>
      <c r="S74" s="173"/>
      <c r="T74" s="38" t="s">
        <v>63</v>
      </c>
      <c r="U74" s="156">
        <f>IFERROR(SUM(U72:U73),"0")</f>
        <v>0</v>
      </c>
      <c r="V74" s="156">
        <f>IFERROR(SUM(V72:V73),"0")</f>
        <v>0</v>
      </c>
      <c r="W74" s="156">
        <f>IFERROR(IF(W72="",0,W72),"0")+IFERROR(IF(W73="",0,W73),"0")</f>
        <v>0</v>
      </c>
      <c r="X74" s="157"/>
      <c r="Y74" s="157"/>
    </row>
    <row r="75" spans="1:52" x14ac:dyDescent="0.2">
      <c r="A75" s="165"/>
      <c r="B75" s="165"/>
      <c r="C75" s="165"/>
      <c r="D75" s="165"/>
      <c r="E75" s="165"/>
      <c r="F75" s="165"/>
      <c r="G75" s="165"/>
      <c r="H75" s="165"/>
      <c r="I75" s="165"/>
      <c r="J75" s="165"/>
      <c r="K75" s="165"/>
      <c r="L75" s="175"/>
      <c r="M75" s="171" t="s">
        <v>64</v>
      </c>
      <c r="N75" s="172"/>
      <c r="O75" s="172"/>
      <c r="P75" s="172"/>
      <c r="Q75" s="172"/>
      <c r="R75" s="172"/>
      <c r="S75" s="173"/>
      <c r="T75" s="38" t="s">
        <v>65</v>
      </c>
      <c r="U75" s="156">
        <f>IFERROR(SUMPRODUCT(U72:U73*H72:H73),"0")</f>
        <v>0</v>
      </c>
      <c r="V75" s="156">
        <f>IFERROR(SUMPRODUCT(V72:V73*H72:H73),"0")</f>
        <v>0</v>
      </c>
      <c r="W75" s="38"/>
      <c r="X75" s="157"/>
      <c r="Y75" s="157"/>
    </row>
    <row r="76" spans="1:52" ht="16.5" customHeight="1" x14ac:dyDescent="0.25">
      <c r="A76" s="164" t="s">
        <v>127</v>
      </c>
      <c r="B76" s="165"/>
      <c r="C76" s="165"/>
      <c r="D76" s="165"/>
      <c r="E76" s="165"/>
      <c r="F76" s="165"/>
      <c r="G76" s="165"/>
      <c r="H76" s="165"/>
      <c r="I76" s="165"/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50"/>
      <c r="Y76" s="150"/>
    </row>
    <row r="77" spans="1:52" ht="14.25" customHeight="1" x14ac:dyDescent="0.25">
      <c r="A77" s="166" t="s">
        <v>118</v>
      </c>
      <c r="B77" s="165"/>
      <c r="C77" s="165"/>
      <c r="D77" s="165"/>
      <c r="E77" s="165"/>
      <c r="F77" s="165"/>
      <c r="G77" s="165"/>
      <c r="H77" s="165"/>
      <c r="I77" s="165"/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51"/>
      <c r="Y77" s="151"/>
    </row>
    <row r="78" spans="1:52" ht="27" customHeight="1" x14ac:dyDescent="0.25">
      <c r="A78" s="55" t="s">
        <v>128</v>
      </c>
      <c r="B78" s="55" t="s">
        <v>129</v>
      </c>
      <c r="C78" s="32">
        <v>4301135053</v>
      </c>
      <c r="D78" s="167">
        <v>4607111036407</v>
      </c>
      <c r="E78" s="16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62</v>
      </c>
      <c r="L78" s="33">
        <v>180</v>
      </c>
      <c r="M78" s="2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0"/>
      <c r="O78" s="170"/>
      <c r="P78" s="170"/>
      <c r="Q78" s="168"/>
      <c r="R78" s="35"/>
      <c r="S78" s="35"/>
      <c r="T78" s="36" t="s">
        <v>63</v>
      </c>
      <c r="U78" s="154">
        <v>0</v>
      </c>
      <c r="V78" s="155">
        <f t="shared" ref="V78:V83" si="2">IFERROR(IF(U78="","",U78),"")</f>
        <v>0</v>
      </c>
      <c r="W78" s="37">
        <f t="shared" ref="W78:W83" si="3">IFERROR(IF(U78="","",U78*0.01788),"")</f>
        <v>0</v>
      </c>
      <c r="X78" s="57"/>
      <c r="Y78" s="58"/>
      <c r="AC78" s="62"/>
      <c r="AZ78" s="86" t="s">
        <v>71</v>
      </c>
    </row>
    <row r="79" spans="1:52" ht="16.5" customHeight="1" x14ac:dyDescent="0.25">
      <c r="A79" s="55" t="s">
        <v>130</v>
      </c>
      <c r="B79" s="55" t="s">
        <v>131</v>
      </c>
      <c r="C79" s="32">
        <v>4301135122</v>
      </c>
      <c r="D79" s="167">
        <v>4607111033628</v>
      </c>
      <c r="E79" s="16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62</v>
      </c>
      <c r="L79" s="33">
        <v>180</v>
      </c>
      <c r="M79" s="23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0"/>
      <c r="O79" s="170"/>
      <c r="P79" s="170"/>
      <c r="Q79" s="168"/>
      <c r="R79" s="35"/>
      <c r="S79" s="35"/>
      <c r="T79" s="36" t="s">
        <v>63</v>
      </c>
      <c r="U79" s="154">
        <v>8</v>
      </c>
      <c r="V79" s="155">
        <f t="shared" si="2"/>
        <v>8</v>
      </c>
      <c r="W79" s="37">
        <f t="shared" si="3"/>
        <v>0.14304</v>
      </c>
      <c r="X79" s="57"/>
      <c r="Y79" s="58"/>
      <c r="AC79" s="62"/>
      <c r="AZ79" s="87" t="s">
        <v>71</v>
      </c>
    </row>
    <row r="80" spans="1:52" ht="27" customHeight="1" x14ac:dyDescent="0.25">
      <c r="A80" s="55" t="s">
        <v>132</v>
      </c>
      <c r="B80" s="55" t="s">
        <v>133</v>
      </c>
      <c r="C80" s="32">
        <v>4301130400</v>
      </c>
      <c r="D80" s="167">
        <v>4607111033451</v>
      </c>
      <c r="E80" s="16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62</v>
      </c>
      <c r="L80" s="33">
        <v>180</v>
      </c>
      <c r="M80" s="239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0"/>
      <c r="O80" s="170"/>
      <c r="P80" s="170"/>
      <c r="Q80" s="168"/>
      <c r="R80" s="35"/>
      <c r="S80" s="35"/>
      <c r="T80" s="36" t="s">
        <v>63</v>
      </c>
      <c r="U80" s="154">
        <v>4</v>
      </c>
      <c r="V80" s="155">
        <f t="shared" si="2"/>
        <v>4</v>
      </c>
      <c r="W80" s="37">
        <f t="shared" si="3"/>
        <v>7.152E-2</v>
      </c>
      <c r="X80" s="57"/>
      <c r="Y80" s="58"/>
      <c r="AC80" s="62"/>
      <c r="AZ80" s="88" t="s">
        <v>71</v>
      </c>
    </row>
    <row r="81" spans="1:52" ht="27" customHeight="1" x14ac:dyDescent="0.25">
      <c r="A81" s="55" t="s">
        <v>134</v>
      </c>
      <c r="B81" s="55" t="s">
        <v>135</v>
      </c>
      <c r="C81" s="32">
        <v>4301135120</v>
      </c>
      <c r="D81" s="167">
        <v>4607111035141</v>
      </c>
      <c r="E81" s="16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62</v>
      </c>
      <c r="L81" s="33">
        <v>180</v>
      </c>
      <c r="M81" s="240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0"/>
      <c r="O81" s="170"/>
      <c r="P81" s="170"/>
      <c r="Q81" s="168"/>
      <c r="R81" s="35"/>
      <c r="S81" s="35"/>
      <c r="T81" s="36" t="s">
        <v>63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136</v>
      </c>
      <c r="B82" s="55" t="s">
        <v>137</v>
      </c>
      <c r="C82" s="32">
        <v>4301135111</v>
      </c>
      <c r="D82" s="167">
        <v>4607111035028</v>
      </c>
      <c r="E82" s="16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62</v>
      </c>
      <c r="L82" s="33">
        <v>180</v>
      </c>
      <c r="M82" s="241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0"/>
      <c r="O82" s="170"/>
      <c r="P82" s="170"/>
      <c r="Q82" s="168"/>
      <c r="R82" s="35"/>
      <c r="S82" s="35"/>
      <c r="T82" s="36" t="s">
        <v>63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138</v>
      </c>
      <c r="B83" s="55" t="s">
        <v>139</v>
      </c>
      <c r="C83" s="32">
        <v>4301135109</v>
      </c>
      <c r="D83" s="167">
        <v>4607111033444</v>
      </c>
      <c r="E83" s="16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62</v>
      </c>
      <c r="L83" s="33">
        <v>180</v>
      </c>
      <c r="M83" s="242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0"/>
      <c r="O83" s="170"/>
      <c r="P83" s="170"/>
      <c r="Q83" s="168"/>
      <c r="R83" s="35"/>
      <c r="S83" s="35"/>
      <c r="T83" s="36" t="s">
        <v>63</v>
      </c>
      <c r="U83" s="154">
        <v>3</v>
      </c>
      <c r="V83" s="155">
        <f t="shared" si="2"/>
        <v>3</v>
      </c>
      <c r="W83" s="37">
        <f t="shared" si="3"/>
        <v>5.364E-2</v>
      </c>
      <c r="X83" s="57"/>
      <c r="Y83" s="58"/>
      <c r="AC83" s="62"/>
      <c r="AZ83" s="91" t="s">
        <v>71</v>
      </c>
    </row>
    <row r="84" spans="1:52" x14ac:dyDescent="0.2">
      <c r="A84" s="174"/>
      <c r="B84" s="165"/>
      <c r="C84" s="165"/>
      <c r="D84" s="165"/>
      <c r="E84" s="165"/>
      <c r="F84" s="165"/>
      <c r="G84" s="165"/>
      <c r="H84" s="165"/>
      <c r="I84" s="165"/>
      <c r="J84" s="165"/>
      <c r="K84" s="165"/>
      <c r="L84" s="175"/>
      <c r="M84" s="171" t="s">
        <v>64</v>
      </c>
      <c r="N84" s="172"/>
      <c r="O84" s="172"/>
      <c r="P84" s="172"/>
      <c r="Q84" s="172"/>
      <c r="R84" s="172"/>
      <c r="S84" s="173"/>
      <c r="T84" s="38" t="s">
        <v>63</v>
      </c>
      <c r="U84" s="156">
        <f>IFERROR(SUM(U78:U83),"0")</f>
        <v>15</v>
      </c>
      <c r="V84" s="156">
        <f>IFERROR(SUM(V78:V83),"0")</f>
        <v>15</v>
      </c>
      <c r="W84" s="156">
        <f>IFERROR(IF(W78="",0,W78),"0")+IFERROR(IF(W79="",0,W79),"0")+IFERROR(IF(W80="",0,W80),"0")+IFERROR(IF(W81="",0,W81),"0")+IFERROR(IF(W82="",0,W82),"0")+IFERROR(IF(W83="",0,W83),"0")</f>
        <v>0.26819999999999999</v>
      </c>
      <c r="X84" s="157"/>
      <c r="Y84" s="157"/>
    </row>
    <row r="85" spans="1:52" x14ac:dyDescent="0.2">
      <c r="A85" s="165"/>
      <c r="B85" s="165"/>
      <c r="C85" s="165"/>
      <c r="D85" s="165"/>
      <c r="E85" s="165"/>
      <c r="F85" s="165"/>
      <c r="G85" s="165"/>
      <c r="H85" s="165"/>
      <c r="I85" s="165"/>
      <c r="J85" s="165"/>
      <c r="K85" s="165"/>
      <c r="L85" s="175"/>
      <c r="M85" s="171" t="s">
        <v>64</v>
      </c>
      <c r="N85" s="172"/>
      <c r="O85" s="172"/>
      <c r="P85" s="172"/>
      <c r="Q85" s="172"/>
      <c r="R85" s="172"/>
      <c r="S85" s="173"/>
      <c r="T85" s="38" t="s">
        <v>65</v>
      </c>
      <c r="U85" s="156">
        <f>IFERROR(SUMPRODUCT(U78:U83*H78:H83),"0")</f>
        <v>54</v>
      </c>
      <c r="V85" s="156">
        <f>IFERROR(SUMPRODUCT(V78:V83*H78:H83),"0")</f>
        <v>54</v>
      </c>
      <c r="W85" s="38"/>
      <c r="X85" s="157"/>
      <c r="Y85" s="157"/>
    </row>
    <row r="86" spans="1:52" ht="16.5" customHeight="1" x14ac:dyDescent="0.25">
      <c r="A86" s="164" t="s">
        <v>140</v>
      </c>
      <c r="B86" s="165"/>
      <c r="C86" s="165"/>
      <c r="D86" s="165"/>
      <c r="E86" s="165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50"/>
      <c r="Y86" s="150"/>
    </row>
    <row r="87" spans="1:52" ht="14.25" customHeight="1" x14ac:dyDescent="0.25">
      <c r="A87" s="166" t="s">
        <v>140</v>
      </c>
      <c r="B87" s="165"/>
      <c r="C87" s="165"/>
      <c r="D87" s="165"/>
      <c r="E87" s="165"/>
      <c r="F87" s="165"/>
      <c r="G87" s="165"/>
      <c r="H87" s="165"/>
      <c r="I87" s="165"/>
      <c r="J87" s="165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51"/>
      <c r="Y87" s="151"/>
    </row>
    <row r="88" spans="1:52" ht="27" customHeight="1" x14ac:dyDescent="0.25">
      <c r="A88" s="55" t="s">
        <v>141</v>
      </c>
      <c r="B88" s="55" t="s">
        <v>142</v>
      </c>
      <c r="C88" s="32">
        <v>4301136013</v>
      </c>
      <c r="D88" s="167">
        <v>4607025784012</v>
      </c>
      <c r="E88" s="16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62</v>
      </c>
      <c r="L88" s="33">
        <v>180</v>
      </c>
      <c r="M88" s="23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0"/>
      <c r="O88" s="170"/>
      <c r="P88" s="170"/>
      <c r="Q88" s="168"/>
      <c r="R88" s="35"/>
      <c r="S88" s="35"/>
      <c r="T88" s="36" t="s">
        <v>63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62"/>
      <c r="AZ88" s="92" t="s">
        <v>71</v>
      </c>
    </row>
    <row r="89" spans="1:52" ht="27" customHeight="1" x14ac:dyDescent="0.25">
      <c r="A89" s="55" t="s">
        <v>143</v>
      </c>
      <c r="B89" s="55" t="s">
        <v>144</v>
      </c>
      <c r="C89" s="32">
        <v>4301136012</v>
      </c>
      <c r="D89" s="167">
        <v>4607025784319</v>
      </c>
      <c r="E89" s="16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62</v>
      </c>
      <c r="L89" s="33">
        <v>180</v>
      </c>
      <c r="M89" s="23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0"/>
      <c r="O89" s="170"/>
      <c r="P89" s="170"/>
      <c r="Q89" s="168"/>
      <c r="R89" s="35"/>
      <c r="S89" s="35"/>
      <c r="T89" s="36" t="s">
        <v>63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62"/>
      <c r="AZ89" s="93" t="s">
        <v>71</v>
      </c>
    </row>
    <row r="90" spans="1:52" ht="16.5" customHeight="1" x14ac:dyDescent="0.25">
      <c r="A90" s="55" t="s">
        <v>145</v>
      </c>
      <c r="B90" s="55" t="s">
        <v>146</v>
      </c>
      <c r="C90" s="32">
        <v>4301136014</v>
      </c>
      <c r="D90" s="167">
        <v>4607111035370</v>
      </c>
      <c r="E90" s="16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62</v>
      </c>
      <c r="L90" s="33">
        <v>180</v>
      </c>
      <c r="M90" s="23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0"/>
      <c r="O90" s="170"/>
      <c r="P90" s="170"/>
      <c r="Q90" s="168"/>
      <c r="R90" s="35"/>
      <c r="S90" s="35"/>
      <c r="T90" s="36" t="s">
        <v>63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62"/>
      <c r="AZ90" s="94" t="s">
        <v>71</v>
      </c>
    </row>
    <row r="91" spans="1:52" x14ac:dyDescent="0.2">
      <c r="A91" s="174"/>
      <c r="B91" s="165"/>
      <c r="C91" s="165"/>
      <c r="D91" s="165"/>
      <c r="E91" s="165"/>
      <c r="F91" s="165"/>
      <c r="G91" s="165"/>
      <c r="H91" s="165"/>
      <c r="I91" s="165"/>
      <c r="J91" s="165"/>
      <c r="K91" s="165"/>
      <c r="L91" s="175"/>
      <c r="M91" s="171" t="s">
        <v>64</v>
      </c>
      <c r="N91" s="172"/>
      <c r="O91" s="172"/>
      <c r="P91" s="172"/>
      <c r="Q91" s="172"/>
      <c r="R91" s="172"/>
      <c r="S91" s="173"/>
      <c r="T91" s="38" t="s">
        <v>63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52" x14ac:dyDescent="0.2">
      <c r="A92" s="165"/>
      <c r="B92" s="165"/>
      <c r="C92" s="165"/>
      <c r="D92" s="165"/>
      <c r="E92" s="165"/>
      <c r="F92" s="165"/>
      <c r="G92" s="165"/>
      <c r="H92" s="165"/>
      <c r="I92" s="165"/>
      <c r="J92" s="165"/>
      <c r="K92" s="165"/>
      <c r="L92" s="175"/>
      <c r="M92" s="171" t="s">
        <v>64</v>
      </c>
      <c r="N92" s="172"/>
      <c r="O92" s="172"/>
      <c r="P92" s="172"/>
      <c r="Q92" s="172"/>
      <c r="R92" s="172"/>
      <c r="S92" s="173"/>
      <c r="T92" s="38" t="s">
        <v>65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52" ht="16.5" customHeight="1" x14ac:dyDescent="0.25">
      <c r="A93" s="164" t="s">
        <v>147</v>
      </c>
      <c r="B93" s="165"/>
      <c r="C93" s="165"/>
      <c r="D93" s="165"/>
      <c r="E93" s="165"/>
      <c r="F93" s="165"/>
      <c r="G93" s="165"/>
      <c r="H93" s="165"/>
      <c r="I93" s="165"/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50"/>
      <c r="Y93" s="150"/>
    </row>
    <row r="94" spans="1:52" ht="14.25" customHeight="1" x14ac:dyDescent="0.25">
      <c r="A94" s="166" t="s">
        <v>59</v>
      </c>
      <c r="B94" s="165"/>
      <c r="C94" s="165"/>
      <c r="D94" s="165"/>
      <c r="E94" s="165"/>
      <c r="F94" s="165"/>
      <c r="G94" s="165"/>
      <c r="H94" s="165"/>
      <c r="I94" s="165"/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51"/>
      <c r="Y94" s="151"/>
    </row>
    <row r="95" spans="1:52" ht="27" customHeight="1" x14ac:dyDescent="0.25">
      <c r="A95" s="55" t="s">
        <v>148</v>
      </c>
      <c r="B95" s="55" t="s">
        <v>149</v>
      </c>
      <c r="C95" s="32">
        <v>4301070975</v>
      </c>
      <c r="D95" s="167">
        <v>4607111033970</v>
      </c>
      <c r="E95" s="16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62</v>
      </c>
      <c r="L95" s="33">
        <v>180</v>
      </c>
      <c r="M95" s="235" t="s">
        <v>150</v>
      </c>
      <c r="N95" s="170"/>
      <c r="O95" s="170"/>
      <c r="P95" s="170"/>
      <c r="Q95" s="168"/>
      <c r="R95" s="35"/>
      <c r="S95" s="35"/>
      <c r="T95" s="36" t="s">
        <v>63</v>
      </c>
      <c r="U95" s="154">
        <v>1</v>
      </c>
      <c r="V95" s="155">
        <f>IFERROR(IF(U95="","",U95),"")</f>
        <v>1</v>
      </c>
      <c r="W95" s="37">
        <f>IFERROR(IF(U95="","",U95*0.0155),"")</f>
        <v>1.55E-2</v>
      </c>
      <c r="X95" s="57"/>
      <c r="Y95" s="58"/>
      <c r="AC95" s="62"/>
      <c r="AZ95" s="95" t="s">
        <v>1</v>
      </c>
    </row>
    <row r="96" spans="1:52" ht="27" customHeight="1" x14ac:dyDescent="0.25">
      <c r="A96" s="55" t="s">
        <v>151</v>
      </c>
      <c r="B96" s="55" t="s">
        <v>152</v>
      </c>
      <c r="C96" s="32">
        <v>4301070976</v>
      </c>
      <c r="D96" s="167">
        <v>4607111034144</v>
      </c>
      <c r="E96" s="16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62</v>
      </c>
      <c r="L96" s="33">
        <v>180</v>
      </c>
      <c r="M96" s="231" t="s">
        <v>153</v>
      </c>
      <c r="N96" s="170"/>
      <c r="O96" s="170"/>
      <c r="P96" s="170"/>
      <c r="Q96" s="168"/>
      <c r="R96" s="35"/>
      <c r="S96" s="35"/>
      <c r="T96" s="36" t="s">
        <v>63</v>
      </c>
      <c r="U96" s="154">
        <v>0</v>
      </c>
      <c r="V96" s="155">
        <f>IFERROR(IF(U96="","",U96),"")</f>
        <v>0</v>
      </c>
      <c r="W96" s="37">
        <f>IFERROR(IF(U96="","",U96*0.0155),"")</f>
        <v>0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154</v>
      </c>
      <c r="B97" s="55" t="s">
        <v>155</v>
      </c>
      <c r="C97" s="32">
        <v>4301070973</v>
      </c>
      <c r="D97" s="167">
        <v>4607111033987</v>
      </c>
      <c r="E97" s="16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62</v>
      </c>
      <c r="L97" s="33">
        <v>180</v>
      </c>
      <c r="M97" s="232" t="s">
        <v>156</v>
      </c>
      <c r="N97" s="170"/>
      <c r="O97" s="170"/>
      <c r="P97" s="170"/>
      <c r="Q97" s="168"/>
      <c r="R97" s="35"/>
      <c r="S97" s="35"/>
      <c r="T97" s="36" t="s">
        <v>63</v>
      </c>
      <c r="U97" s="154">
        <v>0</v>
      </c>
      <c r="V97" s="155">
        <f>IFERROR(IF(U97="","",U97),"")</f>
        <v>0</v>
      </c>
      <c r="W97" s="37">
        <f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157</v>
      </c>
      <c r="B98" s="55" t="s">
        <v>158</v>
      </c>
      <c r="C98" s="32">
        <v>4301070974</v>
      </c>
      <c r="D98" s="167">
        <v>4607111034151</v>
      </c>
      <c r="E98" s="16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62</v>
      </c>
      <c r="L98" s="33">
        <v>180</v>
      </c>
      <c r="M98" s="233" t="s">
        <v>159</v>
      </c>
      <c r="N98" s="170"/>
      <c r="O98" s="170"/>
      <c r="P98" s="170"/>
      <c r="Q98" s="168"/>
      <c r="R98" s="35"/>
      <c r="S98" s="35"/>
      <c r="T98" s="36" t="s">
        <v>63</v>
      </c>
      <c r="U98" s="154">
        <v>0</v>
      </c>
      <c r="V98" s="155">
        <f>IFERROR(IF(U98="","",U98),"")</f>
        <v>0</v>
      </c>
      <c r="W98" s="37">
        <f>IFERROR(IF(U98="","",U98*0.0155),"")</f>
        <v>0</v>
      </c>
      <c r="X98" s="57"/>
      <c r="Y98" s="58"/>
      <c r="AC98" s="62"/>
      <c r="AZ98" s="98" t="s">
        <v>1</v>
      </c>
    </row>
    <row r="99" spans="1:52" x14ac:dyDescent="0.2">
      <c r="A99" s="174"/>
      <c r="B99" s="165"/>
      <c r="C99" s="165"/>
      <c r="D99" s="165"/>
      <c r="E99" s="165"/>
      <c r="F99" s="165"/>
      <c r="G99" s="165"/>
      <c r="H99" s="165"/>
      <c r="I99" s="165"/>
      <c r="J99" s="165"/>
      <c r="K99" s="165"/>
      <c r="L99" s="175"/>
      <c r="M99" s="171" t="s">
        <v>64</v>
      </c>
      <c r="N99" s="172"/>
      <c r="O99" s="172"/>
      <c r="P99" s="172"/>
      <c r="Q99" s="172"/>
      <c r="R99" s="172"/>
      <c r="S99" s="173"/>
      <c r="T99" s="38" t="s">
        <v>63</v>
      </c>
      <c r="U99" s="156">
        <f>IFERROR(SUM(U95:U98),"0")</f>
        <v>1</v>
      </c>
      <c r="V99" s="156">
        <f>IFERROR(SUM(V95:V98),"0")</f>
        <v>1</v>
      </c>
      <c r="W99" s="156">
        <f>IFERROR(IF(W95="",0,W95),"0")+IFERROR(IF(W96="",0,W96),"0")+IFERROR(IF(W97="",0,W97),"0")+IFERROR(IF(W98="",0,W98),"0")</f>
        <v>1.55E-2</v>
      </c>
      <c r="X99" s="157"/>
      <c r="Y99" s="157"/>
    </row>
    <row r="100" spans="1:52" x14ac:dyDescent="0.2">
      <c r="A100" s="165"/>
      <c r="B100" s="165"/>
      <c r="C100" s="165"/>
      <c r="D100" s="165"/>
      <c r="E100" s="165"/>
      <c r="F100" s="165"/>
      <c r="G100" s="165"/>
      <c r="H100" s="165"/>
      <c r="I100" s="165"/>
      <c r="J100" s="165"/>
      <c r="K100" s="165"/>
      <c r="L100" s="175"/>
      <c r="M100" s="171" t="s">
        <v>64</v>
      </c>
      <c r="N100" s="172"/>
      <c r="O100" s="172"/>
      <c r="P100" s="172"/>
      <c r="Q100" s="172"/>
      <c r="R100" s="172"/>
      <c r="S100" s="173"/>
      <c r="T100" s="38" t="s">
        <v>65</v>
      </c>
      <c r="U100" s="156">
        <f>IFERROR(SUMPRODUCT(U95:U98*H95:H98),"0")</f>
        <v>6.88</v>
      </c>
      <c r="V100" s="156">
        <f>IFERROR(SUMPRODUCT(V95:V98*H95:H98),"0")</f>
        <v>6.88</v>
      </c>
      <c r="W100" s="38"/>
      <c r="X100" s="157"/>
      <c r="Y100" s="157"/>
    </row>
    <row r="101" spans="1:52" ht="16.5" customHeight="1" x14ac:dyDescent="0.25">
      <c r="A101" s="164" t="s">
        <v>160</v>
      </c>
      <c r="B101" s="165"/>
      <c r="C101" s="165"/>
      <c r="D101" s="165"/>
      <c r="E101" s="165"/>
      <c r="F101" s="165"/>
      <c r="G101" s="165"/>
      <c r="H101" s="165"/>
      <c r="I101" s="165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50"/>
      <c r="Y101" s="150"/>
    </row>
    <row r="102" spans="1:52" ht="14.25" customHeight="1" x14ac:dyDescent="0.25">
      <c r="A102" s="166" t="s">
        <v>118</v>
      </c>
      <c r="B102" s="165"/>
      <c r="C102" s="165"/>
      <c r="D102" s="165"/>
      <c r="E102" s="165"/>
      <c r="F102" s="165"/>
      <c r="G102" s="165"/>
      <c r="H102" s="165"/>
      <c r="I102" s="165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51"/>
      <c r="Y102" s="151"/>
    </row>
    <row r="103" spans="1:52" ht="27" customHeight="1" x14ac:dyDescent="0.25">
      <c r="A103" s="55" t="s">
        <v>161</v>
      </c>
      <c r="B103" s="55" t="s">
        <v>162</v>
      </c>
      <c r="C103" s="32">
        <v>4301135162</v>
      </c>
      <c r="D103" s="167">
        <v>4607111034014</v>
      </c>
      <c r="E103" s="16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62</v>
      </c>
      <c r="L103" s="33">
        <v>180</v>
      </c>
      <c r="M103" s="22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3" s="170"/>
      <c r="O103" s="170"/>
      <c r="P103" s="170"/>
      <c r="Q103" s="168"/>
      <c r="R103" s="35"/>
      <c r="S103" s="35"/>
      <c r="T103" s="36" t="s">
        <v>63</v>
      </c>
      <c r="U103" s="154">
        <v>0</v>
      </c>
      <c r="V103" s="155">
        <f>IFERROR(IF(U103="","",U103),"")</f>
        <v>0</v>
      </c>
      <c r="W103" s="37">
        <f>IFERROR(IF(U103="","",U103*0.01788),"")</f>
        <v>0</v>
      </c>
      <c r="X103" s="57"/>
      <c r="Y103" s="58"/>
      <c r="AC103" s="62"/>
      <c r="AZ103" s="99" t="s">
        <v>71</v>
      </c>
    </row>
    <row r="104" spans="1:52" ht="27" customHeight="1" x14ac:dyDescent="0.25">
      <c r="A104" s="55" t="s">
        <v>163</v>
      </c>
      <c r="B104" s="55" t="s">
        <v>164</v>
      </c>
      <c r="C104" s="32">
        <v>4301135117</v>
      </c>
      <c r="D104" s="167">
        <v>4607111033994</v>
      </c>
      <c r="E104" s="16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62</v>
      </c>
      <c r="L104" s="33">
        <v>180</v>
      </c>
      <c r="M104" s="23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0"/>
      <c r="O104" s="170"/>
      <c r="P104" s="170"/>
      <c r="Q104" s="168"/>
      <c r="R104" s="35"/>
      <c r="S104" s="35"/>
      <c r="T104" s="36" t="s">
        <v>63</v>
      </c>
      <c r="U104" s="154">
        <v>0</v>
      </c>
      <c r="V104" s="155">
        <f>IFERROR(IF(U104="","",U104),"")</f>
        <v>0</v>
      </c>
      <c r="W104" s="37">
        <f>IFERROR(IF(U104="","",U104*0.01788),"")</f>
        <v>0</v>
      </c>
      <c r="X104" s="57"/>
      <c r="Y104" s="58"/>
      <c r="AC104" s="62"/>
      <c r="AZ104" s="100" t="s">
        <v>71</v>
      </c>
    </row>
    <row r="105" spans="1:52" x14ac:dyDescent="0.2">
      <c r="A105" s="174"/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75"/>
      <c r="M105" s="171" t="s">
        <v>64</v>
      </c>
      <c r="N105" s="172"/>
      <c r="O105" s="172"/>
      <c r="P105" s="172"/>
      <c r="Q105" s="172"/>
      <c r="R105" s="172"/>
      <c r="S105" s="173"/>
      <c r="T105" s="38" t="s">
        <v>63</v>
      </c>
      <c r="U105" s="156">
        <f>IFERROR(SUM(U103:U104),"0")</f>
        <v>0</v>
      </c>
      <c r="V105" s="156">
        <f>IFERROR(SUM(V103:V104),"0")</f>
        <v>0</v>
      </c>
      <c r="W105" s="156">
        <f>IFERROR(IF(W103="",0,W103),"0")+IFERROR(IF(W104="",0,W104),"0")</f>
        <v>0</v>
      </c>
      <c r="X105" s="157"/>
      <c r="Y105" s="157"/>
    </row>
    <row r="106" spans="1:52" x14ac:dyDescent="0.2">
      <c r="A106" s="165"/>
      <c r="B106" s="165"/>
      <c r="C106" s="165"/>
      <c r="D106" s="165"/>
      <c r="E106" s="165"/>
      <c r="F106" s="165"/>
      <c r="G106" s="165"/>
      <c r="H106" s="165"/>
      <c r="I106" s="165"/>
      <c r="J106" s="165"/>
      <c r="K106" s="165"/>
      <c r="L106" s="175"/>
      <c r="M106" s="171" t="s">
        <v>64</v>
      </c>
      <c r="N106" s="172"/>
      <c r="O106" s="172"/>
      <c r="P106" s="172"/>
      <c r="Q106" s="172"/>
      <c r="R106" s="172"/>
      <c r="S106" s="173"/>
      <c r="T106" s="38" t="s">
        <v>65</v>
      </c>
      <c r="U106" s="156">
        <f>IFERROR(SUMPRODUCT(U103:U104*H103:H104),"0")</f>
        <v>0</v>
      </c>
      <c r="V106" s="156">
        <f>IFERROR(SUMPRODUCT(V103:V104*H103:H104),"0")</f>
        <v>0</v>
      </c>
      <c r="W106" s="38"/>
      <c r="X106" s="157"/>
      <c r="Y106" s="157"/>
    </row>
    <row r="107" spans="1:52" ht="16.5" customHeight="1" x14ac:dyDescent="0.25">
      <c r="A107" s="164" t="s">
        <v>165</v>
      </c>
      <c r="B107" s="165"/>
      <c r="C107" s="165"/>
      <c r="D107" s="165"/>
      <c r="E107" s="165"/>
      <c r="F107" s="165"/>
      <c r="G107" s="165"/>
      <c r="H107" s="165"/>
      <c r="I107" s="165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50"/>
      <c r="Y107" s="150"/>
    </row>
    <row r="108" spans="1:52" ht="14.25" customHeight="1" x14ac:dyDescent="0.25">
      <c r="A108" s="166" t="s">
        <v>118</v>
      </c>
      <c r="B108" s="165"/>
      <c r="C108" s="165"/>
      <c r="D108" s="165"/>
      <c r="E108" s="165"/>
      <c r="F108" s="165"/>
      <c r="G108" s="165"/>
      <c r="H108" s="165"/>
      <c r="I108" s="165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51"/>
      <c r="Y108" s="151"/>
    </row>
    <row r="109" spans="1:52" ht="16.5" customHeight="1" x14ac:dyDescent="0.25">
      <c r="A109" s="55" t="s">
        <v>166</v>
      </c>
      <c r="B109" s="55" t="s">
        <v>167</v>
      </c>
      <c r="C109" s="32">
        <v>4301135112</v>
      </c>
      <c r="D109" s="167">
        <v>4607111034199</v>
      </c>
      <c r="E109" s="16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62</v>
      </c>
      <c r="L109" s="33">
        <v>180</v>
      </c>
      <c r="M109" s="2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0"/>
      <c r="O109" s="170"/>
      <c r="P109" s="170"/>
      <c r="Q109" s="168"/>
      <c r="R109" s="35"/>
      <c r="S109" s="35"/>
      <c r="T109" s="36" t="s">
        <v>63</v>
      </c>
      <c r="U109" s="154">
        <v>0</v>
      </c>
      <c r="V109" s="155">
        <f>IFERROR(IF(U109="","",U109),"")</f>
        <v>0</v>
      </c>
      <c r="W109" s="37">
        <f>IFERROR(IF(U109="","",U109*0.01788),"")</f>
        <v>0</v>
      </c>
      <c r="X109" s="57"/>
      <c r="Y109" s="58"/>
      <c r="AC109" s="62"/>
      <c r="AZ109" s="101" t="s">
        <v>71</v>
      </c>
    </row>
    <row r="110" spans="1:52" x14ac:dyDescent="0.2">
      <c r="A110" s="174"/>
      <c r="B110" s="165"/>
      <c r="C110" s="165"/>
      <c r="D110" s="165"/>
      <c r="E110" s="165"/>
      <c r="F110" s="165"/>
      <c r="G110" s="165"/>
      <c r="H110" s="165"/>
      <c r="I110" s="165"/>
      <c r="J110" s="165"/>
      <c r="K110" s="165"/>
      <c r="L110" s="175"/>
      <c r="M110" s="171" t="s">
        <v>64</v>
      </c>
      <c r="N110" s="172"/>
      <c r="O110" s="172"/>
      <c r="P110" s="172"/>
      <c r="Q110" s="172"/>
      <c r="R110" s="172"/>
      <c r="S110" s="173"/>
      <c r="T110" s="38" t="s">
        <v>63</v>
      </c>
      <c r="U110" s="156">
        <f>IFERROR(SUM(U109:U109),"0")</f>
        <v>0</v>
      </c>
      <c r="V110" s="156">
        <f>IFERROR(SUM(V109:V109),"0")</f>
        <v>0</v>
      </c>
      <c r="W110" s="156">
        <f>IFERROR(IF(W109="",0,W109),"0")</f>
        <v>0</v>
      </c>
      <c r="X110" s="157"/>
      <c r="Y110" s="157"/>
    </row>
    <row r="111" spans="1:52" x14ac:dyDescent="0.2">
      <c r="A111" s="165"/>
      <c r="B111" s="165"/>
      <c r="C111" s="165"/>
      <c r="D111" s="165"/>
      <c r="E111" s="165"/>
      <c r="F111" s="165"/>
      <c r="G111" s="165"/>
      <c r="H111" s="165"/>
      <c r="I111" s="165"/>
      <c r="J111" s="165"/>
      <c r="K111" s="165"/>
      <c r="L111" s="175"/>
      <c r="M111" s="171" t="s">
        <v>64</v>
      </c>
      <c r="N111" s="172"/>
      <c r="O111" s="172"/>
      <c r="P111" s="172"/>
      <c r="Q111" s="172"/>
      <c r="R111" s="172"/>
      <c r="S111" s="173"/>
      <c r="T111" s="38" t="s">
        <v>65</v>
      </c>
      <c r="U111" s="156">
        <f>IFERROR(SUMPRODUCT(U109:U109*H109:H109),"0")</f>
        <v>0</v>
      </c>
      <c r="V111" s="156">
        <f>IFERROR(SUMPRODUCT(V109:V109*H109:H109),"0")</f>
        <v>0</v>
      </c>
      <c r="W111" s="38"/>
      <c r="X111" s="157"/>
      <c r="Y111" s="157"/>
    </row>
    <row r="112" spans="1:52" ht="16.5" customHeight="1" x14ac:dyDescent="0.25">
      <c r="A112" s="164" t="s">
        <v>168</v>
      </c>
      <c r="B112" s="165"/>
      <c r="C112" s="165"/>
      <c r="D112" s="165"/>
      <c r="E112" s="165"/>
      <c r="F112" s="165"/>
      <c r="G112" s="165"/>
      <c r="H112" s="165"/>
      <c r="I112" s="165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50"/>
      <c r="Y112" s="150"/>
    </row>
    <row r="113" spans="1:52" ht="14.25" customHeight="1" x14ac:dyDescent="0.25">
      <c r="A113" s="166" t="s">
        <v>118</v>
      </c>
      <c r="B113" s="165"/>
      <c r="C113" s="165"/>
      <c r="D113" s="165"/>
      <c r="E113" s="165"/>
      <c r="F113" s="165"/>
      <c r="G113" s="165"/>
      <c r="H113" s="165"/>
      <c r="I113" s="165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51"/>
      <c r="Y113" s="151"/>
    </row>
    <row r="114" spans="1:52" ht="27" customHeight="1" x14ac:dyDescent="0.25">
      <c r="A114" s="55" t="s">
        <v>169</v>
      </c>
      <c r="B114" s="55" t="s">
        <v>170</v>
      </c>
      <c r="C114" s="32">
        <v>4301130006</v>
      </c>
      <c r="D114" s="167">
        <v>4607111034670</v>
      </c>
      <c r="E114" s="16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62</v>
      </c>
      <c r="L114" s="33">
        <v>180</v>
      </c>
      <c r="M114" s="22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0"/>
      <c r="O114" s="170"/>
      <c r="P114" s="170"/>
      <c r="Q114" s="168"/>
      <c r="R114" s="35"/>
      <c r="S114" s="35"/>
      <c r="T114" s="36" t="s">
        <v>63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171</v>
      </c>
      <c r="Y114" s="58"/>
      <c r="AC114" s="62"/>
      <c r="AZ114" s="102" t="s">
        <v>71</v>
      </c>
    </row>
    <row r="115" spans="1:52" ht="27" customHeight="1" x14ac:dyDescent="0.25">
      <c r="A115" s="55" t="s">
        <v>172</v>
      </c>
      <c r="B115" s="55" t="s">
        <v>173</v>
      </c>
      <c r="C115" s="32">
        <v>4301130003</v>
      </c>
      <c r="D115" s="167">
        <v>4607111034687</v>
      </c>
      <c r="E115" s="16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62</v>
      </c>
      <c r="L115" s="33">
        <v>180</v>
      </c>
      <c r="M115" s="225" t="s">
        <v>174</v>
      </c>
      <c r="N115" s="170"/>
      <c r="O115" s="170"/>
      <c r="P115" s="170"/>
      <c r="Q115" s="168"/>
      <c r="R115" s="35"/>
      <c r="S115" s="35"/>
      <c r="T115" s="36" t="s">
        <v>63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171</v>
      </c>
      <c r="Y115" s="58"/>
      <c r="AC115" s="62"/>
      <c r="AZ115" s="103" t="s">
        <v>71</v>
      </c>
    </row>
    <row r="116" spans="1:52" ht="27" customHeight="1" x14ac:dyDescent="0.25">
      <c r="A116" s="55" t="s">
        <v>175</v>
      </c>
      <c r="B116" s="55" t="s">
        <v>176</v>
      </c>
      <c r="C116" s="32">
        <v>4301135115</v>
      </c>
      <c r="D116" s="167">
        <v>4607111034380</v>
      </c>
      <c r="E116" s="168"/>
      <c r="F116" s="153">
        <v>0.25</v>
      </c>
      <c r="G116" s="33">
        <v>12</v>
      </c>
      <c r="H116" s="153">
        <v>3</v>
      </c>
      <c r="I116" s="153">
        <v>3.7035999999999998</v>
      </c>
      <c r="J116" s="33">
        <v>70</v>
      </c>
      <c r="K116" s="34" t="s">
        <v>62</v>
      </c>
      <c r="L116" s="33">
        <v>180</v>
      </c>
      <c r="M116" s="226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6" s="170"/>
      <c r="O116" s="170"/>
      <c r="P116" s="170"/>
      <c r="Q116" s="168"/>
      <c r="R116" s="35"/>
      <c r="S116" s="35"/>
      <c r="T116" s="36" t="s">
        <v>63</v>
      </c>
      <c r="U116" s="154">
        <v>4</v>
      </c>
      <c r="V116" s="155">
        <f>IFERROR(IF(U116="","",U116),"")</f>
        <v>4</v>
      </c>
      <c r="W116" s="37">
        <f>IFERROR(IF(U116="","",U116*0.01788),"")</f>
        <v>7.152E-2</v>
      </c>
      <c r="X116" s="57"/>
      <c r="Y116" s="58"/>
      <c r="AC116" s="62"/>
      <c r="AZ116" s="104" t="s">
        <v>71</v>
      </c>
    </row>
    <row r="117" spans="1:52" ht="27" customHeight="1" x14ac:dyDescent="0.25">
      <c r="A117" s="55" t="s">
        <v>177</v>
      </c>
      <c r="B117" s="55" t="s">
        <v>178</v>
      </c>
      <c r="C117" s="32">
        <v>4301135114</v>
      </c>
      <c r="D117" s="167">
        <v>4607111034397</v>
      </c>
      <c r="E117" s="168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62</v>
      </c>
      <c r="L117" s="33">
        <v>180</v>
      </c>
      <c r="M117" s="22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7" s="170"/>
      <c r="O117" s="170"/>
      <c r="P117" s="170"/>
      <c r="Q117" s="168"/>
      <c r="R117" s="35"/>
      <c r="S117" s="35"/>
      <c r="T117" s="36" t="s">
        <v>63</v>
      </c>
      <c r="U117" s="154">
        <v>1</v>
      </c>
      <c r="V117" s="155">
        <f>IFERROR(IF(U117="","",U117),"")</f>
        <v>1</v>
      </c>
      <c r="W117" s="37">
        <f>IFERROR(IF(U117="","",U117*0.01788),"")</f>
        <v>1.788E-2</v>
      </c>
      <c r="X117" s="57"/>
      <c r="Y117" s="58"/>
      <c r="AC117" s="62"/>
      <c r="AZ117" s="105" t="s">
        <v>71</v>
      </c>
    </row>
    <row r="118" spans="1:52" x14ac:dyDescent="0.2">
      <c r="A118" s="174"/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75"/>
      <c r="M118" s="171" t="s">
        <v>64</v>
      </c>
      <c r="N118" s="172"/>
      <c r="O118" s="172"/>
      <c r="P118" s="172"/>
      <c r="Q118" s="172"/>
      <c r="R118" s="172"/>
      <c r="S118" s="173"/>
      <c r="T118" s="38" t="s">
        <v>63</v>
      </c>
      <c r="U118" s="156">
        <f>IFERROR(SUM(U114:U117),"0")</f>
        <v>5</v>
      </c>
      <c r="V118" s="156">
        <f>IFERROR(SUM(V114:V117),"0")</f>
        <v>5</v>
      </c>
      <c r="W118" s="156">
        <f>IFERROR(IF(W114="",0,W114),"0")+IFERROR(IF(W115="",0,W115),"0")+IFERROR(IF(W116="",0,W116),"0")+IFERROR(IF(W117="",0,W117),"0")</f>
        <v>8.9400000000000007E-2</v>
      </c>
      <c r="X118" s="157"/>
      <c r="Y118" s="157"/>
    </row>
    <row r="119" spans="1:52" x14ac:dyDescent="0.2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75"/>
      <c r="M119" s="171" t="s">
        <v>64</v>
      </c>
      <c r="N119" s="172"/>
      <c r="O119" s="172"/>
      <c r="P119" s="172"/>
      <c r="Q119" s="172"/>
      <c r="R119" s="172"/>
      <c r="S119" s="173"/>
      <c r="T119" s="38" t="s">
        <v>65</v>
      </c>
      <c r="U119" s="156">
        <f>IFERROR(SUMPRODUCT(U114:U117*H114:H117),"0")</f>
        <v>15</v>
      </c>
      <c r="V119" s="156">
        <f>IFERROR(SUMPRODUCT(V114:V117*H114:H117),"0")</f>
        <v>15</v>
      </c>
      <c r="W119" s="38"/>
      <c r="X119" s="157"/>
      <c r="Y119" s="157"/>
    </row>
    <row r="120" spans="1:52" ht="16.5" customHeight="1" x14ac:dyDescent="0.25">
      <c r="A120" s="164" t="s">
        <v>179</v>
      </c>
      <c r="B120" s="165"/>
      <c r="C120" s="165"/>
      <c r="D120" s="165"/>
      <c r="E120" s="165"/>
      <c r="F120" s="165"/>
      <c r="G120" s="165"/>
      <c r="H120" s="165"/>
      <c r="I120" s="165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50"/>
      <c r="Y120" s="150"/>
    </row>
    <row r="121" spans="1:52" ht="14.25" customHeight="1" x14ac:dyDescent="0.25">
      <c r="A121" s="166" t="s">
        <v>118</v>
      </c>
      <c r="B121" s="165"/>
      <c r="C121" s="165"/>
      <c r="D121" s="165"/>
      <c r="E121" s="165"/>
      <c r="F121" s="165"/>
      <c r="G121" s="165"/>
      <c r="H121" s="165"/>
      <c r="I121" s="165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51"/>
      <c r="Y121" s="151"/>
    </row>
    <row r="122" spans="1:52" ht="27" customHeight="1" x14ac:dyDescent="0.25">
      <c r="A122" s="55" t="s">
        <v>180</v>
      </c>
      <c r="B122" s="55" t="s">
        <v>181</v>
      </c>
      <c r="C122" s="32">
        <v>4301135134</v>
      </c>
      <c r="D122" s="167">
        <v>4607111035806</v>
      </c>
      <c r="E122" s="16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62</v>
      </c>
      <c r="L122" s="33">
        <v>180</v>
      </c>
      <c r="M122" s="22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0"/>
      <c r="O122" s="170"/>
      <c r="P122" s="170"/>
      <c r="Q122" s="168"/>
      <c r="R122" s="35"/>
      <c r="S122" s="35"/>
      <c r="T122" s="36" t="s">
        <v>63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62"/>
      <c r="AZ122" s="106" t="s">
        <v>71</v>
      </c>
    </row>
    <row r="123" spans="1:52" x14ac:dyDescent="0.2">
      <c r="A123" s="174"/>
      <c r="B123" s="165"/>
      <c r="C123" s="165"/>
      <c r="D123" s="165"/>
      <c r="E123" s="165"/>
      <c r="F123" s="165"/>
      <c r="G123" s="165"/>
      <c r="H123" s="165"/>
      <c r="I123" s="165"/>
      <c r="J123" s="165"/>
      <c r="K123" s="165"/>
      <c r="L123" s="175"/>
      <c r="M123" s="171" t="s">
        <v>64</v>
      </c>
      <c r="N123" s="172"/>
      <c r="O123" s="172"/>
      <c r="P123" s="172"/>
      <c r="Q123" s="172"/>
      <c r="R123" s="172"/>
      <c r="S123" s="173"/>
      <c r="T123" s="38" t="s">
        <v>63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52" x14ac:dyDescent="0.2">
      <c r="A124" s="165"/>
      <c r="B124" s="165"/>
      <c r="C124" s="165"/>
      <c r="D124" s="165"/>
      <c r="E124" s="165"/>
      <c r="F124" s="165"/>
      <c r="G124" s="165"/>
      <c r="H124" s="165"/>
      <c r="I124" s="165"/>
      <c r="J124" s="165"/>
      <c r="K124" s="165"/>
      <c r="L124" s="175"/>
      <c r="M124" s="171" t="s">
        <v>64</v>
      </c>
      <c r="N124" s="172"/>
      <c r="O124" s="172"/>
      <c r="P124" s="172"/>
      <c r="Q124" s="172"/>
      <c r="R124" s="172"/>
      <c r="S124" s="173"/>
      <c r="T124" s="38" t="s">
        <v>65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52" ht="16.5" customHeight="1" x14ac:dyDescent="0.25">
      <c r="A125" s="164" t="s">
        <v>182</v>
      </c>
      <c r="B125" s="165"/>
      <c r="C125" s="165"/>
      <c r="D125" s="165"/>
      <c r="E125" s="165"/>
      <c r="F125" s="165"/>
      <c r="G125" s="165"/>
      <c r="H125" s="165"/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50"/>
      <c r="Y125" s="150"/>
    </row>
    <row r="126" spans="1:52" ht="14.25" customHeight="1" x14ac:dyDescent="0.25">
      <c r="A126" s="166" t="s">
        <v>183</v>
      </c>
      <c r="B126" s="165"/>
      <c r="C126" s="165"/>
      <c r="D126" s="165"/>
      <c r="E126" s="165"/>
      <c r="F126" s="165"/>
      <c r="G126" s="165"/>
      <c r="H126" s="165"/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51"/>
      <c r="Y126" s="151"/>
    </row>
    <row r="127" spans="1:52" ht="27" customHeight="1" x14ac:dyDescent="0.25">
      <c r="A127" s="55" t="s">
        <v>184</v>
      </c>
      <c r="B127" s="55" t="s">
        <v>185</v>
      </c>
      <c r="C127" s="32">
        <v>4301070768</v>
      </c>
      <c r="D127" s="167">
        <v>4607111035639</v>
      </c>
      <c r="E127" s="16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62</v>
      </c>
      <c r="L127" s="33">
        <v>180</v>
      </c>
      <c r="M127" s="22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0"/>
      <c r="O127" s="170"/>
      <c r="P127" s="170"/>
      <c r="Q127" s="168"/>
      <c r="R127" s="35"/>
      <c r="S127" s="35"/>
      <c r="T127" s="36" t="s">
        <v>63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62"/>
      <c r="AZ127" s="107" t="s">
        <v>71</v>
      </c>
    </row>
    <row r="128" spans="1:52" ht="27" customHeight="1" x14ac:dyDescent="0.25">
      <c r="A128" s="55" t="s">
        <v>186</v>
      </c>
      <c r="B128" s="55" t="s">
        <v>187</v>
      </c>
      <c r="C128" s="32">
        <v>4301070769</v>
      </c>
      <c r="D128" s="167">
        <v>4607111035646</v>
      </c>
      <c r="E128" s="16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62</v>
      </c>
      <c r="L128" s="33">
        <v>180</v>
      </c>
      <c r="M128" s="222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0"/>
      <c r="O128" s="170"/>
      <c r="P128" s="170"/>
      <c r="Q128" s="168"/>
      <c r="R128" s="35"/>
      <c r="S128" s="35"/>
      <c r="T128" s="36" t="s">
        <v>63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71</v>
      </c>
    </row>
    <row r="129" spans="1:52" x14ac:dyDescent="0.2">
      <c r="A129" s="174"/>
      <c r="B129" s="165"/>
      <c r="C129" s="165"/>
      <c r="D129" s="165"/>
      <c r="E129" s="165"/>
      <c r="F129" s="165"/>
      <c r="G129" s="165"/>
      <c r="H129" s="165"/>
      <c r="I129" s="165"/>
      <c r="J129" s="165"/>
      <c r="K129" s="165"/>
      <c r="L129" s="175"/>
      <c r="M129" s="171" t="s">
        <v>64</v>
      </c>
      <c r="N129" s="172"/>
      <c r="O129" s="172"/>
      <c r="P129" s="172"/>
      <c r="Q129" s="172"/>
      <c r="R129" s="172"/>
      <c r="S129" s="173"/>
      <c r="T129" s="38" t="s">
        <v>63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52" x14ac:dyDescent="0.2">
      <c r="A130" s="165"/>
      <c r="B130" s="165"/>
      <c r="C130" s="165"/>
      <c r="D130" s="165"/>
      <c r="E130" s="165"/>
      <c r="F130" s="165"/>
      <c r="G130" s="165"/>
      <c r="H130" s="165"/>
      <c r="I130" s="165"/>
      <c r="J130" s="165"/>
      <c r="K130" s="165"/>
      <c r="L130" s="175"/>
      <c r="M130" s="171" t="s">
        <v>64</v>
      </c>
      <c r="N130" s="172"/>
      <c r="O130" s="172"/>
      <c r="P130" s="172"/>
      <c r="Q130" s="172"/>
      <c r="R130" s="172"/>
      <c r="S130" s="173"/>
      <c r="T130" s="38" t="s">
        <v>65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52" ht="16.5" customHeight="1" x14ac:dyDescent="0.25">
      <c r="A131" s="164" t="s">
        <v>188</v>
      </c>
      <c r="B131" s="165"/>
      <c r="C131" s="165"/>
      <c r="D131" s="165"/>
      <c r="E131" s="165"/>
      <c r="F131" s="165"/>
      <c r="G131" s="165"/>
      <c r="H131" s="165"/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50"/>
      <c r="Y131" s="150"/>
    </row>
    <row r="132" spans="1:52" ht="14.25" customHeight="1" x14ac:dyDescent="0.25">
      <c r="A132" s="166" t="s">
        <v>118</v>
      </c>
      <c r="B132" s="165"/>
      <c r="C132" s="165"/>
      <c r="D132" s="165"/>
      <c r="E132" s="165"/>
      <c r="F132" s="165"/>
      <c r="G132" s="165"/>
      <c r="H132" s="165"/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51"/>
      <c r="Y132" s="151"/>
    </row>
    <row r="133" spans="1:52" ht="27" customHeight="1" x14ac:dyDescent="0.25">
      <c r="A133" s="55" t="s">
        <v>189</v>
      </c>
      <c r="B133" s="55" t="s">
        <v>190</v>
      </c>
      <c r="C133" s="32">
        <v>4301135026</v>
      </c>
      <c r="D133" s="167">
        <v>4607111036124</v>
      </c>
      <c r="E133" s="16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62</v>
      </c>
      <c r="L133" s="33">
        <v>180</v>
      </c>
      <c r="M133" s="219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0"/>
      <c r="O133" s="170"/>
      <c r="P133" s="170"/>
      <c r="Q133" s="168"/>
      <c r="R133" s="35"/>
      <c r="S133" s="35"/>
      <c r="T133" s="36" t="s">
        <v>63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62"/>
      <c r="AZ133" s="109" t="s">
        <v>71</v>
      </c>
    </row>
    <row r="134" spans="1:52" x14ac:dyDescent="0.2">
      <c r="A134" s="174"/>
      <c r="B134" s="165"/>
      <c r="C134" s="165"/>
      <c r="D134" s="165"/>
      <c r="E134" s="165"/>
      <c r="F134" s="165"/>
      <c r="G134" s="165"/>
      <c r="H134" s="165"/>
      <c r="I134" s="165"/>
      <c r="J134" s="165"/>
      <c r="K134" s="165"/>
      <c r="L134" s="175"/>
      <c r="M134" s="171" t="s">
        <v>64</v>
      </c>
      <c r="N134" s="172"/>
      <c r="O134" s="172"/>
      <c r="P134" s="172"/>
      <c r="Q134" s="172"/>
      <c r="R134" s="172"/>
      <c r="S134" s="173"/>
      <c r="T134" s="38" t="s">
        <v>63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52" x14ac:dyDescent="0.2">
      <c r="A135" s="165"/>
      <c r="B135" s="165"/>
      <c r="C135" s="165"/>
      <c r="D135" s="165"/>
      <c r="E135" s="165"/>
      <c r="F135" s="165"/>
      <c r="G135" s="165"/>
      <c r="H135" s="165"/>
      <c r="I135" s="165"/>
      <c r="J135" s="165"/>
      <c r="K135" s="165"/>
      <c r="L135" s="175"/>
      <c r="M135" s="171" t="s">
        <v>64</v>
      </c>
      <c r="N135" s="172"/>
      <c r="O135" s="172"/>
      <c r="P135" s="172"/>
      <c r="Q135" s="172"/>
      <c r="R135" s="172"/>
      <c r="S135" s="173"/>
      <c r="T135" s="38" t="s">
        <v>65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52" ht="27.75" customHeight="1" x14ac:dyDescent="0.2">
      <c r="A136" s="181" t="s">
        <v>191</v>
      </c>
      <c r="B136" s="182"/>
      <c r="C136" s="182"/>
      <c r="D136" s="182"/>
      <c r="E136" s="182"/>
      <c r="F136" s="182"/>
      <c r="G136" s="182"/>
      <c r="H136" s="182"/>
      <c r="I136" s="182"/>
      <c r="J136" s="182"/>
      <c r="K136" s="182"/>
      <c r="L136" s="182"/>
      <c r="M136" s="182"/>
      <c r="N136" s="182"/>
      <c r="O136" s="182"/>
      <c r="P136" s="182"/>
      <c r="Q136" s="182"/>
      <c r="R136" s="182"/>
      <c r="S136" s="182"/>
      <c r="T136" s="182"/>
      <c r="U136" s="182"/>
      <c r="V136" s="182"/>
      <c r="W136" s="182"/>
      <c r="X136" s="49"/>
      <c r="Y136" s="49"/>
    </row>
    <row r="137" spans="1:52" ht="16.5" customHeight="1" x14ac:dyDescent="0.25">
      <c r="A137" s="164" t="s">
        <v>192</v>
      </c>
      <c r="B137" s="165"/>
      <c r="C137" s="165"/>
      <c r="D137" s="165"/>
      <c r="E137" s="165"/>
      <c r="F137" s="165"/>
      <c r="G137" s="165"/>
      <c r="H137" s="165"/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50"/>
      <c r="Y137" s="150"/>
    </row>
    <row r="138" spans="1:52" ht="14.25" customHeight="1" x14ac:dyDescent="0.25">
      <c r="A138" s="166" t="s">
        <v>122</v>
      </c>
      <c r="B138" s="165"/>
      <c r="C138" s="165"/>
      <c r="D138" s="165"/>
      <c r="E138" s="165"/>
      <c r="F138" s="165"/>
      <c r="G138" s="165"/>
      <c r="H138" s="165"/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51"/>
      <c r="Y138" s="151"/>
    </row>
    <row r="139" spans="1:52" ht="27" customHeight="1" x14ac:dyDescent="0.25">
      <c r="A139" s="55" t="s">
        <v>193</v>
      </c>
      <c r="B139" s="55" t="s">
        <v>194</v>
      </c>
      <c r="C139" s="32">
        <v>4301131018</v>
      </c>
      <c r="D139" s="167">
        <v>4607111037930</v>
      </c>
      <c r="E139" s="16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62</v>
      </c>
      <c r="L139" s="33">
        <v>180</v>
      </c>
      <c r="M139" s="220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39" s="170"/>
      <c r="O139" s="170"/>
      <c r="P139" s="170"/>
      <c r="Q139" s="168"/>
      <c r="R139" s="35"/>
      <c r="S139" s="35"/>
      <c r="T139" s="36" t="s">
        <v>63</v>
      </c>
      <c r="U139" s="154">
        <v>21</v>
      </c>
      <c r="V139" s="155">
        <f>IFERROR(IF(U139="","",U139),"")</f>
        <v>21</v>
      </c>
      <c r="W139" s="37">
        <f>IFERROR(IF(U139="","",U139*0.00502),"")</f>
        <v>0.10542</v>
      </c>
      <c r="X139" s="57"/>
      <c r="Y139" s="58"/>
      <c r="AC139" s="62"/>
      <c r="AZ139" s="110" t="s">
        <v>71</v>
      </c>
    </row>
    <row r="140" spans="1:52" x14ac:dyDescent="0.2">
      <c r="A140" s="174"/>
      <c r="B140" s="165"/>
      <c r="C140" s="165"/>
      <c r="D140" s="165"/>
      <c r="E140" s="165"/>
      <c r="F140" s="165"/>
      <c r="G140" s="165"/>
      <c r="H140" s="165"/>
      <c r="I140" s="165"/>
      <c r="J140" s="165"/>
      <c r="K140" s="165"/>
      <c r="L140" s="175"/>
      <c r="M140" s="171" t="s">
        <v>64</v>
      </c>
      <c r="N140" s="172"/>
      <c r="O140" s="172"/>
      <c r="P140" s="172"/>
      <c r="Q140" s="172"/>
      <c r="R140" s="172"/>
      <c r="S140" s="173"/>
      <c r="T140" s="38" t="s">
        <v>63</v>
      </c>
      <c r="U140" s="156">
        <f>IFERROR(SUM(U139:U139),"0")</f>
        <v>21</v>
      </c>
      <c r="V140" s="156">
        <f>IFERROR(SUM(V139:V139),"0")</f>
        <v>21</v>
      </c>
      <c r="W140" s="156">
        <f>IFERROR(IF(W139="",0,W139),"0")</f>
        <v>0.10542</v>
      </c>
      <c r="X140" s="157"/>
      <c r="Y140" s="157"/>
    </row>
    <row r="141" spans="1:52" x14ac:dyDescent="0.2">
      <c r="A141" s="165"/>
      <c r="B141" s="165"/>
      <c r="C141" s="165"/>
      <c r="D141" s="165"/>
      <c r="E141" s="165"/>
      <c r="F141" s="165"/>
      <c r="G141" s="165"/>
      <c r="H141" s="165"/>
      <c r="I141" s="165"/>
      <c r="J141" s="165"/>
      <c r="K141" s="165"/>
      <c r="L141" s="175"/>
      <c r="M141" s="171" t="s">
        <v>64</v>
      </c>
      <c r="N141" s="172"/>
      <c r="O141" s="172"/>
      <c r="P141" s="172"/>
      <c r="Q141" s="172"/>
      <c r="R141" s="172"/>
      <c r="S141" s="173"/>
      <c r="T141" s="38" t="s">
        <v>65</v>
      </c>
      <c r="U141" s="156">
        <f>IFERROR(SUMPRODUCT(U139:U139*H139:H139),"0")</f>
        <v>37.800000000000004</v>
      </c>
      <c r="V141" s="156">
        <f>IFERROR(SUMPRODUCT(V139:V139*H139:H139),"0")</f>
        <v>37.800000000000004</v>
      </c>
      <c r="W141" s="38"/>
      <c r="X141" s="157"/>
      <c r="Y141" s="157"/>
    </row>
    <row r="142" spans="1:52" ht="14.25" customHeight="1" x14ac:dyDescent="0.25">
      <c r="A142" s="166" t="s">
        <v>68</v>
      </c>
      <c r="B142" s="165"/>
      <c r="C142" s="165"/>
      <c r="D142" s="165"/>
      <c r="E142" s="165"/>
      <c r="F142" s="165"/>
      <c r="G142" s="165"/>
      <c r="H142" s="165"/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51"/>
      <c r="Y142" s="151"/>
    </row>
    <row r="143" spans="1:52" ht="27" customHeight="1" x14ac:dyDescent="0.25">
      <c r="A143" s="55" t="s">
        <v>195</v>
      </c>
      <c r="B143" s="55" t="s">
        <v>196</v>
      </c>
      <c r="C143" s="32">
        <v>4301132052</v>
      </c>
      <c r="D143" s="167">
        <v>4607111036872</v>
      </c>
      <c r="E143" s="16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62</v>
      </c>
      <c r="L143" s="33">
        <v>180</v>
      </c>
      <c r="M143" s="218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3" s="170"/>
      <c r="O143" s="170"/>
      <c r="P143" s="170"/>
      <c r="Q143" s="168"/>
      <c r="R143" s="35"/>
      <c r="S143" s="35"/>
      <c r="T143" s="36" t="s">
        <v>63</v>
      </c>
      <c r="U143" s="154">
        <v>62</v>
      </c>
      <c r="V143" s="155">
        <f>IFERROR(IF(U143="","",U143),"")</f>
        <v>62</v>
      </c>
      <c r="W143" s="37">
        <f>IFERROR(IF(U143="","",U143*0.0155),"")</f>
        <v>0.96099999999999997</v>
      </c>
      <c r="X143" s="57"/>
      <c r="Y143" s="58"/>
      <c r="AC143" s="62"/>
      <c r="AZ143" s="111" t="s">
        <v>71</v>
      </c>
    </row>
    <row r="144" spans="1:52" x14ac:dyDescent="0.2">
      <c r="A144" s="174"/>
      <c r="B144" s="165"/>
      <c r="C144" s="165"/>
      <c r="D144" s="165"/>
      <c r="E144" s="165"/>
      <c r="F144" s="165"/>
      <c r="G144" s="165"/>
      <c r="H144" s="165"/>
      <c r="I144" s="165"/>
      <c r="J144" s="165"/>
      <c r="K144" s="165"/>
      <c r="L144" s="175"/>
      <c r="M144" s="171" t="s">
        <v>64</v>
      </c>
      <c r="N144" s="172"/>
      <c r="O144" s="172"/>
      <c r="P144" s="172"/>
      <c r="Q144" s="172"/>
      <c r="R144" s="172"/>
      <c r="S144" s="173"/>
      <c r="T144" s="38" t="s">
        <v>63</v>
      </c>
      <c r="U144" s="156">
        <f>IFERROR(SUM(U143:U143),"0")</f>
        <v>62</v>
      </c>
      <c r="V144" s="156">
        <f>IFERROR(SUM(V143:V143),"0")</f>
        <v>62</v>
      </c>
      <c r="W144" s="156">
        <f>IFERROR(IF(W143="",0,W143),"0")</f>
        <v>0.96099999999999997</v>
      </c>
      <c r="X144" s="157"/>
      <c r="Y144" s="157"/>
    </row>
    <row r="145" spans="1:52" x14ac:dyDescent="0.2">
      <c r="A145" s="165"/>
      <c r="B145" s="165"/>
      <c r="C145" s="165"/>
      <c r="D145" s="165"/>
      <c r="E145" s="165"/>
      <c r="F145" s="165"/>
      <c r="G145" s="165"/>
      <c r="H145" s="165"/>
      <c r="I145" s="165"/>
      <c r="J145" s="165"/>
      <c r="K145" s="165"/>
      <c r="L145" s="175"/>
      <c r="M145" s="171" t="s">
        <v>64</v>
      </c>
      <c r="N145" s="172"/>
      <c r="O145" s="172"/>
      <c r="P145" s="172"/>
      <c r="Q145" s="172"/>
      <c r="R145" s="172"/>
      <c r="S145" s="173"/>
      <c r="T145" s="38" t="s">
        <v>65</v>
      </c>
      <c r="U145" s="156">
        <f>IFERROR(SUMPRODUCT(U143:U143*H143:H143),"0")</f>
        <v>372</v>
      </c>
      <c r="V145" s="156">
        <f>IFERROR(SUMPRODUCT(V143:V143*H143:H143),"0")</f>
        <v>372</v>
      </c>
      <c r="W145" s="38"/>
      <c r="X145" s="157"/>
      <c r="Y145" s="157"/>
    </row>
    <row r="146" spans="1:52" ht="14.25" customHeight="1" x14ac:dyDescent="0.25">
      <c r="A146" s="166" t="s">
        <v>140</v>
      </c>
      <c r="B146" s="165"/>
      <c r="C146" s="165"/>
      <c r="D146" s="165"/>
      <c r="E146" s="165"/>
      <c r="F146" s="165"/>
      <c r="G146" s="165"/>
      <c r="H146" s="165"/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51"/>
      <c r="Y146" s="151"/>
    </row>
    <row r="147" spans="1:52" ht="27" customHeight="1" x14ac:dyDescent="0.25">
      <c r="A147" s="55" t="s">
        <v>197</v>
      </c>
      <c r="B147" s="55" t="s">
        <v>198</v>
      </c>
      <c r="C147" s="32">
        <v>4301136008</v>
      </c>
      <c r="D147" s="167">
        <v>4607111036438</v>
      </c>
      <c r="E147" s="16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62</v>
      </c>
      <c r="L147" s="33">
        <v>180</v>
      </c>
      <c r="M147" s="214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0"/>
      <c r="O147" s="170"/>
      <c r="P147" s="170"/>
      <c r="Q147" s="168"/>
      <c r="R147" s="35"/>
      <c r="S147" s="35"/>
      <c r="T147" s="36" t="s">
        <v>63</v>
      </c>
      <c r="U147" s="154">
        <v>11</v>
      </c>
      <c r="V147" s="155">
        <f>IFERROR(IF(U147="","",U147),"")</f>
        <v>11</v>
      </c>
      <c r="W147" s="37">
        <f>IFERROR(IF(U147="","",U147*0.00936),"")</f>
        <v>0.10296</v>
      </c>
      <c r="X147" s="57"/>
      <c r="Y147" s="58"/>
      <c r="AC147" s="62"/>
      <c r="AZ147" s="112" t="s">
        <v>71</v>
      </c>
    </row>
    <row r="148" spans="1:52" ht="37.5" customHeight="1" x14ac:dyDescent="0.25">
      <c r="A148" s="55" t="s">
        <v>199</v>
      </c>
      <c r="B148" s="55" t="s">
        <v>200</v>
      </c>
      <c r="C148" s="32">
        <v>4301136007</v>
      </c>
      <c r="D148" s="167">
        <v>4607111036636</v>
      </c>
      <c r="E148" s="16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62</v>
      </c>
      <c r="L148" s="33">
        <v>180</v>
      </c>
      <c r="M148" s="215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0"/>
      <c r="O148" s="170"/>
      <c r="P148" s="170"/>
      <c r="Q148" s="168"/>
      <c r="R148" s="35"/>
      <c r="S148" s="35"/>
      <c r="T148" s="36" t="s">
        <v>63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62"/>
      <c r="AZ148" s="113" t="s">
        <v>71</v>
      </c>
    </row>
    <row r="149" spans="1:52" ht="27" customHeight="1" x14ac:dyDescent="0.25">
      <c r="A149" s="55" t="s">
        <v>201</v>
      </c>
      <c r="B149" s="55" t="s">
        <v>202</v>
      </c>
      <c r="C149" s="32">
        <v>4301136001</v>
      </c>
      <c r="D149" s="167">
        <v>4607111035714</v>
      </c>
      <c r="E149" s="16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62</v>
      </c>
      <c r="L149" s="33">
        <v>180</v>
      </c>
      <c r="M149" s="216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0"/>
      <c r="O149" s="170"/>
      <c r="P149" s="170"/>
      <c r="Q149" s="168"/>
      <c r="R149" s="35"/>
      <c r="S149" s="35"/>
      <c r="T149" s="36" t="s">
        <v>63</v>
      </c>
      <c r="U149" s="154">
        <v>0</v>
      </c>
      <c r="V149" s="155">
        <f>IFERROR(IF(U149="","",U149),"")</f>
        <v>0</v>
      </c>
      <c r="W149" s="37">
        <f>IFERROR(IF(U149="","",U149*0.0155),"")</f>
        <v>0</v>
      </c>
      <c r="X149" s="57"/>
      <c r="Y149" s="58"/>
      <c r="AC149" s="62"/>
      <c r="AZ149" s="114" t="s">
        <v>71</v>
      </c>
    </row>
    <row r="150" spans="1:52" ht="27" customHeight="1" x14ac:dyDescent="0.25">
      <c r="A150" s="55" t="s">
        <v>203</v>
      </c>
      <c r="B150" s="55" t="s">
        <v>204</v>
      </c>
      <c r="C150" s="32">
        <v>4301136025</v>
      </c>
      <c r="D150" s="167">
        <v>4607111038029</v>
      </c>
      <c r="E150" s="16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62</v>
      </c>
      <c r="L150" s="33">
        <v>180</v>
      </c>
      <c r="M150" s="217" t="s">
        <v>205</v>
      </c>
      <c r="N150" s="170"/>
      <c r="O150" s="170"/>
      <c r="P150" s="170"/>
      <c r="Q150" s="168"/>
      <c r="R150" s="35"/>
      <c r="S150" s="35"/>
      <c r="T150" s="36" t="s">
        <v>63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62"/>
      <c r="AZ150" s="115" t="s">
        <v>71</v>
      </c>
    </row>
    <row r="151" spans="1:52" x14ac:dyDescent="0.2">
      <c r="A151" s="174"/>
      <c r="B151" s="165"/>
      <c r="C151" s="165"/>
      <c r="D151" s="165"/>
      <c r="E151" s="165"/>
      <c r="F151" s="165"/>
      <c r="G151" s="165"/>
      <c r="H151" s="165"/>
      <c r="I151" s="165"/>
      <c r="J151" s="165"/>
      <c r="K151" s="165"/>
      <c r="L151" s="175"/>
      <c r="M151" s="171" t="s">
        <v>64</v>
      </c>
      <c r="N151" s="172"/>
      <c r="O151" s="172"/>
      <c r="P151" s="172"/>
      <c r="Q151" s="172"/>
      <c r="R151" s="172"/>
      <c r="S151" s="173"/>
      <c r="T151" s="38" t="s">
        <v>63</v>
      </c>
      <c r="U151" s="156">
        <f>IFERROR(SUM(U147:U150),"0")</f>
        <v>11</v>
      </c>
      <c r="V151" s="156">
        <f>IFERROR(SUM(V147:V150),"0")</f>
        <v>11</v>
      </c>
      <c r="W151" s="156">
        <f>IFERROR(IF(W147="",0,W147),"0")+IFERROR(IF(W148="",0,W148),"0")+IFERROR(IF(W149="",0,W149),"0")+IFERROR(IF(W150="",0,W150),"0")</f>
        <v>0.10296</v>
      </c>
      <c r="X151" s="157"/>
      <c r="Y151" s="157"/>
    </row>
    <row r="152" spans="1:52" x14ac:dyDescent="0.2">
      <c r="A152" s="165"/>
      <c r="B152" s="165"/>
      <c r="C152" s="165"/>
      <c r="D152" s="165"/>
      <c r="E152" s="165"/>
      <c r="F152" s="165"/>
      <c r="G152" s="165"/>
      <c r="H152" s="165"/>
      <c r="I152" s="165"/>
      <c r="J152" s="165"/>
      <c r="K152" s="165"/>
      <c r="L152" s="175"/>
      <c r="M152" s="171" t="s">
        <v>64</v>
      </c>
      <c r="N152" s="172"/>
      <c r="O152" s="172"/>
      <c r="P152" s="172"/>
      <c r="Q152" s="172"/>
      <c r="R152" s="172"/>
      <c r="S152" s="173"/>
      <c r="T152" s="38" t="s">
        <v>65</v>
      </c>
      <c r="U152" s="156">
        <f>IFERROR(SUMPRODUCT(U147:U150*H147:H150),"0")</f>
        <v>29.700000000000003</v>
      </c>
      <c r="V152" s="156">
        <f>IFERROR(SUMPRODUCT(V147:V150*H147:H150),"0")</f>
        <v>29.700000000000003</v>
      </c>
      <c r="W152" s="38"/>
      <c r="X152" s="157"/>
      <c r="Y152" s="157"/>
    </row>
    <row r="153" spans="1:52" ht="14.25" customHeight="1" x14ac:dyDescent="0.25">
      <c r="A153" s="166" t="s">
        <v>118</v>
      </c>
      <c r="B153" s="165"/>
      <c r="C153" s="165"/>
      <c r="D153" s="165"/>
      <c r="E153" s="165"/>
      <c r="F153" s="165"/>
      <c r="G153" s="165"/>
      <c r="H153" s="165"/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51"/>
      <c r="Y153" s="151"/>
    </row>
    <row r="154" spans="1:52" ht="27" customHeight="1" x14ac:dyDescent="0.25">
      <c r="A154" s="55" t="s">
        <v>206</v>
      </c>
      <c r="B154" s="55" t="s">
        <v>207</v>
      </c>
      <c r="C154" s="32">
        <v>4301135156</v>
      </c>
      <c r="D154" s="167">
        <v>4607111037275</v>
      </c>
      <c r="E154" s="16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62</v>
      </c>
      <c r="L154" s="33">
        <v>180</v>
      </c>
      <c r="M154" s="21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0"/>
      <c r="O154" s="170"/>
      <c r="P154" s="170"/>
      <c r="Q154" s="168"/>
      <c r="R154" s="35"/>
      <c r="S154" s="35"/>
      <c r="T154" s="36" t="s">
        <v>63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62"/>
      <c r="AZ154" s="116" t="s">
        <v>71</v>
      </c>
    </row>
    <row r="155" spans="1:52" ht="27" customHeight="1" x14ac:dyDescent="0.25">
      <c r="A155" s="55" t="s">
        <v>208</v>
      </c>
      <c r="B155" s="55" t="s">
        <v>209</v>
      </c>
      <c r="C155" s="32">
        <v>4301135179</v>
      </c>
      <c r="D155" s="167">
        <v>4607111037923</v>
      </c>
      <c r="E155" s="16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62</v>
      </c>
      <c r="L155" s="33">
        <v>180</v>
      </c>
      <c r="M155" s="212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55" s="170"/>
      <c r="O155" s="170"/>
      <c r="P155" s="170"/>
      <c r="Q155" s="168"/>
      <c r="R155" s="35"/>
      <c r="S155" s="35"/>
      <c r="T155" s="36" t="s">
        <v>63</v>
      </c>
      <c r="U155" s="154">
        <v>44</v>
      </c>
      <c r="V155" s="155">
        <f t="shared" si="4"/>
        <v>44</v>
      </c>
      <c r="W155" s="37">
        <f t="shared" si="5"/>
        <v>0.41183999999999998</v>
      </c>
      <c r="X155" s="57"/>
      <c r="Y155" s="58"/>
      <c r="AC155" s="62"/>
      <c r="AZ155" s="117" t="s">
        <v>71</v>
      </c>
    </row>
    <row r="156" spans="1:52" ht="27" customHeight="1" x14ac:dyDescent="0.25">
      <c r="A156" s="55" t="s">
        <v>210</v>
      </c>
      <c r="B156" s="55" t="s">
        <v>211</v>
      </c>
      <c r="C156" s="32">
        <v>4301135085</v>
      </c>
      <c r="D156" s="167">
        <v>4607111037220</v>
      </c>
      <c r="E156" s="16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62</v>
      </c>
      <c r="L156" s="33">
        <v>180</v>
      </c>
      <c r="M156" s="21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0"/>
      <c r="O156" s="170"/>
      <c r="P156" s="170"/>
      <c r="Q156" s="168"/>
      <c r="R156" s="35"/>
      <c r="S156" s="35"/>
      <c r="T156" s="36" t="s">
        <v>63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62"/>
      <c r="AZ156" s="118" t="s">
        <v>71</v>
      </c>
    </row>
    <row r="157" spans="1:52" ht="37.5" customHeight="1" x14ac:dyDescent="0.25">
      <c r="A157" s="55" t="s">
        <v>212</v>
      </c>
      <c r="B157" s="55" t="s">
        <v>213</v>
      </c>
      <c r="C157" s="32">
        <v>4301135097</v>
      </c>
      <c r="D157" s="167">
        <v>4607111037206</v>
      </c>
      <c r="E157" s="16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62</v>
      </c>
      <c r="L157" s="33">
        <v>180</v>
      </c>
      <c r="M157" s="206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0"/>
      <c r="O157" s="170"/>
      <c r="P157" s="170"/>
      <c r="Q157" s="168"/>
      <c r="R157" s="35"/>
      <c r="S157" s="35"/>
      <c r="T157" s="36" t="s">
        <v>63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62"/>
      <c r="AZ157" s="119" t="s">
        <v>71</v>
      </c>
    </row>
    <row r="158" spans="1:52" ht="27" customHeight="1" x14ac:dyDescent="0.25">
      <c r="A158" s="55" t="s">
        <v>214</v>
      </c>
      <c r="B158" s="55" t="s">
        <v>215</v>
      </c>
      <c r="C158" s="32">
        <v>4301135091</v>
      </c>
      <c r="D158" s="167">
        <v>4607111037244</v>
      </c>
      <c r="E158" s="16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62</v>
      </c>
      <c r="L158" s="33">
        <v>180</v>
      </c>
      <c r="M158" s="207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0"/>
      <c r="O158" s="170"/>
      <c r="P158" s="170"/>
      <c r="Q158" s="168"/>
      <c r="R158" s="35"/>
      <c r="S158" s="35"/>
      <c r="T158" s="36" t="s">
        <v>63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62"/>
      <c r="AZ158" s="120" t="s">
        <v>71</v>
      </c>
    </row>
    <row r="159" spans="1:52" ht="27" customHeight="1" x14ac:dyDescent="0.25">
      <c r="A159" s="55" t="s">
        <v>216</v>
      </c>
      <c r="B159" s="55" t="s">
        <v>217</v>
      </c>
      <c r="C159" s="32">
        <v>4301135128</v>
      </c>
      <c r="D159" s="167">
        <v>4607111036797</v>
      </c>
      <c r="E159" s="16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62</v>
      </c>
      <c r="L159" s="33">
        <v>180</v>
      </c>
      <c r="M159" s="208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0"/>
      <c r="O159" s="170"/>
      <c r="P159" s="170"/>
      <c r="Q159" s="168"/>
      <c r="R159" s="35"/>
      <c r="S159" s="35"/>
      <c r="T159" s="36" t="s">
        <v>63</v>
      </c>
      <c r="U159" s="154">
        <v>54</v>
      </c>
      <c r="V159" s="155">
        <f t="shared" si="4"/>
        <v>54</v>
      </c>
      <c r="W159" s="37">
        <f t="shared" si="5"/>
        <v>0.50544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218</v>
      </c>
      <c r="B160" s="55" t="s">
        <v>219</v>
      </c>
      <c r="C160" s="32">
        <v>4301135004</v>
      </c>
      <c r="D160" s="167">
        <v>4607111035707</v>
      </c>
      <c r="E160" s="16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62</v>
      </c>
      <c r="L160" s="33">
        <v>180</v>
      </c>
      <c r="M160" s="209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0"/>
      <c r="O160" s="170"/>
      <c r="P160" s="170"/>
      <c r="Q160" s="168"/>
      <c r="R160" s="35"/>
      <c r="S160" s="35"/>
      <c r="T160" s="36" t="s">
        <v>63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62"/>
      <c r="AZ160" s="122" t="s">
        <v>71</v>
      </c>
    </row>
    <row r="161" spans="1:52" ht="37.5" customHeight="1" x14ac:dyDescent="0.25">
      <c r="A161" s="55" t="s">
        <v>220</v>
      </c>
      <c r="B161" s="55" t="s">
        <v>221</v>
      </c>
      <c r="C161" s="32">
        <v>4301135129</v>
      </c>
      <c r="D161" s="167">
        <v>4607111036841</v>
      </c>
      <c r="E161" s="16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62</v>
      </c>
      <c r="L161" s="33">
        <v>180</v>
      </c>
      <c r="M161" s="210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0"/>
      <c r="O161" s="170"/>
      <c r="P161" s="170"/>
      <c r="Q161" s="168"/>
      <c r="R161" s="35"/>
      <c r="S161" s="35"/>
      <c r="T161" s="36" t="s">
        <v>63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62"/>
      <c r="AZ161" s="123" t="s">
        <v>71</v>
      </c>
    </row>
    <row r="162" spans="1:52" ht="27" customHeight="1" x14ac:dyDescent="0.25">
      <c r="A162" s="55" t="s">
        <v>222</v>
      </c>
      <c r="B162" s="55" t="s">
        <v>223</v>
      </c>
      <c r="C162" s="32">
        <v>4301135177</v>
      </c>
      <c r="D162" s="167">
        <v>4607111037862</v>
      </c>
      <c r="E162" s="16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62</v>
      </c>
      <c r="L162" s="33">
        <v>180</v>
      </c>
      <c r="M162" s="204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2" s="170"/>
      <c r="O162" s="170"/>
      <c r="P162" s="170"/>
      <c r="Q162" s="168"/>
      <c r="R162" s="35"/>
      <c r="S162" s="35"/>
      <c r="T162" s="36" t="s">
        <v>63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224</v>
      </c>
      <c r="B163" s="55" t="s">
        <v>225</v>
      </c>
      <c r="C163" s="32">
        <v>4301135161</v>
      </c>
      <c r="D163" s="167">
        <v>4607111037305</v>
      </c>
      <c r="E163" s="16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62</v>
      </c>
      <c r="L163" s="33">
        <v>180</v>
      </c>
      <c r="M163" s="205" t="s">
        <v>226</v>
      </c>
      <c r="N163" s="170"/>
      <c r="O163" s="170"/>
      <c r="P163" s="170"/>
      <c r="Q163" s="168"/>
      <c r="R163" s="35"/>
      <c r="S163" s="35"/>
      <c r="T163" s="36" t="s">
        <v>63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62"/>
      <c r="AZ163" s="125" t="s">
        <v>71</v>
      </c>
    </row>
    <row r="164" spans="1:52" x14ac:dyDescent="0.2">
      <c r="A164" s="174"/>
      <c r="B164" s="165"/>
      <c r="C164" s="165"/>
      <c r="D164" s="165"/>
      <c r="E164" s="165"/>
      <c r="F164" s="165"/>
      <c r="G164" s="165"/>
      <c r="H164" s="165"/>
      <c r="I164" s="165"/>
      <c r="J164" s="165"/>
      <c r="K164" s="165"/>
      <c r="L164" s="175"/>
      <c r="M164" s="171" t="s">
        <v>64</v>
      </c>
      <c r="N164" s="172"/>
      <c r="O164" s="172"/>
      <c r="P164" s="172"/>
      <c r="Q164" s="172"/>
      <c r="R164" s="172"/>
      <c r="S164" s="173"/>
      <c r="T164" s="38" t="s">
        <v>63</v>
      </c>
      <c r="U164" s="156">
        <f>IFERROR(SUM(U154:U163),"0")</f>
        <v>98</v>
      </c>
      <c r="V164" s="156">
        <f>IFERROR(SUM(V154:V163),"0")</f>
        <v>98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0.91727999999999998</v>
      </c>
      <c r="X164" s="157"/>
      <c r="Y164" s="157"/>
    </row>
    <row r="165" spans="1:52" x14ac:dyDescent="0.2">
      <c r="A165" s="165"/>
      <c r="B165" s="165"/>
      <c r="C165" s="165"/>
      <c r="D165" s="165"/>
      <c r="E165" s="165"/>
      <c r="F165" s="165"/>
      <c r="G165" s="165"/>
      <c r="H165" s="165"/>
      <c r="I165" s="165"/>
      <c r="J165" s="165"/>
      <c r="K165" s="165"/>
      <c r="L165" s="175"/>
      <c r="M165" s="171" t="s">
        <v>64</v>
      </c>
      <c r="N165" s="172"/>
      <c r="O165" s="172"/>
      <c r="P165" s="172"/>
      <c r="Q165" s="172"/>
      <c r="R165" s="172"/>
      <c r="S165" s="173"/>
      <c r="T165" s="38" t="s">
        <v>65</v>
      </c>
      <c r="U165" s="156">
        <f>IFERROR(SUMPRODUCT(U154:U163*H154:H163),"0")</f>
        <v>362.6</v>
      </c>
      <c r="V165" s="156">
        <f>IFERROR(SUMPRODUCT(V154:V163*H154:H163),"0")</f>
        <v>362.6</v>
      </c>
      <c r="W165" s="38"/>
      <c r="X165" s="157"/>
      <c r="Y165" s="157"/>
    </row>
    <row r="166" spans="1:52" ht="16.5" customHeight="1" x14ac:dyDescent="0.25">
      <c r="A166" s="164" t="s">
        <v>227</v>
      </c>
      <c r="B166" s="165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50"/>
      <c r="Y166" s="150"/>
    </row>
    <row r="167" spans="1:52" ht="14.25" customHeight="1" x14ac:dyDescent="0.25">
      <c r="A167" s="166" t="s">
        <v>183</v>
      </c>
      <c r="B167" s="165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51"/>
      <c r="Y167" s="151"/>
    </row>
    <row r="168" spans="1:52" ht="16.5" customHeight="1" x14ac:dyDescent="0.25">
      <c r="A168" s="55" t="s">
        <v>228</v>
      </c>
      <c r="B168" s="55" t="s">
        <v>229</v>
      </c>
      <c r="C168" s="32">
        <v>4301071010</v>
      </c>
      <c r="D168" s="167">
        <v>4607111037701</v>
      </c>
      <c r="E168" s="16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62</v>
      </c>
      <c r="L168" s="33">
        <v>180</v>
      </c>
      <c r="M168" s="20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68" s="170"/>
      <c r="O168" s="170"/>
      <c r="P168" s="170"/>
      <c r="Q168" s="168"/>
      <c r="R168" s="35"/>
      <c r="S168" s="35"/>
      <c r="T168" s="36" t="s">
        <v>63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62"/>
      <c r="AZ168" s="126" t="s">
        <v>71</v>
      </c>
    </row>
    <row r="169" spans="1:52" x14ac:dyDescent="0.2">
      <c r="A169" s="174"/>
      <c r="B169" s="165"/>
      <c r="C169" s="165"/>
      <c r="D169" s="165"/>
      <c r="E169" s="165"/>
      <c r="F169" s="165"/>
      <c r="G169" s="165"/>
      <c r="H169" s="165"/>
      <c r="I169" s="165"/>
      <c r="J169" s="165"/>
      <c r="K169" s="165"/>
      <c r="L169" s="175"/>
      <c r="M169" s="171" t="s">
        <v>64</v>
      </c>
      <c r="N169" s="172"/>
      <c r="O169" s="172"/>
      <c r="P169" s="172"/>
      <c r="Q169" s="172"/>
      <c r="R169" s="172"/>
      <c r="S169" s="173"/>
      <c r="T169" s="38" t="s">
        <v>63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52" x14ac:dyDescent="0.2">
      <c r="A170" s="165"/>
      <c r="B170" s="165"/>
      <c r="C170" s="165"/>
      <c r="D170" s="165"/>
      <c r="E170" s="165"/>
      <c r="F170" s="165"/>
      <c r="G170" s="165"/>
      <c r="H170" s="165"/>
      <c r="I170" s="165"/>
      <c r="J170" s="165"/>
      <c r="K170" s="165"/>
      <c r="L170" s="175"/>
      <c r="M170" s="171" t="s">
        <v>64</v>
      </c>
      <c r="N170" s="172"/>
      <c r="O170" s="172"/>
      <c r="P170" s="172"/>
      <c r="Q170" s="172"/>
      <c r="R170" s="172"/>
      <c r="S170" s="173"/>
      <c r="T170" s="38" t="s">
        <v>65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52" ht="16.5" customHeight="1" x14ac:dyDescent="0.25">
      <c r="A171" s="164" t="s">
        <v>230</v>
      </c>
      <c r="B171" s="165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50"/>
      <c r="Y171" s="150"/>
    </row>
    <row r="172" spans="1:52" ht="14.25" customHeight="1" x14ac:dyDescent="0.25">
      <c r="A172" s="166" t="s">
        <v>59</v>
      </c>
      <c r="B172" s="165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51"/>
      <c r="Y172" s="151"/>
    </row>
    <row r="173" spans="1:52" ht="16.5" customHeight="1" x14ac:dyDescent="0.25">
      <c r="A173" s="55" t="s">
        <v>231</v>
      </c>
      <c r="B173" s="55" t="s">
        <v>232</v>
      </c>
      <c r="C173" s="32">
        <v>4301070871</v>
      </c>
      <c r="D173" s="167">
        <v>4607111036384</v>
      </c>
      <c r="E173" s="16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62</v>
      </c>
      <c r="L173" s="33">
        <v>90</v>
      </c>
      <c r="M173" s="20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0"/>
      <c r="O173" s="170"/>
      <c r="P173" s="170"/>
      <c r="Q173" s="168"/>
      <c r="R173" s="35"/>
      <c r="S173" s="35"/>
      <c r="T173" s="36" t="s">
        <v>63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27" t="s">
        <v>1</v>
      </c>
    </row>
    <row r="174" spans="1:52" ht="27" customHeight="1" x14ac:dyDescent="0.25">
      <c r="A174" s="55" t="s">
        <v>233</v>
      </c>
      <c r="B174" s="55" t="s">
        <v>234</v>
      </c>
      <c r="C174" s="32">
        <v>4301070858</v>
      </c>
      <c r="D174" s="167">
        <v>4607111036193</v>
      </c>
      <c r="E174" s="16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62</v>
      </c>
      <c r="L174" s="33">
        <v>90</v>
      </c>
      <c r="M174" s="199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0"/>
      <c r="O174" s="170"/>
      <c r="P174" s="170"/>
      <c r="Q174" s="168"/>
      <c r="R174" s="35"/>
      <c r="S174" s="35"/>
      <c r="T174" s="36" t="s">
        <v>63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62"/>
      <c r="AZ174" s="128" t="s">
        <v>1</v>
      </c>
    </row>
    <row r="175" spans="1:52" ht="27" customHeight="1" x14ac:dyDescent="0.25">
      <c r="A175" s="55" t="s">
        <v>235</v>
      </c>
      <c r="B175" s="55" t="s">
        <v>236</v>
      </c>
      <c r="C175" s="32">
        <v>4301070827</v>
      </c>
      <c r="D175" s="167">
        <v>4607111036216</v>
      </c>
      <c r="E175" s="16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62</v>
      </c>
      <c r="L175" s="33">
        <v>90</v>
      </c>
      <c r="M175" s="200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0"/>
      <c r="O175" s="170"/>
      <c r="P175" s="170"/>
      <c r="Q175" s="168"/>
      <c r="R175" s="35"/>
      <c r="S175" s="35"/>
      <c r="T175" s="36" t="s">
        <v>63</v>
      </c>
      <c r="U175" s="154">
        <v>57</v>
      </c>
      <c r="V175" s="155">
        <f>IFERROR(IF(U175="","",U175),"")</f>
        <v>57</v>
      </c>
      <c r="W175" s="37">
        <f>IFERROR(IF(U175="","",U175*0.00866),"")</f>
        <v>0.49361999999999995</v>
      </c>
      <c r="X175" s="57"/>
      <c r="Y175" s="58"/>
      <c r="AC175" s="62"/>
      <c r="AZ175" s="129" t="s">
        <v>1</v>
      </c>
    </row>
    <row r="176" spans="1:52" ht="27" customHeight="1" x14ac:dyDescent="0.25">
      <c r="A176" s="55" t="s">
        <v>237</v>
      </c>
      <c r="B176" s="55" t="s">
        <v>238</v>
      </c>
      <c r="C176" s="32">
        <v>4301070911</v>
      </c>
      <c r="D176" s="167">
        <v>4607111036278</v>
      </c>
      <c r="E176" s="16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62</v>
      </c>
      <c r="L176" s="33">
        <v>120</v>
      </c>
      <c r="M176" s="201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0"/>
      <c r="O176" s="170"/>
      <c r="P176" s="170"/>
      <c r="Q176" s="168"/>
      <c r="R176" s="35"/>
      <c r="S176" s="35"/>
      <c r="T176" s="36" t="s">
        <v>63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62"/>
      <c r="AZ176" s="130" t="s">
        <v>1</v>
      </c>
    </row>
    <row r="177" spans="1:52" x14ac:dyDescent="0.2">
      <c r="A177" s="174"/>
      <c r="B177" s="165"/>
      <c r="C177" s="165"/>
      <c r="D177" s="165"/>
      <c r="E177" s="165"/>
      <c r="F177" s="165"/>
      <c r="G177" s="165"/>
      <c r="H177" s="165"/>
      <c r="I177" s="165"/>
      <c r="J177" s="165"/>
      <c r="K177" s="165"/>
      <c r="L177" s="175"/>
      <c r="M177" s="171" t="s">
        <v>64</v>
      </c>
      <c r="N177" s="172"/>
      <c r="O177" s="172"/>
      <c r="P177" s="172"/>
      <c r="Q177" s="172"/>
      <c r="R177" s="172"/>
      <c r="S177" s="173"/>
      <c r="T177" s="38" t="s">
        <v>63</v>
      </c>
      <c r="U177" s="156">
        <f>IFERROR(SUM(U173:U176),"0")</f>
        <v>57</v>
      </c>
      <c r="V177" s="156">
        <f>IFERROR(SUM(V173:V176),"0")</f>
        <v>57</v>
      </c>
      <c r="W177" s="156">
        <f>IFERROR(IF(W173="",0,W173),"0")+IFERROR(IF(W174="",0,W174),"0")+IFERROR(IF(W175="",0,W175),"0")+IFERROR(IF(W176="",0,W176),"0")</f>
        <v>0.49361999999999995</v>
      </c>
      <c r="X177" s="157"/>
      <c r="Y177" s="157"/>
    </row>
    <row r="178" spans="1:52" x14ac:dyDescent="0.2">
      <c r="A178" s="165"/>
      <c r="B178" s="165"/>
      <c r="C178" s="165"/>
      <c r="D178" s="165"/>
      <c r="E178" s="165"/>
      <c r="F178" s="165"/>
      <c r="G178" s="165"/>
      <c r="H178" s="165"/>
      <c r="I178" s="165"/>
      <c r="J178" s="165"/>
      <c r="K178" s="165"/>
      <c r="L178" s="175"/>
      <c r="M178" s="171" t="s">
        <v>64</v>
      </c>
      <c r="N178" s="172"/>
      <c r="O178" s="172"/>
      <c r="P178" s="172"/>
      <c r="Q178" s="172"/>
      <c r="R178" s="172"/>
      <c r="S178" s="173"/>
      <c r="T178" s="38" t="s">
        <v>65</v>
      </c>
      <c r="U178" s="156">
        <f>IFERROR(SUMPRODUCT(U173:U176*H173:H176),"0")</f>
        <v>285</v>
      </c>
      <c r="V178" s="156">
        <f>IFERROR(SUMPRODUCT(V173:V176*H173:H176),"0")</f>
        <v>285</v>
      </c>
      <c r="W178" s="38"/>
      <c r="X178" s="157"/>
      <c r="Y178" s="157"/>
    </row>
    <row r="179" spans="1:52" ht="14.25" customHeight="1" x14ac:dyDescent="0.25">
      <c r="A179" s="166" t="s">
        <v>239</v>
      </c>
      <c r="B179" s="165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51"/>
      <c r="Y179" s="151"/>
    </row>
    <row r="180" spans="1:52" ht="27" customHeight="1" x14ac:dyDescent="0.25">
      <c r="A180" s="55" t="s">
        <v>240</v>
      </c>
      <c r="B180" s="55" t="s">
        <v>241</v>
      </c>
      <c r="C180" s="32">
        <v>4301080153</v>
      </c>
      <c r="D180" s="167">
        <v>4607111036827</v>
      </c>
      <c r="E180" s="16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62</v>
      </c>
      <c r="L180" s="33">
        <v>90</v>
      </c>
      <c r="M180" s="19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0"/>
      <c r="O180" s="170"/>
      <c r="P180" s="170"/>
      <c r="Q180" s="168"/>
      <c r="R180" s="35"/>
      <c r="S180" s="35"/>
      <c r="T180" s="36" t="s">
        <v>63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62"/>
      <c r="AZ180" s="131" t="s">
        <v>1</v>
      </c>
    </row>
    <row r="181" spans="1:52" ht="27" customHeight="1" x14ac:dyDescent="0.25">
      <c r="A181" s="55" t="s">
        <v>242</v>
      </c>
      <c r="B181" s="55" t="s">
        <v>243</v>
      </c>
      <c r="C181" s="32">
        <v>4301080154</v>
      </c>
      <c r="D181" s="167">
        <v>4607111036834</v>
      </c>
      <c r="E181" s="16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62</v>
      </c>
      <c r="L181" s="33">
        <v>90</v>
      </c>
      <c r="M181" s="19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0"/>
      <c r="O181" s="170"/>
      <c r="P181" s="170"/>
      <c r="Q181" s="168"/>
      <c r="R181" s="35"/>
      <c r="S181" s="35"/>
      <c r="T181" s="36" t="s">
        <v>63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62"/>
      <c r="AZ181" s="132" t="s">
        <v>1</v>
      </c>
    </row>
    <row r="182" spans="1:52" x14ac:dyDescent="0.2">
      <c r="A182" s="174"/>
      <c r="B182" s="165"/>
      <c r="C182" s="165"/>
      <c r="D182" s="165"/>
      <c r="E182" s="165"/>
      <c r="F182" s="165"/>
      <c r="G182" s="165"/>
      <c r="H182" s="165"/>
      <c r="I182" s="165"/>
      <c r="J182" s="165"/>
      <c r="K182" s="165"/>
      <c r="L182" s="175"/>
      <c r="M182" s="171" t="s">
        <v>64</v>
      </c>
      <c r="N182" s="172"/>
      <c r="O182" s="172"/>
      <c r="P182" s="172"/>
      <c r="Q182" s="172"/>
      <c r="R182" s="172"/>
      <c r="S182" s="173"/>
      <c r="T182" s="38" t="s">
        <v>63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52" x14ac:dyDescent="0.2">
      <c r="A183" s="165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75"/>
      <c r="M183" s="171" t="s">
        <v>64</v>
      </c>
      <c r="N183" s="172"/>
      <c r="O183" s="172"/>
      <c r="P183" s="172"/>
      <c r="Q183" s="172"/>
      <c r="R183" s="172"/>
      <c r="S183" s="173"/>
      <c r="T183" s="38" t="s">
        <v>65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52" ht="27.75" customHeight="1" x14ac:dyDescent="0.2">
      <c r="A184" s="181" t="s">
        <v>244</v>
      </c>
      <c r="B184" s="182"/>
      <c r="C184" s="182"/>
      <c r="D184" s="182"/>
      <c r="E184" s="182"/>
      <c r="F184" s="182"/>
      <c r="G184" s="182"/>
      <c r="H184" s="182"/>
      <c r="I184" s="182"/>
      <c r="J184" s="182"/>
      <c r="K184" s="182"/>
      <c r="L184" s="182"/>
      <c r="M184" s="182"/>
      <c r="N184" s="182"/>
      <c r="O184" s="182"/>
      <c r="P184" s="182"/>
      <c r="Q184" s="182"/>
      <c r="R184" s="182"/>
      <c r="S184" s="182"/>
      <c r="T184" s="182"/>
      <c r="U184" s="182"/>
      <c r="V184" s="182"/>
      <c r="W184" s="182"/>
      <c r="X184" s="49"/>
      <c r="Y184" s="49"/>
    </row>
    <row r="185" spans="1:52" ht="16.5" customHeight="1" x14ac:dyDescent="0.25">
      <c r="A185" s="164" t="s">
        <v>245</v>
      </c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50"/>
      <c r="Y185" s="150"/>
    </row>
    <row r="186" spans="1:52" ht="14.25" customHeight="1" x14ac:dyDescent="0.25">
      <c r="A186" s="166" t="s">
        <v>68</v>
      </c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51"/>
      <c r="Y186" s="151"/>
    </row>
    <row r="187" spans="1:52" ht="16.5" customHeight="1" x14ac:dyDescent="0.25">
      <c r="A187" s="55" t="s">
        <v>246</v>
      </c>
      <c r="B187" s="55" t="s">
        <v>247</v>
      </c>
      <c r="C187" s="32">
        <v>4301132048</v>
      </c>
      <c r="D187" s="167">
        <v>4607111035721</v>
      </c>
      <c r="E187" s="16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62</v>
      </c>
      <c r="L187" s="33">
        <v>180</v>
      </c>
      <c r="M187" s="195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0"/>
      <c r="O187" s="170"/>
      <c r="P187" s="170"/>
      <c r="Q187" s="168"/>
      <c r="R187" s="35"/>
      <c r="S187" s="35"/>
      <c r="T187" s="36" t="s">
        <v>63</v>
      </c>
      <c r="U187" s="154">
        <v>14</v>
      </c>
      <c r="V187" s="155">
        <f>IFERROR(IF(U187="","",U187),"")</f>
        <v>14</v>
      </c>
      <c r="W187" s="37">
        <f>IFERROR(IF(U187="","",U187*0.01788),"")</f>
        <v>0.25031999999999999</v>
      </c>
      <c r="X187" s="57"/>
      <c r="Y187" s="58"/>
      <c r="AC187" s="62"/>
      <c r="AZ187" s="133" t="s">
        <v>71</v>
      </c>
    </row>
    <row r="188" spans="1:52" ht="27" customHeight="1" x14ac:dyDescent="0.25">
      <c r="A188" s="55" t="s">
        <v>248</v>
      </c>
      <c r="B188" s="55" t="s">
        <v>249</v>
      </c>
      <c r="C188" s="32">
        <v>4301132046</v>
      </c>
      <c r="D188" s="167">
        <v>4607111035691</v>
      </c>
      <c r="E188" s="16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62</v>
      </c>
      <c r="L188" s="33">
        <v>180</v>
      </c>
      <c r="M188" s="196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0"/>
      <c r="O188" s="170"/>
      <c r="P188" s="170"/>
      <c r="Q188" s="168"/>
      <c r="R188" s="35"/>
      <c r="S188" s="35"/>
      <c r="T188" s="36" t="s">
        <v>63</v>
      </c>
      <c r="U188" s="154">
        <v>8</v>
      </c>
      <c r="V188" s="155">
        <f>IFERROR(IF(U188="","",U188),"")</f>
        <v>8</v>
      </c>
      <c r="W188" s="37">
        <f>IFERROR(IF(U188="","",U188*0.01788),"")</f>
        <v>0.14304</v>
      </c>
      <c r="X188" s="57"/>
      <c r="Y188" s="58"/>
      <c r="AC188" s="62"/>
      <c r="AZ188" s="134" t="s">
        <v>71</v>
      </c>
    </row>
    <row r="189" spans="1:52" x14ac:dyDescent="0.2">
      <c r="A189" s="174"/>
      <c r="B189" s="165"/>
      <c r="C189" s="165"/>
      <c r="D189" s="165"/>
      <c r="E189" s="165"/>
      <c r="F189" s="165"/>
      <c r="G189" s="165"/>
      <c r="H189" s="165"/>
      <c r="I189" s="165"/>
      <c r="J189" s="165"/>
      <c r="K189" s="165"/>
      <c r="L189" s="175"/>
      <c r="M189" s="171" t="s">
        <v>64</v>
      </c>
      <c r="N189" s="172"/>
      <c r="O189" s="172"/>
      <c r="P189" s="172"/>
      <c r="Q189" s="172"/>
      <c r="R189" s="172"/>
      <c r="S189" s="173"/>
      <c r="T189" s="38" t="s">
        <v>63</v>
      </c>
      <c r="U189" s="156">
        <f>IFERROR(SUM(U187:U188),"0")</f>
        <v>22</v>
      </c>
      <c r="V189" s="156">
        <f>IFERROR(SUM(V187:V188),"0")</f>
        <v>22</v>
      </c>
      <c r="W189" s="156">
        <f>IFERROR(IF(W187="",0,W187),"0")+IFERROR(IF(W188="",0,W188),"0")</f>
        <v>0.39335999999999999</v>
      </c>
      <c r="X189" s="157"/>
      <c r="Y189" s="157"/>
    </row>
    <row r="190" spans="1:52" x14ac:dyDescent="0.2">
      <c r="A190" s="165"/>
      <c r="B190" s="165"/>
      <c r="C190" s="165"/>
      <c r="D190" s="165"/>
      <c r="E190" s="165"/>
      <c r="F190" s="165"/>
      <c r="G190" s="165"/>
      <c r="H190" s="165"/>
      <c r="I190" s="165"/>
      <c r="J190" s="165"/>
      <c r="K190" s="165"/>
      <c r="L190" s="175"/>
      <c r="M190" s="171" t="s">
        <v>64</v>
      </c>
      <c r="N190" s="172"/>
      <c r="O190" s="172"/>
      <c r="P190" s="172"/>
      <c r="Q190" s="172"/>
      <c r="R190" s="172"/>
      <c r="S190" s="173"/>
      <c r="T190" s="38" t="s">
        <v>65</v>
      </c>
      <c r="U190" s="156">
        <f>IFERROR(SUMPRODUCT(U187:U188*H187:H188),"0")</f>
        <v>66</v>
      </c>
      <c r="V190" s="156">
        <f>IFERROR(SUMPRODUCT(V187:V188*H187:H188),"0")</f>
        <v>66</v>
      </c>
      <c r="W190" s="38"/>
      <c r="X190" s="157"/>
      <c r="Y190" s="157"/>
    </row>
    <row r="191" spans="1:52" ht="16.5" customHeight="1" x14ac:dyDescent="0.25">
      <c r="A191" s="164" t="s">
        <v>250</v>
      </c>
      <c r="B191" s="165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50"/>
      <c r="Y191" s="150"/>
    </row>
    <row r="192" spans="1:52" ht="14.25" customHeight="1" x14ac:dyDescent="0.25">
      <c r="A192" s="166" t="s">
        <v>250</v>
      </c>
      <c r="B192" s="165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51"/>
      <c r="Y192" s="151"/>
    </row>
    <row r="193" spans="1:52" ht="27" customHeight="1" x14ac:dyDescent="0.25">
      <c r="A193" s="55" t="s">
        <v>251</v>
      </c>
      <c r="B193" s="55" t="s">
        <v>252</v>
      </c>
      <c r="C193" s="32">
        <v>4301133002</v>
      </c>
      <c r="D193" s="167">
        <v>4607111035783</v>
      </c>
      <c r="E193" s="16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62</v>
      </c>
      <c r="L193" s="33">
        <v>180</v>
      </c>
      <c r="M193" s="194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0"/>
      <c r="O193" s="170"/>
      <c r="P193" s="170"/>
      <c r="Q193" s="168"/>
      <c r="R193" s="35"/>
      <c r="S193" s="35"/>
      <c r="T193" s="36" t="s">
        <v>63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62"/>
      <c r="AZ193" s="135" t="s">
        <v>71</v>
      </c>
    </row>
    <row r="194" spans="1:52" x14ac:dyDescent="0.2">
      <c r="A194" s="174"/>
      <c r="B194" s="165"/>
      <c r="C194" s="165"/>
      <c r="D194" s="165"/>
      <c r="E194" s="165"/>
      <c r="F194" s="165"/>
      <c r="G194" s="165"/>
      <c r="H194" s="165"/>
      <c r="I194" s="165"/>
      <c r="J194" s="165"/>
      <c r="K194" s="165"/>
      <c r="L194" s="175"/>
      <c r="M194" s="171" t="s">
        <v>64</v>
      </c>
      <c r="N194" s="172"/>
      <c r="O194" s="172"/>
      <c r="P194" s="172"/>
      <c r="Q194" s="172"/>
      <c r="R194" s="172"/>
      <c r="S194" s="173"/>
      <c r="T194" s="38" t="s">
        <v>63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52" x14ac:dyDescent="0.2">
      <c r="A195" s="165"/>
      <c r="B195" s="165"/>
      <c r="C195" s="165"/>
      <c r="D195" s="165"/>
      <c r="E195" s="165"/>
      <c r="F195" s="165"/>
      <c r="G195" s="165"/>
      <c r="H195" s="165"/>
      <c r="I195" s="165"/>
      <c r="J195" s="165"/>
      <c r="K195" s="165"/>
      <c r="L195" s="175"/>
      <c r="M195" s="171" t="s">
        <v>64</v>
      </c>
      <c r="N195" s="172"/>
      <c r="O195" s="172"/>
      <c r="P195" s="172"/>
      <c r="Q195" s="172"/>
      <c r="R195" s="172"/>
      <c r="S195" s="173"/>
      <c r="T195" s="38" t="s">
        <v>65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52" ht="16.5" customHeight="1" x14ac:dyDescent="0.25">
      <c r="A196" s="164" t="s">
        <v>244</v>
      </c>
      <c r="B196" s="165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50"/>
      <c r="Y196" s="150"/>
    </row>
    <row r="197" spans="1:52" ht="14.25" customHeight="1" x14ac:dyDescent="0.25">
      <c r="A197" s="166" t="s">
        <v>253</v>
      </c>
      <c r="B197" s="165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51"/>
      <c r="Y197" s="151"/>
    </row>
    <row r="198" spans="1:52" ht="27" customHeight="1" x14ac:dyDescent="0.25">
      <c r="A198" s="55" t="s">
        <v>254</v>
      </c>
      <c r="B198" s="55" t="s">
        <v>255</v>
      </c>
      <c r="C198" s="32">
        <v>4301051319</v>
      </c>
      <c r="D198" s="167">
        <v>4680115881204</v>
      </c>
      <c r="E198" s="16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256</v>
      </c>
      <c r="L198" s="33">
        <v>365</v>
      </c>
      <c r="M198" s="192" t="s">
        <v>257</v>
      </c>
      <c r="N198" s="170"/>
      <c r="O198" s="170"/>
      <c r="P198" s="170"/>
      <c r="Q198" s="168"/>
      <c r="R198" s="35"/>
      <c r="S198" s="35"/>
      <c r="T198" s="36" t="s">
        <v>63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62"/>
      <c r="AZ198" s="136" t="s">
        <v>258</v>
      </c>
    </row>
    <row r="199" spans="1:52" x14ac:dyDescent="0.2">
      <c r="A199" s="174"/>
      <c r="B199" s="165"/>
      <c r="C199" s="165"/>
      <c r="D199" s="165"/>
      <c r="E199" s="165"/>
      <c r="F199" s="165"/>
      <c r="G199" s="165"/>
      <c r="H199" s="165"/>
      <c r="I199" s="165"/>
      <c r="J199" s="165"/>
      <c r="K199" s="165"/>
      <c r="L199" s="175"/>
      <c r="M199" s="171" t="s">
        <v>64</v>
      </c>
      <c r="N199" s="172"/>
      <c r="O199" s="172"/>
      <c r="P199" s="172"/>
      <c r="Q199" s="172"/>
      <c r="R199" s="172"/>
      <c r="S199" s="173"/>
      <c r="T199" s="38" t="s">
        <v>63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52" x14ac:dyDescent="0.2">
      <c r="A200" s="165"/>
      <c r="B200" s="165"/>
      <c r="C200" s="165"/>
      <c r="D200" s="165"/>
      <c r="E200" s="165"/>
      <c r="F200" s="165"/>
      <c r="G200" s="165"/>
      <c r="H200" s="165"/>
      <c r="I200" s="165"/>
      <c r="J200" s="165"/>
      <c r="K200" s="165"/>
      <c r="L200" s="175"/>
      <c r="M200" s="171" t="s">
        <v>64</v>
      </c>
      <c r="N200" s="172"/>
      <c r="O200" s="172"/>
      <c r="P200" s="172"/>
      <c r="Q200" s="172"/>
      <c r="R200" s="172"/>
      <c r="S200" s="173"/>
      <c r="T200" s="38" t="s">
        <v>65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52" ht="27.75" customHeight="1" x14ac:dyDescent="0.2">
      <c r="A201" s="181" t="s">
        <v>259</v>
      </c>
      <c r="B201" s="182"/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  <c r="T201" s="182"/>
      <c r="U201" s="182"/>
      <c r="V201" s="182"/>
      <c r="W201" s="182"/>
      <c r="X201" s="49"/>
      <c r="Y201" s="49"/>
    </row>
    <row r="202" spans="1:52" ht="16.5" customHeight="1" x14ac:dyDescent="0.25">
      <c r="A202" s="164" t="s">
        <v>260</v>
      </c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50"/>
      <c r="Y202" s="150"/>
    </row>
    <row r="203" spans="1:52" ht="14.25" customHeight="1" x14ac:dyDescent="0.25">
      <c r="A203" s="166" t="s">
        <v>59</v>
      </c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51"/>
      <c r="Y203" s="151"/>
    </row>
    <row r="204" spans="1:52" ht="27" customHeight="1" x14ac:dyDescent="0.25">
      <c r="A204" s="55" t="s">
        <v>261</v>
      </c>
      <c r="B204" s="55" t="s">
        <v>262</v>
      </c>
      <c r="C204" s="32">
        <v>4301070948</v>
      </c>
      <c r="D204" s="167">
        <v>4607111037022</v>
      </c>
      <c r="E204" s="168"/>
      <c r="F204" s="153">
        <v>0.7</v>
      </c>
      <c r="G204" s="33">
        <v>8</v>
      </c>
      <c r="H204" s="153">
        <v>5.6</v>
      </c>
      <c r="I204" s="153">
        <v>5.87</v>
      </c>
      <c r="J204" s="33">
        <v>84</v>
      </c>
      <c r="K204" s="34" t="s">
        <v>62</v>
      </c>
      <c r="L204" s="33">
        <v>180</v>
      </c>
      <c r="M204" s="19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0"/>
      <c r="O204" s="170"/>
      <c r="P204" s="170"/>
      <c r="Q204" s="168"/>
      <c r="R204" s="35"/>
      <c r="S204" s="35"/>
      <c r="T204" s="36" t="s">
        <v>63</v>
      </c>
      <c r="U204" s="154">
        <v>18</v>
      </c>
      <c r="V204" s="155">
        <f>IFERROR(IF(U204="","",U204),"")</f>
        <v>18</v>
      </c>
      <c r="W204" s="37">
        <f>IFERROR(IF(U204="","",U204*0.0155),"")</f>
        <v>0.27900000000000003</v>
      </c>
      <c r="X204" s="57"/>
      <c r="Y204" s="58"/>
      <c r="AC204" s="62"/>
      <c r="AZ204" s="137" t="s">
        <v>1</v>
      </c>
    </row>
    <row r="205" spans="1:52" x14ac:dyDescent="0.2">
      <c r="A205" s="174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75"/>
      <c r="M205" s="171" t="s">
        <v>64</v>
      </c>
      <c r="N205" s="172"/>
      <c r="O205" s="172"/>
      <c r="P205" s="172"/>
      <c r="Q205" s="172"/>
      <c r="R205" s="172"/>
      <c r="S205" s="173"/>
      <c r="T205" s="38" t="s">
        <v>63</v>
      </c>
      <c r="U205" s="156">
        <f>IFERROR(SUM(U204:U204),"0")</f>
        <v>18</v>
      </c>
      <c r="V205" s="156">
        <f>IFERROR(SUM(V204:V204),"0")</f>
        <v>18</v>
      </c>
      <c r="W205" s="156">
        <f>IFERROR(IF(W204="",0,W204),"0")</f>
        <v>0.27900000000000003</v>
      </c>
      <c r="X205" s="157"/>
      <c r="Y205" s="157"/>
    </row>
    <row r="206" spans="1:52" x14ac:dyDescent="0.2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75"/>
      <c r="M206" s="171" t="s">
        <v>64</v>
      </c>
      <c r="N206" s="172"/>
      <c r="O206" s="172"/>
      <c r="P206" s="172"/>
      <c r="Q206" s="172"/>
      <c r="R206" s="172"/>
      <c r="S206" s="173"/>
      <c r="T206" s="38" t="s">
        <v>65</v>
      </c>
      <c r="U206" s="156">
        <f>IFERROR(SUMPRODUCT(U204:U204*H204:H204),"0")</f>
        <v>100.8</v>
      </c>
      <c r="V206" s="156">
        <f>IFERROR(SUMPRODUCT(V204:V204*H204:H204),"0")</f>
        <v>100.8</v>
      </c>
      <c r="W206" s="38"/>
      <c r="X206" s="157"/>
      <c r="Y206" s="157"/>
    </row>
    <row r="207" spans="1:52" ht="16.5" customHeight="1" x14ac:dyDescent="0.25">
      <c r="A207" s="164" t="s">
        <v>263</v>
      </c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50"/>
      <c r="Y207" s="150"/>
    </row>
    <row r="208" spans="1:52" ht="14.25" customHeight="1" x14ac:dyDescent="0.25">
      <c r="A208" s="166" t="s">
        <v>59</v>
      </c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51"/>
      <c r="Y208" s="151"/>
    </row>
    <row r="209" spans="1:52" ht="27" customHeight="1" x14ac:dyDescent="0.25">
      <c r="A209" s="55" t="s">
        <v>264</v>
      </c>
      <c r="B209" s="55" t="s">
        <v>265</v>
      </c>
      <c r="C209" s="32">
        <v>4301070915</v>
      </c>
      <c r="D209" s="167">
        <v>4607111035882</v>
      </c>
      <c r="E209" s="168"/>
      <c r="F209" s="153">
        <v>0.43</v>
      </c>
      <c r="G209" s="33">
        <v>16</v>
      </c>
      <c r="H209" s="153">
        <v>6.88</v>
      </c>
      <c r="I209" s="153">
        <v>7.19</v>
      </c>
      <c r="J209" s="33">
        <v>84</v>
      </c>
      <c r="K209" s="34" t="s">
        <v>62</v>
      </c>
      <c r="L209" s="33">
        <v>180</v>
      </c>
      <c r="M209" s="19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09" s="170"/>
      <c r="O209" s="170"/>
      <c r="P209" s="170"/>
      <c r="Q209" s="168"/>
      <c r="R209" s="35"/>
      <c r="S209" s="35"/>
      <c r="T209" s="36" t="s">
        <v>63</v>
      </c>
      <c r="U209" s="154">
        <v>0</v>
      </c>
      <c r="V209" s="155">
        <f>IFERROR(IF(U209="","",U209),"")</f>
        <v>0</v>
      </c>
      <c r="W209" s="37">
        <f>IFERROR(IF(U209="","",U209*0.0155),"")</f>
        <v>0</v>
      </c>
      <c r="X209" s="57"/>
      <c r="Y209" s="58"/>
      <c r="AC209" s="62"/>
      <c r="AZ209" s="138" t="s">
        <v>1</v>
      </c>
    </row>
    <row r="210" spans="1:52" ht="27" customHeight="1" x14ac:dyDescent="0.25">
      <c r="A210" s="55" t="s">
        <v>266</v>
      </c>
      <c r="B210" s="55" t="s">
        <v>267</v>
      </c>
      <c r="C210" s="32">
        <v>4301070921</v>
      </c>
      <c r="D210" s="167">
        <v>4607111035905</v>
      </c>
      <c r="E210" s="168"/>
      <c r="F210" s="153">
        <v>0.9</v>
      </c>
      <c r="G210" s="33">
        <v>8</v>
      </c>
      <c r="H210" s="153">
        <v>7.2</v>
      </c>
      <c r="I210" s="153">
        <v>7.47</v>
      </c>
      <c r="J210" s="33">
        <v>84</v>
      </c>
      <c r="K210" s="34" t="s">
        <v>62</v>
      </c>
      <c r="L210" s="33">
        <v>180</v>
      </c>
      <c r="M210" s="19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0" s="170"/>
      <c r="O210" s="170"/>
      <c r="P210" s="170"/>
      <c r="Q210" s="168"/>
      <c r="R210" s="35"/>
      <c r="S210" s="35"/>
      <c r="T210" s="36" t="s">
        <v>63</v>
      </c>
      <c r="U210" s="154">
        <v>6</v>
      </c>
      <c r="V210" s="155">
        <f>IFERROR(IF(U210="","",U210),"")</f>
        <v>6</v>
      </c>
      <c r="W210" s="37">
        <f>IFERROR(IF(U210="","",U210*0.0155),"")</f>
        <v>9.2999999999999999E-2</v>
      </c>
      <c r="X210" s="57"/>
      <c r="Y210" s="58"/>
      <c r="AC210" s="62"/>
      <c r="AZ210" s="139" t="s">
        <v>1</v>
      </c>
    </row>
    <row r="211" spans="1:52" ht="27" customHeight="1" x14ac:dyDescent="0.25">
      <c r="A211" s="55" t="s">
        <v>268</v>
      </c>
      <c r="B211" s="55" t="s">
        <v>269</v>
      </c>
      <c r="C211" s="32">
        <v>4301070917</v>
      </c>
      <c r="D211" s="167">
        <v>4607111035912</v>
      </c>
      <c r="E211" s="168"/>
      <c r="F211" s="153">
        <v>0.43</v>
      </c>
      <c r="G211" s="33">
        <v>16</v>
      </c>
      <c r="H211" s="153">
        <v>6.88</v>
      </c>
      <c r="I211" s="153">
        <v>7.19</v>
      </c>
      <c r="J211" s="33">
        <v>84</v>
      </c>
      <c r="K211" s="34" t="s">
        <v>62</v>
      </c>
      <c r="L211" s="33">
        <v>180</v>
      </c>
      <c r="M211" s="18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1" s="170"/>
      <c r="O211" s="170"/>
      <c r="P211" s="170"/>
      <c r="Q211" s="168"/>
      <c r="R211" s="35"/>
      <c r="S211" s="35"/>
      <c r="T211" s="36" t="s">
        <v>63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40" t="s">
        <v>1</v>
      </c>
    </row>
    <row r="212" spans="1:52" ht="27" customHeight="1" x14ac:dyDescent="0.25">
      <c r="A212" s="55" t="s">
        <v>270</v>
      </c>
      <c r="B212" s="55" t="s">
        <v>271</v>
      </c>
      <c r="C212" s="32">
        <v>4301070920</v>
      </c>
      <c r="D212" s="167">
        <v>4607111035929</v>
      </c>
      <c r="E212" s="168"/>
      <c r="F212" s="153">
        <v>0.9</v>
      </c>
      <c r="G212" s="33">
        <v>8</v>
      </c>
      <c r="H212" s="153">
        <v>7.2</v>
      </c>
      <c r="I212" s="153">
        <v>7.47</v>
      </c>
      <c r="J212" s="33">
        <v>84</v>
      </c>
      <c r="K212" s="34" t="s">
        <v>62</v>
      </c>
      <c r="L212" s="33">
        <v>180</v>
      </c>
      <c r="M212" s="18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2" s="170"/>
      <c r="O212" s="170"/>
      <c r="P212" s="170"/>
      <c r="Q212" s="168"/>
      <c r="R212" s="35"/>
      <c r="S212" s="35"/>
      <c r="T212" s="36" t="s">
        <v>63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62"/>
      <c r="AZ212" s="141" t="s">
        <v>1</v>
      </c>
    </row>
    <row r="213" spans="1:52" x14ac:dyDescent="0.2">
      <c r="A213" s="174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75"/>
      <c r="M213" s="171" t="s">
        <v>64</v>
      </c>
      <c r="N213" s="172"/>
      <c r="O213" s="172"/>
      <c r="P213" s="172"/>
      <c r="Q213" s="172"/>
      <c r="R213" s="172"/>
      <c r="S213" s="173"/>
      <c r="T213" s="38" t="s">
        <v>63</v>
      </c>
      <c r="U213" s="156">
        <f>IFERROR(SUM(U209:U212),"0")</f>
        <v>6</v>
      </c>
      <c r="V213" s="156">
        <f>IFERROR(SUM(V209:V212),"0")</f>
        <v>6</v>
      </c>
      <c r="W213" s="156">
        <f>IFERROR(IF(W209="",0,W209),"0")+IFERROR(IF(W210="",0,W210),"0")+IFERROR(IF(W211="",0,W211),"0")+IFERROR(IF(W212="",0,W212),"0")</f>
        <v>9.2999999999999999E-2</v>
      </c>
      <c r="X213" s="157"/>
      <c r="Y213" s="157"/>
    </row>
    <row r="214" spans="1:52" x14ac:dyDescent="0.2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75"/>
      <c r="M214" s="171" t="s">
        <v>64</v>
      </c>
      <c r="N214" s="172"/>
      <c r="O214" s="172"/>
      <c r="P214" s="172"/>
      <c r="Q214" s="172"/>
      <c r="R214" s="172"/>
      <c r="S214" s="173"/>
      <c r="T214" s="38" t="s">
        <v>65</v>
      </c>
      <c r="U214" s="156">
        <f>IFERROR(SUMPRODUCT(U209:U212*H209:H212),"0")</f>
        <v>43.2</v>
      </c>
      <c r="V214" s="156">
        <f>IFERROR(SUMPRODUCT(V209:V212*H209:H212),"0")</f>
        <v>43.2</v>
      </c>
      <c r="W214" s="38"/>
      <c r="X214" s="157"/>
      <c r="Y214" s="157"/>
    </row>
    <row r="215" spans="1:52" ht="16.5" customHeight="1" x14ac:dyDescent="0.25">
      <c r="A215" s="164" t="s">
        <v>272</v>
      </c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50"/>
      <c r="Y215" s="150"/>
    </row>
    <row r="216" spans="1:52" ht="14.25" customHeight="1" x14ac:dyDescent="0.25">
      <c r="A216" s="166" t="s">
        <v>253</v>
      </c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51"/>
      <c r="Y216" s="151"/>
    </row>
    <row r="217" spans="1:52" ht="27" customHeight="1" x14ac:dyDescent="0.25">
      <c r="A217" s="55" t="s">
        <v>273</v>
      </c>
      <c r="B217" s="55" t="s">
        <v>274</v>
      </c>
      <c r="C217" s="32">
        <v>4301051320</v>
      </c>
      <c r="D217" s="167">
        <v>4680115881334</v>
      </c>
      <c r="E217" s="168"/>
      <c r="F217" s="153">
        <v>0.33</v>
      </c>
      <c r="G217" s="33">
        <v>6</v>
      </c>
      <c r="H217" s="153">
        <v>1.98</v>
      </c>
      <c r="I217" s="153">
        <v>2.27</v>
      </c>
      <c r="J217" s="33">
        <v>156</v>
      </c>
      <c r="K217" s="34" t="s">
        <v>256</v>
      </c>
      <c r="L217" s="33">
        <v>365</v>
      </c>
      <c r="M217" s="186" t="s">
        <v>275</v>
      </c>
      <c r="N217" s="170"/>
      <c r="O217" s="170"/>
      <c r="P217" s="170"/>
      <c r="Q217" s="168"/>
      <c r="R217" s="35"/>
      <c r="S217" s="35"/>
      <c r="T217" s="36" t="s">
        <v>63</v>
      </c>
      <c r="U217" s="154">
        <v>0</v>
      </c>
      <c r="V217" s="155">
        <f>IFERROR(IF(U217="","",U217),"")</f>
        <v>0</v>
      </c>
      <c r="W217" s="37">
        <f>IFERROR(IF(U217="","",U217*0.00753),"")</f>
        <v>0</v>
      </c>
      <c r="X217" s="57"/>
      <c r="Y217" s="58"/>
      <c r="AC217" s="62"/>
      <c r="AZ217" s="142" t="s">
        <v>258</v>
      </c>
    </row>
    <row r="218" spans="1:52" x14ac:dyDescent="0.2">
      <c r="A218" s="174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75"/>
      <c r="M218" s="171" t="s">
        <v>64</v>
      </c>
      <c r="N218" s="172"/>
      <c r="O218" s="172"/>
      <c r="P218" s="172"/>
      <c r="Q218" s="172"/>
      <c r="R218" s="172"/>
      <c r="S218" s="173"/>
      <c r="T218" s="38" t="s">
        <v>63</v>
      </c>
      <c r="U218" s="156">
        <f>IFERROR(SUM(U217:U217),"0")</f>
        <v>0</v>
      </c>
      <c r="V218" s="156">
        <f>IFERROR(SUM(V217:V217),"0")</f>
        <v>0</v>
      </c>
      <c r="W218" s="156">
        <f>IFERROR(IF(W217="",0,W217),"0")</f>
        <v>0</v>
      </c>
      <c r="X218" s="157"/>
      <c r="Y218" s="157"/>
    </row>
    <row r="219" spans="1:52" x14ac:dyDescent="0.2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75"/>
      <c r="M219" s="171" t="s">
        <v>64</v>
      </c>
      <c r="N219" s="172"/>
      <c r="O219" s="172"/>
      <c r="P219" s="172"/>
      <c r="Q219" s="172"/>
      <c r="R219" s="172"/>
      <c r="S219" s="173"/>
      <c r="T219" s="38" t="s">
        <v>65</v>
      </c>
      <c r="U219" s="156">
        <f>IFERROR(SUMPRODUCT(U217:U217*H217:H217),"0")</f>
        <v>0</v>
      </c>
      <c r="V219" s="156">
        <f>IFERROR(SUMPRODUCT(V217:V217*H217:H217),"0")</f>
        <v>0</v>
      </c>
      <c r="W219" s="38"/>
      <c r="X219" s="157"/>
      <c r="Y219" s="157"/>
    </row>
    <row r="220" spans="1:52" ht="16.5" customHeight="1" x14ac:dyDescent="0.25">
      <c r="A220" s="164" t="s">
        <v>276</v>
      </c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50"/>
      <c r="Y220" s="150"/>
    </row>
    <row r="221" spans="1:52" ht="14.25" customHeight="1" x14ac:dyDescent="0.25">
      <c r="A221" s="166" t="s">
        <v>59</v>
      </c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51"/>
      <c r="Y221" s="151"/>
    </row>
    <row r="222" spans="1:52" ht="16.5" customHeight="1" x14ac:dyDescent="0.25">
      <c r="A222" s="55" t="s">
        <v>277</v>
      </c>
      <c r="B222" s="55" t="s">
        <v>278</v>
      </c>
      <c r="C222" s="32">
        <v>4301070874</v>
      </c>
      <c r="D222" s="167">
        <v>4607111035332</v>
      </c>
      <c r="E222" s="168"/>
      <c r="F222" s="153">
        <v>0.43</v>
      </c>
      <c r="G222" s="33">
        <v>16</v>
      </c>
      <c r="H222" s="153">
        <v>6.88</v>
      </c>
      <c r="I222" s="153">
        <v>7.2060000000000004</v>
      </c>
      <c r="J222" s="33">
        <v>84</v>
      </c>
      <c r="K222" s="34" t="s">
        <v>62</v>
      </c>
      <c r="L222" s="33">
        <v>180</v>
      </c>
      <c r="M222" s="18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2" s="170"/>
      <c r="O222" s="170"/>
      <c r="P222" s="170"/>
      <c r="Q222" s="168"/>
      <c r="R222" s="35"/>
      <c r="S222" s="35"/>
      <c r="T222" s="36" t="s">
        <v>63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43" t="s">
        <v>1</v>
      </c>
    </row>
    <row r="223" spans="1:52" ht="16.5" customHeight="1" x14ac:dyDescent="0.25">
      <c r="A223" s="55" t="s">
        <v>279</v>
      </c>
      <c r="B223" s="55" t="s">
        <v>280</v>
      </c>
      <c r="C223" s="32">
        <v>4301070873</v>
      </c>
      <c r="D223" s="167">
        <v>4607111035080</v>
      </c>
      <c r="E223" s="168"/>
      <c r="F223" s="153">
        <v>0.9</v>
      </c>
      <c r="G223" s="33">
        <v>8</v>
      </c>
      <c r="H223" s="153">
        <v>7.2</v>
      </c>
      <c r="I223" s="153">
        <v>7.47</v>
      </c>
      <c r="J223" s="33">
        <v>84</v>
      </c>
      <c r="K223" s="34" t="s">
        <v>62</v>
      </c>
      <c r="L223" s="33">
        <v>180</v>
      </c>
      <c r="M223" s="184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3" s="170"/>
      <c r="O223" s="170"/>
      <c r="P223" s="170"/>
      <c r="Q223" s="168"/>
      <c r="R223" s="35"/>
      <c r="S223" s="35"/>
      <c r="T223" s="36" t="s">
        <v>63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62"/>
      <c r="AZ223" s="144" t="s">
        <v>1</v>
      </c>
    </row>
    <row r="224" spans="1:52" x14ac:dyDescent="0.2">
      <c r="A224" s="174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75"/>
      <c r="M224" s="171" t="s">
        <v>64</v>
      </c>
      <c r="N224" s="172"/>
      <c r="O224" s="172"/>
      <c r="P224" s="172"/>
      <c r="Q224" s="172"/>
      <c r="R224" s="172"/>
      <c r="S224" s="173"/>
      <c r="T224" s="38" t="s">
        <v>63</v>
      </c>
      <c r="U224" s="156">
        <f>IFERROR(SUM(U222:U223),"0")</f>
        <v>0</v>
      </c>
      <c r="V224" s="156">
        <f>IFERROR(SUM(V222:V223),"0")</f>
        <v>0</v>
      </c>
      <c r="W224" s="156">
        <f>IFERROR(IF(W222="",0,W222),"0")+IFERROR(IF(W223="",0,W223),"0")</f>
        <v>0</v>
      </c>
      <c r="X224" s="157"/>
      <c r="Y224" s="157"/>
    </row>
    <row r="225" spans="1:52" x14ac:dyDescent="0.2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75"/>
      <c r="M225" s="171" t="s">
        <v>64</v>
      </c>
      <c r="N225" s="172"/>
      <c r="O225" s="172"/>
      <c r="P225" s="172"/>
      <c r="Q225" s="172"/>
      <c r="R225" s="172"/>
      <c r="S225" s="173"/>
      <c r="T225" s="38" t="s">
        <v>65</v>
      </c>
      <c r="U225" s="156">
        <f>IFERROR(SUMPRODUCT(U222:U223*H222:H223),"0")</f>
        <v>0</v>
      </c>
      <c r="V225" s="156">
        <f>IFERROR(SUMPRODUCT(V222:V223*H222:H223),"0")</f>
        <v>0</v>
      </c>
      <c r="W225" s="38"/>
      <c r="X225" s="157"/>
      <c r="Y225" s="157"/>
    </row>
    <row r="226" spans="1:52" ht="27.75" customHeight="1" x14ac:dyDescent="0.2">
      <c r="A226" s="181" t="s">
        <v>281</v>
      </c>
      <c r="B226" s="182"/>
      <c r="C226" s="182"/>
      <c r="D226" s="182"/>
      <c r="E226" s="182"/>
      <c r="F226" s="182"/>
      <c r="G226" s="182"/>
      <c r="H226" s="182"/>
      <c r="I226" s="182"/>
      <c r="J226" s="182"/>
      <c r="K226" s="182"/>
      <c r="L226" s="182"/>
      <c r="M226" s="182"/>
      <c r="N226" s="182"/>
      <c r="O226" s="182"/>
      <c r="P226" s="182"/>
      <c r="Q226" s="182"/>
      <c r="R226" s="182"/>
      <c r="S226" s="182"/>
      <c r="T226" s="182"/>
      <c r="U226" s="182"/>
      <c r="V226" s="182"/>
      <c r="W226" s="182"/>
      <c r="X226" s="49"/>
      <c r="Y226" s="49"/>
    </row>
    <row r="227" spans="1:52" ht="16.5" customHeight="1" x14ac:dyDescent="0.25">
      <c r="A227" s="164" t="s">
        <v>282</v>
      </c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50"/>
      <c r="Y227" s="150"/>
    </row>
    <row r="228" spans="1:52" ht="14.25" customHeight="1" x14ac:dyDescent="0.25">
      <c r="A228" s="166" t="s">
        <v>59</v>
      </c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51"/>
      <c r="Y228" s="151"/>
    </row>
    <row r="229" spans="1:52" ht="27" customHeight="1" x14ac:dyDescent="0.25">
      <c r="A229" s="55" t="s">
        <v>283</v>
      </c>
      <c r="B229" s="55" t="s">
        <v>284</v>
      </c>
      <c r="C229" s="32">
        <v>4301070941</v>
      </c>
      <c r="D229" s="167">
        <v>4607111036162</v>
      </c>
      <c r="E229" s="168"/>
      <c r="F229" s="153">
        <v>0.8</v>
      </c>
      <c r="G229" s="33">
        <v>8</v>
      </c>
      <c r="H229" s="153">
        <v>6.4</v>
      </c>
      <c r="I229" s="153">
        <v>6.6811999999999996</v>
      </c>
      <c r="J229" s="33">
        <v>84</v>
      </c>
      <c r="K229" s="34" t="s">
        <v>62</v>
      </c>
      <c r="L229" s="33">
        <v>90</v>
      </c>
      <c r="M229" s="185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29" s="170"/>
      <c r="O229" s="170"/>
      <c r="P229" s="170"/>
      <c r="Q229" s="168"/>
      <c r="R229" s="35"/>
      <c r="S229" s="35"/>
      <c r="T229" s="36" t="s">
        <v>63</v>
      </c>
      <c r="U229" s="154">
        <v>0</v>
      </c>
      <c r="V229" s="155">
        <f>IFERROR(IF(U229="","",U229),"")</f>
        <v>0</v>
      </c>
      <c r="W229" s="37">
        <f>IFERROR(IF(U229="","",U229*0.0155),"")</f>
        <v>0</v>
      </c>
      <c r="X229" s="57"/>
      <c r="Y229" s="58"/>
      <c r="AC229" s="62"/>
      <c r="AZ229" s="145" t="s">
        <v>1</v>
      </c>
    </row>
    <row r="230" spans="1:52" x14ac:dyDescent="0.2">
      <c r="A230" s="174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75"/>
      <c r="M230" s="171" t="s">
        <v>64</v>
      </c>
      <c r="N230" s="172"/>
      <c r="O230" s="172"/>
      <c r="P230" s="172"/>
      <c r="Q230" s="172"/>
      <c r="R230" s="172"/>
      <c r="S230" s="173"/>
      <c r="T230" s="38" t="s">
        <v>63</v>
      </c>
      <c r="U230" s="156">
        <f>IFERROR(SUM(U229:U229),"0")</f>
        <v>0</v>
      </c>
      <c r="V230" s="156">
        <f>IFERROR(SUM(V229:V229),"0")</f>
        <v>0</v>
      </c>
      <c r="W230" s="156">
        <f>IFERROR(IF(W229="",0,W229),"0")</f>
        <v>0</v>
      </c>
      <c r="X230" s="157"/>
      <c r="Y230" s="157"/>
    </row>
    <row r="231" spans="1:52" x14ac:dyDescent="0.2">
      <c r="A231" s="16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75"/>
      <c r="M231" s="171" t="s">
        <v>64</v>
      </c>
      <c r="N231" s="172"/>
      <c r="O231" s="172"/>
      <c r="P231" s="172"/>
      <c r="Q231" s="172"/>
      <c r="R231" s="172"/>
      <c r="S231" s="173"/>
      <c r="T231" s="38" t="s">
        <v>65</v>
      </c>
      <c r="U231" s="156">
        <f>IFERROR(SUMPRODUCT(U229:U229*H229:H229),"0")</f>
        <v>0</v>
      </c>
      <c r="V231" s="156">
        <f>IFERROR(SUMPRODUCT(V229:V229*H229:H229),"0")</f>
        <v>0</v>
      </c>
      <c r="W231" s="38"/>
      <c r="X231" s="157"/>
      <c r="Y231" s="157"/>
    </row>
    <row r="232" spans="1:52" ht="27.75" customHeight="1" x14ac:dyDescent="0.2">
      <c r="A232" s="181" t="s">
        <v>285</v>
      </c>
      <c r="B232" s="182"/>
      <c r="C232" s="182"/>
      <c r="D232" s="182"/>
      <c r="E232" s="182"/>
      <c r="F232" s="182"/>
      <c r="G232" s="182"/>
      <c r="H232" s="182"/>
      <c r="I232" s="182"/>
      <c r="J232" s="182"/>
      <c r="K232" s="182"/>
      <c r="L232" s="182"/>
      <c r="M232" s="182"/>
      <c r="N232" s="182"/>
      <c r="O232" s="182"/>
      <c r="P232" s="182"/>
      <c r="Q232" s="182"/>
      <c r="R232" s="182"/>
      <c r="S232" s="182"/>
      <c r="T232" s="182"/>
      <c r="U232" s="182"/>
      <c r="V232" s="182"/>
      <c r="W232" s="182"/>
      <c r="X232" s="49"/>
      <c r="Y232" s="49"/>
    </row>
    <row r="233" spans="1:52" ht="16.5" customHeight="1" x14ac:dyDescent="0.25">
      <c r="A233" s="164" t="s">
        <v>286</v>
      </c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50"/>
      <c r="Y233" s="150"/>
    </row>
    <row r="234" spans="1:52" ht="14.25" customHeight="1" x14ac:dyDescent="0.25">
      <c r="A234" s="166" t="s">
        <v>59</v>
      </c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51"/>
      <c r="Y234" s="151"/>
    </row>
    <row r="235" spans="1:52" ht="27" customHeight="1" x14ac:dyDescent="0.25">
      <c r="A235" s="55" t="s">
        <v>287</v>
      </c>
      <c r="B235" s="55" t="s">
        <v>288</v>
      </c>
      <c r="C235" s="32">
        <v>4301070882</v>
      </c>
      <c r="D235" s="167">
        <v>4607111035899</v>
      </c>
      <c r="E235" s="168"/>
      <c r="F235" s="153">
        <v>1</v>
      </c>
      <c r="G235" s="33">
        <v>5</v>
      </c>
      <c r="H235" s="153">
        <v>5</v>
      </c>
      <c r="I235" s="153">
        <v>5.2619999999999996</v>
      </c>
      <c r="J235" s="33">
        <v>84</v>
      </c>
      <c r="K235" s="34" t="s">
        <v>62</v>
      </c>
      <c r="L235" s="33">
        <v>120</v>
      </c>
      <c r="M235" s="183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5" s="170"/>
      <c r="O235" s="170"/>
      <c r="P235" s="170"/>
      <c r="Q235" s="168"/>
      <c r="R235" s="35"/>
      <c r="S235" s="35"/>
      <c r="T235" s="36" t="s">
        <v>63</v>
      </c>
      <c r="U235" s="154">
        <v>0</v>
      </c>
      <c r="V235" s="155">
        <f>IFERROR(IF(U235="","",U235),"")</f>
        <v>0</v>
      </c>
      <c r="W235" s="37">
        <f>IFERROR(IF(U235="","",U235*0.0155),"")</f>
        <v>0</v>
      </c>
      <c r="X235" s="57"/>
      <c r="Y235" s="58"/>
      <c r="AC235" s="62"/>
      <c r="AZ235" s="146" t="s">
        <v>1</v>
      </c>
    </row>
    <row r="236" spans="1:52" x14ac:dyDescent="0.2">
      <c r="A236" s="174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75"/>
      <c r="M236" s="171" t="s">
        <v>64</v>
      </c>
      <c r="N236" s="172"/>
      <c r="O236" s="172"/>
      <c r="P236" s="172"/>
      <c r="Q236" s="172"/>
      <c r="R236" s="172"/>
      <c r="S236" s="173"/>
      <c r="T236" s="38" t="s">
        <v>63</v>
      </c>
      <c r="U236" s="156">
        <f>IFERROR(SUM(U235:U235),"0")</f>
        <v>0</v>
      </c>
      <c r="V236" s="156">
        <f>IFERROR(SUM(V235:V235),"0")</f>
        <v>0</v>
      </c>
      <c r="W236" s="156">
        <f>IFERROR(IF(W235="",0,W235),"0")</f>
        <v>0</v>
      </c>
      <c r="X236" s="157"/>
      <c r="Y236" s="157"/>
    </row>
    <row r="237" spans="1:52" x14ac:dyDescent="0.2">
      <c r="A237" s="16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75"/>
      <c r="M237" s="171" t="s">
        <v>64</v>
      </c>
      <c r="N237" s="172"/>
      <c r="O237" s="172"/>
      <c r="P237" s="172"/>
      <c r="Q237" s="172"/>
      <c r="R237" s="172"/>
      <c r="S237" s="173"/>
      <c r="T237" s="38" t="s">
        <v>65</v>
      </c>
      <c r="U237" s="156">
        <f>IFERROR(SUMPRODUCT(U235:U235*H235:H235),"0")</f>
        <v>0</v>
      </c>
      <c r="V237" s="156">
        <f>IFERROR(SUMPRODUCT(V235:V235*H235:H235),"0")</f>
        <v>0</v>
      </c>
      <c r="W237" s="38"/>
      <c r="X237" s="157"/>
      <c r="Y237" s="157"/>
    </row>
    <row r="238" spans="1:52" ht="16.5" customHeight="1" x14ac:dyDescent="0.25">
      <c r="A238" s="164" t="s">
        <v>289</v>
      </c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50"/>
      <c r="Y238" s="150"/>
    </row>
    <row r="239" spans="1:52" ht="14.25" customHeight="1" x14ac:dyDescent="0.25">
      <c r="A239" s="166" t="s">
        <v>59</v>
      </c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51"/>
      <c r="Y239" s="151"/>
    </row>
    <row r="240" spans="1:52" ht="27" customHeight="1" x14ac:dyDescent="0.25">
      <c r="A240" s="55" t="s">
        <v>290</v>
      </c>
      <c r="B240" s="55" t="s">
        <v>291</v>
      </c>
      <c r="C240" s="32">
        <v>4301070870</v>
      </c>
      <c r="D240" s="167">
        <v>4607111036711</v>
      </c>
      <c r="E240" s="168"/>
      <c r="F240" s="153">
        <v>0.8</v>
      </c>
      <c r="G240" s="33">
        <v>8</v>
      </c>
      <c r="H240" s="153">
        <v>6.4</v>
      </c>
      <c r="I240" s="153">
        <v>6.67</v>
      </c>
      <c r="J240" s="33">
        <v>84</v>
      </c>
      <c r="K240" s="34" t="s">
        <v>62</v>
      </c>
      <c r="L240" s="33">
        <v>90</v>
      </c>
      <c r="M240" s="1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0" s="170"/>
      <c r="O240" s="170"/>
      <c r="P240" s="170"/>
      <c r="Q240" s="168"/>
      <c r="R240" s="35"/>
      <c r="S240" s="35"/>
      <c r="T240" s="36" t="s">
        <v>63</v>
      </c>
      <c r="U240" s="154">
        <v>0</v>
      </c>
      <c r="V240" s="155">
        <f>IFERROR(IF(U240="","",U240),"")</f>
        <v>0</v>
      </c>
      <c r="W240" s="37">
        <f>IFERROR(IF(U240="","",U240*0.0155),"")</f>
        <v>0</v>
      </c>
      <c r="X240" s="57"/>
      <c r="Y240" s="58"/>
      <c r="AC240" s="62"/>
      <c r="AZ240" s="147" t="s">
        <v>1</v>
      </c>
    </row>
    <row r="241" spans="1:31" x14ac:dyDescent="0.2">
      <c r="A241" s="174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75"/>
      <c r="M241" s="171" t="s">
        <v>64</v>
      </c>
      <c r="N241" s="172"/>
      <c r="O241" s="172"/>
      <c r="P241" s="172"/>
      <c r="Q241" s="172"/>
      <c r="R241" s="172"/>
      <c r="S241" s="173"/>
      <c r="T241" s="38" t="s">
        <v>63</v>
      </c>
      <c r="U241" s="156">
        <f>IFERROR(SUM(U240:U240),"0")</f>
        <v>0</v>
      </c>
      <c r="V241" s="156">
        <f>IFERROR(SUM(V240:V240),"0")</f>
        <v>0</v>
      </c>
      <c r="W241" s="156">
        <f>IFERROR(IF(W240="",0,W240),"0")</f>
        <v>0</v>
      </c>
      <c r="X241" s="157"/>
      <c r="Y241" s="157"/>
    </row>
    <row r="242" spans="1:31" x14ac:dyDescent="0.2">
      <c r="A242" s="16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75"/>
      <c r="M242" s="171" t="s">
        <v>64</v>
      </c>
      <c r="N242" s="172"/>
      <c r="O242" s="172"/>
      <c r="P242" s="172"/>
      <c r="Q242" s="172"/>
      <c r="R242" s="172"/>
      <c r="S242" s="173"/>
      <c r="T242" s="38" t="s">
        <v>65</v>
      </c>
      <c r="U242" s="156">
        <f>IFERROR(SUMPRODUCT(U240:U240*H240:H240),"0")</f>
        <v>0</v>
      </c>
      <c r="V242" s="156">
        <f>IFERROR(SUMPRODUCT(V240:V240*H240:H240),"0")</f>
        <v>0</v>
      </c>
      <c r="W242" s="38"/>
      <c r="X242" s="157"/>
      <c r="Y242" s="157"/>
    </row>
    <row r="243" spans="1:31" ht="15" customHeight="1" x14ac:dyDescent="0.2">
      <c r="A243" s="179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80"/>
      <c r="M243" s="176" t="s">
        <v>292</v>
      </c>
      <c r="N243" s="177"/>
      <c r="O243" s="177"/>
      <c r="P243" s="177"/>
      <c r="Q243" s="177"/>
      <c r="R243" s="177"/>
      <c r="S243" s="178"/>
      <c r="T243" s="38" t="s">
        <v>65</v>
      </c>
      <c r="U243" s="156">
        <f>IFERROR(U24+U33+U41+U47+U57+U64+U69+U75+U85+U92+U100+U106+U111+U119+U124+U130+U135+U141+U145+U152+U165+U170+U178+U183+U190+U195+U200+U206+U214+U219+U225+U231+U237+U242,"0")</f>
        <v>1693.2600000000002</v>
      </c>
      <c r="V243" s="156">
        <f>IFERROR(V24+V33+V41+V47+V57+V64+V69+V75+V85+V92+V100+V106+V111+V119+V124+V130+V135+V141+V145+V152+V165+V170+V178+V183+V190+V195+V200+V206+V214+V219+V225+V231+V237+V242,"0")</f>
        <v>1693.2600000000002</v>
      </c>
      <c r="W243" s="38"/>
      <c r="X243" s="157"/>
      <c r="Y243" s="157"/>
    </row>
    <row r="244" spans="1:31" x14ac:dyDescent="0.2">
      <c r="A244" s="16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80"/>
      <c r="M244" s="176" t="s">
        <v>293</v>
      </c>
      <c r="N244" s="177"/>
      <c r="O244" s="177"/>
      <c r="P244" s="177"/>
      <c r="Q244" s="177"/>
      <c r="R244" s="177"/>
      <c r="S244" s="178"/>
      <c r="T244" s="38" t="s">
        <v>65</v>
      </c>
      <c r="U244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62*I62,"0")+IFERROR(U67*I67,"0")+IFERROR(U72*I72,"0")+IFERROR(U73*I73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209*I209,"0")+IFERROR(U210*I210,"0")+IFERROR(U211*I211,"0")+IFERROR(U212*I212,"0")+IFERROR(U217*I217,"0")+IFERROR(U222*I222,"0")+IFERROR(U223*I223,"0")+IFERROR(U229*I229,"0")+IFERROR(U235*I235,"0")+IFERROR(U240*I240,"0"),"0")</f>
        <v>1789.1764000000001</v>
      </c>
      <c r="V244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62*I62,"0")+IFERROR(V67*I67,"0")+IFERROR(V72*I72,"0")+IFERROR(V73*I73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209*I209,"0")+IFERROR(V210*I210,"0")+IFERROR(V211*I211,"0")+IFERROR(V212*I212,"0")+IFERROR(V217*I217,"0")+IFERROR(V222*I222,"0")+IFERROR(V223*I223,"0")+IFERROR(V229*I229,"0")+IFERROR(V235*I235,"0")+IFERROR(V240*I240,"0"),"0")</f>
        <v>1789.1764000000001</v>
      </c>
      <c r="W244" s="38"/>
      <c r="X244" s="157"/>
      <c r="Y244" s="157"/>
    </row>
    <row r="245" spans="1:31" x14ac:dyDescent="0.2">
      <c r="A245" s="16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80"/>
      <c r="M245" s="176" t="s">
        <v>294</v>
      </c>
      <c r="N245" s="177"/>
      <c r="O245" s="177"/>
      <c r="P245" s="177"/>
      <c r="Q245" s="177"/>
      <c r="R245" s="177"/>
      <c r="S245" s="178"/>
      <c r="T245" s="38" t="s">
        <v>295</v>
      </c>
      <c r="U245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62/J62,"0")+IFERROR(U67/J67,"0")+IFERROR(U72/J72,"0")+IFERROR(U73/J73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209/J209,"0")+IFERROR(U210/J210,"0")+IFERROR(U211/J211,"0")+IFERROR(U212/J212,"0")+IFERROR(U217/J217,"0")+IFERROR(U222/J222,"0")+IFERROR(U223/J223,"0")+IFERROR(U229/J229,"0")+IFERROR(U235/J235,"0")+IFERROR(U240/J240,"0"),0)</f>
        <v>4</v>
      </c>
      <c r="V245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62/J62,"0")+IFERROR(V67/J67,"0")+IFERROR(V72/J72,"0")+IFERROR(V73/J73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209/J209,"0")+IFERROR(V210/J210,"0")+IFERROR(V211/J211,"0")+IFERROR(V212/J212,"0")+IFERROR(V217/J217,"0")+IFERROR(V222/J222,"0")+IFERROR(V223/J223,"0")+IFERROR(V229/J229,"0")+IFERROR(V235/J235,"0")+IFERROR(V240/J240,"0"),0)</f>
        <v>4</v>
      </c>
      <c r="W245" s="38"/>
      <c r="X245" s="157"/>
      <c r="Y245" s="157"/>
    </row>
    <row r="246" spans="1:31" x14ac:dyDescent="0.2">
      <c r="A246" s="16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80"/>
      <c r="M246" s="176" t="s">
        <v>296</v>
      </c>
      <c r="N246" s="177"/>
      <c r="O246" s="177"/>
      <c r="P246" s="177"/>
      <c r="Q246" s="177"/>
      <c r="R246" s="177"/>
      <c r="S246" s="178"/>
      <c r="T246" s="38" t="s">
        <v>65</v>
      </c>
      <c r="U246" s="156">
        <f>GrossWeightTotal+PalletQtyTotal*25</f>
        <v>1889.1764000000001</v>
      </c>
      <c r="V246" s="156">
        <f>GrossWeightTotalR+PalletQtyTotalR*25</f>
        <v>1889.1764000000001</v>
      </c>
      <c r="W246" s="38"/>
      <c r="X246" s="157"/>
      <c r="Y246" s="157"/>
    </row>
    <row r="247" spans="1:31" x14ac:dyDescent="0.2">
      <c r="A247" s="16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80"/>
      <c r="M247" s="176" t="s">
        <v>297</v>
      </c>
      <c r="N247" s="177"/>
      <c r="O247" s="177"/>
      <c r="P247" s="177"/>
      <c r="Q247" s="177"/>
      <c r="R247" s="177"/>
      <c r="S247" s="178"/>
      <c r="T247" s="38" t="s">
        <v>295</v>
      </c>
      <c r="U247" s="156">
        <f>IFERROR(U23+U32+U40+U46+U56+U63+U68+U74+U84+U91+U99+U105+U110+U118+U123+U129+U134+U140+U144+U151+U164+U169+U177+U182+U189+U194+U199+U205+U213+U218+U224+U230+U236+U241,"0")</f>
        <v>370</v>
      </c>
      <c r="V247" s="156">
        <f>IFERROR(V23+V32+V40+V46+V56+V63+V68+V74+V84+V91+V99+V105+V110+V118+V123+V129+V134+V140+V144+V151+V164+V169+V177+V182+V189+V194+V199+V205+V213+V218+V224+V230+V236+V241,"0")</f>
        <v>370</v>
      </c>
      <c r="W247" s="38"/>
      <c r="X247" s="157"/>
      <c r="Y247" s="157"/>
    </row>
    <row r="248" spans="1:31" ht="14.25" customHeight="1" x14ac:dyDescent="0.2">
      <c r="A248" s="16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80"/>
      <c r="M248" s="176" t="s">
        <v>298</v>
      </c>
      <c r="N248" s="177"/>
      <c r="O248" s="177"/>
      <c r="P248" s="177"/>
      <c r="Q248" s="177"/>
      <c r="R248" s="177"/>
      <c r="S248" s="178"/>
      <c r="T248" s="40" t="s">
        <v>299</v>
      </c>
      <c r="U248" s="38"/>
      <c r="V248" s="38"/>
      <c r="W248" s="38">
        <f>IFERROR(W23+W32+W40+W46+W56+W63+W68+W74+W84+W91+W99+W105+W110+W118+W123+W129+W134+W140+W144+W151+W164+W169+W177+W182+W189+W194+W199+W205+W213+W218+W224+W230+W236+W241,"0")</f>
        <v>4.3437000000000001</v>
      </c>
      <c r="X248" s="157"/>
      <c r="Y248" s="157"/>
    </row>
    <row r="249" spans="1:31" ht="13.5" customHeight="1" thickBot="1" x14ac:dyDescent="0.25"/>
    <row r="250" spans="1:31" ht="27" customHeight="1" thickTop="1" thickBot="1" x14ac:dyDescent="0.25">
      <c r="A250" s="41" t="s">
        <v>300</v>
      </c>
      <c r="B250" s="152" t="s">
        <v>58</v>
      </c>
      <c r="C250" s="158" t="s">
        <v>66</v>
      </c>
      <c r="D250" s="160"/>
      <c r="E250" s="160"/>
      <c r="F250" s="160"/>
      <c r="G250" s="160"/>
      <c r="H250" s="160"/>
      <c r="I250" s="160"/>
      <c r="J250" s="160"/>
      <c r="K250" s="160"/>
      <c r="L250" s="160"/>
      <c r="M250" s="160"/>
      <c r="N250" s="160"/>
      <c r="O250" s="160"/>
      <c r="P250" s="160"/>
      <c r="Q250" s="160"/>
      <c r="R250" s="161"/>
      <c r="S250" s="158" t="s">
        <v>191</v>
      </c>
      <c r="T250" s="160"/>
      <c r="U250" s="161"/>
      <c r="V250" s="158" t="s">
        <v>244</v>
      </c>
      <c r="W250" s="160"/>
      <c r="X250" s="161"/>
      <c r="Y250" s="158" t="s">
        <v>259</v>
      </c>
      <c r="Z250" s="160"/>
      <c r="AA250" s="160"/>
      <c r="AB250" s="161"/>
      <c r="AC250" s="152" t="s">
        <v>281</v>
      </c>
      <c r="AD250" s="158" t="s">
        <v>285</v>
      </c>
      <c r="AE250" s="161"/>
    </row>
    <row r="251" spans="1:31" ht="14.25" customHeight="1" thickTop="1" x14ac:dyDescent="0.2">
      <c r="A251" s="162" t="s">
        <v>301</v>
      </c>
      <c r="B251" s="158" t="s">
        <v>58</v>
      </c>
      <c r="C251" s="158" t="s">
        <v>67</v>
      </c>
      <c r="D251" s="158" t="s">
        <v>78</v>
      </c>
      <c r="E251" s="158" t="s">
        <v>88</v>
      </c>
      <c r="F251" s="158" t="s">
        <v>94</v>
      </c>
      <c r="G251" s="158" t="s">
        <v>108</v>
      </c>
      <c r="H251" s="158" t="s">
        <v>117</v>
      </c>
      <c r="I251" s="158" t="s">
        <v>121</v>
      </c>
      <c r="J251" s="158" t="s">
        <v>127</v>
      </c>
      <c r="K251" s="158" t="s">
        <v>140</v>
      </c>
      <c r="L251" s="158" t="s">
        <v>147</v>
      </c>
      <c r="M251" s="158" t="s">
        <v>160</v>
      </c>
      <c r="N251" s="158" t="s">
        <v>165</v>
      </c>
      <c r="O251" s="158" t="s">
        <v>168</v>
      </c>
      <c r="P251" s="158" t="s">
        <v>179</v>
      </c>
      <c r="Q251" s="158" t="s">
        <v>182</v>
      </c>
      <c r="R251" s="158" t="s">
        <v>188</v>
      </c>
      <c r="S251" s="158" t="s">
        <v>192</v>
      </c>
      <c r="T251" s="158" t="s">
        <v>227</v>
      </c>
      <c r="U251" s="158" t="s">
        <v>230</v>
      </c>
      <c r="V251" s="158" t="s">
        <v>245</v>
      </c>
      <c r="W251" s="158" t="s">
        <v>250</v>
      </c>
      <c r="X251" s="158" t="s">
        <v>244</v>
      </c>
      <c r="Y251" s="158" t="s">
        <v>260</v>
      </c>
      <c r="Z251" s="158" t="s">
        <v>263</v>
      </c>
      <c r="AA251" s="158" t="s">
        <v>272</v>
      </c>
      <c r="AB251" s="158" t="s">
        <v>276</v>
      </c>
      <c r="AC251" s="158" t="s">
        <v>282</v>
      </c>
      <c r="AD251" s="158" t="s">
        <v>286</v>
      </c>
      <c r="AE251" s="158" t="s">
        <v>289</v>
      </c>
    </row>
    <row r="252" spans="1:31" ht="13.5" customHeight="1" thickBot="1" x14ac:dyDescent="0.25">
      <c r="A252" s="163"/>
      <c r="B252" s="159"/>
      <c r="C252" s="159"/>
      <c r="D252" s="159"/>
      <c r="E252" s="159"/>
      <c r="F252" s="159"/>
      <c r="G252" s="159"/>
      <c r="H252" s="159"/>
      <c r="I252" s="159"/>
      <c r="J252" s="159"/>
      <c r="K252" s="159"/>
      <c r="L252" s="159"/>
      <c r="M252" s="159"/>
      <c r="N252" s="159"/>
      <c r="O252" s="159"/>
      <c r="P252" s="159"/>
      <c r="Q252" s="159"/>
      <c r="R252" s="159"/>
      <c r="S252" s="159"/>
      <c r="T252" s="159"/>
      <c r="U252" s="159"/>
      <c r="V252" s="159"/>
      <c r="W252" s="159"/>
      <c r="X252" s="159"/>
      <c r="Y252" s="159"/>
      <c r="Z252" s="159"/>
      <c r="AA252" s="159"/>
      <c r="AB252" s="159"/>
      <c r="AC252" s="159"/>
      <c r="AD252" s="159"/>
      <c r="AE252" s="159"/>
    </row>
    <row r="253" spans="1:31" ht="18" customHeight="1" thickTop="1" thickBot="1" x14ac:dyDescent="0.25">
      <c r="A253" s="41" t="s">
        <v>302</v>
      </c>
      <c r="B253" s="47">
        <f>IFERROR(U22*H22,"0")</f>
        <v>0</v>
      </c>
      <c r="C253" s="47">
        <f>IFERROR(U28*H28,"0")+IFERROR(U29*H29,"0")+IFERROR(U30*H30,"0")+IFERROR(U31*H31,"0")</f>
        <v>0</v>
      </c>
      <c r="D253" s="47">
        <f>IFERROR(U36*H36,"0")+IFERROR(U37*H37,"0")+IFERROR(U38*H38,"0")+IFERROR(U39*H39,"0")</f>
        <v>0</v>
      </c>
      <c r="E253" s="47">
        <f>IFERROR(U44*H44,"0")+IFERROR(U45*H45,"0")</f>
        <v>0</v>
      </c>
      <c r="F253" s="47">
        <f>IFERROR(U50*H50,"0")+IFERROR(U51*H51,"0")+IFERROR(U52*H52,"0")+IFERROR(U53*H53,"0")+IFERROR(U54*H54,"0")+IFERROR(U55*H55,"0")</f>
        <v>165.28</v>
      </c>
      <c r="G253" s="47">
        <f>IFERROR(U60*H60,"0")+IFERROR(U61*H61,"0")+IFERROR(U62*H62,"0")</f>
        <v>155</v>
      </c>
      <c r="H253" s="47">
        <f>IFERROR(U67*H67,"0")</f>
        <v>0</v>
      </c>
      <c r="I253" s="47">
        <f>IFERROR(U72*H72,"0")+IFERROR(U73*H73,"0")</f>
        <v>0</v>
      </c>
      <c r="J253" s="47">
        <f>IFERROR(U78*H78,"0")+IFERROR(U79*H79,"0")+IFERROR(U80*H80,"0")+IFERROR(U81*H81,"0")+IFERROR(U82*H82,"0")+IFERROR(U83*H83,"0")</f>
        <v>54</v>
      </c>
      <c r="K253" s="47">
        <f>IFERROR(U88*H88,"0")+IFERROR(U89*H89,"0")+IFERROR(U90*H90,"0")</f>
        <v>0</v>
      </c>
      <c r="L253" s="47">
        <f>IFERROR(U95*H95,"0")+IFERROR(U96*H96,"0")+IFERROR(U97*H97,"0")+IFERROR(U98*H98,"0")</f>
        <v>6.88</v>
      </c>
      <c r="M253" s="47">
        <f>IFERROR(U103*H103,"0")+IFERROR(U104*H104,"0")</f>
        <v>0</v>
      </c>
      <c r="N253" s="47">
        <f>IFERROR(U109*H109,"0")</f>
        <v>0</v>
      </c>
      <c r="O253" s="47">
        <f>IFERROR(U114*H114,"0")+IFERROR(U115*H115,"0")+IFERROR(U116*H116,"0")+IFERROR(U117*H117,"0")</f>
        <v>15</v>
      </c>
      <c r="P253" s="47">
        <f>IFERROR(U122*H122,"0")</f>
        <v>0</v>
      </c>
      <c r="Q253" s="47">
        <f>IFERROR(U127*H127,"0")+IFERROR(U128*H128,"0")</f>
        <v>0</v>
      </c>
      <c r="R253" s="47">
        <f>IFERROR(U133*H133,"0")</f>
        <v>0</v>
      </c>
      <c r="S253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802.09999999999991</v>
      </c>
      <c r="T253" s="47">
        <f>IFERROR(U168*H168,"0")</f>
        <v>0</v>
      </c>
      <c r="U253" s="47">
        <f>IFERROR(U173*H173,"0")+IFERROR(U174*H174,"0")+IFERROR(U175*H175,"0")+IFERROR(U176*H176,"0")+IFERROR(U180*H180,"0")+IFERROR(U181*H181,"0")</f>
        <v>285</v>
      </c>
      <c r="V253" s="47">
        <f>IFERROR(U187*H187,"0")+IFERROR(U188*H188,"0")</f>
        <v>66</v>
      </c>
      <c r="W253" s="47">
        <f>IFERROR(U193*H193,"0")</f>
        <v>0</v>
      </c>
      <c r="X253" s="47">
        <f>IFERROR(U198*H198,"0")</f>
        <v>0</v>
      </c>
      <c r="Y253" s="47">
        <f>IFERROR(U204*H204,"0")</f>
        <v>100.8</v>
      </c>
      <c r="Z253" s="47">
        <f>IFERROR(U209*H209,"0")+IFERROR(U210*H210,"0")+IFERROR(U211*H211,"0")+IFERROR(U212*H212,"0")</f>
        <v>43.2</v>
      </c>
      <c r="AA253" s="47">
        <f>IFERROR(U217*H217,"0")</f>
        <v>0</v>
      </c>
      <c r="AB253" s="47">
        <f>IFERROR(U222*H222,"0")+IFERROR(U223*H223,"0")</f>
        <v>0</v>
      </c>
      <c r="AC253" s="47">
        <f>IFERROR(U229*H229,"0")</f>
        <v>0</v>
      </c>
      <c r="AD253" s="47">
        <f>IFERROR(U235*H235,"0")</f>
        <v>0</v>
      </c>
      <c r="AE253" s="47">
        <f>IFERROR(U240*H240,"0")</f>
        <v>0</v>
      </c>
    </row>
    <row r="254" spans="1:31" ht="13.5" customHeight="1" thickTop="1" x14ac:dyDescent="0.2">
      <c r="C254" s="1"/>
    </row>
    <row r="255" spans="1:31" ht="19.5" customHeight="1" x14ac:dyDescent="0.2">
      <c r="A255" s="59" t="s">
        <v>303</v>
      </c>
      <c r="B255" s="59" t="s">
        <v>304</v>
      </c>
      <c r="C255" s="59" t="s">
        <v>305</v>
      </c>
    </row>
    <row r="256" spans="1:31" x14ac:dyDescent="0.2">
      <c r="A256" s="60">
        <f>SUMPRODUCT(--(AZ:AZ="ЗПФ"),--(T:T="кор"),H:H,V:V)+SUMPRODUCT(--(AZ:AZ="ЗПФ"),--(T:T="кг"),V:V)</f>
        <v>756.16</v>
      </c>
      <c r="B256" s="61">
        <f>SUMPRODUCT(--(AZ:AZ="ПГП"),--(T:T="кор"),H:H,V:V)+SUMPRODUCT(--(AZ:AZ="ПГП"),--(T:T="кг"),V:V)</f>
        <v>937.09999999999991</v>
      </c>
      <c r="C256" s="61">
        <f>SUMPRODUCT(--(AZ:AZ="КИЗ"),--(T:T="кор"),H:H,V:V)+SUMPRODUCT(--(AZ:AZ="КИЗ"),--(T:T="кг"),V:V)</f>
        <v>0</v>
      </c>
    </row>
  </sheetData>
  <sheetProtection algorithmName="SHA-512" hashValue="kpb180nrfDTeGGmjFOP0ilqWW1+XRJLakyD14VZJI32bMUUgsAYNw1QzxeyrJv4Veh3jWX2yASZOaH9in00Gng==" saltValue="QArh0FFAcgpYM2eIi3fHLQ==" spinCount="100000" sheet="1" objects="1" scenarios="1" sort="0" autoFilter="0" pivotTables="0"/>
  <autoFilter ref="B18:W24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D62:E62"/>
    <mergeCell ref="M62:Q62"/>
    <mergeCell ref="M63:S63"/>
    <mergeCell ref="A63:L64"/>
    <mergeCell ref="M64:S64"/>
    <mergeCell ref="A65:W65"/>
    <mergeCell ref="A66:W66"/>
    <mergeCell ref="D67:E67"/>
    <mergeCell ref="M67:Q67"/>
    <mergeCell ref="M68:S68"/>
    <mergeCell ref="A68:L69"/>
    <mergeCell ref="M69:S69"/>
    <mergeCell ref="A70:W70"/>
    <mergeCell ref="A71:W71"/>
    <mergeCell ref="D72:E72"/>
    <mergeCell ref="M72:Q72"/>
    <mergeCell ref="D73:E73"/>
    <mergeCell ref="M73:Q73"/>
    <mergeCell ref="M74:S74"/>
    <mergeCell ref="A74:L75"/>
    <mergeCell ref="M75:S75"/>
    <mergeCell ref="A76:W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306</v>
      </c>
      <c r="H1" s="53"/>
    </row>
    <row r="3" spans="2:8" x14ac:dyDescent="0.2">
      <c r="B3" s="48" t="s">
        <v>307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308</v>
      </c>
      <c r="D6" s="48" t="s">
        <v>309</v>
      </c>
      <c r="E6" s="48"/>
    </row>
    <row r="8" spans="2:8" x14ac:dyDescent="0.2">
      <c r="B8" s="48" t="s">
        <v>18</v>
      </c>
      <c r="C8" s="48" t="s">
        <v>308</v>
      </c>
      <c r="D8" s="48"/>
      <c r="E8" s="48"/>
    </row>
    <row r="10" spans="2:8" x14ac:dyDescent="0.2">
      <c r="B10" s="48" t="s">
        <v>310</v>
      </c>
      <c r="C10" s="48"/>
      <c r="D10" s="48"/>
      <c r="E10" s="48"/>
    </row>
    <row r="11" spans="2:8" x14ac:dyDescent="0.2">
      <c r="B11" s="48" t="s">
        <v>311</v>
      </c>
      <c r="C11" s="48"/>
      <c r="D11" s="48"/>
      <c r="E11" s="48"/>
    </row>
    <row r="12" spans="2:8" x14ac:dyDescent="0.2">
      <c r="B12" s="48" t="s">
        <v>312</v>
      </c>
      <c r="C12" s="48"/>
      <c r="D12" s="48"/>
      <c r="E12" s="48"/>
    </row>
    <row r="13" spans="2:8" x14ac:dyDescent="0.2">
      <c r="B13" s="48" t="s">
        <v>313</v>
      </c>
      <c r="C13" s="48"/>
      <c r="D13" s="48"/>
      <c r="E13" s="48"/>
    </row>
    <row r="14" spans="2:8" x14ac:dyDescent="0.2">
      <c r="B14" s="48" t="s">
        <v>314</v>
      </c>
      <c r="C14" s="48"/>
      <c r="D14" s="48"/>
      <c r="E14" s="48"/>
    </row>
    <row r="15" spans="2:8" x14ac:dyDescent="0.2">
      <c r="B15" s="48" t="s">
        <v>315</v>
      </c>
      <c r="C15" s="48"/>
      <c r="D15" s="48"/>
      <c r="E15" s="48"/>
    </row>
    <row r="16" spans="2:8" x14ac:dyDescent="0.2">
      <c r="B16" s="48" t="s">
        <v>316</v>
      </c>
      <c r="C16" s="48"/>
      <c r="D16" s="48"/>
      <c r="E16" s="48"/>
    </row>
    <row r="17" spans="2:5" x14ac:dyDescent="0.2">
      <c r="B17" s="48" t="s">
        <v>317</v>
      </c>
      <c r="C17" s="48"/>
      <c r="D17" s="48"/>
      <c r="E17" s="48"/>
    </row>
    <row r="18" spans="2:5" x14ac:dyDescent="0.2">
      <c r="B18" s="48" t="s">
        <v>318</v>
      </c>
      <c r="C18" s="48"/>
      <c r="D18" s="48"/>
      <c r="E18" s="48"/>
    </row>
    <row r="19" spans="2:5" x14ac:dyDescent="0.2">
      <c r="B19" s="48" t="s">
        <v>319</v>
      </c>
      <c r="C19" s="48"/>
      <c r="D19" s="48"/>
      <c r="E19" s="48"/>
    </row>
    <row r="20" spans="2:5" x14ac:dyDescent="0.2">
      <c r="B20" s="48" t="s">
        <v>320</v>
      </c>
      <c r="C20" s="48"/>
      <c r="D20" s="48"/>
      <c r="E20" s="48"/>
    </row>
  </sheetData>
  <sheetProtection algorithmName="SHA-512" hashValue="F71yUL5jdmI3aExPAfI0NPjbCQdCKJ5/lhsamnSkdLiDA88L4NVCTze2lcL9qJSkNeGrwmKT73JEnwfY1gHcMw==" saltValue="dK6iXhe1Y2NEUDpGP9BH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2023-09-22T10:45:27Z</dcterms:modified>
</cp:coreProperties>
</file>