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заказы\статистика филиалы\2023\09,23\27,09,23 КИ\"/>
    </mc:Choice>
  </mc:AlternateContent>
  <xr:revisionPtr revIDLastSave="0" documentId="13_ncr:1_{D8CA7055-7AC6-4D0F-9578-E9E7C6E40F78}" xr6:coauthVersionLast="45" xr6:coauthVersionMax="45" xr10:uidLastSave="{00000000-0000-0000-0000-000000000000}"/>
  <bookViews>
    <workbookView xWindow="-120" yWindow="-120" windowWidth="29040" windowHeight="15840" tabRatio="258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TDSheet!$A$3:$W$72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8" i="1" l="1"/>
  <c r="V53" i="1"/>
  <c r="V56" i="1"/>
  <c r="V62" i="1"/>
  <c r="V63" i="1"/>
  <c r="V64" i="1"/>
  <c r="V65" i="1"/>
  <c r="V71" i="1"/>
  <c r="V72" i="1"/>
  <c r="G51" i="1" l="1"/>
  <c r="G24" i="1"/>
  <c r="G18" i="1"/>
  <c r="L7" i="1" l="1"/>
  <c r="P7" i="1" s="1"/>
  <c r="L8" i="1"/>
  <c r="L9" i="1"/>
  <c r="L10" i="1"/>
  <c r="L11" i="1"/>
  <c r="L12" i="1"/>
  <c r="L13" i="1"/>
  <c r="L14" i="1"/>
  <c r="L15" i="1"/>
  <c r="P15" i="1" s="1"/>
  <c r="L16" i="1"/>
  <c r="L17" i="1"/>
  <c r="P17" i="1" s="1"/>
  <c r="L18" i="1"/>
  <c r="L19" i="1"/>
  <c r="P19" i="1" s="1"/>
  <c r="L20" i="1"/>
  <c r="L21" i="1"/>
  <c r="L22" i="1"/>
  <c r="L23" i="1"/>
  <c r="P23" i="1" s="1"/>
  <c r="L24" i="1"/>
  <c r="L25" i="1"/>
  <c r="P25" i="1" s="1"/>
  <c r="L26" i="1"/>
  <c r="L27" i="1"/>
  <c r="P27" i="1" s="1"/>
  <c r="L28" i="1"/>
  <c r="L29" i="1"/>
  <c r="P29" i="1" s="1"/>
  <c r="L30" i="1"/>
  <c r="L31" i="1"/>
  <c r="P31" i="1" s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P45" i="1" s="1"/>
  <c r="L46" i="1"/>
  <c r="P46" i="1" s="1"/>
  <c r="L47" i="1"/>
  <c r="P47" i="1" s="1"/>
  <c r="L48" i="1"/>
  <c r="P48" i="1" s="1"/>
  <c r="L49" i="1"/>
  <c r="P49" i="1" s="1"/>
  <c r="L50" i="1"/>
  <c r="P50" i="1" s="1"/>
  <c r="L51" i="1"/>
  <c r="P51" i="1" s="1"/>
  <c r="L52" i="1"/>
  <c r="P52" i="1" s="1"/>
  <c r="L53" i="1"/>
  <c r="P53" i="1" s="1"/>
  <c r="L54" i="1"/>
  <c r="L55" i="1"/>
  <c r="P55" i="1" s="1"/>
  <c r="L56" i="1"/>
  <c r="P56" i="1" s="1"/>
  <c r="L57" i="1"/>
  <c r="P57" i="1" s="1"/>
  <c r="L58" i="1"/>
  <c r="P58" i="1" s="1"/>
  <c r="L59" i="1"/>
  <c r="L60" i="1"/>
  <c r="L61" i="1"/>
  <c r="L62" i="1"/>
  <c r="P62" i="1" s="1"/>
  <c r="L63" i="1"/>
  <c r="P63" i="1" s="1"/>
  <c r="L64" i="1"/>
  <c r="P64" i="1" s="1"/>
  <c r="L65" i="1"/>
  <c r="P65" i="1" s="1"/>
  <c r="L66" i="1"/>
  <c r="L67" i="1"/>
  <c r="L68" i="1"/>
  <c r="P68" i="1" s="1"/>
  <c r="L69" i="1"/>
  <c r="P69" i="1" s="1"/>
  <c r="L70" i="1"/>
  <c r="P70" i="1" s="1"/>
  <c r="L71" i="1"/>
  <c r="P71" i="1" s="1"/>
  <c r="L72" i="1"/>
  <c r="P72" i="1" s="1"/>
  <c r="L6" i="1"/>
  <c r="G5" i="1"/>
  <c r="F5" i="1"/>
  <c r="U23" i="1"/>
  <c r="U48" i="1"/>
  <c r="U52" i="1"/>
  <c r="U53" i="1"/>
  <c r="U56" i="1"/>
  <c r="U62" i="1"/>
  <c r="U63" i="1"/>
  <c r="U64" i="1"/>
  <c r="U65" i="1"/>
  <c r="U66" i="1"/>
  <c r="U67" i="1"/>
  <c r="P54" i="1" l="1"/>
  <c r="P67" i="1"/>
  <c r="P61" i="1"/>
  <c r="P59" i="1"/>
  <c r="P39" i="1"/>
  <c r="P37" i="1"/>
  <c r="P33" i="1"/>
  <c r="P21" i="1"/>
  <c r="P13" i="1"/>
  <c r="P11" i="1"/>
  <c r="P41" i="1"/>
  <c r="P6" i="1"/>
  <c r="Q58" i="1"/>
  <c r="Q66" i="1"/>
  <c r="Q50" i="1"/>
  <c r="Q70" i="1"/>
  <c r="Q62" i="1"/>
  <c r="Q54" i="1"/>
  <c r="Q46" i="1"/>
  <c r="Q72" i="1"/>
  <c r="Q68" i="1"/>
  <c r="Q64" i="1"/>
  <c r="Q60" i="1"/>
  <c r="Q56" i="1"/>
  <c r="Q52" i="1"/>
  <c r="Q48" i="1"/>
  <c r="Q44" i="1"/>
  <c r="Q41" i="1"/>
  <c r="Q37" i="1"/>
  <c r="Q33" i="1"/>
  <c r="Q29" i="1"/>
  <c r="Q25" i="1"/>
  <c r="Q21" i="1"/>
  <c r="Q17" i="1"/>
  <c r="Q13" i="1"/>
  <c r="Q9" i="1"/>
  <c r="Q71" i="1"/>
  <c r="Q69" i="1"/>
  <c r="Q67" i="1"/>
  <c r="Q65" i="1"/>
  <c r="Q63" i="1"/>
  <c r="Q61" i="1"/>
  <c r="Q59" i="1"/>
  <c r="Q57" i="1"/>
  <c r="Q55" i="1"/>
  <c r="Q53" i="1"/>
  <c r="Q51" i="1"/>
  <c r="Q49" i="1"/>
  <c r="Q47" i="1"/>
  <c r="Q45" i="1"/>
  <c r="Q43" i="1"/>
  <c r="Q39" i="1"/>
  <c r="Q35" i="1"/>
  <c r="Q31" i="1"/>
  <c r="Q27" i="1"/>
  <c r="Q23" i="1"/>
  <c r="Q19" i="1"/>
  <c r="Q15" i="1"/>
  <c r="Q11" i="1"/>
  <c r="Q7" i="1"/>
  <c r="Q42" i="1"/>
  <c r="Q40" i="1"/>
  <c r="P38" i="1"/>
  <c r="Q38" i="1"/>
  <c r="Q36" i="1"/>
  <c r="Q34" i="1"/>
  <c r="Q32" i="1"/>
  <c r="P30" i="1"/>
  <c r="Q30" i="1"/>
  <c r="P28" i="1"/>
  <c r="Q28" i="1"/>
  <c r="Q26" i="1"/>
  <c r="P24" i="1"/>
  <c r="Q24" i="1"/>
  <c r="P22" i="1"/>
  <c r="Q22" i="1"/>
  <c r="P20" i="1"/>
  <c r="Q20" i="1"/>
  <c r="P18" i="1"/>
  <c r="Q18" i="1"/>
  <c r="P16" i="1"/>
  <c r="Q16" i="1"/>
  <c r="P14" i="1"/>
  <c r="Q14" i="1"/>
  <c r="P12" i="1"/>
  <c r="Q12" i="1"/>
  <c r="P10" i="1"/>
  <c r="Q10" i="1"/>
  <c r="P8" i="1"/>
  <c r="Q8" i="1"/>
  <c r="Q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6" i="1"/>
  <c r="P9" i="1" l="1"/>
  <c r="P44" i="1"/>
  <c r="P66" i="1"/>
  <c r="P26" i="1"/>
  <c r="P32" i="1"/>
  <c r="P34" i="1"/>
  <c r="P36" i="1"/>
  <c r="P40" i="1"/>
  <c r="P42" i="1"/>
  <c r="P60" i="1"/>
  <c r="P35" i="1"/>
  <c r="P43" i="1"/>
  <c r="H7" i="1"/>
  <c r="V7" i="1" s="1"/>
  <c r="H8" i="1"/>
  <c r="V8" i="1" s="1"/>
  <c r="H9" i="1"/>
  <c r="V9" i="1" s="1"/>
  <c r="H10" i="1"/>
  <c r="V10" i="1" s="1"/>
  <c r="H11" i="1"/>
  <c r="V11" i="1" s="1"/>
  <c r="H12" i="1"/>
  <c r="V12" i="1" s="1"/>
  <c r="H13" i="1"/>
  <c r="V13" i="1" s="1"/>
  <c r="H14" i="1"/>
  <c r="V14" i="1" s="1"/>
  <c r="H15" i="1"/>
  <c r="V15" i="1" s="1"/>
  <c r="H16" i="1"/>
  <c r="V16" i="1" s="1"/>
  <c r="H17" i="1"/>
  <c r="V17" i="1" s="1"/>
  <c r="H18" i="1"/>
  <c r="V18" i="1" s="1"/>
  <c r="H19" i="1"/>
  <c r="V19" i="1" s="1"/>
  <c r="H20" i="1"/>
  <c r="V20" i="1" s="1"/>
  <c r="H21" i="1"/>
  <c r="V21" i="1" s="1"/>
  <c r="H22" i="1"/>
  <c r="V22" i="1" s="1"/>
  <c r="H23" i="1"/>
  <c r="V23" i="1" s="1"/>
  <c r="H24" i="1"/>
  <c r="V24" i="1" s="1"/>
  <c r="H25" i="1"/>
  <c r="V25" i="1" s="1"/>
  <c r="H26" i="1"/>
  <c r="V26" i="1" s="1"/>
  <c r="H27" i="1"/>
  <c r="V27" i="1" s="1"/>
  <c r="H28" i="1"/>
  <c r="V28" i="1" s="1"/>
  <c r="H29" i="1"/>
  <c r="V29" i="1" s="1"/>
  <c r="H30" i="1"/>
  <c r="V30" i="1" s="1"/>
  <c r="H31" i="1"/>
  <c r="V31" i="1" s="1"/>
  <c r="H32" i="1"/>
  <c r="V32" i="1" s="1"/>
  <c r="H33" i="1"/>
  <c r="V33" i="1" s="1"/>
  <c r="H34" i="1"/>
  <c r="V34" i="1" s="1"/>
  <c r="H35" i="1"/>
  <c r="V35" i="1" s="1"/>
  <c r="H36" i="1"/>
  <c r="V36" i="1" s="1"/>
  <c r="H37" i="1"/>
  <c r="V37" i="1" s="1"/>
  <c r="H38" i="1"/>
  <c r="V38" i="1" s="1"/>
  <c r="H39" i="1"/>
  <c r="V39" i="1" s="1"/>
  <c r="H40" i="1"/>
  <c r="V40" i="1" s="1"/>
  <c r="H41" i="1"/>
  <c r="V41" i="1" s="1"/>
  <c r="H42" i="1"/>
  <c r="V42" i="1" s="1"/>
  <c r="H43" i="1"/>
  <c r="V43" i="1" s="1"/>
  <c r="H44" i="1"/>
  <c r="V44" i="1" s="1"/>
  <c r="H45" i="1"/>
  <c r="V45" i="1" s="1"/>
  <c r="H46" i="1"/>
  <c r="V46" i="1" s="1"/>
  <c r="H47" i="1"/>
  <c r="V47" i="1" s="1"/>
  <c r="H49" i="1"/>
  <c r="V49" i="1" s="1"/>
  <c r="H50" i="1"/>
  <c r="V50" i="1" s="1"/>
  <c r="H51" i="1"/>
  <c r="V51" i="1" s="1"/>
  <c r="H52" i="1"/>
  <c r="V52" i="1" s="1"/>
  <c r="H54" i="1"/>
  <c r="V54" i="1" s="1"/>
  <c r="H55" i="1"/>
  <c r="V55" i="1" s="1"/>
  <c r="H57" i="1"/>
  <c r="V57" i="1" s="1"/>
  <c r="H58" i="1"/>
  <c r="V58" i="1" s="1"/>
  <c r="H59" i="1"/>
  <c r="V59" i="1" s="1"/>
  <c r="H60" i="1"/>
  <c r="V60" i="1" s="1"/>
  <c r="H61" i="1"/>
  <c r="V61" i="1" s="1"/>
  <c r="H66" i="1"/>
  <c r="V66" i="1" s="1"/>
  <c r="H67" i="1"/>
  <c r="V67" i="1" s="1"/>
  <c r="H68" i="1"/>
  <c r="V68" i="1" s="1"/>
  <c r="H69" i="1"/>
  <c r="V69" i="1" s="1"/>
  <c r="H70" i="1"/>
  <c r="V70" i="1" s="1"/>
  <c r="V6" i="1"/>
  <c r="W5" i="1"/>
  <c r="T5" i="1"/>
  <c r="S5" i="1"/>
  <c r="R5" i="1"/>
  <c r="N5" i="1"/>
  <c r="M5" i="1"/>
  <c r="L5" i="1"/>
  <c r="K5" i="1"/>
  <c r="J5" i="1"/>
  <c r="I5" i="1"/>
  <c r="V5" i="1" l="1"/>
  <c r="C7" i="1"/>
  <c r="C18" i="1"/>
  <c r="C19" i="1"/>
  <c r="C22" i="1"/>
  <c r="C24" i="1"/>
  <c r="C25" i="1"/>
  <c r="C28" i="1"/>
  <c r="C29" i="1"/>
  <c r="C30" i="1"/>
  <c r="C41" i="1"/>
  <c r="C46" i="1"/>
  <c r="C47" i="1"/>
  <c r="C48" i="1"/>
  <c r="C49" i="1"/>
  <c r="C50" i="1"/>
  <c r="C51" i="1"/>
  <c r="C53" i="1"/>
  <c r="C56" i="1"/>
  <c r="C62" i="1"/>
  <c r="C63" i="1"/>
  <c r="C64" i="1"/>
  <c r="C65" i="1"/>
  <c r="C6" i="1"/>
</calcChain>
</file>

<file path=xl/sharedStrings.xml><?xml version="1.0" encoding="utf-8"?>
<sst xmlns="http://schemas.openxmlformats.org/spreadsheetml/2006/main" count="167" uniqueCount="95">
  <si>
    <t>Период: 21.09.2023 - 27.09.2023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</si>
  <si>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</si>
  <si>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</si>
  <si>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</si>
  <si>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</si>
  <si>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</si>
  <si>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</si>
  <si>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</si>
  <si>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003   Колбаса Вязанка с индейкой, вектор ВЕС, ПОКОМ</t>
  </si>
  <si>
    <t>кг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</si>
  <si>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</si>
  <si>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</si>
  <si>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</si>
  <si>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</si>
  <si>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</si>
  <si>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</si>
  <si>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</si>
  <si>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</si>
  <si>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</si>
  <si>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</si>
  <si>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</si>
  <si>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027  Колбаса Сервелат Столичный, Вязанка фиброуз в/у, 0.35кг,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</si>
  <si>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</si>
  <si>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</si>
  <si>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</si>
  <si>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</si>
  <si>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276  Колбаса Сливушка ТМ Вязанка в оболочке полиамид 0,45 кг  ПОКОМ</t>
  </si>
  <si>
    <t>344 Колбаса Салями Финская ТМ Стародворски колбасы ТС Вязанка в оболочке фиброуз в вак 0,35 кг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</si>
  <si>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</si>
  <si>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</si>
  <si>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</si>
  <si>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</si>
  <si>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</si>
  <si>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</si>
  <si>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</si>
  <si>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</si>
  <si>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</si>
  <si>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</si>
  <si>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</si>
  <si>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</si>
  <si>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</si>
  <si>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</si>
  <si>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</si>
  <si>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</si>
  <si>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</si>
  <si>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</si>
  <si>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</si>
  <si>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</si>
  <si>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</si>
  <si>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</si>
  <si>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283  Сосиски Сочинки, ВЕС, ТМ Стародворье ПОКОМ</t>
  </si>
  <si>
    <t>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</si>
  <si>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</si>
  <si>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358 Колбаса Сервелат Мясорубский ТМ Стародворье с мелкорубленным окороком в вак упак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</si>
  <si>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</si>
  <si>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</si>
  <si>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БОНУС_225  Колбаса Дугушка со шпиком, ВЕС, ТМ Стародворье   ПОКОМ</t>
  </si>
  <si>
    <t>083  Колбаса Швейцарская 0,17 кг., ШТ., сырокопченая   ПОКОМ</t>
  </si>
  <si>
    <t>084  Колбаски Баварские копченые, NDX в МГС 0,28 кг, ТМ Стародворье  ПОКОМ</t>
  </si>
  <si>
    <t>092  Сосиски Баварские с сыром,  0.42кг,ПОКОМ</t>
  </si>
  <si>
    <t>096  Сосиски Баварские,  0.42кг,ПОКОМ</t>
  </si>
  <si>
    <t>273  Сосиски Сочинки с сочной грудинкой, МГС 0.4кг,  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</si>
  <si>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</si>
  <si>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</si>
  <si>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</si>
  <si>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</si>
  <si>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</si>
  <si>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</si>
  <si>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352  Сардельки Сочинки с сыром 0,4 кг ТМ Стародворье 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</si>
  <si>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</si>
  <si>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</si>
  <si>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</si>
  <si>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</si>
  <si>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</si>
  <si>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БОНУС_096  Сосиски Баварские,  0.42кг,ПОКОМ</t>
  </si>
  <si>
    <t>крат</t>
  </si>
  <si>
    <t>заяв</t>
  </si>
  <si>
    <t>раз</t>
  </si>
  <si>
    <t>заказ</t>
  </si>
  <si>
    <t>ср</t>
  </si>
  <si>
    <t>кон ост</t>
  </si>
  <si>
    <t>опт</t>
  </si>
  <si>
    <t>ср 05,09</t>
  </si>
  <si>
    <t>ср 13,09</t>
  </si>
  <si>
    <t>коментарий</t>
  </si>
  <si>
    <t>вес</t>
  </si>
  <si>
    <t>заказ от ФИЛИАЛА</t>
  </si>
  <si>
    <t>ср 21,09</t>
  </si>
  <si>
    <t>АКЦИЯ</t>
  </si>
  <si>
    <t>колбаса вареная Мусульманская халяль Вязанка 0,4 кг</t>
  </si>
  <si>
    <t>сосиски Восточные халяль Вязанка  0,33 кг</t>
  </si>
  <si>
    <t>новинки</t>
  </si>
  <si>
    <t>дифектура завода</t>
  </si>
  <si>
    <t>удален из бланка заказа</t>
  </si>
  <si>
    <t>+1000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</si>
</sst>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  <font>
      <b/>
      <sz val="8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1" fillId="0" borderId="0" xfId="0" applyNumberFormat="1" applyFont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164" fontId="1" fillId="2" borderId="1" xfId="0" applyNumberFormat="1" applyFont="1" applyFill="1" applyBorder="1" applyAlignment="1">
      <alignment horizontal="left" vertical="top"/>
    </xf>
    <xf numFmtId="164" fontId="0" fillId="0" borderId="0" xfId="0" applyNumberFormat="1" applyAlignment="1"/>
    <xf numFmtId="164" fontId="2" fillId="3" borderId="1" xfId="0" applyNumberFormat="1" applyFont="1" applyFill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164" fontId="3" fillId="0" borderId="1" xfId="0" applyNumberFormat="1" applyFont="1" applyBorder="1" applyAlignment="1">
      <alignment horizontal="left" vertical="top"/>
    </xf>
    <xf numFmtId="2" fontId="0" fillId="0" borderId="0" xfId="0" applyNumberFormat="1"/>
    <xf numFmtId="164" fontId="3" fillId="0" borderId="0" xfId="0" applyNumberFormat="1" applyFont="1"/>
    <xf numFmtId="164" fontId="3" fillId="0" borderId="0" xfId="0" applyNumberFormat="1" applyFont="1" applyAlignment="1">
      <alignment wrapText="1"/>
    </xf>
    <xf numFmtId="164" fontId="4" fillId="4" borderId="2" xfId="0" applyNumberFormat="1" applyFont="1" applyFill="1" applyBorder="1" applyAlignment="1">
      <alignment horizontal="right" vertical="top"/>
    </xf>
    <xf numFmtId="164" fontId="4" fillId="4" borderId="0" xfId="0" applyNumberFormat="1" applyFont="1" applyFill="1" applyAlignment="1">
      <alignment horizontal="right" vertical="top"/>
    </xf>
    <xf numFmtId="164" fontId="5" fillId="2" borderId="1" xfId="0" applyNumberFormat="1" applyFont="1" applyFill="1" applyBorder="1" applyAlignment="1">
      <alignment horizontal="left" vertical="top"/>
    </xf>
    <xf numFmtId="164" fontId="0" fillId="5" borderId="1" xfId="0" applyNumberFormat="1" applyFill="1" applyBorder="1" applyAlignment="1">
      <alignment horizontal="left" vertical="top"/>
    </xf>
    <xf numFmtId="164" fontId="0" fillId="6" borderId="1" xfId="0" applyNumberFormat="1" applyFill="1" applyBorder="1" applyAlignment="1">
      <alignment horizontal="left" vertical="top"/>
    </xf>
    <xf numFmtId="2" fontId="0" fillId="0" borderId="0" xfId="0" applyNumberFormat="1" applyAlignment="1"/>
    <xf numFmtId="164" fontId="3" fillId="0" borderId="0" xfId="0" applyNumberFormat="1" applyFont="1" applyAlignment="1">
      <alignment horizontal="left"/>
    </xf>
    <xf numFmtId="164" fontId="0" fillId="7" borderId="0" xfId="0" applyNumberFormat="1" applyFill="1" applyAlignment="1"/>
    <xf numFmtId="164" fontId="0" fillId="8" borderId="0" xfId="0" applyNumberFormat="1" applyFill="1" applyAlignment="1"/>
    <xf numFmtId="164" fontId="3" fillId="8" borderId="0" xfId="0" applyNumberFormat="1" applyFont="1" applyFill="1" applyAlignment="1"/>
    <xf numFmtId="164" fontId="0" fillId="0" borderId="3" xfId="0" applyNumberFormat="1" applyBorder="1" applyAlignment="1"/>
    <xf numFmtId="164" fontId="6" fillId="9" borderId="1" xfId="0" applyNumberFormat="1" applyFont="1" applyFill="1" applyBorder="1" applyAlignment="1">
      <alignment horizontal="right" vertical="top"/>
    </xf>
    <xf numFmtId="164" fontId="0" fillId="9" borderId="3" xfId="0" applyNumberFormat="1" applyFill="1" applyBorder="1" applyAlignment="1"/>
    <xf numFmtId="164" fontId="0" fillId="10" borderId="3" xfId="0" applyNumberFormat="1" applyFill="1" applyBorder="1" applyAlignment="1"/>
    <xf numFmtId="164" fontId="3" fillId="9" borderId="0" xfId="0" applyNumberFormat="1" applyFont="1" applyFill="1" applyAlignment="1"/>
    <xf numFmtId="164" fontId="0" fillId="11" borderId="3" xfId="0" applyNumberFormat="1" applyFill="1" applyBorder="1" applyAlignment="1"/>
    <xf numFmtId="164" fontId="2" fillId="11" borderId="0" xfId="0" applyNumberFormat="1" applyFont="1" applyFill="1" applyAlignment="1"/>
    <xf numFmtId="49" fontId="7" fillId="12" borderId="0" xfId="0" applyNumberFormat="1" applyFon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9,23/20,09,23%20&#1050;&#1048;/&#1076;&#1074;%2021,09,23%20&#1083;&#1075;&#1088;&#1089;&#1095;%20&#1082;&#1086;&#1088;&#1088;&#1077;&#1082;&#1094;&#1080;&#1103;%20&#1076;&#1083;&#1103;%20&#1043;&#1077;&#1088;&#1084;&#1077;&#1089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14.09.2023 - 21.09.2023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>заказ</v>
          </cell>
          <cell r="P3" t="str">
            <v>кон ост</v>
          </cell>
          <cell r="Q3" t="str">
            <v>опт</v>
          </cell>
          <cell r="R3" t="str">
            <v>ср 30,08</v>
          </cell>
          <cell r="S3" t="str">
            <v>ср 05,09</v>
          </cell>
          <cell r="T3" t="str">
            <v>ср 13,09</v>
          </cell>
          <cell r="U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O4" t="str">
            <v>заказ от ФИЛИАЛА</v>
          </cell>
        </row>
        <row r="5">
          <cell r="F5">
            <v>16137.204999999998</v>
          </cell>
          <cell r="G5">
            <v>22149.945999999996</v>
          </cell>
          <cell r="I5">
            <v>0</v>
          </cell>
          <cell r="J5">
            <v>0</v>
          </cell>
          <cell r="K5">
            <v>0</v>
          </cell>
          <cell r="L5">
            <v>3227.4409999999998</v>
          </cell>
          <cell r="M5">
            <v>16699.7294</v>
          </cell>
          <cell r="N5">
            <v>0</v>
          </cell>
          <cell r="R5">
            <v>1881.4081999999996</v>
          </cell>
          <cell r="S5">
            <v>1714.2321999999992</v>
          </cell>
          <cell r="T5">
            <v>2703.7664</v>
          </cell>
        </row>
        <row r="6">
          <cell r="A6" t="str">
            <v>003   Колбаса Вязанка с индейкой, вектор ВЕС, ПОКОМ</v>
          </cell>
          <cell r="B6" t="str">
            <v>кг</v>
          </cell>
          <cell r="C6" t="str">
            <v>АКЦИЯ</v>
          </cell>
          <cell r="D6">
            <v>719.44299999999998</v>
          </cell>
          <cell r="F6">
            <v>339.11599999999999</v>
          </cell>
          <cell r="G6">
            <v>364.149</v>
          </cell>
          <cell r="H6">
            <v>1</v>
          </cell>
          <cell r="L6">
            <v>67.8232</v>
          </cell>
          <cell r="M6">
            <v>449.72940000000006</v>
          </cell>
          <cell r="O6">
            <v>500</v>
          </cell>
          <cell r="P6">
            <v>12</v>
          </cell>
          <cell r="Q6">
            <v>5.3690919921206905</v>
          </cell>
          <cell r="R6">
            <v>32.404600000000002</v>
          </cell>
          <cell r="S6">
            <v>34.249200000000002</v>
          </cell>
          <cell r="T6">
            <v>35.557000000000002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 t="str">
            <v>АКЦИЯ</v>
          </cell>
          <cell r="D7">
            <v>916.827</v>
          </cell>
          <cell r="E7">
            <v>3.3250000000000002</v>
          </cell>
          <cell r="F7">
            <v>437.22399999999999</v>
          </cell>
          <cell r="G7">
            <v>446.55399999999997</v>
          </cell>
          <cell r="H7">
            <v>1</v>
          </cell>
          <cell r="L7">
            <v>87.444800000000001</v>
          </cell>
          <cell r="M7">
            <v>610</v>
          </cell>
          <cell r="O7">
            <v>400</v>
          </cell>
          <cell r="P7">
            <v>12.082525204471851</v>
          </cell>
          <cell r="Q7">
            <v>5.1066958812873944</v>
          </cell>
          <cell r="R7">
            <v>51.525400000000005</v>
          </cell>
          <cell r="S7">
            <v>55.5304</v>
          </cell>
          <cell r="T7">
            <v>53.9542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D8">
            <v>390.185</v>
          </cell>
          <cell r="E8">
            <v>628.49400000000003</v>
          </cell>
          <cell r="F8">
            <v>371.96</v>
          </cell>
          <cell r="G8">
            <v>587.86099999999999</v>
          </cell>
          <cell r="H8">
            <v>1</v>
          </cell>
          <cell r="L8">
            <v>74.391999999999996</v>
          </cell>
          <cell r="M8">
            <v>310</v>
          </cell>
          <cell r="O8">
            <v>500</v>
          </cell>
          <cell r="P8">
            <v>12.069321970104312</v>
          </cell>
          <cell r="Q8">
            <v>7.9022072265835037</v>
          </cell>
          <cell r="R8">
            <v>76.626599999999996</v>
          </cell>
          <cell r="S8">
            <v>52.996799999999993</v>
          </cell>
          <cell r="T8">
            <v>83.055399999999992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D9">
            <v>371.65199999999999</v>
          </cell>
          <cell r="E9">
            <v>365.291</v>
          </cell>
          <cell r="F9">
            <v>399.04899999999998</v>
          </cell>
          <cell r="G9">
            <v>276.71699999999998</v>
          </cell>
          <cell r="H9">
            <v>1</v>
          </cell>
          <cell r="L9">
            <v>79.809799999999996</v>
          </cell>
          <cell r="M9">
            <v>690</v>
          </cell>
          <cell r="O9">
            <v>500</v>
          </cell>
          <cell r="P9">
            <v>12.112760588298681</v>
          </cell>
          <cell r="Q9">
            <v>3.4672057817461015</v>
          </cell>
          <cell r="R9">
            <v>67.42179999999999</v>
          </cell>
          <cell r="S9">
            <v>54.463000000000001</v>
          </cell>
          <cell r="T9">
            <v>59.834600000000002</v>
          </cell>
        </row>
        <row r="10">
          <cell r="A10" t="str">
            <v>018  Сосиски Рубленые, Вязанка вискофан  ВЕС.ПОКОМ</v>
          </cell>
          <cell r="B10" t="str">
            <v>кг</v>
          </cell>
          <cell r="D10">
            <v>443.15300000000002</v>
          </cell>
          <cell r="E10">
            <v>62.317</v>
          </cell>
          <cell r="F10">
            <v>260.09699999999998</v>
          </cell>
          <cell r="G10">
            <v>243.52199999999999</v>
          </cell>
          <cell r="H10">
            <v>1</v>
          </cell>
          <cell r="L10">
            <v>52.019399999999997</v>
          </cell>
          <cell r="M10">
            <v>390</v>
          </cell>
          <cell r="O10">
            <v>400</v>
          </cell>
          <cell r="P10">
            <v>12.178571840505656</v>
          </cell>
          <cell r="Q10">
            <v>4.6813688739201149</v>
          </cell>
          <cell r="R10">
            <v>37.297399999999996</v>
          </cell>
          <cell r="S10">
            <v>54.377599999999994</v>
          </cell>
          <cell r="T10">
            <v>41.636399999999995</v>
          </cell>
        </row>
        <row r="11">
          <cell r="A11" t="str">
            <v>027  Колбаса Сервелат Столичный, Вязанка фиброуз в/у, 0.35кг, ПОКОМ</v>
          </cell>
          <cell r="B11" t="str">
            <v>шт</v>
          </cell>
          <cell r="D11">
            <v>115</v>
          </cell>
          <cell r="F11">
            <v>42</v>
          </cell>
          <cell r="G11">
            <v>63</v>
          </cell>
          <cell r="H11">
            <v>0.35</v>
          </cell>
          <cell r="L11">
            <v>8.4</v>
          </cell>
          <cell r="M11">
            <v>40</v>
          </cell>
          <cell r="P11">
            <v>12.261904761904761</v>
          </cell>
          <cell r="Q11">
            <v>7.5</v>
          </cell>
          <cell r="R11">
            <v>11.6</v>
          </cell>
          <cell r="S11">
            <v>3.4</v>
          </cell>
          <cell r="T11">
            <v>8.4</v>
          </cell>
        </row>
        <row r="12">
          <cell r="A12" t="str">
            <v>030  Сосиски Вязанка Молочные, Вязанка вискофан МГС, 0.45кг, ПОКОМ</v>
          </cell>
          <cell r="B12" t="str">
            <v>шт</v>
          </cell>
          <cell r="D12">
            <v>210</v>
          </cell>
          <cell r="F12">
            <v>155.76599999999999</v>
          </cell>
          <cell r="G12">
            <v>54.234000000000002</v>
          </cell>
          <cell r="H12">
            <v>0.45</v>
          </cell>
          <cell r="L12">
            <v>31.153199999999998</v>
          </cell>
          <cell r="M12">
            <v>330</v>
          </cell>
          <cell r="O12">
            <v>100</v>
          </cell>
          <cell r="P12">
            <v>12.333692846962752</v>
          </cell>
          <cell r="Q12">
            <v>1.7408805515966259</v>
          </cell>
          <cell r="R12">
            <v>0</v>
          </cell>
          <cell r="S12">
            <v>24</v>
          </cell>
          <cell r="T12">
            <v>10</v>
          </cell>
        </row>
        <row r="13">
          <cell r="A13" t="str">
            <v>032  Сосиски Вязанка Сливочные, Вязанка амицел МГС, 0.45кг, ПОКОМ</v>
          </cell>
          <cell r="B13" t="str">
            <v>шт</v>
          </cell>
          <cell r="D13">
            <v>58</v>
          </cell>
          <cell r="E13">
            <v>156</v>
          </cell>
          <cell r="F13">
            <v>101.373</v>
          </cell>
          <cell r="G13">
            <v>112.627</v>
          </cell>
          <cell r="H13">
            <v>0.45</v>
          </cell>
          <cell r="L13">
            <v>20.2746</v>
          </cell>
          <cell r="M13">
            <v>140</v>
          </cell>
          <cell r="O13">
            <v>100</v>
          </cell>
          <cell r="P13">
            <v>12.460270486224143</v>
          </cell>
          <cell r="Q13">
            <v>5.5550787685083796</v>
          </cell>
          <cell r="R13">
            <v>6</v>
          </cell>
          <cell r="S13">
            <v>15.6</v>
          </cell>
          <cell r="T13">
            <v>17.600000000000001</v>
          </cell>
        </row>
        <row r="14">
          <cell r="A14" t="str">
            <v>036  Колбаса Сервелат Запекуша с сочным окороком, Вязанка 0,35кг,  ПОКОМ</v>
          </cell>
          <cell r="B14" t="str">
            <v>шт</v>
          </cell>
          <cell r="E14">
            <v>132</v>
          </cell>
          <cell r="F14">
            <v>5</v>
          </cell>
          <cell r="G14">
            <v>127</v>
          </cell>
          <cell r="H14">
            <v>0.35</v>
          </cell>
          <cell r="L14">
            <v>1</v>
          </cell>
          <cell r="P14">
            <v>127</v>
          </cell>
          <cell r="Q14">
            <v>127</v>
          </cell>
          <cell r="R14">
            <v>5.2</v>
          </cell>
          <cell r="S14">
            <v>9.1999999999999993</v>
          </cell>
          <cell r="T14">
            <v>10.6</v>
          </cell>
        </row>
        <row r="15">
          <cell r="A15" t="str">
            <v>043  Ветчина Нежная ТМ Особый рецепт, п/а, 0,4кг    ПОКОМ</v>
          </cell>
          <cell r="B15" t="str">
            <v>шт</v>
          </cell>
          <cell r="D15">
            <v>8</v>
          </cell>
          <cell r="F15">
            <v>7</v>
          </cell>
          <cell r="H15">
            <v>0</v>
          </cell>
          <cell r="L15">
            <v>1.4</v>
          </cell>
          <cell r="P15">
            <v>0</v>
          </cell>
          <cell r="Q15">
            <v>0</v>
          </cell>
          <cell r="R15">
            <v>0</v>
          </cell>
          <cell r="S15">
            <v>3.4</v>
          </cell>
          <cell r="T15">
            <v>4.5999999999999996</v>
          </cell>
        </row>
        <row r="16">
          <cell r="A16" t="str">
            <v>083  Колбаса Швейцарская 0,17 кг., ШТ., сырокопченая   ПОКОМ</v>
          </cell>
          <cell r="B16" t="str">
            <v>шт</v>
          </cell>
          <cell r="D16">
            <v>144</v>
          </cell>
          <cell r="E16">
            <v>390</v>
          </cell>
          <cell r="F16">
            <v>182</v>
          </cell>
          <cell r="G16">
            <v>312</v>
          </cell>
          <cell r="H16">
            <v>0.17</v>
          </cell>
          <cell r="L16">
            <v>36.4</v>
          </cell>
          <cell r="M16">
            <v>130</v>
          </cell>
          <cell r="O16">
            <v>300</v>
          </cell>
          <cell r="P16">
            <v>12.142857142857144</v>
          </cell>
          <cell r="Q16">
            <v>8.5714285714285712</v>
          </cell>
          <cell r="R16">
            <v>21</v>
          </cell>
          <cell r="S16">
            <v>0</v>
          </cell>
          <cell r="T16">
            <v>43.8</v>
          </cell>
        </row>
        <row r="17">
          <cell r="A17" t="str">
            <v>084  Колбаски Баварские копченые, NDX в МГС 0,28 кг, ТМ Стародворье  ПОКОМ</v>
          </cell>
          <cell r="B17" t="str">
            <v>шт</v>
          </cell>
          <cell r="D17">
            <v>72</v>
          </cell>
          <cell r="F17">
            <v>70</v>
          </cell>
          <cell r="G17">
            <v>1</v>
          </cell>
          <cell r="H17">
            <v>0.28000000000000003</v>
          </cell>
          <cell r="L17">
            <v>14</v>
          </cell>
          <cell r="M17">
            <v>100</v>
          </cell>
          <cell r="O17">
            <v>100</v>
          </cell>
          <cell r="P17">
            <v>7.2142857142857144</v>
          </cell>
          <cell r="Q17">
            <v>7.1428571428571425E-2</v>
          </cell>
          <cell r="R17">
            <v>10.8</v>
          </cell>
          <cell r="S17">
            <v>0</v>
          </cell>
          <cell r="T17">
            <v>0</v>
          </cell>
        </row>
        <row r="18">
          <cell r="A18" t="str">
            <v>092  Сосиски Баварские с сыром,  0.42кг,ПОКОМ</v>
          </cell>
          <cell r="B18" t="str">
            <v>шт</v>
          </cell>
          <cell r="D18">
            <v>14</v>
          </cell>
          <cell r="E18">
            <v>300</v>
          </cell>
          <cell r="F18">
            <v>24</v>
          </cell>
          <cell r="G18">
            <v>277</v>
          </cell>
          <cell r="H18">
            <v>0.42</v>
          </cell>
          <cell r="L18">
            <v>4.8</v>
          </cell>
          <cell r="O18">
            <v>200</v>
          </cell>
          <cell r="P18">
            <v>57.708333333333336</v>
          </cell>
          <cell r="Q18">
            <v>57.708333333333336</v>
          </cell>
          <cell r="R18">
            <v>22.8</v>
          </cell>
          <cell r="S18">
            <v>11</v>
          </cell>
          <cell r="T18">
            <v>26.6</v>
          </cell>
        </row>
        <row r="19">
          <cell r="A19" t="str">
            <v>096  Сосиски Баварские,  0.42кг,ПОКОМ</v>
          </cell>
          <cell r="B19" t="str">
            <v>шт</v>
          </cell>
          <cell r="C19" t="str">
            <v>АКЦИЯ</v>
          </cell>
          <cell r="D19">
            <v>1538</v>
          </cell>
          <cell r="F19">
            <v>111</v>
          </cell>
          <cell r="G19">
            <v>1133</v>
          </cell>
          <cell r="H19">
            <v>0.42</v>
          </cell>
          <cell r="L19">
            <v>22.2</v>
          </cell>
          <cell r="P19">
            <v>51.036036036036037</v>
          </cell>
          <cell r="Q19">
            <v>51.036036036036037</v>
          </cell>
          <cell r="R19">
            <v>60.8</v>
          </cell>
          <cell r="S19">
            <v>23</v>
          </cell>
          <cell r="T19">
            <v>19</v>
          </cell>
        </row>
        <row r="20">
          <cell r="A20" t="str">
            <v>200  Ветчина Дугушка ТМ Стародворье, вектор в/у    ПОКОМ</v>
          </cell>
          <cell r="B20" t="str">
            <v>кг</v>
          </cell>
          <cell r="C20" t="str">
            <v>АКЦИЯ</v>
          </cell>
          <cell r="D20">
            <v>1294.414</v>
          </cell>
          <cell r="F20">
            <v>374.17</v>
          </cell>
          <cell r="G20">
            <v>885.95</v>
          </cell>
          <cell r="H20">
            <v>1</v>
          </cell>
          <cell r="L20">
            <v>74.834000000000003</v>
          </cell>
          <cell r="P20">
            <v>11.838870032338242</v>
          </cell>
          <cell r="Q20">
            <v>11.838870032338242</v>
          </cell>
          <cell r="R20">
            <v>61.030200000000001</v>
          </cell>
          <cell r="S20">
            <v>56.509599999999999</v>
          </cell>
          <cell r="T20">
            <v>74.520399999999995</v>
          </cell>
        </row>
        <row r="21">
          <cell r="A21" t="str">
            <v>201  Ветчина Нежная ТМ Особый рецепт, (2,5кг), ПОКОМ</v>
          </cell>
          <cell r="B21" t="str">
            <v>кг</v>
          </cell>
          <cell r="D21">
            <v>361.495</v>
          </cell>
          <cell r="E21">
            <v>1511.2349999999999</v>
          </cell>
          <cell r="F21">
            <v>534.31299999999999</v>
          </cell>
          <cell r="G21">
            <v>1285.93</v>
          </cell>
          <cell r="H21">
            <v>1</v>
          </cell>
          <cell r="L21">
            <v>106.8626</v>
          </cell>
          <cell r="M21">
            <v>300</v>
          </cell>
          <cell r="O21">
            <v>2000</v>
          </cell>
          <cell r="P21">
            <v>14.840832994892507</v>
          </cell>
          <cell r="Q21">
            <v>12.033489733545693</v>
          </cell>
          <cell r="R21">
            <v>117.5658</v>
          </cell>
          <cell r="S21">
            <v>97.1374</v>
          </cell>
          <cell r="T21">
            <v>153.67099999999999</v>
          </cell>
        </row>
        <row r="22">
          <cell r="A22" t="str">
            <v>215  Колбаса Докторская ГОСТ Дугушка, ВЕС, ТМ Стародворье ПОКОМ</v>
          </cell>
          <cell r="B22" t="str">
            <v>кг</v>
          </cell>
          <cell r="D22">
            <v>-6.1159999999999997</v>
          </cell>
          <cell r="E22">
            <v>185</v>
          </cell>
          <cell r="F22">
            <v>29.859000000000002</v>
          </cell>
          <cell r="G22">
            <v>149.02500000000001</v>
          </cell>
          <cell r="H22">
            <v>1</v>
          </cell>
          <cell r="L22">
            <v>5.9718</v>
          </cell>
          <cell r="P22">
            <v>24.954787501255904</v>
          </cell>
          <cell r="Q22">
            <v>24.954787501255904</v>
          </cell>
          <cell r="R22">
            <v>1.9734000000000003</v>
          </cell>
          <cell r="S22">
            <v>4.3940000000000001</v>
          </cell>
          <cell r="T22">
            <v>16.905000000000001</v>
          </cell>
        </row>
        <row r="23">
          <cell r="A23" t="str">
            <v>217  Колбаса Докторская Дугушка, ВЕС, НЕ ГОСТ, ТМ Стародворье ПОКОМ</v>
          </cell>
          <cell r="B23" t="str">
            <v>кг</v>
          </cell>
          <cell r="C23" t="str">
            <v>АКЦИЯ</v>
          </cell>
          <cell r="D23">
            <v>974.46299999999997</v>
          </cell>
          <cell r="E23">
            <v>354.19499999999999</v>
          </cell>
          <cell r="F23">
            <v>568.76700000000005</v>
          </cell>
          <cell r="G23">
            <v>722.96900000000005</v>
          </cell>
          <cell r="H23">
            <v>1</v>
          </cell>
          <cell r="L23">
            <v>113.75340000000001</v>
          </cell>
          <cell r="M23">
            <v>650</v>
          </cell>
          <cell r="P23">
            <v>12.069696378306054</v>
          </cell>
          <cell r="Q23">
            <v>6.3555814595431865</v>
          </cell>
          <cell r="R23">
            <v>64.326999999999998</v>
          </cell>
          <cell r="S23">
            <v>39.580799999999996</v>
          </cell>
          <cell r="T23">
            <v>109.383</v>
          </cell>
        </row>
        <row r="24">
          <cell r="A24" t="str">
            <v>219  Колбаса Докторская Особая ТМ Особый рецепт, ВЕС  ПОКОМ</v>
          </cell>
          <cell r="B24" t="str">
            <v>кг</v>
          </cell>
          <cell r="D24">
            <v>1473.915</v>
          </cell>
          <cell r="E24">
            <v>1214.1400000000001</v>
          </cell>
          <cell r="F24">
            <v>1309.9670000000001</v>
          </cell>
          <cell r="G24">
            <v>1245.8610000000001</v>
          </cell>
          <cell r="H24">
            <v>1</v>
          </cell>
          <cell r="L24">
            <v>261.99340000000001</v>
          </cell>
          <cell r="M24">
            <v>1250</v>
          </cell>
          <cell r="P24">
            <v>9.5264270015962218</v>
          </cell>
          <cell r="Q24">
            <v>4.7553144468524779</v>
          </cell>
          <cell r="R24">
            <v>199.76140000000001</v>
          </cell>
          <cell r="S24">
            <v>106.64259999999999</v>
          </cell>
          <cell r="T24">
            <v>223.7756</v>
          </cell>
          <cell r="U24">
            <v>-1250</v>
          </cell>
        </row>
        <row r="25">
          <cell r="A25" t="str">
            <v>225  Колбаса Дугушка со шпиком, ВЕС, ТМ Стародворье   ПОКОМ</v>
          </cell>
          <cell r="B25" t="str">
            <v>кг</v>
          </cell>
          <cell r="C25" t="str">
            <v>АКЦИЯ</v>
          </cell>
          <cell r="D25">
            <v>989.09</v>
          </cell>
          <cell r="F25">
            <v>158.88200000000001</v>
          </cell>
          <cell r="G25">
            <v>565.88599999999997</v>
          </cell>
          <cell r="H25">
            <v>1</v>
          </cell>
          <cell r="L25">
            <v>31.776400000000002</v>
          </cell>
          <cell r="O25">
            <v>300</v>
          </cell>
          <cell r="P25">
            <v>17.808373509900427</v>
          </cell>
          <cell r="Q25">
            <v>17.808373509900427</v>
          </cell>
          <cell r="R25">
            <v>23.246400000000001</v>
          </cell>
          <cell r="S25">
            <v>17.044599999999999</v>
          </cell>
          <cell r="T25">
            <v>27.916599999999999</v>
          </cell>
        </row>
        <row r="26">
          <cell r="A26" t="str">
            <v>229  Колбаса Молочная Дугушка, в/у, ВЕС, ТМ Стародворье   ПОКОМ</v>
          </cell>
          <cell r="B26" t="str">
            <v>кг</v>
          </cell>
          <cell r="C26" t="str">
            <v>АКЦИЯ</v>
          </cell>
          <cell r="D26">
            <v>1723.998</v>
          </cell>
          <cell r="F26">
            <v>445.827</v>
          </cell>
          <cell r="G26">
            <v>1243.44</v>
          </cell>
          <cell r="H26">
            <v>1</v>
          </cell>
          <cell r="L26">
            <v>89.165400000000005</v>
          </cell>
          <cell r="P26">
            <v>13.945319597063435</v>
          </cell>
          <cell r="Q26">
            <v>13.945319597063435</v>
          </cell>
          <cell r="R26">
            <v>75.685000000000002</v>
          </cell>
          <cell r="S26">
            <v>83.167600000000007</v>
          </cell>
          <cell r="T26">
            <v>91.460400000000007</v>
          </cell>
        </row>
        <row r="27">
          <cell r="A27" t="str">
            <v>230  Колбаса Молочная Особая ТМ Особый рецепт, п/а, ВЕС. ПОКОМ</v>
          </cell>
          <cell r="B27" t="str">
            <v>кг</v>
          </cell>
          <cell r="D27">
            <v>610.29499999999996</v>
          </cell>
          <cell r="E27">
            <v>1512.145</v>
          </cell>
          <cell r="F27">
            <v>890.30899999999997</v>
          </cell>
          <cell r="G27">
            <v>1154.2819999999999</v>
          </cell>
          <cell r="H27">
            <v>1</v>
          </cell>
          <cell r="L27">
            <v>178.06180000000001</v>
          </cell>
          <cell r="M27">
            <v>1300</v>
          </cell>
          <cell r="O27">
            <v>1000</v>
          </cell>
          <cell r="P27">
            <v>13.783315680286282</v>
          </cell>
          <cell r="Q27">
            <v>6.4824796784037897</v>
          </cell>
          <cell r="R27">
            <v>117.5608</v>
          </cell>
          <cell r="S27">
            <v>127.71700000000001</v>
          </cell>
          <cell r="T27">
            <v>176.88979999999998</v>
          </cell>
        </row>
        <row r="28">
          <cell r="A28" t="str">
            <v>235  Колбаса Особая ТМ Особый рецепт, ВЕС, ТМ Стародворье ПОКОМ</v>
          </cell>
          <cell r="B28" t="str">
            <v>кг</v>
          </cell>
          <cell r="D28">
            <v>651.70100000000002</v>
          </cell>
          <cell r="E28">
            <v>653.09</v>
          </cell>
          <cell r="F28">
            <v>877.81500000000005</v>
          </cell>
          <cell r="G28">
            <v>385.56599999999997</v>
          </cell>
          <cell r="H28">
            <v>1</v>
          </cell>
          <cell r="L28">
            <v>175.56300000000002</v>
          </cell>
          <cell r="M28">
            <v>1500</v>
          </cell>
          <cell r="O28">
            <v>1000</v>
          </cell>
          <cell r="P28">
            <v>10.740110387724064</v>
          </cell>
          <cell r="Q28">
            <v>2.1961688966353954</v>
          </cell>
          <cell r="R28">
            <v>85.183199999999999</v>
          </cell>
          <cell r="S28">
            <v>102.62539999999998</v>
          </cell>
          <cell r="T28">
            <v>106.84</v>
          </cell>
        </row>
        <row r="29">
          <cell r="A29" t="str">
            <v>236  Колбаса Рубленая ЗАПЕЧ. Дугушка ТМ Стародворье, вектор, в/к    ПОКОМ</v>
          </cell>
          <cell r="B29" t="str">
            <v>кг</v>
          </cell>
          <cell r="C29" t="str">
            <v>АКЦИЯ</v>
          </cell>
          <cell r="D29">
            <v>897.21799999999996</v>
          </cell>
          <cell r="F29">
            <v>408.71899999999999</v>
          </cell>
          <cell r="G29">
            <v>462.11200000000002</v>
          </cell>
          <cell r="H29">
            <v>1</v>
          </cell>
          <cell r="L29">
            <v>81.743799999999993</v>
          </cell>
          <cell r="M29">
            <v>540</v>
          </cell>
          <cell r="O29">
            <v>300</v>
          </cell>
          <cell r="P29">
            <v>12.259180512772836</v>
          </cell>
          <cell r="Q29">
            <v>5.6531749196880998</v>
          </cell>
          <cell r="R29">
            <v>53.448800000000006</v>
          </cell>
          <cell r="S29">
            <v>36.332000000000001</v>
          </cell>
          <cell r="T29">
            <v>76.49199999999999</v>
          </cell>
        </row>
        <row r="30">
          <cell r="A30" t="str">
            <v>239  Колбаса Салями запеч Дугушка, оболочка вектор, ВЕС, ТМ Стародворье  ПОКОМ</v>
          </cell>
          <cell r="B30" t="str">
            <v>кг</v>
          </cell>
          <cell r="C30" t="str">
            <v>АКЦИЯ</v>
          </cell>
          <cell r="D30">
            <v>1071.8579999999999</v>
          </cell>
          <cell r="F30">
            <v>272.60000000000002</v>
          </cell>
          <cell r="G30">
            <v>771.99800000000005</v>
          </cell>
          <cell r="H30">
            <v>1</v>
          </cell>
          <cell r="L30">
            <v>54.52</v>
          </cell>
          <cell r="O30">
            <v>200</v>
          </cell>
          <cell r="P30">
            <v>14.159904622157006</v>
          </cell>
          <cell r="Q30">
            <v>14.159904622157006</v>
          </cell>
          <cell r="R30">
            <v>42.858600000000003</v>
          </cell>
          <cell r="S30">
            <v>43.581000000000003</v>
          </cell>
          <cell r="T30">
            <v>53.152000000000001</v>
          </cell>
        </row>
        <row r="31">
          <cell r="A31" t="str">
            <v>242  Колбаса Сервелат ЗАПЕЧ.Дугушка ТМ Стародворье, вектор, в/к     ПОКОМ</v>
          </cell>
          <cell r="B31" t="str">
            <v>кг</v>
          </cell>
          <cell r="C31" t="str">
            <v>АКЦИЯ</v>
          </cell>
          <cell r="D31">
            <v>1141.825</v>
          </cell>
          <cell r="F31">
            <v>306.06200000000001</v>
          </cell>
          <cell r="G31">
            <v>812.00800000000004</v>
          </cell>
          <cell r="H31">
            <v>1</v>
          </cell>
          <cell r="L31">
            <v>61.212400000000002</v>
          </cell>
          <cell r="O31">
            <v>200</v>
          </cell>
          <cell r="P31">
            <v>13.26541681097294</v>
          </cell>
          <cell r="Q31">
            <v>13.26541681097294</v>
          </cell>
          <cell r="R31">
            <v>58.943600000000004</v>
          </cell>
          <cell r="S31">
            <v>40.252800000000001</v>
          </cell>
          <cell r="T31">
            <v>69.965000000000003</v>
          </cell>
        </row>
        <row r="32">
          <cell r="A32" t="str">
            <v>243  Колбаса Сервелат Зернистый, ВЕС.  ПОКОМ</v>
          </cell>
          <cell r="B32" t="str">
            <v>кг</v>
          </cell>
          <cell r="D32">
            <v>59.017000000000003</v>
          </cell>
          <cell r="E32">
            <v>41.720999999999997</v>
          </cell>
          <cell r="F32">
            <v>100.036</v>
          </cell>
          <cell r="G32">
            <v>-3.0000000000000001E-3</v>
          </cell>
          <cell r="H32">
            <v>1</v>
          </cell>
          <cell r="L32">
            <v>20.007200000000001</v>
          </cell>
          <cell r="M32">
            <v>150</v>
          </cell>
          <cell r="O32">
            <v>150</v>
          </cell>
          <cell r="P32">
            <v>7.4971510256307736</v>
          </cell>
          <cell r="Q32">
            <v>-1.4994601943300412E-4</v>
          </cell>
          <cell r="R32">
            <v>7.8486000000000002</v>
          </cell>
          <cell r="S32">
            <v>8.7034000000000002</v>
          </cell>
          <cell r="T32">
            <v>8.3154000000000003</v>
          </cell>
        </row>
        <row r="33">
          <cell r="A33" t="str">
            <v>244  Колбаса Сервелат Кремлевский, ВЕС. ПОКОМ</v>
          </cell>
          <cell r="B33" t="str">
            <v>кг</v>
          </cell>
          <cell r="D33">
            <v>12.978999999999999</v>
          </cell>
          <cell r="E33">
            <v>174.22399999999999</v>
          </cell>
          <cell r="F33">
            <v>100.893</v>
          </cell>
          <cell r="G33">
            <v>86.31</v>
          </cell>
          <cell r="H33">
            <v>1</v>
          </cell>
          <cell r="L33">
            <v>20.178599999999999</v>
          </cell>
          <cell r="M33">
            <v>170</v>
          </cell>
          <cell r="O33">
            <v>200</v>
          </cell>
          <cell r="P33">
            <v>12.70207051034264</v>
          </cell>
          <cell r="Q33">
            <v>4.2773036781540839</v>
          </cell>
          <cell r="R33">
            <v>10.380800000000001</v>
          </cell>
          <cell r="S33">
            <v>7.817400000000001</v>
          </cell>
          <cell r="T33">
            <v>15.3368</v>
          </cell>
        </row>
        <row r="34">
          <cell r="A34" t="str">
            <v>247  Сардельки Нежные, ВЕС.  ПОКОМ</v>
          </cell>
          <cell r="B34" t="str">
            <v>кг</v>
          </cell>
          <cell r="D34">
            <v>119.745</v>
          </cell>
          <cell r="E34">
            <v>609.21199999999999</v>
          </cell>
          <cell r="F34">
            <v>221.42699999999999</v>
          </cell>
          <cell r="G34">
            <v>498.48</v>
          </cell>
          <cell r="H34">
            <v>1</v>
          </cell>
          <cell r="L34">
            <v>44.285399999999996</v>
          </cell>
          <cell r="M34">
            <v>35</v>
          </cell>
          <cell r="O34">
            <v>500</v>
          </cell>
          <cell r="P34">
            <v>12.046408071283087</v>
          </cell>
          <cell r="Q34">
            <v>11.256079881857227</v>
          </cell>
          <cell r="R34">
            <v>24.196199999999997</v>
          </cell>
          <cell r="S34">
            <v>35.952199999999998</v>
          </cell>
          <cell r="T34">
            <v>60.439399999999999</v>
          </cell>
        </row>
        <row r="35">
          <cell r="A35" t="str">
            <v>248  Сардельки Сочные ТМ Особый рецепт,   ПОКОМ</v>
          </cell>
          <cell r="B35" t="str">
            <v>кг</v>
          </cell>
          <cell r="D35">
            <v>189.76300000000001</v>
          </cell>
          <cell r="E35">
            <v>347.149</v>
          </cell>
          <cell r="F35">
            <v>182.899</v>
          </cell>
          <cell r="G35">
            <v>336.72399999999999</v>
          </cell>
          <cell r="H35">
            <v>1</v>
          </cell>
          <cell r="L35">
            <v>36.579799999999999</v>
          </cell>
          <cell r="M35">
            <v>110</v>
          </cell>
          <cell r="O35">
            <v>400</v>
          </cell>
          <cell r="P35">
            <v>12.212313900021323</v>
          </cell>
          <cell r="Q35">
            <v>9.2051897495338952</v>
          </cell>
          <cell r="R35">
            <v>23.790600000000001</v>
          </cell>
          <cell r="S35">
            <v>27.932400000000001</v>
          </cell>
          <cell r="T35">
            <v>44.0974</v>
          </cell>
        </row>
        <row r="36">
          <cell r="A36" t="str">
            <v>250  Сардельки стародворские с говядиной в обол. NDX, ВЕС. ПОКОМ</v>
          </cell>
          <cell r="B36" t="str">
            <v>кг</v>
          </cell>
          <cell r="D36">
            <v>262.89499999999998</v>
          </cell>
          <cell r="E36">
            <v>524.93799999999999</v>
          </cell>
          <cell r="F36">
            <v>347.48899999999998</v>
          </cell>
          <cell r="G36">
            <v>419.44299999999998</v>
          </cell>
          <cell r="H36">
            <v>1</v>
          </cell>
          <cell r="L36">
            <v>69.497799999999998</v>
          </cell>
          <cell r="M36">
            <v>450</v>
          </cell>
          <cell r="O36">
            <v>400</v>
          </cell>
          <cell r="P36">
            <v>12.510367234646276</v>
          </cell>
          <cell r="Q36">
            <v>6.0353421259377997</v>
          </cell>
          <cell r="R36">
            <v>45.535800000000002</v>
          </cell>
          <cell r="S36">
            <v>49.210799999999999</v>
          </cell>
          <cell r="T36">
            <v>64.683799999999991</v>
          </cell>
        </row>
        <row r="37">
          <cell r="A37" t="str">
            <v>255  Сосиски Молочные для завтрака ТМ Особый рецепт, п/а МГС, ВЕС, ТМ Стародворье  ПОКОМ</v>
          </cell>
          <cell r="B37" t="str">
            <v>кг</v>
          </cell>
          <cell r="D37">
            <v>456.28399999999999</v>
          </cell>
          <cell r="E37">
            <v>259.64600000000002</v>
          </cell>
          <cell r="F37">
            <v>479.63799999999998</v>
          </cell>
          <cell r="G37">
            <v>229.24100000000001</v>
          </cell>
          <cell r="H37">
            <v>1</v>
          </cell>
          <cell r="L37">
            <v>95.927599999999998</v>
          </cell>
          <cell r="M37">
            <v>680</v>
          </cell>
          <cell r="O37">
            <v>500</v>
          </cell>
          <cell r="P37">
            <v>9.4784087165737496</v>
          </cell>
          <cell r="Q37">
            <v>2.3897293375420632</v>
          </cell>
          <cell r="R37">
            <v>44.980599999999995</v>
          </cell>
          <cell r="S37">
            <v>61.326199999999993</v>
          </cell>
          <cell r="T37">
            <v>59.045200000000001</v>
          </cell>
        </row>
        <row r="38">
          <cell r="A38" t="str">
            <v>257  Сосиски Молочные оригинальные ТМ Особый рецепт, ВЕС.   ПОКОМ</v>
          </cell>
          <cell r="B38" t="str">
            <v>кг</v>
          </cell>
          <cell r="D38">
            <v>329.00900000000001</v>
          </cell>
          <cell r="F38">
            <v>153.99</v>
          </cell>
          <cell r="G38">
            <v>156.369</v>
          </cell>
          <cell r="H38">
            <v>1</v>
          </cell>
          <cell r="L38">
            <v>30.798000000000002</v>
          </cell>
          <cell r="M38">
            <v>230</v>
          </cell>
          <cell r="O38">
            <v>500</v>
          </cell>
          <cell r="P38">
            <v>12.545262679394765</v>
          </cell>
          <cell r="Q38">
            <v>5.0772452756672513</v>
          </cell>
          <cell r="R38">
            <v>8.7547999999999995</v>
          </cell>
          <cell r="S38">
            <v>16.372599999999998</v>
          </cell>
          <cell r="T38">
            <v>28.2532</v>
          </cell>
        </row>
        <row r="39">
          <cell r="A39" t="str">
            <v>266  Колбаса Филейбургская с сочным окороком, ВЕС, ТМ Баварушка  ПОКОМ</v>
          </cell>
          <cell r="B39" t="str">
            <v>кг</v>
          </cell>
          <cell r="D39">
            <v>81.174999999999997</v>
          </cell>
          <cell r="E39">
            <v>59.984000000000002</v>
          </cell>
          <cell r="F39">
            <v>96.102999999999994</v>
          </cell>
          <cell r="G39">
            <v>29.972000000000001</v>
          </cell>
          <cell r="H39">
            <v>1</v>
          </cell>
          <cell r="L39">
            <v>19.220599999999997</v>
          </cell>
          <cell r="M39">
            <v>150</v>
          </cell>
          <cell r="O39">
            <v>100</v>
          </cell>
          <cell r="P39">
            <v>9.3634954163761819</v>
          </cell>
          <cell r="Q39">
            <v>1.559368594112567</v>
          </cell>
          <cell r="R39">
            <v>12.778600000000001</v>
          </cell>
          <cell r="S39">
            <v>11.7636</v>
          </cell>
          <cell r="T39">
            <v>11.0716</v>
          </cell>
        </row>
        <row r="40">
          <cell r="A40" t="str">
            <v>267  Колбаса Салями Филейбургская зернистая, оболочка фиброуз, ВЕС, ТМ Баварушка  ПОКОМ</v>
          </cell>
          <cell r="B40" t="str">
            <v>кг</v>
          </cell>
          <cell r="D40">
            <v>5.0439999999999996</v>
          </cell>
          <cell r="E40">
            <v>69.072000000000003</v>
          </cell>
          <cell r="F40">
            <v>49.613</v>
          </cell>
          <cell r="G40">
            <v>24.503</v>
          </cell>
          <cell r="H40">
            <v>1</v>
          </cell>
          <cell r="L40">
            <v>9.9225999999999992</v>
          </cell>
          <cell r="M40">
            <v>70</v>
          </cell>
          <cell r="O40">
            <v>100</v>
          </cell>
          <cell r="P40">
            <v>9.5240158829339094</v>
          </cell>
          <cell r="Q40">
            <v>2.4694132586217323</v>
          </cell>
          <cell r="R40">
            <v>2.1688000000000001</v>
          </cell>
          <cell r="S40">
            <v>2.0129999999999999</v>
          </cell>
          <cell r="T40">
            <v>5.6183999999999994</v>
          </cell>
        </row>
        <row r="41">
          <cell r="A41" t="str">
            <v>272  Колбаса Сервелат Филедворский, фиброуз, в/у 0,35 кг срез,  ПОКОМ</v>
          </cell>
          <cell r="B41" t="str">
            <v>шт</v>
          </cell>
          <cell r="D41">
            <v>100</v>
          </cell>
          <cell r="E41">
            <v>150</v>
          </cell>
          <cell r="F41">
            <v>146</v>
          </cell>
          <cell r="G41">
            <v>87</v>
          </cell>
          <cell r="H41">
            <v>0.35</v>
          </cell>
          <cell r="L41">
            <v>29.2</v>
          </cell>
          <cell r="M41">
            <v>280</v>
          </cell>
          <cell r="P41">
            <v>12.568493150684931</v>
          </cell>
          <cell r="Q41">
            <v>2.9794520547945207</v>
          </cell>
          <cell r="R41">
            <v>10.8</v>
          </cell>
          <cell r="S41">
            <v>6</v>
          </cell>
          <cell r="T41">
            <v>20.8</v>
          </cell>
        </row>
        <row r="42">
          <cell r="A42" t="str">
            <v>273  Сосиски Сочинки с сочной грудинкой, МГС 0.4кг,   ПОКОМ</v>
          </cell>
          <cell r="B42" t="str">
            <v>шт</v>
          </cell>
          <cell r="C42" t="str">
            <v>АКЦИЯ</v>
          </cell>
          <cell r="D42">
            <v>1079</v>
          </cell>
          <cell r="F42">
            <v>448</v>
          </cell>
          <cell r="G42">
            <v>601</v>
          </cell>
          <cell r="H42">
            <v>0.4</v>
          </cell>
          <cell r="L42">
            <v>89.6</v>
          </cell>
          <cell r="M42">
            <v>480</v>
          </cell>
          <cell r="P42">
            <v>12.064732142857144</v>
          </cell>
          <cell r="Q42">
            <v>6.7075892857142865</v>
          </cell>
          <cell r="R42">
            <v>0</v>
          </cell>
          <cell r="S42">
            <v>40.799999999999997</v>
          </cell>
          <cell r="T42">
            <v>71.8</v>
          </cell>
        </row>
        <row r="43">
          <cell r="A43" t="str">
            <v>276  Колбаса Сливушка ТМ Вязанка в оболочке полиамид 0,45 кг  ПОКОМ</v>
          </cell>
          <cell r="B43" t="str">
            <v>шт</v>
          </cell>
          <cell r="D43">
            <v>101.642</v>
          </cell>
          <cell r="E43">
            <v>1.3580000000000001</v>
          </cell>
          <cell r="F43">
            <v>33.057000000000002</v>
          </cell>
          <cell r="G43">
            <v>65.942999999999998</v>
          </cell>
          <cell r="H43">
            <v>0.45</v>
          </cell>
          <cell r="L43">
            <v>6.6114000000000006</v>
          </cell>
          <cell r="M43">
            <v>15</v>
          </cell>
          <cell r="O43">
            <v>200</v>
          </cell>
          <cell r="P43">
            <v>12.242944005808148</v>
          </cell>
          <cell r="Q43">
            <v>9.974135583991286</v>
          </cell>
          <cell r="R43">
            <v>0</v>
          </cell>
          <cell r="S43">
            <v>0</v>
          </cell>
          <cell r="T43">
            <v>6.0716000000000001</v>
          </cell>
        </row>
        <row r="44">
          <cell r="A44" t="str">
            <v>283  Сосиски Сочинки, ВЕС, ТМ Стародворье ПОКОМ</v>
          </cell>
          <cell r="B44" t="str">
            <v>кг</v>
          </cell>
          <cell r="D44">
            <v>192.398</v>
          </cell>
          <cell r="E44">
            <v>1156.479</v>
          </cell>
          <cell r="F44">
            <v>378.18900000000002</v>
          </cell>
          <cell r="G44">
            <v>955.24400000000003</v>
          </cell>
          <cell r="H44">
            <v>1</v>
          </cell>
          <cell r="L44">
            <v>75.637799999999999</v>
          </cell>
          <cell r="O44">
            <v>300</v>
          </cell>
          <cell r="P44">
            <v>12.629188051476907</v>
          </cell>
          <cell r="Q44">
            <v>12.629188051476907</v>
          </cell>
          <cell r="R44">
            <v>69.218600000000009</v>
          </cell>
          <cell r="S44">
            <v>41.387599999999999</v>
          </cell>
          <cell r="T44">
            <v>113.1926</v>
          </cell>
        </row>
        <row r="45">
          <cell r="A45" t="str">
            <v>296  Колбаса Мясорубская с рубленой грудинкой 0,35кг срез ТМ Стародворье  ПОКОМ</v>
          </cell>
          <cell r="B45" t="str">
            <v>шт</v>
          </cell>
          <cell r="D45">
            <v>126</v>
          </cell>
          <cell r="F45">
            <v>125</v>
          </cell>
          <cell r="G45">
            <v>1</v>
          </cell>
          <cell r="H45">
            <v>0.35</v>
          </cell>
          <cell r="L45">
            <v>25</v>
          </cell>
          <cell r="M45">
            <v>200</v>
          </cell>
          <cell r="O45">
            <v>100</v>
          </cell>
          <cell r="P45">
            <v>8.0399999999999991</v>
          </cell>
          <cell r="Q45">
            <v>0.04</v>
          </cell>
          <cell r="R45">
            <v>0</v>
          </cell>
          <cell r="S45">
            <v>10.6</v>
          </cell>
          <cell r="T45">
            <v>0.2</v>
          </cell>
        </row>
        <row r="46">
          <cell r="A46" t="str">
            <v>297  Колбаса Мясорубская с рубленой грудинкой ВЕС ТМ Стародворье  ПОКОМ</v>
          </cell>
          <cell r="B46" t="str">
            <v>кг</v>
          </cell>
          <cell r="D46">
            <v>118.22</v>
          </cell>
          <cell r="F46">
            <v>110.619</v>
          </cell>
          <cell r="G46">
            <v>2.5939999999999999</v>
          </cell>
          <cell r="H46">
            <v>1</v>
          </cell>
          <cell r="L46">
            <v>22.123799999999999</v>
          </cell>
          <cell r="M46">
            <v>180</v>
          </cell>
          <cell r="O46">
            <v>200</v>
          </cell>
          <cell r="P46">
            <v>8.2532837939232859</v>
          </cell>
          <cell r="Q46">
            <v>0.11724929713701986</v>
          </cell>
          <cell r="R46">
            <v>10.621599999999999</v>
          </cell>
          <cell r="S46">
            <v>12.915199999999999</v>
          </cell>
          <cell r="T46">
            <v>8.9306000000000001</v>
          </cell>
        </row>
        <row r="47">
          <cell r="A47" t="str">
            <v>301  Сосиски Сочинки по-баварски с сыром,  0.4кг, ТМ Стародворье  ПОКОМ</v>
          </cell>
          <cell r="B47" t="str">
            <v>шт</v>
          </cell>
          <cell r="C47" t="str">
            <v>АКЦИЯ</v>
          </cell>
          <cell r="D47">
            <v>1296</v>
          </cell>
          <cell r="F47">
            <v>478</v>
          </cell>
          <cell r="G47">
            <v>791</v>
          </cell>
          <cell r="H47">
            <v>0.4</v>
          </cell>
          <cell r="L47">
            <v>95.6</v>
          </cell>
          <cell r="M47">
            <v>380</v>
          </cell>
          <cell r="P47">
            <v>12.248953974895398</v>
          </cell>
          <cell r="Q47">
            <v>8.2740585774058584</v>
          </cell>
          <cell r="R47">
            <v>65.8</v>
          </cell>
          <cell r="S47">
            <v>52.4</v>
          </cell>
          <cell r="T47">
            <v>76</v>
          </cell>
        </row>
        <row r="48">
          <cell r="A48" t="str">
            <v>302  Сосиски Сочинки по-баварски,  0.4кг, ТМ Стародворье  ПОКОМ</v>
          </cell>
          <cell r="B48" t="str">
            <v>шт</v>
          </cell>
          <cell r="C48" t="str">
            <v>АКЦИЯ</v>
          </cell>
          <cell r="D48">
            <v>1085</v>
          </cell>
          <cell r="F48">
            <v>487</v>
          </cell>
          <cell r="G48">
            <v>578</v>
          </cell>
          <cell r="H48">
            <v>0.4</v>
          </cell>
          <cell r="L48">
            <v>97.4</v>
          </cell>
          <cell r="M48">
            <v>620</v>
          </cell>
          <cell r="P48">
            <v>12.299794661190964</v>
          </cell>
          <cell r="Q48">
            <v>5.9342915811088295</v>
          </cell>
          <cell r="R48">
            <v>38.4</v>
          </cell>
          <cell r="S48">
            <v>21.8</v>
          </cell>
          <cell r="T48">
            <v>74.400000000000006</v>
          </cell>
        </row>
        <row r="49">
          <cell r="A49" t="str">
            <v>309  Сосиски Сочинки с сыром 0,4 кг ТМ Стародворье  ПОКОМ</v>
          </cell>
          <cell r="B49" t="str">
            <v>шт</v>
          </cell>
          <cell r="C49" t="str">
            <v>АКЦИЯ</v>
          </cell>
          <cell r="F49">
            <v>1</v>
          </cell>
          <cell r="G49">
            <v>-1</v>
          </cell>
          <cell r="H49">
            <v>0.4</v>
          </cell>
          <cell r="L49">
            <v>0.2</v>
          </cell>
          <cell r="M49">
            <v>50</v>
          </cell>
          <cell r="P49">
            <v>245</v>
          </cell>
          <cell r="Q49">
            <v>-5</v>
          </cell>
          <cell r="R49">
            <v>0</v>
          </cell>
          <cell r="S49">
            <v>0</v>
          </cell>
          <cell r="T49">
            <v>0</v>
          </cell>
          <cell r="U49" t="str">
            <v>акция/вывод</v>
          </cell>
        </row>
        <row r="50">
          <cell r="A50" t="str">
            <v>312  Ветчина Филейская ТМ Вязанка ТС Столичная ВЕС  ПОКОМ</v>
          </cell>
          <cell r="B50" t="str">
            <v>кг</v>
          </cell>
          <cell r="C50" t="str">
            <v>АКЦИЯ</v>
          </cell>
          <cell r="D50">
            <v>864.28499999999997</v>
          </cell>
          <cell r="F50">
            <v>449.76400000000001</v>
          </cell>
          <cell r="G50">
            <v>370.90199999999999</v>
          </cell>
          <cell r="H50">
            <v>1</v>
          </cell>
          <cell r="L50">
            <v>89.952799999999996</v>
          </cell>
          <cell r="M50">
            <v>700</v>
          </cell>
          <cell r="O50">
            <v>300</v>
          </cell>
          <cell r="P50">
            <v>11.905154703355539</v>
          </cell>
          <cell r="Q50">
            <v>4.1232957728942292</v>
          </cell>
          <cell r="R50">
            <v>56.654399999999995</v>
          </cell>
          <cell r="S50">
            <v>48.611599999999996</v>
          </cell>
          <cell r="T50">
            <v>53.086800000000004</v>
          </cell>
        </row>
        <row r="51">
          <cell r="A51" t="str">
            <v>313 Колбаса вареная Молокуша ТМ Вязанка в оболочке полиамид. ВЕС  ПОКОМ</v>
          </cell>
          <cell r="B51" t="str">
            <v>кг</v>
          </cell>
          <cell r="C51" t="str">
            <v>АКЦИЯ</v>
          </cell>
          <cell r="D51">
            <v>287.089</v>
          </cell>
          <cell r="E51">
            <v>245.02500000000001</v>
          </cell>
          <cell r="F51">
            <v>369.39499999999998</v>
          </cell>
          <cell r="G51">
            <v>127.35299999999999</v>
          </cell>
          <cell r="H51">
            <v>1</v>
          </cell>
          <cell r="L51">
            <v>73.878999999999991</v>
          </cell>
          <cell r="M51">
            <v>530</v>
          </cell>
          <cell r="O51">
            <v>500</v>
          </cell>
          <cell r="P51">
            <v>8.8976975865942958</v>
          </cell>
          <cell r="Q51">
            <v>1.7238051408383981</v>
          </cell>
          <cell r="R51">
            <v>52.261199999999995</v>
          </cell>
          <cell r="S51">
            <v>41.206200000000003</v>
          </cell>
          <cell r="T51">
            <v>43.258400000000002</v>
          </cell>
        </row>
        <row r="52">
          <cell r="A52" t="str">
            <v>314 Колбаса вареная Филейская ТМ Вязанка ТС Классическая в оболочке полиамид.  ПОКОМ</v>
          </cell>
          <cell r="B52" t="str">
            <v>кг</v>
          </cell>
          <cell r="C52" t="str">
            <v>АКЦИЯ</v>
          </cell>
          <cell r="D52">
            <v>1603.875</v>
          </cell>
          <cell r="F52">
            <v>252.94</v>
          </cell>
          <cell r="G52">
            <v>1201.403</v>
          </cell>
          <cell r="H52">
            <v>1</v>
          </cell>
          <cell r="L52">
            <v>50.588000000000001</v>
          </cell>
          <cell r="P52">
            <v>23.748774412904247</v>
          </cell>
          <cell r="Q52">
            <v>23.748774412904247</v>
          </cell>
          <cell r="R52">
            <v>29.286399999999997</v>
          </cell>
          <cell r="S52">
            <v>33.816199999999995</v>
          </cell>
          <cell r="T52">
            <v>45.672600000000003</v>
          </cell>
        </row>
        <row r="53">
          <cell r="A53" t="str">
            <v>315 Колбаса Нежная ТМ Зареченские ТС Зареченские продукты в оболочкНТУ.  изделие вар  ПОКОМ</v>
          </cell>
          <cell r="B53" t="str">
            <v>кг</v>
          </cell>
          <cell r="D53">
            <v>487.15699999999998</v>
          </cell>
          <cell r="F53">
            <v>90.174999999999997</v>
          </cell>
          <cell r="G53">
            <v>390.65100000000001</v>
          </cell>
          <cell r="H53">
            <v>0</v>
          </cell>
          <cell r="L53">
            <v>18.035</v>
          </cell>
          <cell r="P53">
            <v>21.66071527585251</v>
          </cell>
          <cell r="Q53">
            <v>21.66071527585251</v>
          </cell>
          <cell r="R53">
            <v>0</v>
          </cell>
          <cell r="S53">
            <v>0</v>
          </cell>
          <cell r="T53">
            <v>3.9031999999999996</v>
          </cell>
          <cell r="U53" t="str">
            <v>заказана вместе с акцией</v>
          </cell>
        </row>
        <row r="54">
          <cell r="A54" t="str">
            <v>320  Сосиски Сочинки с сочным окороком 0,4 кг ТМ Стародворье  ПОКОМ</v>
          </cell>
          <cell r="B54" t="str">
            <v>шт</v>
          </cell>
          <cell r="C54" t="str">
            <v>АКЦИЯ</v>
          </cell>
          <cell r="D54">
            <v>308</v>
          </cell>
          <cell r="E54">
            <v>174</v>
          </cell>
          <cell r="F54">
            <v>362</v>
          </cell>
          <cell r="G54">
            <v>88</v>
          </cell>
          <cell r="H54">
            <v>0.4</v>
          </cell>
          <cell r="L54">
            <v>72.400000000000006</v>
          </cell>
          <cell r="M54">
            <v>500</v>
          </cell>
          <cell r="P54">
            <v>8.1215469613259668</v>
          </cell>
          <cell r="Q54">
            <v>1.2154696132596685</v>
          </cell>
          <cell r="R54">
            <v>0</v>
          </cell>
          <cell r="S54">
            <v>0</v>
          </cell>
          <cell r="T54">
            <v>40</v>
          </cell>
          <cell r="U54" t="str">
            <v>акция/вывод</v>
          </cell>
        </row>
        <row r="55">
          <cell r="A55" t="str">
            <v>325 Колбаса Сервелат Мясорубский ТМ Стародворье с мелкорубленным окороком 0,35 кг  ПОКОМ</v>
          </cell>
          <cell r="B55" t="str">
            <v>шт</v>
          </cell>
          <cell r="D55">
            <v>90</v>
          </cell>
          <cell r="E55">
            <v>120</v>
          </cell>
          <cell r="F55">
            <v>119</v>
          </cell>
          <cell r="G55">
            <v>81</v>
          </cell>
          <cell r="H55">
            <v>0.35</v>
          </cell>
          <cell r="L55">
            <v>23.8</v>
          </cell>
          <cell r="M55">
            <v>170</v>
          </cell>
          <cell r="P55">
            <v>10.546218487394958</v>
          </cell>
          <cell r="Q55">
            <v>3.403361344537815</v>
          </cell>
          <cell r="R55">
            <v>11.6</v>
          </cell>
          <cell r="S55">
            <v>14.8</v>
          </cell>
          <cell r="T55">
            <v>17.2</v>
          </cell>
        </row>
        <row r="56">
          <cell r="A56" t="str">
            <v>344 Колбаса Салями Финская ТМ Стародворски колбасы ТС Вязанка в оболочке фиброуз в вак 0,35 кг ПОКОМ</v>
          </cell>
          <cell r="B56" t="str">
            <v>шт</v>
          </cell>
          <cell r="D56">
            <v>47</v>
          </cell>
          <cell r="F56">
            <v>32</v>
          </cell>
          <cell r="G56">
            <v>14</v>
          </cell>
          <cell r="H56">
            <v>0.35</v>
          </cell>
          <cell r="L56">
            <v>6.4</v>
          </cell>
          <cell r="M56">
            <v>50</v>
          </cell>
          <cell r="P56">
            <v>10</v>
          </cell>
          <cell r="Q56">
            <v>2.1875</v>
          </cell>
          <cell r="R56">
            <v>2.6</v>
          </cell>
          <cell r="S56">
            <v>3.6</v>
          </cell>
          <cell r="T56">
            <v>3.6</v>
          </cell>
        </row>
        <row r="57">
          <cell r="A57" t="str">
            <v>352  Сардельки Сочинки с сыром 0,4 кг ТМ Стародворье   ПОКОМ</v>
          </cell>
          <cell r="B57" t="str">
            <v>шт</v>
          </cell>
          <cell r="C57" t="str">
            <v>АКЦИЯ</v>
          </cell>
          <cell r="D57">
            <v>333</v>
          </cell>
          <cell r="E57">
            <v>84</v>
          </cell>
          <cell r="F57">
            <v>192</v>
          </cell>
          <cell r="G57">
            <v>200</v>
          </cell>
          <cell r="H57">
            <v>0.4</v>
          </cell>
          <cell r="L57">
            <v>38.4</v>
          </cell>
          <cell r="M57">
            <v>280</v>
          </cell>
          <cell r="P57">
            <v>12.5</v>
          </cell>
          <cell r="Q57">
            <v>5.2083333333333339</v>
          </cell>
          <cell r="R57">
            <v>0</v>
          </cell>
          <cell r="S57">
            <v>0</v>
          </cell>
          <cell r="T57">
            <v>34</v>
          </cell>
          <cell r="U57" t="str">
            <v>акция/вывод</v>
          </cell>
        </row>
        <row r="58">
          <cell r="A58" t="str">
            <v>358 Колбаса Сервелат Мясорубский ТМ Стародворье с мелкорубленным окороком в вак упак  ПОКОМ</v>
          </cell>
          <cell r="B58" t="str">
            <v>кг</v>
          </cell>
          <cell r="D58">
            <v>72.954999999999998</v>
          </cell>
          <cell r="F58">
            <v>75.216999999999999</v>
          </cell>
          <cell r="G58">
            <v>-2.262</v>
          </cell>
          <cell r="H58">
            <v>1</v>
          </cell>
          <cell r="L58">
            <v>15.0434</v>
          </cell>
          <cell r="M58">
            <v>115</v>
          </cell>
          <cell r="P58">
            <v>7.4941834957522904</v>
          </cell>
          <cell r="Q58">
            <v>-0.15036494409508488</v>
          </cell>
          <cell r="R58">
            <v>4.1415999999999995</v>
          </cell>
          <cell r="S58">
            <v>7.3195999999999994</v>
          </cell>
          <cell r="T58">
            <v>2.427</v>
          </cell>
        </row>
        <row r="59">
          <cell r="A59" t="str">
            <v>360 Колбаса варено-копченая  Сервелат Левантский ТМ Особый Рецепт  0,35 кг  ПОКОМ</v>
          </cell>
          <cell r="B59" t="str">
            <v>шт</v>
          </cell>
          <cell r="D59">
            <v>63</v>
          </cell>
          <cell r="E59">
            <v>80</v>
          </cell>
          <cell r="F59">
            <v>93</v>
          </cell>
          <cell r="G59">
            <v>34</v>
          </cell>
          <cell r="H59">
            <v>0.35</v>
          </cell>
          <cell r="L59">
            <v>18.600000000000001</v>
          </cell>
          <cell r="M59">
            <v>140</v>
          </cell>
          <cell r="P59">
            <v>9.3548387096774182</v>
          </cell>
          <cell r="Q59">
            <v>1.8279569892473118</v>
          </cell>
          <cell r="R59">
            <v>0</v>
          </cell>
          <cell r="S59">
            <v>0</v>
          </cell>
          <cell r="T59">
            <v>11.4</v>
          </cell>
        </row>
        <row r="60">
          <cell r="A60" t="str">
            <v>361 Колбаса Салями Филейбургская зернистая ТМ Баварушка в оболочке  в вак 0.28кг ПОКОМ</v>
          </cell>
          <cell r="B60" t="str">
            <v>шт</v>
          </cell>
          <cell r="D60">
            <v>67</v>
          </cell>
          <cell r="E60">
            <v>144</v>
          </cell>
          <cell r="F60">
            <v>98</v>
          </cell>
          <cell r="G60">
            <v>108</v>
          </cell>
          <cell r="H60">
            <v>0.28000000000000003</v>
          </cell>
          <cell r="L60">
            <v>19.600000000000001</v>
          </cell>
          <cell r="M60">
            <v>135</v>
          </cell>
          <cell r="P60">
            <v>12.397959183673468</v>
          </cell>
          <cell r="Q60">
            <v>5.5102040816326525</v>
          </cell>
          <cell r="R60">
            <v>12.2</v>
          </cell>
          <cell r="S60">
            <v>12.8</v>
          </cell>
          <cell r="T60">
            <v>17</v>
          </cell>
        </row>
        <row r="61">
          <cell r="A61" t="str">
            <v>363 Сардельки Филейские Вязанка ТМ Вязанка в обол NDX  ПОКОМ</v>
          </cell>
          <cell r="B61" t="str">
            <v>кг</v>
          </cell>
          <cell r="D61">
            <v>280.774</v>
          </cell>
          <cell r="F61">
            <v>179.89</v>
          </cell>
          <cell r="G61">
            <v>87.766999999999996</v>
          </cell>
          <cell r="H61">
            <v>1</v>
          </cell>
          <cell r="L61">
            <v>35.977999999999994</v>
          </cell>
          <cell r="M61">
            <v>250</v>
          </cell>
          <cell r="P61">
            <v>9.3881538718105517</v>
          </cell>
          <cell r="Q61">
            <v>2.4394630051698263</v>
          </cell>
          <cell r="R61">
            <v>21.1296</v>
          </cell>
          <cell r="S61">
            <v>33.282400000000003</v>
          </cell>
          <cell r="T61">
            <v>18.802600000000002</v>
          </cell>
        </row>
        <row r="62">
          <cell r="A62" t="str">
            <v>364 Колбаса Сервелат Филейбургский с копченой грудинкой ТМ Баварушка  в/у 0,28 кг  ПОКОМ</v>
          </cell>
          <cell r="B62" t="str">
            <v>шт</v>
          </cell>
          <cell r="D62">
            <v>106</v>
          </cell>
          <cell r="E62">
            <v>90</v>
          </cell>
          <cell r="F62">
            <v>109</v>
          </cell>
          <cell r="G62">
            <v>77</v>
          </cell>
          <cell r="H62">
            <v>0.28000000000000003</v>
          </cell>
          <cell r="L62">
            <v>21.8</v>
          </cell>
          <cell r="M62">
            <v>200</v>
          </cell>
          <cell r="P62">
            <v>12.706422018348624</v>
          </cell>
          <cell r="Q62">
            <v>3.5321100917431192</v>
          </cell>
          <cell r="R62">
            <v>11.2</v>
          </cell>
          <cell r="S62">
            <v>15.6</v>
          </cell>
          <cell r="T62">
            <v>16</v>
          </cell>
        </row>
        <row r="63">
          <cell r="A63" t="str">
            <v>369 Колбаса Сливушка ТМ Вязанка в оболочке полиамид вес.  ПОКОМ</v>
          </cell>
          <cell r="B63" t="str">
            <v>кг</v>
          </cell>
          <cell r="C63" t="str">
            <v>АКЦИЯ</v>
          </cell>
          <cell r="D63">
            <v>426.85</v>
          </cell>
          <cell r="F63">
            <v>238.36500000000001</v>
          </cell>
          <cell r="G63">
            <v>164.16200000000001</v>
          </cell>
          <cell r="H63">
            <v>1</v>
          </cell>
          <cell r="L63">
            <v>47.673000000000002</v>
          </cell>
          <cell r="M63">
            <v>320</v>
          </cell>
          <cell r="P63">
            <v>10.155895370545172</v>
          </cell>
          <cell r="Q63">
            <v>3.4435005139177313</v>
          </cell>
          <cell r="R63">
            <v>0</v>
          </cell>
          <cell r="S63">
            <v>0</v>
          </cell>
          <cell r="T63">
            <v>16.525600000000001</v>
          </cell>
          <cell r="U63" t="str">
            <v>акция/вывод</v>
          </cell>
        </row>
        <row r="64">
          <cell r="A64" t="str">
            <v>370 Ветчина Сливушка с индейкой ТМ Вязанка в оболочке полиамид.</v>
          </cell>
          <cell r="B64" t="str">
            <v>кг</v>
          </cell>
          <cell r="C64" t="str">
            <v>АКЦИЯ</v>
          </cell>
          <cell r="D64">
            <v>465.125</v>
          </cell>
          <cell r="F64">
            <v>57.417000000000002</v>
          </cell>
          <cell r="G64">
            <v>391.31599999999997</v>
          </cell>
          <cell r="H64">
            <v>1</v>
          </cell>
          <cell r="L64">
            <v>11.4834</v>
          </cell>
          <cell r="P64">
            <v>34.076667189160005</v>
          </cell>
          <cell r="Q64">
            <v>34.076667189160005</v>
          </cell>
          <cell r="R64">
            <v>0</v>
          </cell>
          <cell r="S64">
            <v>0</v>
          </cell>
          <cell r="T64">
            <v>9.8498000000000001</v>
          </cell>
          <cell r="U64" t="str">
            <v>акция/вывод</v>
          </cell>
        </row>
        <row r="65">
          <cell r="A65" t="str">
            <v>371  Сосиски Сочинки Молочные 0,4 кг ТМ Стародворье  ПОКОМ</v>
          </cell>
          <cell r="B65" t="str">
            <v>шт</v>
          </cell>
          <cell r="C65" t="str">
            <v>АКЦИЯ</v>
          </cell>
          <cell r="D65">
            <v>424</v>
          </cell>
          <cell r="F65">
            <v>178</v>
          </cell>
          <cell r="G65">
            <v>233</v>
          </cell>
          <cell r="H65">
            <v>0.4</v>
          </cell>
          <cell r="L65">
            <v>35.6</v>
          </cell>
          <cell r="M65">
            <v>200</v>
          </cell>
          <cell r="P65">
            <v>12.162921348314606</v>
          </cell>
          <cell r="Q65">
            <v>6.5449438202247192</v>
          </cell>
          <cell r="R65">
            <v>0</v>
          </cell>
          <cell r="S65">
            <v>0</v>
          </cell>
          <cell r="T65">
            <v>16</v>
          </cell>
          <cell r="U65" t="str">
            <v>акция/вывод</v>
          </cell>
        </row>
        <row r="66">
          <cell r="A66" t="str">
            <v>372  Сосиски Сочинки Сливочные 0,4 кг ТМ Стародворье  ПОКОМ</v>
          </cell>
          <cell r="B66" t="str">
            <v>шт</v>
          </cell>
          <cell r="C66" t="str">
            <v>АКЦИЯ</v>
          </cell>
          <cell r="D66">
            <v>435</v>
          </cell>
          <cell r="F66">
            <v>97</v>
          </cell>
          <cell r="G66">
            <v>332</v>
          </cell>
          <cell r="H66">
            <v>0.4</v>
          </cell>
          <cell r="L66">
            <v>19.399999999999999</v>
          </cell>
          <cell r="P66">
            <v>17.11340206185567</v>
          </cell>
          <cell r="Q66">
            <v>17.11340206185567</v>
          </cell>
          <cell r="R66">
            <v>0</v>
          </cell>
          <cell r="S66">
            <v>0</v>
          </cell>
          <cell r="T66">
            <v>14</v>
          </cell>
          <cell r="U66" t="str">
            <v>акция/вывод</v>
          </cell>
        </row>
        <row r="67">
          <cell r="A67" t="str">
            <v>383 Колбаса Сочинка по-европейски с сочной грудиной ТМ Стародворье в оболочке фиброуз в ва  Поком</v>
          </cell>
          <cell r="B67" t="str">
            <v>кг</v>
          </cell>
          <cell r="E67">
            <v>48.819000000000003</v>
          </cell>
          <cell r="F67">
            <v>43.962000000000003</v>
          </cell>
          <cell r="G67">
            <v>4.8570000000000002</v>
          </cell>
          <cell r="H67">
            <v>1</v>
          </cell>
          <cell r="L67">
            <v>8.7924000000000007</v>
          </cell>
          <cell r="M67">
            <v>70</v>
          </cell>
          <cell r="P67">
            <v>8.5138301260179237</v>
          </cell>
          <cell r="Q67">
            <v>0.55240889859424047</v>
          </cell>
          <cell r="R67">
            <v>0</v>
          </cell>
          <cell r="S67">
            <v>0</v>
          </cell>
          <cell r="T67">
            <v>0</v>
          </cell>
          <cell r="U67" t="str">
            <v>новинки</v>
          </cell>
        </row>
        <row r="68">
          <cell r="A68" t="str">
            <v>384  Колбаса Сочинка по-фински с сочным окороком ТМ Стародворье в оболочке фиброуз в ва  Поком</v>
          </cell>
          <cell r="B68" t="str">
            <v>кг</v>
          </cell>
          <cell r="E68">
            <v>49.08</v>
          </cell>
          <cell r="F68">
            <v>36.020000000000003</v>
          </cell>
          <cell r="G68">
            <v>13.06</v>
          </cell>
          <cell r="H68">
            <v>1</v>
          </cell>
          <cell r="L68">
            <v>7.2040000000000006</v>
          </cell>
          <cell r="M68">
            <v>60</v>
          </cell>
          <cell r="P68">
            <v>10.141588006662964</v>
          </cell>
          <cell r="Q68">
            <v>1.812881732370905</v>
          </cell>
          <cell r="R68">
            <v>0</v>
          </cell>
          <cell r="S68">
            <v>0</v>
          </cell>
          <cell r="T68">
            <v>0</v>
          </cell>
          <cell r="U68" t="str">
            <v>новинки</v>
          </cell>
        </row>
        <row r="69">
          <cell r="A69" t="str">
            <v>БОНУС_096  Сосиски Баварские,  0.42кг,ПОКОМ</v>
          </cell>
          <cell r="B69" t="str">
            <v>шт</v>
          </cell>
          <cell r="D69">
            <v>-77</v>
          </cell>
          <cell r="E69">
            <v>130</v>
          </cell>
          <cell r="F69">
            <v>191</v>
          </cell>
          <cell r="G69">
            <v>-141</v>
          </cell>
          <cell r="H69">
            <v>0</v>
          </cell>
          <cell r="L69">
            <v>38.200000000000003</v>
          </cell>
          <cell r="P69">
            <v>-3.6910994764397902</v>
          </cell>
          <cell r="Q69">
            <v>-3.6910994764397902</v>
          </cell>
          <cell r="R69">
            <v>0</v>
          </cell>
          <cell r="S69">
            <v>0</v>
          </cell>
          <cell r="T69">
            <v>33</v>
          </cell>
        </row>
        <row r="70">
          <cell r="A70" t="str">
            <v>БОНУС_225  Колбаса Дугушка со шпиком, ВЕС, ТМ Стародворье   ПОКОМ</v>
          </cell>
          <cell r="B70" t="str">
            <v>кг</v>
          </cell>
          <cell r="D70">
            <v>-82.698999999999998</v>
          </cell>
          <cell r="E70">
            <v>145.983</v>
          </cell>
          <cell r="F70">
            <v>173.67</v>
          </cell>
          <cell r="G70">
            <v>-114.78400000000001</v>
          </cell>
          <cell r="H70">
            <v>0</v>
          </cell>
          <cell r="L70">
            <v>34.733999999999995</v>
          </cell>
          <cell r="P70">
            <v>-3.3046582599182366</v>
          </cell>
          <cell r="Q70">
            <v>-3.3046582599182366</v>
          </cell>
          <cell r="R70">
            <v>0</v>
          </cell>
          <cell r="S70">
            <v>0</v>
          </cell>
          <cell r="T70">
            <v>33.421199999999999</v>
          </cell>
        </row>
        <row r="71">
          <cell r="A71" t="str">
            <v>БОНУС_314 Колбаса вареная Филейская ТМ Вязанка ТС Классическая в оболочке полиамид.  ПОКОМ</v>
          </cell>
          <cell r="B71" t="str">
            <v>кг</v>
          </cell>
          <cell r="D71">
            <v>-33.634999999999998</v>
          </cell>
          <cell r="E71">
            <v>59.256</v>
          </cell>
          <cell r="F71">
            <v>77.561999999999998</v>
          </cell>
          <cell r="G71">
            <v>-55.99</v>
          </cell>
          <cell r="H71">
            <v>0</v>
          </cell>
          <cell r="L71">
            <v>15.5124</v>
          </cell>
          <cell r="P71">
            <v>-3.6093705680616801</v>
          </cell>
          <cell r="Q71">
            <v>-3.6093705680616801</v>
          </cell>
          <cell r="R71">
            <v>0</v>
          </cell>
          <cell r="S71">
            <v>0</v>
          </cell>
          <cell r="T71">
            <v>10.754799999999999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W72"/>
  <sheetViews>
    <sheetView tabSelected="1" workbookViewId="0">
      <pane ySplit="5" topLeftCell="A13" activePane="bottomLeft" state="frozen"/>
      <selection pane="bottomLeft" activeCell="U31" sqref="U31"/>
    </sheetView>
  </sheetViews>
  <sheetFormatPr defaultColWidth="10.5" defaultRowHeight="11.45" customHeight="1" outlineLevelRow="2" x14ac:dyDescent="0.2"/>
  <cols>
    <col min="1" max="1" width="69.6640625" style="1" customWidth="1"/>
    <col min="2" max="2" width="3.83203125" style="1" customWidth="1"/>
    <col min="3" max="3" width="12.1640625" style="1" customWidth="1"/>
    <col min="4" max="7" width="7.83203125" style="1" customWidth="1"/>
    <col min="8" max="8" width="4.83203125" style="19" customWidth="1"/>
    <col min="9" max="9" width="2" style="7" customWidth="1"/>
    <col min="10" max="10" width="2.1640625" style="7" customWidth="1"/>
    <col min="11" max="11" width="2" style="7" customWidth="1"/>
    <col min="12" max="12" width="7.6640625" style="7" customWidth="1"/>
    <col min="13" max="13" width="10.5" style="7"/>
    <col min="14" max="15" width="2.5" style="7" customWidth="1"/>
    <col min="16" max="17" width="6.83203125" style="7" customWidth="1"/>
    <col min="18" max="20" width="8.33203125" style="7" customWidth="1"/>
    <col min="21" max="21" width="32.6640625" style="7" customWidth="1"/>
    <col min="22" max="22" width="10.5" style="7"/>
    <col min="23" max="23" width="2.5" style="7" customWidth="1"/>
    <col min="24" max="16384" width="10.5" style="7"/>
  </cols>
  <sheetData>
    <row r="1" spans="1:23" ht="12.95" customHeight="1" outlineLevel="1" x14ac:dyDescent="0.2">
      <c r="A1" s="3" t="s">
        <v>0</v>
      </c>
    </row>
    <row r="2" spans="1:23" ht="12.95" customHeight="1" outlineLevel="1" x14ac:dyDescent="0.2">
      <c r="A2" s="3"/>
    </row>
    <row r="3" spans="1:23" ht="26.1" customHeight="1" x14ac:dyDescent="0.2">
      <c r="A3" s="6" t="s">
        <v>1</v>
      </c>
      <c r="B3" s="6" t="s">
        <v>2</v>
      </c>
      <c r="C3" s="16" t="s">
        <v>88</v>
      </c>
      <c r="D3" s="6" t="s">
        <v>3</v>
      </c>
      <c r="E3" s="6"/>
      <c r="F3" s="6"/>
      <c r="G3" s="6"/>
      <c r="H3" s="11" t="s">
        <v>75</v>
      </c>
      <c r="I3" s="2" t="s">
        <v>76</v>
      </c>
      <c r="J3" s="2" t="s">
        <v>77</v>
      </c>
      <c r="K3" s="2" t="s">
        <v>78</v>
      </c>
      <c r="L3" s="2" t="s">
        <v>79</v>
      </c>
      <c r="M3" s="2" t="s">
        <v>78</v>
      </c>
      <c r="N3" s="2" t="s">
        <v>78</v>
      </c>
      <c r="O3" s="2"/>
      <c r="P3" s="2" t="s">
        <v>80</v>
      </c>
      <c r="Q3" s="2" t="s">
        <v>81</v>
      </c>
      <c r="R3" s="12" t="s">
        <v>82</v>
      </c>
      <c r="S3" s="12" t="s">
        <v>83</v>
      </c>
      <c r="T3" s="12" t="s">
        <v>87</v>
      </c>
      <c r="U3" s="2" t="s">
        <v>84</v>
      </c>
      <c r="V3" s="2" t="s">
        <v>85</v>
      </c>
      <c r="W3" s="2" t="s">
        <v>85</v>
      </c>
    </row>
    <row r="4" spans="1:23" ht="26.1" customHeight="1" x14ac:dyDescent="0.2">
      <c r="A4" s="6" t="s">
        <v>1</v>
      </c>
      <c r="B4" s="6" t="s">
        <v>2</v>
      </c>
      <c r="C4" s="16" t="s">
        <v>88</v>
      </c>
      <c r="D4" s="6" t="s">
        <v>4</v>
      </c>
      <c r="E4" s="6" t="s">
        <v>5</v>
      </c>
      <c r="F4" s="6" t="s">
        <v>6</v>
      </c>
      <c r="G4" s="6" t="s">
        <v>7</v>
      </c>
      <c r="H4" s="11"/>
      <c r="I4" s="2"/>
      <c r="J4" s="2"/>
      <c r="K4" s="2"/>
      <c r="L4" s="2"/>
      <c r="M4" s="2"/>
      <c r="N4" s="2"/>
      <c r="O4" s="13" t="s">
        <v>86</v>
      </c>
      <c r="P4" s="2"/>
      <c r="Q4" s="2"/>
      <c r="R4" s="2"/>
      <c r="S4" s="2"/>
      <c r="T4" s="2"/>
      <c r="U4" s="2"/>
      <c r="V4" s="2"/>
      <c r="W4" s="2"/>
    </row>
    <row r="5" spans="1:23" ht="11.1" customHeight="1" x14ac:dyDescent="0.2">
      <c r="A5" s="8"/>
      <c r="B5" s="8"/>
      <c r="C5" s="8"/>
      <c r="D5" s="4"/>
      <c r="E5" s="4"/>
      <c r="F5" s="14">
        <f t="shared" ref="F5:G5" si="0">SUM(F6:F85)</f>
        <v>16951.875</v>
      </c>
      <c r="G5" s="14">
        <f t="shared" si="0"/>
        <v>25566.89799999999</v>
      </c>
      <c r="H5" s="11"/>
      <c r="I5" s="14">
        <f t="shared" ref="I5:N5" si="1">SUM(I6:I85)</f>
        <v>0</v>
      </c>
      <c r="J5" s="14">
        <f t="shared" si="1"/>
        <v>0</v>
      </c>
      <c r="K5" s="14">
        <f t="shared" si="1"/>
        <v>0</v>
      </c>
      <c r="L5" s="14">
        <f t="shared" si="1"/>
        <v>3390.375</v>
      </c>
      <c r="M5" s="14">
        <f t="shared" si="1"/>
        <v>8480</v>
      </c>
      <c r="N5" s="14">
        <f t="shared" si="1"/>
        <v>0</v>
      </c>
      <c r="O5" s="15"/>
      <c r="P5" s="2"/>
      <c r="Q5" s="2"/>
      <c r="R5" s="14">
        <f>SUM(R6:R85)</f>
        <v>1710.8321999999994</v>
      </c>
      <c r="S5" s="14">
        <f>SUM(S6:S85)</f>
        <v>2699.1664000000005</v>
      </c>
      <c r="T5" s="14">
        <f>SUM(T6:T85)</f>
        <v>3226.0410000000002</v>
      </c>
      <c r="U5" s="2"/>
      <c r="V5" s="14">
        <f>SUM(V6:V85)</f>
        <v>7703.7</v>
      </c>
      <c r="W5" s="14">
        <f>SUM(W6:W85)</f>
        <v>0</v>
      </c>
    </row>
    <row r="6" spans="1:23" ht="11.1" customHeight="1" outlineLevel="2" x14ac:dyDescent="0.2">
      <c r="A6" s="9" t="s">
        <v>8</v>
      </c>
      <c r="B6" s="9" t="s">
        <v>9</v>
      </c>
      <c r="C6" s="17" t="str">
        <f>VLOOKUP(A6,[1]TDSheet!$A:$C,3,0)</f>
        <v>АКЦИЯ</v>
      </c>
      <c r="D6" s="5">
        <v>428.76499999999999</v>
      </c>
      <c r="E6" s="5"/>
      <c r="F6" s="5">
        <v>359.90100000000001</v>
      </c>
      <c r="G6" s="5">
        <v>68.864000000000004</v>
      </c>
      <c r="H6" s="19">
        <v>0</v>
      </c>
      <c r="L6" s="7">
        <f>F6/5</f>
        <v>71.980199999999996</v>
      </c>
      <c r="M6" s="29">
        <v>0</v>
      </c>
      <c r="P6" s="7">
        <f>(G6+M6)/L6</f>
        <v>0.95670753901767436</v>
      </c>
      <c r="Q6" s="7">
        <f>G6/L6</f>
        <v>0.95670753901767436</v>
      </c>
      <c r="R6" s="7">
        <f>VLOOKUP(A6,[1]TDSheet!$A:$S,19,0)</f>
        <v>34.249200000000002</v>
      </c>
      <c r="S6" s="7">
        <f>VLOOKUP(A6,[1]TDSheet!$A:$T,20,0)</f>
        <v>35.557000000000002</v>
      </c>
      <c r="T6" s="7">
        <f>VLOOKUP(A6,[1]TDSheet!$A:$L,12,0)</f>
        <v>67.8232</v>
      </c>
      <c r="U6" s="30" t="s">
        <v>93</v>
      </c>
      <c r="V6" s="7">
        <f>M6*H6</f>
        <v>0</v>
      </c>
    </row>
    <row r="7" spans="1:23" ht="11.1" customHeight="1" outlineLevel="2" x14ac:dyDescent="0.2">
      <c r="A7" s="9" t="s">
        <v>10</v>
      </c>
      <c r="B7" s="9" t="s">
        <v>9</v>
      </c>
      <c r="C7" s="17" t="str">
        <f>VLOOKUP(A7,[1]TDSheet!$A:$C,3,0)</f>
        <v>АКЦИЯ</v>
      </c>
      <c r="D7" s="5">
        <v>565.62400000000002</v>
      </c>
      <c r="E7" s="5">
        <v>624.79</v>
      </c>
      <c r="F7" s="5">
        <v>480.45600000000002</v>
      </c>
      <c r="G7" s="5">
        <v>709.95799999999997</v>
      </c>
      <c r="H7" s="19">
        <f>VLOOKUP(A7,[1]TDSheet!$A:$H,8,0)</f>
        <v>1</v>
      </c>
      <c r="L7" s="7">
        <f t="shared" ref="L7:L70" si="2">F7/5</f>
        <v>96.091200000000001</v>
      </c>
      <c r="M7" s="27">
        <v>0</v>
      </c>
      <c r="P7" s="7">
        <f t="shared" ref="P7:P70" si="3">(G7+M7)/L7</f>
        <v>7.3883768753017964</v>
      </c>
      <c r="Q7" s="7">
        <f t="shared" ref="Q7:Q70" si="4">G7/L7</f>
        <v>7.3883768753017964</v>
      </c>
      <c r="R7" s="7">
        <f>VLOOKUP(A7,[1]TDSheet!$A:$S,19,0)</f>
        <v>55.5304</v>
      </c>
      <c r="S7" s="7">
        <f>VLOOKUP(A7,[1]TDSheet!$A:$T,20,0)</f>
        <v>53.9542</v>
      </c>
      <c r="T7" s="7">
        <f>VLOOKUP(A7,[1]TDSheet!$A:$L,12,0)</f>
        <v>87.444800000000001</v>
      </c>
      <c r="V7" s="7">
        <f t="shared" ref="V7:V70" si="5">M7*H7</f>
        <v>0</v>
      </c>
    </row>
    <row r="8" spans="1:23" ht="11.1" customHeight="1" outlineLevel="2" x14ac:dyDescent="0.2">
      <c r="A8" s="9" t="s">
        <v>11</v>
      </c>
      <c r="B8" s="9" t="s">
        <v>9</v>
      </c>
      <c r="C8" s="9"/>
      <c r="D8" s="5">
        <v>665.19500000000005</v>
      </c>
      <c r="E8" s="5"/>
      <c r="F8" s="5">
        <v>409.82499999999999</v>
      </c>
      <c r="G8" s="5">
        <v>255.37</v>
      </c>
      <c r="H8" s="19">
        <f>VLOOKUP(A8,[1]TDSheet!$A:$H,8,0)</f>
        <v>1</v>
      </c>
      <c r="L8" s="7">
        <f t="shared" si="2"/>
        <v>81.965000000000003</v>
      </c>
      <c r="M8" s="24">
        <v>560</v>
      </c>
      <c r="P8" s="7">
        <f t="shared" si="3"/>
        <v>9.9477825901299326</v>
      </c>
      <c r="Q8" s="7">
        <f t="shared" si="4"/>
        <v>3.1155981211492709</v>
      </c>
      <c r="R8" s="7">
        <f>VLOOKUP(A8,[1]TDSheet!$A:$S,19,0)</f>
        <v>52.996799999999993</v>
      </c>
      <c r="S8" s="7">
        <f>VLOOKUP(A8,[1]TDSheet!$A:$T,20,0)</f>
        <v>83.055399999999992</v>
      </c>
      <c r="T8" s="7">
        <f>VLOOKUP(A8,[1]TDSheet!$A:$L,12,0)</f>
        <v>74.391999999999996</v>
      </c>
      <c r="V8" s="7">
        <f t="shared" si="5"/>
        <v>560</v>
      </c>
    </row>
    <row r="9" spans="1:23" ht="11.1" customHeight="1" outlineLevel="2" x14ac:dyDescent="0.2">
      <c r="A9" s="9" t="s">
        <v>12</v>
      </c>
      <c r="B9" s="9" t="s">
        <v>9</v>
      </c>
      <c r="C9" s="9"/>
      <c r="D9" s="5">
        <v>361.863</v>
      </c>
      <c r="E9" s="5"/>
      <c r="F9" s="5">
        <v>351.92</v>
      </c>
      <c r="G9" s="5">
        <v>9.9429999999999996</v>
      </c>
      <c r="H9" s="19">
        <f>VLOOKUP(A9,[1]TDSheet!$A:$H,8,0)</f>
        <v>1</v>
      </c>
      <c r="L9" s="7">
        <f t="shared" si="2"/>
        <v>70.384</v>
      </c>
      <c r="M9" s="24">
        <v>480</v>
      </c>
      <c r="P9" s="7">
        <f t="shared" si="3"/>
        <v>6.960999659013412</v>
      </c>
      <c r="Q9" s="7">
        <f t="shared" si="4"/>
        <v>0.14126790179586268</v>
      </c>
      <c r="R9" s="7">
        <f>VLOOKUP(A9,[1]TDSheet!$A:$S,19,0)</f>
        <v>54.463000000000001</v>
      </c>
      <c r="S9" s="7">
        <f>VLOOKUP(A9,[1]TDSheet!$A:$T,20,0)</f>
        <v>59.834600000000002</v>
      </c>
      <c r="T9" s="7">
        <f>VLOOKUP(A9,[1]TDSheet!$A:$L,12,0)</f>
        <v>79.809799999999996</v>
      </c>
      <c r="V9" s="7">
        <f t="shared" si="5"/>
        <v>480</v>
      </c>
    </row>
    <row r="10" spans="1:23" ht="11.1" customHeight="1" outlineLevel="2" x14ac:dyDescent="0.2">
      <c r="A10" s="9" t="s">
        <v>13</v>
      </c>
      <c r="B10" s="9" t="s">
        <v>9</v>
      </c>
      <c r="C10" s="9"/>
      <c r="D10" s="5">
        <v>292.85599999999999</v>
      </c>
      <c r="E10" s="5"/>
      <c r="F10" s="5">
        <v>295.22399999999999</v>
      </c>
      <c r="G10" s="5">
        <v>-2.3679999999999999</v>
      </c>
      <c r="H10" s="19">
        <f>VLOOKUP(A10,[1]TDSheet!$A:$H,8,0)</f>
        <v>1</v>
      </c>
      <c r="L10" s="7">
        <f t="shared" si="2"/>
        <v>59.044799999999995</v>
      </c>
      <c r="M10" s="24">
        <v>420</v>
      </c>
      <c r="P10" s="7">
        <f t="shared" si="3"/>
        <v>7.0731376852830401</v>
      </c>
      <c r="Q10" s="7">
        <f t="shared" si="4"/>
        <v>-4.0105140503482101E-2</v>
      </c>
      <c r="R10" s="7">
        <f>VLOOKUP(A10,[1]TDSheet!$A:$S,19,0)</f>
        <v>54.377599999999994</v>
      </c>
      <c r="S10" s="7">
        <f>VLOOKUP(A10,[1]TDSheet!$A:$T,20,0)</f>
        <v>41.636399999999995</v>
      </c>
      <c r="T10" s="7">
        <f>VLOOKUP(A10,[1]TDSheet!$A:$L,12,0)</f>
        <v>52.019399999999997</v>
      </c>
      <c r="V10" s="7">
        <f t="shared" si="5"/>
        <v>420</v>
      </c>
    </row>
    <row r="11" spans="1:23" ht="11.1" customHeight="1" outlineLevel="2" x14ac:dyDescent="0.2">
      <c r="A11" s="9" t="s">
        <v>21</v>
      </c>
      <c r="B11" s="9" t="s">
        <v>22</v>
      </c>
      <c r="C11" s="9"/>
      <c r="D11" s="5">
        <v>71</v>
      </c>
      <c r="E11" s="5">
        <v>40</v>
      </c>
      <c r="F11" s="5">
        <v>38</v>
      </c>
      <c r="G11" s="5">
        <v>73</v>
      </c>
      <c r="H11" s="19">
        <f>VLOOKUP(A11,[1]TDSheet!$A:$H,8,0)</f>
        <v>0.35</v>
      </c>
      <c r="L11" s="7">
        <f t="shared" si="2"/>
        <v>7.6</v>
      </c>
      <c r="M11" s="24">
        <v>20</v>
      </c>
      <c r="P11" s="7">
        <f t="shared" si="3"/>
        <v>12.236842105263159</v>
      </c>
      <c r="Q11" s="7">
        <f t="shared" si="4"/>
        <v>9.6052631578947381</v>
      </c>
      <c r="R11" s="7">
        <f>VLOOKUP(A11,[1]TDSheet!$A:$S,19,0)</f>
        <v>3.4</v>
      </c>
      <c r="S11" s="7">
        <f>VLOOKUP(A11,[1]TDSheet!$A:$T,20,0)</f>
        <v>8.4</v>
      </c>
      <c r="T11" s="7">
        <f>VLOOKUP(A11,[1]TDSheet!$A:$L,12,0)</f>
        <v>8.4</v>
      </c>
      <c r="V11" s="7">
        <f t="shared" si="5"/>
        <v>7</v>
      </c>
    </row>
    <row r="12" spans="1:23" ht="11.1" customHeight="1" outlineLevel="2" x14ac:dyDescent="0.2">
      <c r="A12" s="9" t="s">
        <v>23</v>
      </c>
      <c r="B12" s="9" t="s">
        <v>22</v>
      </c>
      <c r="C12" s="9"/>
      <c r="D12" s="5">
        <v>92.605000000000004</v>
      </c>
      <c r="E12" s="5">
        <v>330</v>
      </c>
      <c r="F12" s="5">
        <v>96.370999999999995</v>
      </c>
      <c r="G12" s="5">
        <v>326.23399999999998</v>
      </c>
      <c r="H12" s="19">
        <f>VLOOKUP(A12,[1]TDSheet!$A:$H,8,0)</f>
        <v>0.45</v>
      </c>
      <c r="L12" s="7">
        <f t="shared" si="2"/>
        <v>19.2742</v>
      </c>
      <c r="M12" s="24"/>
      <c r="P12" s="7">
        <f t="shared" si="3"/>
        <v>16.92594245156738</v>
      </c>
      <c r="Q12" s="7">
        <f t="shared" si="4"/>
        <v>16.92594245156738</v>
      </c>
      <c r="R12" s="7">
        <f>VLOOKUP(A12,[1]TDSheet!$A:$S,19,0)</f>
        <v>24</v>
      </c>
      <c r="S12" s="7">
        <f>VLOOKUP(A12,[1]TDSheet!$A:$T,20,0)</f>
        <v>10</v>
      </c>
      <c r="T12" s="7">
        <f>VLOOKUP(A12,[1]TDSheet!$A:$L,12,0)</f>
        <v>31.153199999999998</v>
      </c>
      <c r="V12" s="7">
        <f t="shared" si="5"/>
        <v>0</v>
      </c>
    </row>
    <row r="13" spans="1:23" ht="21.95" customHeight="1" outlineLevel="2" x14ac:dyDescent="0.2">
      <c r="A13" s="9" t="s">
        <v>24</v>
      </c>
      <c r="B13" s="9" t="s">
        <v>22</v>
      </c>
      <c r="C13" s="9"/>
      <c r="D13" s="5">
        <v>132.62700000000001</v>
      </c>
      <c r="E13" s="5">
        <v>144</v>
      </c>
      <c r="F13" s="5">
        <v>131.822</v>
      </c>
      <c r="G13" s="5">
        <v>144.80500000000001</v>
      </c>
      <c r="H13" s="19">
        <f>VLOOKUP(A13,[1]TDSheet!$A:$H,8,0)</f>
        <v>0.45</v>
      </c>
      <c r="L13" s="7">
        <f t="shared" si="2"/>
        <v>26.3644</v>
      </c>
      <c r="M13" s="24">
        <v>175</v>
      </c>
      <c r="P13" s="7">
        <f t="shared" si="3"/>
        <v>12.130183125730152</v>
      </c>
      <c r="Q13" s="7">
        <f t="shared" si="4"/>
        <v>5.4924443567841488</v>
      </c>
      <c r="R13" s="7">
        <f>VLOOKUP(A13,[1]TDSheet!$A:$S,19,0)</f>
        <v>15.6</v>
      </c>
      <c r="S13" s="7">
        <f>VLOOKUP(A13,[1]TDSheet!$A:$T,20,0)</f>
        <v>17.600000000000001</v>
      </c>
      <c r="T13" s="7">
        <f>VLOOKUP(A13,[1]TDSheet!$A:$L,12,0)</f>
        <v>20.2746</v>
      </c>
      <c r="V13" s="7">
        <f t="shared" si="5"/>
        <v>78.75</v>
      </c>
    </row>
    <row r="14" spans="1:23" ht="11.1" customHeight="1" outlineLevel="2" x14ac:dyDescent="0.2">
      <c r="A14" s="9" t="s">
        <v>25</v>
      </c>
      <c r="B14" s="9" t="s">
        <v>22</v>
      </c>
      <c r="C14" s="9"/>
      <c r="D14" s="5">
        <v>128</v>
      </c>
      <c r="E14" s="5"/>
      <c r="F14" s="5">
        <v>12</v>
      </c>
      <c r="G14" s="5">
        <v>116</v>
      </c>
      <c r="H14" s="19">
        <f>VLOOKUP(A14,[1]TDSheet!$A:$H,8,0)</f>
        <v>0.35</v>
      </c>
      <c r="L14" s="7">
        <f t="shared" si="2"/>
        <v>2.4</v>
      </c>
      <c r="M14" s="24"/>
      <c r="P14" s="7">
        <f t="shared" si="3"/>
        <v>48.333333333333336</v>
      </c>
      <c r="Q14" s="7">
        <f t="shared" si="4"/>
        <v>48.333333333333336</v>
      </c>
      <c r="R14" s="7">
        <f>VLOOKUP(A14,[1]TDSheet!$A:$S,19,0)</f>
        <v>9.1999999999999993</v>
      </c>
      <c r="S14" s="7">
        <f>VLOOKUP(A14,[1]TDSheet!$A:$T,20,0)</f>
        <v>10.6</v>
      </c>
      <c r="T14" s="7">
        <f>VLOOKUP(A14,[1]TDSheet!$A:$L,12,0)</f>
        <v>1</v>
      </c>
      <c r="V14" s="7">
        <f t="shared" si="5"/>
        <v>0</v>
      </c>
    </row>
    <row r="15" spans="1:23" ht="11.1" customHeight="1" outlineLevel="2" x14ac:dyDescent="0.2">
      <c r="A15" s="9" t="s">
        <v>57</v>
      </c>
      <c r="B15" s="9" t="s">
        <v>22</v>
      </c>
      <c r="C15" s="9"/>
      <c r="D15" s="5">
        <v>336</v>
      </c>
      <c r="E15" s="5">
        <v>135</v>
      </c>
      <c r="F15" s="5">
        <v>134</v>
      </c>
      <c r="G15" s="5">
        <v>337</v>
      </c>
      <c r="H15" s="19">
        <f>VLOOKUP(A15,[1]TDSheet!$A:$H,8,0)</f>
        <v>0.17</v>
      </c>
      <c r="L15" s="7">
        <f t="shared" si="2"/>
        <v>26.8</v>
      </c>
      <c r="M15" s="24"/>
      <c r="P15" s="7">
        <f t="shared" si="3"/>
        <v>12.574626865671641</v>
      </c>
      <c r="Q15" s="7">
        <f t="shared" si="4"/>
        <v>12.574626865671641</v>
      </c>
      <c r="R15" s="7">
        <f>VLOOKUP(A15,[1]TDSheet!$A:$S,19,0)</f>
        <v>0</v>
      </c>
      <c r="S15" s="7">
        <f>VLOOKUP(A15,[1]TDSheet!$A:$T,20,0)</f>
        <v>43.8</v>
      </c>
      <c r="T15" s="7">
        <f>VLOOKUP(A15,[1]TDSheet!$A:$L,12,0)</f>
        <v>36.4</v>
      </c>
      <c r="V15" s="7">
        <f t="shared" si="5"/>
        <v>0</v>
      </c>
    </row>
    <row r="16" spans="1:23" ht="11.1" customHeight="1" outlineLevel="2" x14ac:dyDescent="0.2">
      <c r="A16" s="9" t="s">
        <v>58</v>
      </c>
      <c r="B16" s="9" t="s">
        <v>22</v>
      </c>
      <c r="C16" s="9"/>
      <c r="D16" s="5">
        <v>3</v>
      </c>
      <c r="E16" s="5"/>
      <c r="F16" s="5">
        <v>2</v>
      </c>
      <c r="G16" s="5">
        <v>1</v>
      </c>
      <c r="H16" s="19">
        <f>VLOOKUP(A16,[1]TDSheet!$A:$H,8,0)</f>
        <v>0.28000000000000003</v>
      </c>
      <c r="L16" s="7">
        <f t="shared" si="2"/>
        <v>0.4</v>
      </c>
      <c r="M16" s="26">
        <v>100</v>
      </c>
      <c r="P16" s="7">
        <f t="shared" si="3"/>
        <v>252.5</v>
      </c>
      <c r="Q16" s="7">
        <f t="shared" si="4"/>
        <v>2.5</v>
      </c>
      <c r="R16" s="7">
        <f>VLOOKUP(A16,[1]TDSheet!$A:$S,19,0)</f>
        <v>0</v>
      </c>
      <c r="S16" s="7">
        <f>VLOOKUP(A16,[1]TDSheet!$A:$T,20,0)</f>
        <v>0</v>
      </c>
      <c r="T16" s="7">
        <f>VLOOKUP(A16,[1]TDSheet!$A:$L,12,0)</f>
        <v>14</v>
      </c>
      <c r="U16" s="28" t="s">
        <v>92</v>
      </c>
      <c r="V16" s="7">
        <f t="shared" si="5"/>
        <v>28.000000000000004</v>
      </c>
    </row>
    <row r="17" spans="1:22" ht="21.95" customHeight="1" outlineLevel="2" x14ac:dyDescent="0.2">
      <c r="A17" s="9" t="s">
        <v>59</v>
      </c>
      <c r="B17" s="9" t="s">
        <v>22</v>
      </c>
      <c r="C17" s="9"/>
      <c r="D17" s="5">
        <v>290</v>
      </c>
      <c r="E17" s="5"/>
      <c r="F17" s="5">
        <v>66</v>
      </c>
      <c r="G17" s="5">
        <v>224</v>
      </c>
      <c r="H17" s="19">
        <f>VLOOKUP(A17,[1]TDSheet!$A:$H,8,0)</f>
        <v>0.42</v>
      </c>
      <c r="L17" s="7">
        <f t="shared" si="2"/>
        <v>13.2</v>
      </c>
      <c r="M17" s="24"/>
      <c r="P17" s="7">
        <f t="shared" si="3"/>
        <v>16.969696969696969</v>
      </c>
      <c r="Q17" s="7">
        <f t="shared" si="4"/>
        <v>16.969696969696969</v>
      </c>
      <c r="R17" s="7">
        <f>VLOOKUP(A17,[1]TDSheet!$A:$S,19,0)</f>
        <v>11</v>
      </c>
      <c r="S17" s="7">
        <f>VLOOKUP(A17,[1]TDSheet!$A:$T,20,0)</f>
        <v>26.6</v>
      </c>
      <c r="T17" s="7">
        <f>VLOOKUP(A17,[1]TDSheet!$A:$L,12,0)</f>
        <v>4.8</v>
      </c>
      <c r="V17" s="7">
        <f t="shared" si="5"/>
        <v>0</v>
      </c>
    </row>
    <row r="18" spans="1:22" ht="11.1" customHeight="1" outlineLevel="2" x14ac:dyDescent="0.2">
      <c r="A18" s="9" t="s">
        <v>60</v>
      </c>
      <c r="B18" s="9" t="s">
        <v>22</v>
      </c>
      <c r="C18" s="18" t="str">
        <f>VLOOKUP(A18,[1]TDSheet!$A:$C,3,0)</f>
        <v>АКЦИЯ</v>
      </c>
      <c r="D18" s="5">
        <v>1291</v>
      </c>
      <c r="E18" s="5"/>
      <c r="F18" s="5">
        <v>79</v>
      </c>
      <c r="G18" s="25">
        <f>1212+G68</f>
        <v>894</v>
      </c>
      <c r="H18" s="19">
        <f>VLOOKUP(A18,[1]TDSheet!$A:$H,8,0)</f>
        <v>0.42</v>
      </c>
      <c r="L18" s="7">
        <f t="shared" si="2"/>
        <v>15.8</v>
      </c>
      <c r="M18" s="24"/>
      <c r="P18" s="7">
        <f t="shared" si="3"/>
        <v>56.582278481012658</v>
      </c>
      <c r="Q18" s="7">
        <f t="shared" si="4"/>
        <v>56.582278481012658</v>
      </c>
      <c r="R18" s="7">
        <f>VLOOKUP(A18,[1]TDSheet!$A:$S,19,0)</f>
        <v>23</v>
      </c>
      <c r="S18" s="7">
        <f>VLOOKUP(A18,[1]TDSheet!$A:$T,20,0)</f>
        <v>19</v>
      </c>
      <c r="T18" s="7">
        <f>VLOOKUP(A18,[1]TDSheet!$A:$L,12,0)</f>
        <v>22.2</v>
      </c>
      <c r="V18" s="7">
        <f t="shared" si="5"/>
        <v>0</v>
      </c>
    </row>
    <row r="19" spans="1:22" ht="11.1" customHeight="1" outlineLevel="2" x14ac:dyDescent="0.2">
      <c r="A19" s="9" t="s">
        <v>28</v>
      </c>
      <c r="B19" s="9" t="s">
        <v>9</v>
      </c>
      <c r="C19" s="17" t="str">
        <f>VLOOKUP(A19,[1]TDSheet!$A:$C,3,0)</f>
        <v>АКЦИЯ</v>
      </c>
      <c r="D19" s="5">
        <v>965.226</v>
      </c>
      <c r="E19" s="5"/>
      <c r="F19" s="5">
        <v>332.697</v>
      </c>
      <c r="G19" s="5">
        <v>632.529</v>
      </c>
      <c r="H19" s="19">
        <f>VLOOKUP(A19,[1]TDSheet!$A:$H,8,0)</f>
        <v>1</v>
      </c>
      <c r="L19" s="7">
        <f t="shared" si="2"/>
        <v>66.539400000000001</v>
      </c>
      <c r="M19" s="27">
        <v>0</v>
      </c>
      <c r="P19" s="7">
        <f t="shared" si="3"/>
        <v>9.5060821107494213</v>
      </c>
      <c r="Q19" s="7">
        <f t="shared" si="4"/>
        <v>9.5060821107494213</v>
      </c>
      <c r="R19" s="7">
        <f>VLOOKUP(A19,[1]TDSheet!$A:$S,19,0)</f>
        <v>56.509599999999999</v>
      </c>
      <c r="S19" s="7">
        <f>VLOOKUP(A19,[1]TDSheet!$A:$T,20,0)</f>
        <v>74.520399999999995</v>
      </c>
      <c r="T19" s="7">
        <f>VLOOKUP(A19,[1]TDSheet!$A:$L,12,0)</f>
        <v>74.834000000000003</v>
      </c>
      <c r="V19" s="7">
        <f t="shared" si="5"/>
        <v>0</v>
      </c>
    </row>
    <row r="20" spans="1:22" ht="11.1" customHeight="1" outlineLevel="2" x14ac:dyDescent="0.2">
      <c r="A20" s="9" t="s">
        <v>29</v>
      </c>
      <c r="B20" s="9" t="s">
        <v>9</v>
      </c>
      <c r="C20" s="9"/>
      <c r="D20" s="5">
        <v>1420.8530000000001</v>
      </c>
      <c r="E20" s="5">
        <v>314.52</v>
      </c>
      <c r="F20" s="5">
        <v>1117.299</v>
      </c>
      <c r="G20" s="5">
        <v>618.07399999999996</v>
      </c>
      <c r="H20" s="19">
        <f>VLOOKUP(A20,[1]TDSheet!$A:$H,8,0)</f>
        <v>1</v>
      </c>
      <c r="L20" s="7">
        <f t="shared" si="2"/>
        <v>223.4598</v>
      </c>
      <c r="M20" s="24">
        <v>1650</v>
      </c>
      <c r="P20" s="7">
        <f t="shared" si="3"/>
        <v>10.149807705905044</v>
      </c>
      <c r="Q20" s="7">
        <f t="shared" si="4"/>
        <v>2.7659292633395354</v>
      </c>
      <c r="R20" s="7">
        <f>VLOOKUP(A20,[1]TDSheet!$A:$S,19,0)</f>
        <v>97.1374</v>
      </c>
      <c r="S20" s="7">
        <f>VLOOKUP(A20,[1]TDSheet!$A:$T,20,0)</f>
        <v>153.67099999999999</v>
      </c>
      <c r="T20" s="7">
        <f>VLOOKUP(A20,[1]TDSheet!$A:$L,12,0)</f>
        <v>106.8626</v>
      </c>
      <c r="V20" s="7">
        <f t="shared" si="5"/>
        <v>1650</v>
      </c>
    </row>
    <row r="21" spans="1:22" ht="11.1" customHeight="1" outlineLevel="2" x14ac:dyDescent="0.2">
      <c r="A21" s="9" t="s">
        <v>30</v>
      </c>
      <c r="B21" s="9" t="s">
        <v>9</v>
      </c>
      <c r="C21" s="9"/>
      <c r="D21" s="5">
        <v>165.708</v>
      </c>
      <c r="E21" s="5"/>
      <c r="F21" s="5">
        <v>74.760000000000005</v>
      </c>
      <c r="G21" s="5">
        <v>90.947999999999993</v>
      </c>
      <c r="H21" s="19">
        <f>VLOOKUP(A21,[1]TDSheet!$A:$H,8,0)</f>
        <v>1</v>
      </c>
      <c r="L21" s="7">
        <f t="shared" si="2"/>
        <v>14.952000000000002</v>
      </c>
      <c r="M21" s="24">
        <v>90</v>
      </c>
      <c r="P21" s="7">
        <f t="shared" si="3"/>
        <v>12.101926163723913</v>
      </c>
      <c r="Q21" s="7">
        <f t="shared" si="4"/>
        <v>6.0826645264847503</v>
      </c>
      <c r="R21" s="7">
        <f>VLOOKUP(A21,[1]TDSheet!$A:$S,19,0)</f>
        <v>4.3940000000000001</v>
      </c>
      <c r="S21" s="7">
        <f>VLOOKUP(A21,[1]TDSheet!$A:$T,20,0)</f>
        <v>16.905000000000001</v>
      </c>
      <c r="T21" s="7">
        <f>VLOOKUP(A21,[1]TDSheet!$A:$L,12,0)</f>
        <v>5.9718</v>
      </c>
      <c r="V21" s="7">
        <f t="shared" si="5"/>
        <v>90</v>
      </c>
    </row>
    <row r="22" spans="1:22" ht="11.1" customHeight="1" outlineLevel="2" x14ac:dyDescent="0.2">
      <c r="A22" s="9" t="s">
        <v>31</v>
      </c>
      <c r="B22" s="9" t="s">
        <v>9</v>
      </c>
      <c r="C22" s="17" t="str">
        <f>VLOOKUP(A22,[1]TDSheet!$A:$C,3,0)</f>
        <v>АКЦИЯ</v>
      </c>
      <c r="D22" s="5">
        <v>818.62</v>
      </c>
      <c r="E22" s="5">
        <v>656.65</v>
      </c>
      <c r="F22" s="5">
        <v>623.63599999999997</v>
      </c>
      <c r="G22" s="5">
        <v>851.63400000000001</v>
      </c>
      <c r="H22" s="19">
        <f>VLOOKUP(A22,[1]TDSheet!$A:$H,8,0)</f>
        <v>1</v>
      </c>
      <c r="L22" s="7">
        <f t="shared" si="2"/>
        <v>124.7272</v>
      </c>
      <c r="M22" s="27">
        <v>0</v>
      </c>
      <c r="P22" s="7">
        <f t="shared" si="3"/>
        <v>6.8279733690806816</v>
      </c>
      <c r="Q22" s="7">
        <f t="shared" si="4"/>
        <v>6.8279733690806816</v>
      </c>
      <c r="R22" s="7">
        <f>VLOOKUP(A22,[1]TDSheet!$A:$S,19,0)</f>
        <v>39.580799999999996</v>
      </c>
      <c r="S22" s="7">
        <f>VLOOKUP(A22,[1]TDSheet!$A:$T,20,0)</f>
        <v>109.383</v>
      </c>
      <c r="T22" s="7">
        <f>VLOOKUP(A22,[1]TDSheet!$A:$L,12,0)</f>
        <v>113.75340000000001</v>
      </c>
      <c r="V22" s="7">
        <f t="shared" si="5"/>
        <v>0</v>
      </c>
    </row>
    <row r="23" spans="1:22" ht="21.95" customHeight="1" outlineLevel="2" x14ac:dyDescent="0.2">
      <c r="A23" s="9" t="s">
        <v>32</v>
      </c>
      <c r="B23" s="9" t="s">
        <v>9</v>
      </c>
      <c r="C23" s="9"/>
      <c r="D23" s="5">
        <v>1508.5509999999999</v>
      </c>
      <c r="E23" s="5">
        <v>4995.3549999999996</v>
      </c>
      <c r="F23" s="5">
        <v>1655.8340000000001</v>
      </c>
      <c r="G23" s="5">
        <v>4848.0720000000001</v>
      </c>
      <c r="H23" s="19">
        <f>VLOOKUP(A23,[1]TDSheet!$A:$H,8,0)</f>
        <v>1</v>
      </c>
      <c r="L23" s="7">
        <f t="shared" si="2"/>
        <v>331.16680000000002</v>
      </c>
      <c r="M23" s="24"/>
      <c r="P23" s="7">
        <f t="shared" si="3"/>
        <v>14.639366023405728</v>
      </c>
      <c r="Q23" s="7">
        <f t="shared" si="4"/>
        <v>14.639366023405728</v>
      </c>
      <c r="R23" s="7">
        <f>VLOOKUP(A23,[1]TDSheet!$A:$S,19,0)</f>
        <v>106.64259999999999</v>
      </c>
      <c r="S23" s="7">
        <f>VLOOKUP(A23,[1]TDSheet!$A:$T,20,0)</f>
        <v>223.7756</v>
      </c>
      <c r="T23" s="7">
        <f>VLOOKUP(A23,[1]TDSheet!$A:$L,12,0)</f>
        <v>261.99340000000001</v>
      </c>
      <c r="U23" s="7">
        <f>VLOOKUP(A23,[1]TDSheet!$A:$U,21,0)</f>
        <v>-1250</v>
      </c>
      <c r="V23" s="7">
        <f t="shared" si="5"/>
        <v>0</v>
      </c>
    </row>
    <row r="24" spans="1:22" ht="11.1" customHeight="1" outlineLevel="2" x14ac:dyDescent="0.2">
      <c r="A24" s="9" t="s">
        <v>33</v>
      </c>
      <c r="B24" s="9" t="s">
        <v>9</v>
      </c>
      <c r="C24" s="17" t="str">
        <f>VLOOKUP(A24,[1]TDSheet!$A:$C,3,0)</f>
        <v>АКЦИЯ</v>
      </c>
      <c r="D24" s="5">
        <v>714.72799999999995</v>
      </c>
      <c r="E24" s="5"/>
      <c r="F24" s="5">
        <v>120.949</v>
      </c>
      <c r="G24" s="25">
        <f>593.779+G69</f>
        <v>321.29199999999997</v>
      </c>
      <c r="H24" s="19">
        <f>VLOOKUP(A24,[1]TDSheet!$A:$H,8,0)</f>
        <v>1</v>
      </c>
      <c r="L24" s="7">
        <f t="shared" si="2"/>
        <v>24.189799999999998</v>
      </c>
      <c r="M24" s="24"/>
      <c r="P24" s="7">
        <f t="shared" si="3"/>
        <v>13.282127177570711</v>
      </c>
      <c r="Q24" s="7">
        <f t="shared" si="4"/>
        <v>13.282127177570711</v>
      </c>
      <c r="R24" s="7">
        <f>VLOOKUP(A24,[1]TDSheet!$A:$S,19,0)</f>
        <v>17.044599999999999</v>
      </c>
      <c r="S24" s="7">
        <f>VLOOKUP(A24,[1]TDSheet!$A:$T,20,0)</f>
        <v>27.916599999999999</v>
      </c>
      <c r="T24" s="7">
        <f>VLOOKUP(A24,[1]TDSheet!$A:$L,12,0)</f>
        <v>31.776400000000002</v>
      </c>
      <c r="V24" s="7">
        <f t="shared" si="5"/>
        <v>0</v>
      </c>
    </row>
    <row r="25" spans="1:22" ht="11.1" customHeight="1" outlineLevel="2" x14ac:dyDescent="0.2">
      <c r="A25" s="9" t="s">
        <v>34</v>
      </c>
      <c r="B25" s="9" t="s">
        <v>9</v>
      </c>
      <c r="C25" s="17" t="str">
        <f>VLOOKUP(A25,[1]TDSheet!$A:$C,3,0)</f>
        <v>АКЦИЯ</v>
      </c>
      <c r="D25" s="5">
        <v>1340.193</v>
      </c>
      <c r="E25" s="5"/>
      <c r="F25" s="5">
        <v>477.596</v>
      </c>
      <c r="G25" s="5">
        <v>862.59699999999998</v>
      </c>
      <c r="H25" s="19">
        <f>VLOOKUP(A25,[1]TDSheet!$A:$H,8,0)</f>
        <v>1</v>
      </c>
      <c r="L25" s="7">
        <f t="shared" si="2"/>
        <v>95.519199999999998</v>
      </c>
      <c r="M25" s="27">
        <v>0</v>
      </c>
      <c r="P25" s="7">
        <f t="shared" si="3"/>
        <v>9.030613740483588</v>
      </c>
      <c r="Q25" s="7">
        <f t="shared" si="4"/>
        <v>9.030613740483588</v>
      </c>
      <c r="R25" s="7">
        <f>VLOOKUP(A25,[1]TDSheet!$A:$S,19,0)</f>
        <v>83.167600000000007</v>
      </c>
      <c r="S25" s="7">
        <f>VLOOKUP(A25,[1]TDSheet!$A:$T,20,0)</f>
        <v>91.460400000000007</v>
      </c>
      <c r="T25" s="7">
        <f>VLOOKUP(A25,[1]TDSheet!$A:$L,12,0)</f>
        <v>89.165400000000005</v>
      </c>
      <c r="V25" s="7">
        <f t="shared" si="5"/>
        <v>0</v>
      </c>
    </row>
    <row r="26" spans="1:22" ht="11.1" customHeight="1" outlineLevel="2" x14ac:dyDescent="0.2">
      <c r="A26" s="9" t="s">
        <v>35</v>
      </c>
      <c r="B26" s="9" t="s">
        <v>9</v>
      </c>
      <c r="C26" s="9"/>
      <c r="D26" s="5">
        <v>1289.2170000000001</v>
      </c>
      <c r="E26" s="5">
        <v>1311.44</v>
      </c>
      <c r="F26" s="5">
        <v>1142.0550000000001</v>
      </c>
      <c r="G26" s="5">
        <v>1458.6020000000001</v>
      </c>
      <c r="H26" s="19">
        <f>VLOOKUP(A26,[1]TDSheet!$A:$H,8,0)</f>
        <v>1</v>
      </c>
      <c r="L26" s="7">
        <f t="shared" si="2"/>
        <v>228.411</v>
      </c>
      <c r="M26" s="24">
        <v>1300</v>
      </c>
      <c r="P26" s="7">
        <f t="shared" si="3"/>
        <v>12.07736054743423</v>
      </c>
      <c r="Q26" s="7">
        <f t="shared" si="4"/>
        <v>6.385865829579136</v>
      </c>
      <c r="R26" s="7">
        <f>VLOOKUP(A26,[1]TDSheet!$A:$S,19,0)</f>
        <v>127.71700000000001</v>
      </c>
      <c r="S26" s="7">
        <f>VLOOKUP(A26,[1]TDSheet!$A:$T,20,0)</f>
        <v>176.88979999999998</v>
      </c>
      <c r="T26" s="7">
        <f>VLOOKUP(A26,[1]TDSheet!$A:$L,12,0)</f>
        <v>178.06180000000001</v>
      </c>
      <c r="U26" s="31" t="s">
        <v>94</v>
      </c>
      <c r="V26" s="7">
        <f t="shared" si="5"/>
        <v>1300</v>
      </c>
    </row>
    <row r="27" spans="1:22" ht="11.1" customHeight="1" outlineLevel="2" x14ac:dyDescent="0.2">
      <c r="A27" s="9" t="s">
        <v>36</v>
      </c>
      <c r="B27" s="9" t="s">
        <v>9</v>
      </c>
      <c r="C27" s="9"/>
      <c r="D27" s="5">
        <v>542.50099999999998</v>
      </c>
      <c r="E27" s="5">
        <v>1510.68</v>
      </c>
      <c r="F27" s="5">
        <v>576.42399999999998</v>
      </c>
      <c r="G27" s="5">
        <v>1476.7570000000001</v>
      </c>
      <c r="H27" s="19">
        <f>VLOOKUP(A27,[1]TDSheet!$A:$H,8,0)</f>
        <v>1</v>
      </c>
      <c r="L27" s="7">
        <f t="shared" si="2"/>
        <v>115.28479999999999</v>
      </c>
      <c r="M27" s="24"/>
      <c r="P27" s="7">
        <f t="shared" si="3"/>
        <v>12.80964186085243</v>
      </c>
      <c r="Q27" s="7">
        <f t="shared" si="4"/>
        <v>12.80964186085243</v>
      </c>
      <c r="R27" s="7">
        <f>VLOOKUP(A27,[1]TDSheet!$A:$S,19,0)</f>
        <v>102.62539999999998</v>
      </c>
      <c r="S27" s="7">
        <f>VLOOKUP(A27,[1]TDSheet!$A:$T,20,0)</f>
        <v>106.84</v>
      </c>
      <c r="T27" s="7">
        <f>VLOOKUP(A27,[1]TDSheet!$A:$L,12,0)</f>
        <v>175.56300000000002</v>
      </c>
      <c r="V27" s="7">
        <f t="shared" si="5"/>
        <v>0</v>
      </c>
    </row>
    <row r="28" spans="1:22" ht="11.1" customHeight="1" outlineLevel="2" x14ac:dyDescent="0.2">
      <c r="A28" s="9" t="s">
        <v>37</v>
      </c>
      <c r="B28" s="9" t="s">
        <v>9</v>
      </c>
      <c r="C28" s="17" t="str">
        <f>VLOOKUP(A28,[1]TDSheet!$A:$C,3,0)</f>
        <v>АКЦИЯ</v>
      </c>
      <c r="D28" s="5">
        <v>544.83799999999997</v>
      </c>
      <c r="E28" s="5">
        <v>548.43700000000001</v>
      </c>
      <c r="F28" s="5">
        <v>411.05399999999997</v>
      </c>
      <c r="G28" s="5">
        <v>682.221</v>
      </c>
      <c r="H28" s="19">
        <f>VLOOKUP(A28,[1]TDSheet!$A:$H,8,0)</f>
        <v>1</v>
      </c>
      <c r="L28" s="7">
        <f t="shared" si="2"/>
        <v>82.210799999999992</v>
      </c>
      <c r="M28" s="27">
        <v>0</v>
      </c>
      <c r="P28" s="7">
        <f t="shared" si="3"/>
        <v>8.2984352420849827</v>
      </c>
      <c r="Q28" s="7">
        <f t="shared" si="4"/>
        <v>8.2984352420849827</v>
      </c>
      <c r="R28" s="7">
        <f>VLOOKUP(A28,[1]TDSheet!$A:$S,19,0)</f>
        <v>36.332000000000001</v>
      </c>
      <c r="S28" s="7">
        <f>VLOOKUP(A28,[1]TDSheet!$A:$T,20,0)</f>
        <v>76.49199999999999</v>
      </c>
      <c r="T28" s="7">
        <f>VLOOKUP(A28,[1]TDSheet!$A:$L,12,0)</f>
        <v>81.743799999999993</v>
      </c>
      <c r="V28" s="7">
        <f t="shared" si="5"/>
        <v>0</v>
      </c>
    </row>
    <row r="29" spans="1:22" ht="11.1" customHeight="1" outlineLevel="2" x14ac:dyDescent="0.2">
      <c r="A29" s="9" t="s">
        <v>38</v>
      </c>
      <c r="B29" s="9" t="s">
        <v>9</v>
      </c>
      <c r="C29" s="17" t="str">
        <f>VLOOKUP(A29,[1]TDSheet!$A:$C,3,0)</f>
        <v>АКЦИЯ</v>
      </c>
      <c r="D29" s="5">
        <v>822.17200000000003</v>
      </c>
      <c r="E29" s="5"/>
      <c r="F29" s="5">
        <v>300.71199999999999</v>
      </c>
      <c r="G29" s="5">
        <v>521.46</v>
      </c>
      <c r="H29" s="19">
        <f>VLOOKUP(A29,[1]TDSheet!$A:$H,8,0)</f>
        <v>1</v>
      </c>
      <c r="L29" s="7">
        <f t="shared" si="2"/>
        <v>60.142399999999995</v>
      </c>
      <c r="M29" s="27">
        <v>0</v>
      </c>
      <c r="P29" s="7">
        <f t="shared" si="3"/>
        <v>8.6704221979834539</v>
      </c>
      <c r="Q29" s="7">
        <f t="shared" si="4"/>
        <v>8.6704221979834539</v>
      </c>
      <c r="R29" s="7">
        <f>VLOOKUP(A29,[1]TDSheet!$A:$S,19,0)</f>
        <v>43.581000000000003</v>
      </c>
      <c r="S29" s="7">
        <f>VLOOKUP(A29,[1]TDSheet!$A:$T,20,0)</f>
        <v>53.152000000000001</v>
      </c>
      <c r="T29" s="7">
        <f>VLOOKUP(A29,[1]TDSheet!$A:$L,12,0)</f>
        <v>54.52</v>
      </c>
      <c r="V29" s="7">
        <f t="shared" si="5"/>
        <v>0</v>
      </c>
    </row>
    <row r="30" spans="1:22" ht="11.1" customHeight="1" outlineLevel="2" x14ac:dyDescent="0.2">
      <c r="A30" s="9" t="s">
        <v>39</v>
      </c>
      <c r="B30" s="9" t="s">
        <v>9</v>
      </c>
      <c r="C30" s="17" t="str">
        <f>VLOOKUP(A30,[1]TDSheet!$A:$C,3,0)</f>
        <v>АКЦИЯ</v>
      </c>
      <c r="D30" s="5">
        <v>871.83100000000002</v>
      </c>
      <c r="E30" s="5"/>
      <c r="F30" s="5">
        <v>362.74700000000001</v>
      </c>
      <c r="G30" s="5">
        <v>509.084</v>
      </c>
      <c r="H30" s="19">
        <f>VLOOKUP(A30,[1]TDSheet!$A:$H,8,0)</f>
        <v>1</v>
      </c>
      <c r="L30" s="7">
        <f t="shared" si="2"/>
        <v>72.549400000000006</v>
      </c>
      <c r="M30" s="27">
        <v>0</v>
      </c>
      <c r="P30" s="7">
        <f t="shared" si="3"/>
        <v>7.0170669915946924</v>
      </c>
      <c r="Q30" s="7">
        <f t="shared" si="4"/>
        <v>7.0170669915946924</v>
      </c>
      <c r="R30" s="7">
        <f>VLOOKUP(A30,[1]TDSheet!$A:$S,19,0)</f>
        <v>40.252800000000001</v>
      </c>
      <c r="S30" s="7">
        <f>VLOOKUP(A30,[1]TDSheet!$A:$T,20,0)</f>
        <v>69.965000000000003</v>
      </c>
      <c r="T30" s="7">
        <f>VLOOKUP(A30,[1]TDSheet!$A:$L,12,0)</f>
        <v>61.212400000000002</v>
      </c>
      <c r="V30" s="7">
        <f t="shared" si="5"/>
        <v>0</v>
      </c>
    </row>
    <row r="31" spans="1:22" ht="11.1" customHeight="1" outlineLevel="2" x14ac:dyDescent="0.2">
      <c r="A31" s="9" t="s">
        <v>40</v>
      </c>
      <c r="B31" s="9" t="s">
        <v>9</v>
      </c>
      <c r="C31" s="9"/>
      <c r="D31" s="5">
        <v>26.452000000000002</v>
      </c>
      <c r="E31" s="5">
        <v>151.465</v>
      </c>
      <c r="F31" s="5">
        <v>27.172999999999998</v>
      </c>
      <c r="G31" s="5">
        <v>150.744</v>
      </c>
      <c r="H31" s="19">
        <f>VLOOKUP(A31,[1]TDSheet!$A:$H,8,0)</f>
        <v>1</v>
      </c>
      <c r="L31" s="7">
        <f t="shared" si="2"/>
        <v>5.4345999999999997</v>
      </c>
      <c r="M31" s="24"/>
      <c r="P31" s="7">
        <f t="shared" si="3"/>
        <v>27.737827991020499</v>
      </c>
      <c r="Q31" s="7">
        <f t="shared" si="4"/>
        <v>27.737827991020499</v>
      </c>
      <c r="R31" s="7">
        <f>VLOOKUP(A31,[1]TDSheet!$A:$S,19,0)</f>
        <v>8.7034000000000002</v>
      </c>
      <c r="S31" s="7">
        <f>VLOOKUP(A31,[1]TDSheet!$A:$T,20,0)</f>
        <v>8.3154000000000003</v>
      </c>
      <c r="T31" s="7">
        <f>VLOOKUP(A31,[1]TDSheet!$A:$L,12,0)</f>
        <v>20.007200000000001</v>
      </c>
      <c r="V31" s="7">
        <f t="shared" si="5"/>
        <v>0</v>
      </c>
    </row>
    <row r="32" spans="1:22" ht="11.1" customHeight="1" outlineLevel="2" x14ac:dyDescent="0.2">
      <c r="A32" s="9" t="s">
        <v>41</v>
      </c>
      <c r="B32" s="9" t="s">
        <v>9</v>
      </c>
      <c r="C32" s="9"/>
      <c r="D32" s="5">
        <v>159.262</v>
      </c>
      <c r="E32" s="5">
        <v>174.655</v>
      </c>
      <c r="F32" s="5">
        <v>160.053</v>
      </c>
      <c r="G32" s="5">
        <v>173.864</v>
      </c>
      <c r="H32" s="19">
        <f>VLOOKUP(A32,[1]TDSheet!$A:$H,8,0)</f>
        <v>1</v>
      </c>
      <c r="L32" s="7">
        <f t="shared" si="2"/>
        <v>32.010599999999997</v>
      </c>
      <c r="M32" s="24">
        <v>210</v>
      </c>
      <c r="P32" s="7">
        <f t="shared" si="3"/>
        <v>11.991777723629051</v>
      </c>
      <c r="Q32" s="7">
        <f t="shared" si="4"/>
        <v>5.4314508319119295</v>
      </c>
      <c r="R32" s="7">
        <f>VLOOKUP(A32,[1]TDSheet!$A:$S,19,0)</f>
        <v>7.817400000000001</v>
      </c>
      <c r="S32" s="7">
        <f>VLOOKUP(A32,[1]TDSheet!$A:$T,20,0)</f>
        <v>15.3368</v>
      </c>
      <c r="T32" s="7">
        <f>VLOOKUP(A32,[1]TDSheet!$A:$L,12,0)</f>
        <v>20.178599999999999</v>
      </c>
      <c r="V32" s="7">
        <f t="shared" si="5"/>
        <v>210</v>
      </c>
    </row>
    <row r="33" spans="1:22" ht="11.1" customHeight="1" outlineLevel="2" x14ac:dyDescent="0.2">
      <c r="A33" s="9" t="s">
        <v>42</v>
      </c>
      <c r="B33" s="9" t="s">
        <v>9</v>
      </c>
      <c r="C33" s="9"/>
      <c r="D33" s="5">
        <v>540.28</v>
      </c>
      <c r="E33" s="5">
        <v>42.49</v>
      </c>
      <c r="F33" s="5">
        <v>208.53700000000001</v>
      </c>
      <c r="G33" s="5">
        <v>374.233</v>
      </c>
      <c r="H33" s="19">
        <f>VLOOKUP(A33,[1]TDSheet!$A:$H,8,0)</f>
        <v>1</v>
      </c>
      <c r="L33" s="7">
        <f t="shared" si="2"/>
        <v>41.7074</v>
      </c>
      <c r="M33" s="24">
        <v>125</v>
      </c>
      <c r="P33" s="7">
        <f t="shared" si="3"/>
        <v>11.969890235305964</v>
      </c>
      <c r="Q33" s="7">
        <f t="shared" si="4"/>
        <v>8.97282017100083</v>
      </c>
      <c r="R33" s="7">
        <f>VLOOKUP(A33,[1]TDSheet!$A:$S,19,0)</f>
        <v>35.952199999999998</v>
      </c>
      <c r="S33" s="7">
        <f>VLOOKUP(A33,[1]TDSheet!$A:$T,20,0)</f>
        <v>60.439399999999999</v>
      </c>
      <c r="T33" s="7">
        <f>VLOOKUP(A33,[1]TDSheet!$A:$L,12,0)</f>
        <v>44.285399999999996</v>
      </c>
      <c r="V33" s="7">
        <f t="shared" si="5"/>
        <v>125</v>
      </c>
    </row>
    <row r="34" spans="1:22" ht="11.1" customHeight="1" outlineLevel="2" x14ac:dyDescent="0.2">
      <c r="A34" s="9" t="s">
        <v>43</v>
      </c>
      <c r="B34" s="9" t="s">
        <v>9</v>
      </c>
      <c r="C34" s="9"/>
      <c r="D34" s="5">
        <v>361.70699999999999</v>
      </c>
      <c r="E34" s="5">
        <v>122.971</v>
      </c>
      <c r="F34" s="5">
        <v>195.929</v>
      </c>
      <c r="G34" s="5">
        <v>288.74900000000002</v>
      </c>
      <c r="H34" s="19">
        <f>VLOOKUP(A34,[1]TDSheet!$A:$H,8,0)</f>
        <v>1</v>
      </c>
      <c r="L34" s="7">
        <f t="shared" si="2"/>
        <v>39.1858</v>
      </c>
      <c r="M34" s="24">
        <v>180</v>
      </c>
      <c r="P34" s="7">
        <f t="shared" si="3"/>
        <v>11.962215904741004</v>
      </c>
      <c r="Q34" s="7">
        <f t="shared" si="4"/>
        <v>7.3687151978522838</v>
      </c>
      <c r="R34" s="7">
        <f>VLOOKUP(A34,[1]TDSheet!$A:$S,19,0)</f>
        <v>27.932400000000001</v>
      </c>
      <c r="S34" s="7">
        <f>VLOOKUP(A34,[1]TDSheet!$A:$T,20,0)</f>
        <v>44.0974</v>
      </c>
      <c r="T34" s="7">
        <f>VLOOKUP(A34,[1]TDSheet!$A:$L,12,0)</f>
        <v>36.579799999999999</v>
      </c>
      <c r="V34" s="7">
        <f t="shared" si="5"/>
        <v>180</v>
      </c>
    </row>
    <row r="35" spans="1:22" ht="11.1" customHeight="1" outlineLevel="2" x14ac:dyDescent="0.2">
      <c r="A35" s="9" t="s">
        <v>44</v>
      </c>
      <c r="B35" s="9" t="s">
        <v>9</v>
      </c>
      <c r="C35" s="9"/>
      <c r="D35" s="5">
        <v>491.649</v>
      </c>
      <c r="E35" s="5"/>
      <c r="F35" s="5">
        <v>341.66899999999998</v>
      </c>
      <c r="G35" s="5">
        <v>149.97999999999999</v>
      </c>
      <c r="H35" s="19">
        <f>VLOOKUP(A35,[1]TDSheet!$A:$H,8,0)</f>
        <v>1</v>
      </c>
      <c r="L35" s="7">
        <f t="shared" si="2"/>
        <v>68.333799999999997</v>
      </c>
      <c r="M35" s="24">
        <v>465</v>
      </c>
      <c r="P35" s="7">
        <f t="shared" si="3"/>
        <v>8.9996458560770805</v>
      </c>
      <c r="Q35" s="7">
        <f t="shared" si="4"/>
        <v>2.194814279317117</v>
      </c>
      <c r="R35" s="7">
        <f>VLOOKUP(A35,[1]TDSheet!$A:$S,19,0)</f>
        <v>49.210799999999999</v>
      </c>
      <c r="S35" s="7">
        <f>VLOOKUP(A35,[1]TDSheet!$A:$T,20,0)</f>
        <v>64.683799999999991</v>
      </c>
      <c r="T35" s="7">
        <f>VLOOKUP(A35,[1]TDSheet!$A:$L,12,0)</f>
        <v>69.497799999999998</v>
      </c>
      <c r="V35" s="7">
        <f t="shared" si="5"/>
        <v>465</v>
      </c>
    </row>
    <row r="36" spans="1:22" ht="11.1" customHeight="1" outlineLevel="2" x14ac:dyDescent="0.2">
      <c r="A36" s="9" t="s">
        <v>45</v>
      </c>
      <c r="B36" s="9" t="s">
        <v>9</v>
      </c>
      <c r="C36" s="9"/>
      <c r="D36" s="5">
        <v>310.21100000000001</v>
      </c>
      <c r="E36" s="5">
        <v>539.25699999999995</v>
      </c>
      <c r="F36" s="5">
        <v>324.57600000000002</v>
      </c>
      <c r="G36" s="5">
        <v>524.89200000000005</v>
      </c>
      <c r="H36" s="19">
        <f>VLOOKUP(A36,[1]TDSheet!$A:$H,8,0)</f>
        <v>1</v>
      </c>
      <c r="L36" s="7">
        <f t="shared" si="2"/>
        <v>64.915199999999999</v>
      </c>
      <c r="M36" s="24">
        <v>255</v>
      </c>
      <c r="P36" s="7">
        <f t="shared" si="3"/>
        <v>12.014012126589767</v>
      </c>
      <c r="Q36" s="7">
        <f t="shared" si="4"/>
        <v>8.0858104111209705</v>
      </c>
      <c r="R36" s="7">
        <f>VLOOKUP(A36,[1]TDSheet!$A:$S,19,0)</f>
        <v>61.326199999999993</v>
      </c>
      <c r="S36" s="7">
        <f>VLOOKUP(A36,[1]TDSheet!$A:$T,20,0)</f>
        <v>59.045200000000001</v>
      </c>
      <c r="T36" s="7">
        <f>VLOOKUP(A36,[1]TDSheet!$A:$L,12,0)</f>
        <v>95.927599999999998</v>
      </c>
      <c r="V36" s="7">
        <f t="shared" si="5"/>
        <v>255</v>
      </c>
    </row>
    <row r="37" spans="1:22" ht="11.1" customHeight="1" outlineLevel="2" x14ac:dyDescent="0.2">
      <c r="A37" s="9" t="s">
        <v>46</v>
      </c>
      <c r="B37" s="9" t="s">
        <v>9</v>
      </c>
      <c r="C37" s="9"/>
      <c r="D37" s="5">
        <v>194.816</v>
      </c>
      <c r="E37" s="5">
        <v>239.09800000000001</v>
      </c>
      <c r="F37" s="5">
        <v>217.26900000000001</v>
      </c>
      <c r="G37" s="5">
        <v>216.64500000000001</v>
      </c>
      <c r="H37" s="19">
        <f>VLOOKUP(A37,[1]TDSheet!$A:$H,8,0)</f>
        <v>1</v>
      </c>
      <c r="L37" s="7">
        <f t="shared" si="2"/>
        <v>43.453800000000001</v>
      </c>
      <c r="M37" s="24">
        <v>310</v>
      </c>
      <c r="P37" s="7">
        <f t="shared" si="3"/>
        <v>12.119653517068702</v>
      </c>
      <c r="Q37" s="7">
        <f t="shared" si="4"/>
        <v>4.9856399210195654</v>
      </c>
      <c r="R37" s="7">
        <f>VLOOKUP(A37,[1]TDSheet!$A:$S,19,0)</f>
        <v>16.372599999999998</v>
      </c>
      <c r="S37" s="7">
        <f>VLOOKUP(A37,[1]TDSheet!$A:$T,20,0)</f>
        <v>28.2532</v>
      </c>
      <c r="T37" s="7">
        <f>VLOOKUP(A37,[1]TDSheet!$A:$L,12,0)</f>
        <v>30.798000000000002</v>
      </c>
      <c r="V37" s="7">
        <f t="shared" si="5"/>
        <v>310</v>
      </c>
    </row>
    <row r="38" spans="1:22" ht="11.1" customHeight="1" outlineLevel="2" x14ac:dyDescent="0.2">
      <c r="A38" s="9" t="s">
        <v>47</v>
      </c>
      <c r="B38" s="9" t="s">
        <v>9</v>
      </c>
      <c r="C38" s="9"/>
      <c r="D38" s="5">
        <v>44.262</v>
      </c>
      <c r="E38" s="5"/>
      <c r="F38" s="5">
        <v>44.290999999999997</v>
      </c>
      <c r="G38" s="5">
        <v>-2.9000000000000001E-2</v>
      </c>
      <c r="H38" s="19">
        <f>VLOOKUP(A38,[1]TDSheet!$A:$H,8,0)</f>
        <v>1</v>
      </c>
      <c r="L38" s="7">
        <f t="shared" si="2"/>
        <v>8.8582000000000001</v>
      </c>
      <c r="M38" s="24">
        <v>60</v>
      </c>
      <c r="P38" s="7">
        <f t="shared" si="3"/>
        <v>6.7701113092953413</v>
      </c>
      <c r="Q38" s="7">
        <f t="shared" si="4"/>
        <v>-3.2738028041814364E-3</v>
      </c>
      <c r="R38" s="7">
        <f>VLOOKUP(A38,[1]TDSheet!$A:$S,19,0)</f>
        <v>11.7636</v>
      </c>
      <c r="S38" s="7">
        <f>VLOOKUP(A38,[1]TDSheet!$A:$T,20,0)</f>
        <v>11.0716</v>
      </c>
      <c r="T38" s="7">
        <f>VLOOKUP(A38,[1]TDSheet!$A:$L,12,0)</f>
        <v>19.220599999999997</v>
      </c>
      <c r="V38" s="7">
        <f t="shared" si="5"/>
        <v>60</v>
      </c>
    </row>
    <row r="39" spans="1:22" ht="11.1" customHeight="1" outlineLevel="2" x14ac:dyDescent="0.2">
      <c r="A39" s="9" t="s">
        <v>48</v>
      </c>
      <c r="B39" s="9" t="s">
        <v>9</v>
      </c>
      <c r="C39" s="9"/>
      <c r="D39" s="5">
        <v>62.612000000000002</v>
      </c>
      <c r="E39" s="5">
        <v>73.358999999999995</v>
      </c>
      <c r="F39" s="5">
        <v>62.56</v>
      </c>
      <c r="G39" s="5">
        <v>73.411000000000001</v>
      </c>
      <c r="H39" s="19">
        <f>VLOOKUP(A39,[1]TDSheet!$A:$H,8,0)</f>
        <v>1</v>
      </c>
      <c r="L39" s="7">
        <f t="shared" si="2"/>
        <v>12.512</v>
      </c>
      <c r="M39" s="24">
        <v>80</v>
      </c>
      <c r="P39" s="7">
        <f t="shared" si="3"/>
        <v>12.261109335038363</v>
      </c>
      <c r="Q39" s="7">
        <f t="shared" si="4"/>
        <v>5.867247442455243</v>
      </c>
      <c r="R39" s="7">
        <f>VLOOKUP(A39,[1]TDSheet!$A:$S,19,0)</f>
        <v>2.0129999999999999</v>
      </c>
      <c r="S39" s="7">
        <f>VLOOKUP(A39,[1]TDSheet!$A:$T,20,0)</f>
        <v>5.6183999999999994</v>
      </c>
      <c r="T39" s="7">
        <f>VLOOKUP(A39,[1]TDSheet!$A:$L,12,0)</f>
        <v>9.9225999999999992</v>
      </c>
      <c r="V39" s="7">
        <f t="shared" si="5"/>
        <v>80</v>
      </c>
    </row>
    <row r="40" spans="1:22" ht="11.1" customHeight="1" outlineLevel="2" x14ac:dyDescent="0.2">
      <c r="A40" s="9" t="s">
        <v>49</v>
      </c>
      <c r="B40" s="9" t="s">
        <v>22</v>
      </c>
      <c r="C40" s="9"/>
      <c r="D40" s="5">
        <v>124</v>
      </c>
      <c r="E40" s="5">
        <v>282</v>
      </c>
      <c r="F40" s="5">
        <v>133</v>
      </c>
      <c r="G40" s="5">
        <v>273</v>
      </c>
      <c r="H40" s="19">
        <f>VLOOKUP(A40,[1]TDSheet!$A:$H,8,0)</f>
        <v>0.35</v>
      </c>
      <c r="L40" s="7">
        <f t="shared" si="2"/>
        <v>26.6</v>
      </c>
      <c r="M40" s="24">
        <v>45</v>
      </c>
      <c r="P40" s="7">
        <f t="shared" si="3"/>
        <v>11.954887218045112</v>
      </c>
      <c r="Q40" s="7">
        <f t="shared" si="4"/>
        <v>10.263157894736841</v>
      </c>
      <c r="R40" s="7">
        <f>VLOOKUP(A40,[1]TDSheet!$A:$S,19,0)</f>
        <v>6</v>
      </c>
      <c r="S40" s="7">
        <f>VLOOKUP(A40,[1]TDSheet!$A:$T,20,0)</f>
        <v>20.8</v>
      </c>
      <c r="T40" s="7">
        <f>VLOOKUP(A40,[1]TDSheet!$A:$L,12,0)</f>
        <v>29.2</v>
      </c>
      <c r="V40" s="7">
        <f t="shared" si="5"/>
        <v>15.749999999999998</v>
      </c>
    </row>
    <row r="41" spans="1:22" ht="21.95" customHeight="1" outlineLevel="2" x14ac:dyDescent="0.2">
      <c r="A41" s="9" t="s">
        <v>61</v>
      </c>
      <c r="B41" s="9" t="s">
        <v>22</v>
      </c>
      <c r="C41" s="17" t="str">
        <f>VLOOKUP(A41,[1]TDSheet!$A:$C,3,0)</f>
        <v>АКЦИЯ</v>
      </c>
      <c r="D41" s="5">
        <v>703</v>
      </c>
      <c r="E41" s="5">
        <v>480</v>
      </c>
      <c r="F41" s="5">
        <v>638</v>
      </c>
      <c r="G41" s="5">
        <v>545</v>
      </c>
      <c r="H41" s="19">
        <f>VLOOKUP(A41,[1]TDSheet!$A:$H,8,0)</f>
        <v>0.4</v>
      </c>
      <c r="L41" s="7">
        <f t="shared" si="2"/>
        <v>127.6</v>
      </c>
      <c r="M41" s="27">
        <v>100</v>
      </c>
      <c r="P41" s="7">
        <f t="shared" si="3"/>
        <v>5.0548589341692791</v>
      </c>
      <c r="Q41" s="7">
        <f t="shared" si="4"/>
        <v>4.2711598746081503</v>
      </c>
      <c r="R41" s="7">
        <f>VLOOKUP(A41,[1]TDSheet!$A:$S,19,0)</f>
        <v>40.799999999999997</v>
      </c>
      <c r="S41" s="7">
        <f>VLOOKUP(A41,[1]TDSheet!$A:$T,20,0)</f>
        <v>71.8</v>
      </c>
      <c r="T41" s="7">
        <f>VLOOKUP(A41,[1]TDSheet!$A:$L,12,0)</f>
        <v>89.6</v>
      </c>
      <c r="V41" s="7">
        <f t="shared" si="5"/>
        <v>40</v>
      </c>
    </row>
    <row r="42" spans="1:22" ht="11.1" customHeight="1" outlineLevel="2" x14ac:dyDescent="0.2">
      <c r="A42" s="9" t="s">
        <v>26</v>
      </c>
      <c r="B42" s="9" t="s">
        <v>22</v>
      </c>
      <c r="C42" s="9"/>
      <c r="D42" s="5">
        <v>70.295000000000002</v>
      </c>
      <c r="E42" s="5">
        <v>20</v>
      </c>
      <c r="F42" s="5">
        <v>34.351999999999997</v>
      </c>
      <c r="G42" s="5">
        <v>55.942999999999998</v>
      </c>
      <c r="H42" s="19">
        <f>VLOOKUP(A42,[1]TDSheet!$A:$H,8,0)</f>
        <v>0.45</v>
      </c>
      <c r="L42" s="7">
        <f t="shared" si="2"/>
        <v>6.8703999999999992</v>
      </c>
      <c r="M42" s="24">
        <v>30</v>
      </c>
      <c r="P42" s="7">
        <f t="shared" si="3"/>
        <v>12.50916977177457</v>
      </c>
      <c r="Q42" s="7">
        <f t="shared" si="4"/>
        <v>8.1426117838844903</v>
      </c>
      <c r="R42" s="7">
        <f>VLOOKUP(A42,[1]TDSheet!$A:$S,19,0)</f>
        <v>0</v>
      </c>
      <c r="S42" s="7">
        <f>VLOOKUP(A42,[1]TDSheet!$A:$T,20,0)</f>
        <v>6.0716000000000001</v>
      </c>
      <c r="T42" s="7">
        <f>VLOOKUP(A42,[1]TDSheet!$A:$L,12,0)</f>
        <v>6.6114000000000006</v>
      </c>
      <c r="V42" s="7">
        <f t="shared" si="5"/>
        <v>13.5</v>
      </c>
    </row>
    <row r="43" spans="1:22" ht="11.1" customHeight="1" outlineLevel="2" x14ac:dyDescent="0.2">
      <c r="A43" s="9" t="s">
        <v>50</v>
      </c>
      <c r="B43" s="9" t="s">
        <v>9</v>
      </c>
      <c r="C43" s="9"/>
      <c r="D43" s="5">
        <v>1034.076</v>
      </c>
      <c r="E43" s="5"/>
      <c r="F43" s="5">
        <v>614.702</v>
      </c>
      <c r="G43" s="5">
        <v>419.37400000000002</v>
      </c>
      <c r="H43" s="19">
        <f>VLOOKUP(A43,[1]TDSheet!$A:$H,8,0)</f>
        <v>1</v>
      </c>
      <c r="L43" s="7">
        <f t="shared" si="2"/>
        <v>122.9404</v>
      </c>
      <c r="M43" s="24">
        <v>810</v>
      </c>
      <c r="P43" s="7">
        <f t="shared" si="3"/>
        <v>9.9997559793200619</v>
      </c>
      <c r="Q43" s="7">
        <f t="shared" si="4"/>
        <v>3.4111976209610515</v>
      </c>
      <c r="R43" s="7">
        <f>VLOOKUP(A43,[1]TDSheet!$A:$S,19,0)</f>
        <v>41.387599999999999</v>
      </c>
      <c r="S43" s="7">
        <f>VLOOKUP(A43,[1]TDSheet!$A:$T,20,0)</f>
        <v>113.1926</v>
      </c>
      <c r="T43" s="7">
        <f>VLOOKUP(A43,[1]TDSheet!$A:$L,12,0)</f>
        <v>75.637799999999999</v>
      </c>
      <c r="V43" s="7">
        <f t="shared" si="5"/>
        <v>810</v>
      </c>
    </row>
    <row r="44" spans="1:22" ht="21.95" customHeight="1" outlineLevel="2" x14ac:dyDescent="0.2">
      <c r="A44" s="9" t="s">
        <v>62</v>
      </c>
      <c r="B44" s="9" t="s">
        <v>22</v>
      </c>
      <c r="C44" s="9"/>
      <c r="D44" s="5">
        <v>4</v>
      </c>
      <c r="E44" s="5"/>
      <c r="F44" s="5">
        <v>5</v>
      </c>
      <c r="G44" s="5">
        <v>-1</v>
      </c>
      <c r="H44" s="19">
        <f>VLOOKUP(A44,[1]TDSheet!$A:$H,8,0)</f>
        <v>0.35</v>
      </c>
      <c r="L44" s="7">
        <f t="shared" si="2"/>
        <v>1</v>
      </c>
      <c r="M44" s="24">
        <v>20</v>
      </c>
      <c r="P44" s="7">
        <f t="shared" si="3"/>
        <v>19</v>
      </c>
      <c r="Q44" s="7">
        <f t="shared" si="4"/>
        <v>-1</v>
      </c>
      <c r="R44" s="7">
        <f>VLOOKUP(A44,[1]TDSheet!$A:$S,19,0)</f>
        <v>10.6</v>
      </c>
      <c r="S44" s="7">
        <f>VLOOKUP(A44,[1]TDSheet!$A:$T,20,0)</f>
        <v>0.2</v>
      </c>
      <c r="T44" s="7">
        <f>VLOOKUP(A44,[1]TDSheet!$A:$L,12,0)</f>
        <v>25</v>
      </c>
      <c r="V44" s="7">
        <f t="shared" si="5"/>
        <v>7</v>
      </c>
    </row>
    <row r="45" spans="1:22" ht="11.1" customHeight="1" outlineLevel="2" x14ac:dyDescent="0.2">
      <c r="A45" s="9" t="s">
        <v>51</v>
      </c>
      <c r="B45" s="9" t="s">
        <v>9</v>
      </c>
      <c r="C45" s="9"/>
      <c r="D45" s="5">
        <v>2.5939999999999999</v>
      </c>
      <c r="E45" s="5">
        <v>64.713999999999999</v>
      </c>
      <c r="F45" s="5">
        <v>1.446</v>
      </c>
      <c r="G45" s="5">
        <v>65.861999999999995</v>
      </c>
      <c r="H45" s="19">
        <f>VLOOKUP(A45,[1]TDSheet!$A:$H,8,0)</f>
        <v>1</v>
      </c>
      <c r="L45" s="7">
        <f t="shared" si="2"/>
        <v>0.28920000000000001</v>
      </c>
      <c r="M45" s="24"/>
      <c r="P45" s="7">
        <f t="shared" si="3"/>
        <v>227.73858921161823</v>
      </c>
      <c r="Q45" s="7">
        <f t="shared" si="4"/>
        <v>227.73858921161823</v>
      </c>
      <c r="R45" s="7">
        <f>VLOOKUP(A45,[1]TDSheet!$A:$S,19,0)</f>
        <v>12.915199999999999</v>
      </c>
      <c r="S45" s="7">
        <f>VLOOKUP(A45,[1]TDSheet!$A:$T,20,0)</f>
        <v>8.9306000000000001</v>
      </c>
      <c r="T45" s="7">
        <f>VLOOKUP(A45,[1]TDSheet!$A:$L,12,0)</f>
        <v>22.123799999999999</v>
      </c>
      <c r="V45" s="7">
        <f t="shared" si="5"/>
        <v>0</v>
      </c>
    </row>
    <row r="46" spans="1:22" ht="11.1" customHeight="1" outlineLevel="2" x14ac:dyDescent="0.2">
      <c r="A46" s="9" t="s">
        <v>63</v>
      </c>
      <c r="B46" s="9" t="s">
        <v>22</v>
      </c>
      <c r="C46" s="17" t="str">
        <f>VLOOKUP(A46,[1]TDSheet!$A:$C,3,0)</f>
        <v>АКЦИЯ</v>
      </c>
      <c r="D46" s="5">
        <v>873</v>
      </c>
      <c r="E46" s="5">
        <v>384</v>
      </c>
      <c r="F46" s="5">
        <v>486</v>
      </c>
      <c r="G46" s="5">
        <v>771</v>
      </c>
      <c r="H46" s="19">
        <f>VLOOKUP(A46,[1]TDSheet!$A:$H,8,0)</f>
        <v>0.4</v>
      </c>
      <c r="L46" s="7">
        <f t="shared" si="2"/>
        <v>97.2</v>
      </c>
      <c r="M46" s="27">
        <v>0</v>
      </c>
      <c r="P46" s="7">
        <f t="shared" si="3"/>
        <v>7.9320987654320989</v>
      </c>
      <c r="Q46" s="7">
        <f t="shared" si="4"/>
        <v>7.9320987654320989</v>
      </c>
      <c r="R46" s="7">
        <f>VLOOKUP(A46,[1]TDSheet!$A:$S,19,0)</f>
        <v>52.4</v>
      </c>
      <c r="S46" s="7">
        <f>VLOOKUP(A46,[1]TDSheet!$A:$T,20,0)</f>
        <v>76</v>
      </c>
      <c r="T46" s="7">
        <f>VLOOKUP(A46,[1]TDSheet!$A:$L,12,0)</f>
        <v>95.6</v>
      </c>
      <c r="V46" s="7">
        <f t="shared" si="5"/>
        <v>0</v>
      </c>
    </row>
    <row r="47" spans="1:22" ht="11.1" customHeight="1" outlineLevel="2" x14ac:dyDescent="0.2">
      <c r="A47" s="9" t="s">
        <v>64</v>
      </c>
      <c r="B47" s="9" t="s">
        <v>22</v>
      </c>
      <c r="C47" s="17" t="str">
        <f>VLOOKUP(A47,[1]TDSheet!$A:$C,3,0)</f>
        <v>АКЦИЯ</v>
      </c>
      <c r="D47" s="5">
        <v>650</v>
      </c>
      <c r="E47" s="5">
        <v>624</v>
      </c>
      <c r="F47" s="5">
        <v>461</v>
      </c>
      <c r="G47" s="5">
        <v>813</v>
      </c>
      <c r="H47" s="19">
        <f>VLOOKUP(A47,[1]TDSheet!$A:$H,8,0)</f>
        <v>0.4</v>
      </c>
      <c r="L47" s="7">
        <f t="shared" si="2"/>
        <v>92.2</v>
      </c>
      <c r="M47" s="27">
        <v>0</v>
      </c>
      <c r="P47" s="7">
        <f t="shared" si="3"/>
        <v>8.8177874186550973</v>
      </c>
      <c r="Q47" s="7">
        <f t="shared" si="4"/>
        <v>8.8177874186550973</v>
      </c>
      <c r="R47" s="7">
        <f>VLOOKUP(A47,[1]TDSheet!$A:$S,19,0)</f>
        <v>21.8</v>
      </c>
      <c r="S47" s="7">
        <f>VLOOKUP(A47,[1]TDSheet!$A:$T,20,0)</f>
        <v>74.400000000000006</v>
      </c>
      <c r="T47" s="7">
        <f>VLOOKUP(A47,[1]TDSheet!$A:$L,12,0)</f>
        <v>97.4</v>
      </c>
      <c r="V47" s="7">
        <f t="shared" si="5"/>
        <v>0</v>
      </c>
    </row>
    <row r="48" spans="1:22" ht="21.95" customHeight="1" outlineLevel="2" x14ac:dyDescent="0.2">
      <c r="A48" s="9" t="s">
        <v>65</v>
      </c>
      <c r="B48" s="9" t="s">
        <v>22</v>
      </c>
      <c r="C48" s="17" t="str">
        <f>VLOOKUP(A48,[1]TDSheet!$A:$C,3,0)</f>
        <v>АКЦИЯ</v>
      </c>
      <c r="D48" s="5"/>
      <c r="E48" s="5">
        <v>54</v>
      </c>
      <c r="F48" s="5">
        <v>1</v>
      </c>
      <c r="G48" s="5">
        <v>53</v>
      </c>
      <c r="H48" s="19">
        <v>0</v>
      </c>
      <c r="L48" s="7">
        <f t="shared" si="2"/>
        <v>0.2</v>
      </c>
      <c r="M48" s="24"/>
      <c r="P48" s="7">
        <f t="shared" si="3"/>
        <v>265</v>
      </c>
      <c r="Q48" s="7">
        <f t="shared" si="4"/>
        <v>265</v>
      </c>
      <c r="R48" s="7">
        <f>VLOOKUP(A48,[1]TDSheet!$A:$S,19,0)</f>
        <v>0</v>
      </c>
      <c r="S48" s="7">
        <f>VLOOKUP(A48,[1]TDSheet!$A:$T,20,0)</f>
        <v>0</v>
      </c>
      <c r="T48" s="7">
        <f>VLOOKUP(A48,[1]TDSheet!$A:$L,12,0)</f>
        <v>0.2</v>
      </c>
      <c r="U48" s="21" t="str">
        <f>VLOOKUP(A48,[1]TDSheet!$A:$U,21,0)</f>
        <v>акция/вывод</v>
      </c>
      <c r="V48" s="7">
        <f t="shared" si="5"/>
        <v>0</v>
      </c>
    </row>
    <row r="49" spans="1:22" ht="21.95" customHeight="1" outlineLevel="2" x14ac:dyDescent="0.2">
      <c r="A49" s="9" t="s">
        <v>14</v>
      </c>
      <c r="B49" s="9" t="s">
        <v>9</v>
      </c>
      <c r="C49" s="17" t="str">
        <f>VLOOKUP(A49,[1]TDSheet!$A:$C,3,0)</f>
        <v>АКЦИЯ</v>
      </c>
      <c r="D49" s="5">
        <v>509.03100000000001</v>
      </c>
      <c r="E49" s="5">
        <v>710.601</v>
      </c>
      <c r="F49" s="5">
        <v>453.245</v>
      </c>
      <c r="G49" s="5">
        <v>766.38699999999994</v>
      </c>
      <c r="H49" s="19">
        <f>VLOOKUP(A49,[1]TDSheet!$A:$H,8,0)</f>
        <v>1</v>
      </c>
      <c r="L49" s="7">
        <f t="shared" si="2"/>
        <v>90.649000000000001</v>
      </c>
      <c r="M49" s="27">
        <v>0</v>
      </c>
      <c r="P49" s="7">
        <f t="shared" si="3"/>
        <v>8.4544451676245735</v>
      </c>
      <c r="Q49" s="7">
        <f t="shared" si="4"/>
        <v>8.4544451676245735</v>
      </c>
      <c r="R49" s="7">
        <f>VLOOKUP(A49,[1]TDSheet!$A:$S,19,0)</f>
        <v>48.611599999999996</v>
      </c>
      <c r="S49" s="7">
        <f>VLOOKUP(A49,[1]TDSheet!$A:$T,20,0)</f>
        <v>53.086800000000004</v>
      </c>
      <c r="T49" s="7">
        <f>VLOOKUP(A49,[1]TDSheet!$A:$L,12,0)</f>
        <v>89.952799999999996</v>
      </c>
      <c r="V49" s="7">
        <f t="shared" si="5"/>
        <v>0</v>
      </c>
    </row>
    <row r="50" spans="1:22" ht="21.95" customHeight="1" outlineLevel="2" x14ac:dyDescent="0.2">
      <c r="A50" s="9" t="s">
        <v>15</v>
      </c>
      <c r="B50" s="9" t="s">
        <v>9</v>
      </c>
      <c r="C50" s="17" t="str">
        <f>VLOOKUP(A50,[1]TDSheet!$A:$C,3,0)</f>
        <v>АКЦИЯ</v>
      </c>
      <c r="D50" s="5">
        <v>206.36</v>
      </c>
      <c r="E50" s="5">
        <v>540.75099999999998</v>
      </c>
      <c r="F50" s="5">
        <v>211.041</v>
      </c>
      <c r="G50" s="5">
        <v>536.07000000000005</v>
      </c>
      <c r="H50" s="19">
        <f>VLOOKUP(A50,[1]TDSheet!$A:$H,8,0)</f>
        <v>1</v>
      </c>
      <c r="L50" s="7">
        <f t="shared" si="2"/>
        <v>42.208199999999998</v>
      </c>
      <c r="M50" s="24"/>
      <c r="P50" s="7">
        <f t="shared" si="3"/>
        <v>12.700612677157521</v>
      </c>
      <c r="Q50" s="7">
        <f t="shared" si="4"/>
        <v>12.700612677157521</v>
      </c>
      <c r="R50" s="7">
        <f>VLOOKUP(A50,[1]TDSheet!$A:$S,19,0)</f>
        <v>41.206200000000003</v>
      </c>
      <c r="S50" s="7">
        <f>VLOOKUP(A50,[1]TDSheet!$A:$T,20,0)</f>
        <v>43.258400000000002</v>
      </c>
      <c r="T50" s="7">
        <f>VLOOKUP(A50,[1]TDSheet!$A:$L,12,0)</f>
        <v>73.878999999999991</v>
      </c>
      <c r="V50" s="7">
        <f t="shared" si="5"/>
        <v>0</v>
      </c>
    </row>
    <row r="51" spans="1:22" ht="21.95" customHeight="1" outlineLevel="2" x14ac:dyDescent="0.2">
      <c r="A51" s="9" t="s">
        <v>16</v>
      </c>
      <c r="B51" s="9" t="s">
        <v>9</v>
      </c>
      <c r="C51" s="17" t="str">
        <f>VLOOKUP(A51,[1]TDSheet!$A:$C,3,0)</f>
        <v>АКЦИЯ</v>
      </c>
      <c r="D51" s="5">
        <v>1306.25</v>
      </c>
      <c r="E51" s="5"/>
      <c r="F51" s="5">
        <v>315.36599999999999</v>
      </c>
      <c r="G51" s="25">
        <f>990.884+G70</f>
        <v>880.76300000000003</v>
      </c>
      <c r="H51" s="19">
        <f>VLOOKUP(A51,[1]TDSheet!$A:$H,8,0)</f>
        <v>1</v>
      </c>
      <c r="L51" s="7">
        <f t="shared" si="2"/>
        <v>63.0732</v>
      </c>
      <c r="M51" s="24"/>
      <c r="P51" s="7">
        <f t="shared" si="3"/>
        <v>13.964140078511951</v>
      </c>
      <c r="Q51" s="7">
        <f t="shared" si="4"/>
        <v>13.964140078511951</v>
      </c>
      <c r="R51" s="7">
        <f>VLOOKUP(A51,[1]TDSheet!$A:$S,19,0)</f>
        <v>33.816199999999995</v>
      </c>
      <c r="S51" s="7">
        <f>VLOOKUP(A51,[1]TDSheet!$A:$T,20,0)</f>
        <v>45.672600000000003</v>
      </c>
      <c r="T51" s="7">
        <f>VLOOKUP(A51,[1]TDSheet!$A:$L,12,0)</f>
        <v>50.588000000000001</v>
      </c>
      <c r="V51" s="7">
        <f t="shared" si="5"/>
        <v>0</v>
      </c>
    </row>
    <row r="52" spans="1:22" ht="11.1" customHeight="1" outlineLevel="2" x14ac:dyDescent="0.2">
      <c r="A52" s="9" t="s">
        <v>52</v>
      </c>
      <c r="B52" s="9" t="s">
        <v>9</v>
      </c>
      <c r="C52" s="9"/>
      <c r="D52" s="5">
        <v>414.76400000000001</v>
      </c>
      <c r="E52" s="5"/>
      <c r="F52" s="5">
        <v>58.807000000000002</v>
      </c>
      <c r="G52" s="5">
        <v>355.95699999999999</v>
      </c>
      <c r="H52" s="19">
        <f>VLOOKUP(A52,[1]TDSheet!$A:$H,8,0)</f>
        <v>0</v>
      </c>
      <c r="L52" s="7">
        <f t="shared" si="2"/>
        <v>11.7614</v>
      </c>
      <c r="M52" s="24"/>
      <c r="P52" s="7">
        <f t="shared" si="3"/>
        <v>30.264849422687774</v>
      </c>
      <c r="Q52" s="7">
        <f t="shared" si="4"/>
        <v>30.264849422687774</v>
      </c>
      <c r="R52" s="7">
        <f>VLOOKUP(A52,[1]TDSheet!$A:$S,19,0)</f>
        <v>0</v>
      </c>
      <c r="S52" s="7">
        <f>VLOOKUP(A52,[1]TDSheet!$A:$T,20,0)</f>
        <v>3.9031999999999996</v>
      </c>
      <c r="T52" s="7">
        <f>VLOOKUP(A52,[1]TDSheet!$A:$L,12,0)</f>
        <v>18.035</v>
      </c>
      <c r="U52" s="21" t="str">
        <f>VLOOKUP(A52,[1]TDSheet!$A:$U,21,0)</f>
        <v>заказана вместе с акцией</v>
      </c>
      <c r="V52" s="7">
        <f t="shared" si="5"/>
        <v>0</v>
      </c>
    </row>
    <row r="53" spans="1:22" ht="11.1" customHeight="1" outlineLevel="2" x14ac:dyDescent="0.2">
      <c r="A53" s="9" t="s">
        <v>66</v>
      </c>
      <c r="B53" s="9" t="s">
        <v>22</v>
      </c>
      <c r="C53" s="17" t="str">
        <f>VLOOKUP(A53,[1]TDSheet!$A:$C,3,0)</f>
        <v>АКЦИЯ</v>
      </c>
      <c r="D53" s="5">
        <v>172</v>
      </c>
      <c r="E53" s="5">
        <v>504</v>
      </c>
      <c r="F53" s="5">
        <v>172</v>
      </c>
      <c r="G53" s="5">
        <v>504</v>
      </c>
      <c r="H53" s="19">
        <v>0</v>
      </c>
      <c r="L53" s="7">
        <f t="shared" si="2"/>
        <v>34.4</v>
      </c>
      <c r="M53" s="24"/>
      <c r="P53" s="7">
        <f t="shared" si="3"/>
        <v>14.651162790697676</v>
      </c>
      <c r="Q53" s="7">
        <f t="shared" si="4"/>
        <v>14.651162790697676</v>
      </c>
      <c r="R53" s="7">
        <f>VLOOKUP(A53,[1]TDSheet!$A:$S,19,0)</f>
        <v>0</v>
      </c>
      <c r="S53" s="7">
        <f>VLOOKUP(A53,[1]TDSheet!$A:$T,20,0)</f>
        <v>40</v>
      </c>
      <c r="T53" s="7">
        <f>VLOOKUP(A53,[1]TDSheet!$A:$L,12,0)</f>
        <v>72.400000000000006</v>
      </c>
      <c r="U53" s="21" t="str">
        <f>VLOOKUP(A53,[1]TDSheet!$A:$U,21,0)</f>
        <v>акция/вывод</v>
      </c>
      <c r="V53" s="7">
        <f t="shared" si="5"/>
        <v>0</v>
      </c>
    </row>
    <row r="54" spans="1:22" ht="11.1" customHeight="1" outlineLevel="2" x14ac:dyDescent="0.2">
      <c r="A54" s="9" t="s">
        <v>67</v>
      </c>
      <c r="B54" s="9" t="s">
        <v>22</v>
      </c>
      <c r="C54" s="9"/>
      <c r="D54" s="5">
        <v>109</v>
      </c>
      <c r="E54" s="5">
        <v>174</v>
      </c>
      <c r="F54" s="5">
        <v>113</v>
      </c>
      <c r="G54" s="5">
        <v>170</v>
      </c>
      <c r="H54" s="19">
        <f>VLOOKUP(A54,[1]TDSheet!$A:$H,8,0)</f>
        <v>0.35</v>
      </c>
      <c r="L54" s="7">
        <f t="shared" si="2"/>
        <v>22.6</v>
      </c>
      <c r="M54" s="24">
        <v>100</v>
      </c>
      <c r="P54" s="7">
        <f t="shared" si="3"/>
        <v>11.946902654867255</v>
      </c>
      <c r="Q54" s="7">
        <f t="shared" si="4"/>
        <v>7.5221238938053094</v>
      </c>
      <c r="R54" s="7">
        <f>VLOOKUP(A54,[1]TDSheet!$A:$S,19,0)</f>
        <v>14.8</v>
      </c>
      <c r="S54" s="7">
        <f>VLOOKUP(A54,[1]TDSheet!$A:$T,20,0)</f>
        <v>17.2</v>
      </c>
      <c r="T54" s="7">
        <f>VLOOKUP(A54,[1]TDSheet!$A:$L,12,0)</f>
        <v>23.8</v>
      </c>
      <c r="V54" s="7">
        <f t="shared" si="5"/>
        <v>35</v>
      </c>
    </row>
    <row r="55" spans="1:22" ht="11.1" customHeight="1" outlineLevel="2" x14ac:dyDescent="0.2">
      <c r="A55" s="9" t="s">
        <v>27</v>
      </c>
      <c r="B55" s="9" t="s">
        <v>22</v>
      </c>
      <c r="C55" s="9"/>
      <c r="D55" s="5">
        <v>18</v>
      </c>
      <c r="E55" s="5">
        <v>56</v>
      </c>
      <c r="F55" s="5">
        <v>13</v>
      </c>
      <c r="G55" s="5">
        <v>61</v>
      </c>
      <c r="H55" s="19">
        <f>VLOOKUP(A55,[1]TDSheet!$A:$H,8,0)</f>
        <v>0.35</v>
      </c>
      <c r="L55" s="7">
        <f t="shared" si="2"/>
        <v>2.6</v>
      </c>
      <c r="M55" s="24"/>
      <c r="P55" s="7">
        <f t="shared" si="3"/>
        <v>23.46153846153846</v>
      </c>
      <c r="Q55" s="7">
        <f t="shared" si="4"/>
        <v>23.46153846153846</v>
      </c>
      <c r="R55" s="7">
        <f>VLOOKUP(A55,[1]TDSheet!$A:$S,19,0)</f>
        <v>3.6</v>
      </c>
      <c r="S55" s="7">
        <f>VLOOKUP(A55,[1]TDSheet!$A:$T,20,0)</f>
        <v>3.6</v>
      </c>
      <c r="T55" s="7">
        <f>VLOOKUP(A55,[1]TDSheet!$A:$L,12,0)</f>
        <v>6.4</v>
      </c>
      <c r="V55" s="7">
        <f t="shared" si="5"/>
        <v>0</v>
      </c>
    </row>
    <row r="56" spans="1:22" ht="11.1" customHeight="1" outlineLevel="2" x14ac:dyDescent="0.2">
      <c r="A56" s="9" t="s">
        <v>68</v>
      </c>
      <c r="B56" s="9" t="s">
        <v>22</v>
      </c>
      <c r="C56" s="17" t="str">
        <f>VLOOKUP(A56,[1]TDSheet!$A:$C,3,0)</f>
        <v>АКЦИЯ</v>
      </c>
      <c r="D56" s="5">
        <v>232</v>
      </c>
      <c r="E56" s="5">
        <v>282</v>
      </c>
      <c r="F56" s="5">
        <v>201</v>
      </c>
      <c r="G56" s="5">
        <v>313</v>
      </c>
      <c r="H56" s="19">
        <v>0</v>
      </c>
      <c r="L56" s="7">
        <f t="shared" si="2"/>
        <v>40.200000000000003</v>
      </c>
      <c r="M56" s="24"/>
      <c r="P56" s="7">
        <f t="shared" si="3"/>
        <v>7.7860696517412933</v>
      </c>
      <c r="Q56" s="7">
        <f t="shared" si="4"/>
        <v>7.7860696517412933</v>
      </c>
      <c r="R56" s="7">
        <f>VLOOKUP(A56,[1]TDSheet!$A:$S,19,0)</f>
        <v>0</v>
      </c>
      <c r="S56" s="7">
        <f>VLOOKUP(A56,[1]TDSheet!$A:$T,20,0)</f>
        <v>34</v>
      </c>
      <c r="T56" s="7">
        <f>VLOOKUP(A56,[1]TDSheet!$A:$L,12,0)</f>
        <v>38.4</v>
      </c>
      <c r="U56" s="21" t="str">
        <f>VLOOKUP(A56,[1]TDSheet!$A:$U,21,0)</f>
        <v>акция/вывод</v>
      </c>
      <c r="V56" s="7">
        <f t="shared" si="5"/>
        <v>0</v>
      </c>
    </row>
    <row r="57" spans="1:22" ht="11.1" customHeight="1" outlineLevel="2" x14ac:dyDescent="0.2">
      <c r="A57" s="9" t="s">
        <v>53</v>
      </c>
      <c r="B57" s="9" t="s">
        <v>9</v>
      </c>
      <c r="C57" s="9"/>
      <c r="D57" s="5">
        <v>-2.262</v>
      </c>
      <c r="E57" s="5">
        <v>121.131</v>
      </c>
      <c r="F57" s="5"/>
      <c r="G57" s="5">
        <v>118.869</v>
      </c>
      <c r="H57" s="19">
        <f>VLOOKUP(A57,[1]TDSheet!$A:$H,8,0)</f>
        <v>1</v>
      </c>
      <c r="L57" s="7">
        <f t="shared" si="2"/>
        <v>0</v>
      </c>
      <c r="M57" s="24"/>
      <c r="P57" s="7" t="e">
        <f t="shared" si="3"/>
        <v>#DIV/0!</v>
      </c>
      <c r="Q57" s="7" t="e">
        <f t="shared" si="4"/>
        <v>#DIV/0!</v>
      </c>
      <c r="R57" s="7">
        <f>VLOOKUP(A57,[1]TDSheet!$A:$S,19,0)</f>
        <v>7.3195999999999994</v>
      </c>
      <c r="S57" s="7">
        <f>VLOOKUP(A57,[1]TDSheet!$A:$T,20,0)</f>
        <v>2.427</v>
      </c>
      <c r="T57" s="7">
        <f>VLOOKUP(A57,[1]TDSheet!$A:$L,12,0)</f>
        <v>15.0434</v>
      </c>
      <c r="V57" s="7">
        <f t="shared" si="5"/>
        <v>0</v>
      </c>
    </row>
    <row r="58" spans="1:22" ht="11.1" customHeight="1" outlineLevel="2" x14ac:dyDescent="0.2">
      <c r="A58" s="9" t="s">
        <v>69</v>
      </c>
      <c r="B58" s="9" t="s">
        <v>22</v>
      </c>
      <c r="C58" s="9"/>
      <c r="D58" s="5">
        <v>70</v>
      </c>
      <c r="E58" s="5">
        <v>144</v>
      </c>
      <c r="F58" s="5">
        <v>49</v>
      </c>
      <c r="G58" s="5">
        <v>165</v>
      </c>
      <c r="H58" s="19">
        <f>VLOOKUP(A58,[1]TDSheet!$A:$H,8,0)</f>
        <v>0.35</v>
      </c>
      <c r="L58" s="7">
        <f t="shared" si="2"/>
        <v>9.8000000000000007</v>
      </c>
      <c r="M58" s="24"/>
      <c r="P58" s="7">
        <f t="shared" si="3"/>
        <v>16.836734693877549</v>
      </c>
      <c r="Q58" s="7">
        <f t="shared" si="4"/>
        <v>16.836734693877549</v>
      </c>
      <c r="R58" s="7">
        <f>VLOOKUP(A58,[1]TDSheet!$A:$S,19,0)</f>
        <v>0</v>
      </c>
      <c r="S58" s="7">
        <f>VLOOKUP(A58,[1]TDSheet!$A:$T,20,0)</f>
        <v>11.4</v>
      </c>
      <c r="T58" s="7">
        <f>VLOOKUP(A58,[1]TDSheet!$A:$L,12,0)</f>
        <v>18.600000000000001</v>
      </c>
      <c r="V58" s="7">
        <f t="shared" si="5"/>
        <v>0</v>
      </c>
    </row>
    <row r="59" spans="1:22" ht="11.1" customHeight="1" outlineLevel="2" x14ac:dyDescent="0.2">
      <c r="A59" s="9" t="s">
        <v>70</v>
      </c>
      <c r="B59" s="9" t="s">
        <v>22</v>
      </c>
      <c r="C59" s="9"/>
      <c r="D59" s="5">
        <v>151</v>
      </c>
      <c r="E59" s="5">
        <v>138</v>
      </c>
      <c r="F59" s="5">
        <v>137</v>
      </c>
      <c r="G59" s="5">
        <v>152</v>
      </c>
      <c r="H59" s="19">
        <f>VLOOKUP(A59,[1]TDSheet!$A:$H,8,0)</f>
        <v>0.28000000000000003</v>
      </c>
      <c r="L59" s="7">
        <f t="shared" si="2"/>
        <v>27.4</v>
      </c>
      <c r="M59" s="24">
        <v>180</v>
      </c>
      <c r="P59" s="7">
        <f t="shared" si="3"/>
        <v>12.116788321167883</v>
      </c>
      <c r="Q59" s="7">
        <f t="shared" si="4"/>
        <v>5.5474452554744529</v>
      </c>
      <c r="R59" s="7">
        <f>VLOOKUP(A59,[1]TDSheet!$A:$S,19,0)</f>
        <v>12.8</v>
      </c>
      <c r="S59" s="7">
        <f>VLOOKUP(A59,[1]TDSheet!$A:$T,20,0)</f>
        <v>17</v>
      </c>
      <c r="T59" s="7">
        <f>VLOOKUP(A59,[1]TDSheet!$A:$L,12,0)</f>
        <v>19.600000000000001</v>
      </c>
      <c r="V59" s="7">
        <f t="shared" si="5"/>
        <v>50.400000000000006</v>
      </c>
    </row>
    <row r="60" spans="1:22" ht="11.1" customHeight="1" outlineLevel="2" x14ac:dyDescent="0.2">
      <c r="A60" s="9" t="s">
        <v>17</v>
      </c>
      <c r="B60" s="9" t="s">
        <v>9</v>
      </c>
      <c r="C60" s="9"/>
      <c r="D60" s="5">
        <v>136.93299999999999</v>
      </c>
      <c r="E60" s="5">
        <v>7.9420000000000002</v>
      </c>
      <c r="F60" s="5">
        <v>118.26600000000001</v>
      </c>
      <c r="G60" s="5">
        <v>26.609000000000002</v>
      </c>
      <c r="H60" s="19">
        <f>VLOOKUP(A60,[1]TDSheet!$A:$H,8,0)</f>
        <v>1</v>
      </c>
      <c r="L60" s="7">
        <f t="shared" si="2"/>
        <v>23.653200000000002</v>
      </c>
      <c r="M60" s="24">
        <v>160</v>
      </c>
      <c r="P60" s="7">
        <f t="shared" si="3"/>
        <v>7.8893764902846124</v>
      </c>
      <c r="Q60" s="7">
        <f t="shared" si="4"/>
        <v>1.1249640640589857</v>
      </c>
      <c r="R60" s="7">
        <f>VLOOKUP(A60,[1]TDSheet!$A:$S,19,0)</f>
        <v>33.282400000000003</v>
      </c>
      <c r="S60" s="7">
        <f>VLOOKUP(A60,[1]TDSheet!$A:$T,20,0)</f>
        <v>18.802600000000002</v>
      </c>
      <c r="T60" s="7">
        <f>VLOOKUP(A60,[1]TDSheet!$A:$L,12,0)</f>
        <v>35.977999999999994</v>
      </c>
      <c r="V60" s="7">
        <f t="shared" si="5"/>
        <v>160</v>
      </c>
    </row>
    <row r="61" spans="1:22" ht="11.1" customHeight="1" outlineLevel="2" x14ac:dyDescent="0.2">
      <c r="A61" s="9" t="s">
        <v>71</v>
      </c>
      <c r="B61" s="9" t="s">
        <v>22</v>
      </c>
      <c r="C61" s="9"/>
      <c r="D61" s="5">
        <v>117</v>
      </c>
      <c r="E61" s="5">
        <v>204</v>
      </c>
      <c r="F61" s="5">
        <v>119</v>
      </c>
      <c r="G61" s="5">
        <v>202</v>
      </c>
      <c r="H61" s="19">
        <f>VLOOKUP(A61,[1]TDSheet!$A:$H,8,0)</f>
        <v>0.28000000000000003</v>
      </c>
      <c r="L61" s="7">
        <f t="shared" si="2"/>
        <v>23.8</v>
      </c>
      <c r="M61" s="24">
        <v>85</v>
      </c>
      <c r="P61" s="7">
        <f t="shared" si="3"/>
        <v>12.058823529411764</v>
      </c>
      <c r="Q61" s="7">
        <f t="shared" si="4"/>
        <v>8.4873949579831933</v>
      </c>
      <c r="R61" s="7">
        <f>VLOOKUP(A61,[1]TDSheet!$A:$S,19,0)</f>
        <v>15.6</v>
      </c>
      <c r="S61" s="7">
        <f>VLOOKUP(A61,[1]TDSheet!$A:$T,20,0)</f>
        <v>16</v>
      </c>
      <c r="T61" s="7">
        <f>VLOOKUP(A61,[1]TDSheet!$A:$L,12,0)</f>
        <v>21.8</v>
      </c>
      <c r="V61" s="7">
        <f t="shared" si="5"/>
        <v>23.8</v>
      </c>
    </row>
    <row r="62" spans="1:22" ht="11.1" customHeight="1" outlineLevel="2" x14ac:dyDescent="0.2">
      <c r="A62" s="9" t="s">
        <v>18</v>
      </c>
      <c r="B62" s="9" t="s">
        <v>9</v>
      </c>
      <c r="C62" s="17" t="str">
        <f>VLOOKUP(A62,[1]TDSheet!$A:$C,3,0)</f>
        <v>АКЦИЯ</v>
      </c>
      <c r="D62" s="5">
        <v>206.369</v>
      </c>
      <c r="E62" s="5">
        <v>332.59</v>
      </c>
      <c r="F62" s="5">
        <v>218.137</v>
      </c>
      <c r="G62" s="5">
        <v>320.822</v>
      </c>
      <c r="H62" s="19">
        <v>0</v>
      </c>
      <c r="L62" s="7">
        <f t="shared" si="2"/>
        <v>43.627400000000002</v>
      </c>
      <c r="M62" s="24"/>
      <c r="P62" s="7">
        <f t="shared" si="3"/>
        <v>7.3536814020546721</v>
      </c>
      <c r="Q62" s="7">
        <f t="shared" si="4"/>
        <v>7.3536814020546721</v>
      </c>
      <c r="R62" s="7">
        <f>VLOOKUP(A62,[1]TDSheet!$A:$S,19,0)</f>
        <v>0</v>
      </c>
      <c r="S62" s="7">
        <f>VLOOKUP(A62,[1]TDSheet!$A:$T,20,0)</f>
        <v>16.525600000000001</v>
      </c>
      <c r="T62" s="7">
        <f>VLOOKUP(A62,[1]TDSheet!$A:$L,12,0)</f>
        <v>47.673000000000002</v>
      </c>
      <c r="U62" s="21" t="str">
        <f>VLOOKUP(A62,[1]TDSheet!$A:$U,21,0)</f>
        <v>акция/вывод</v>
      </c>
      <c r="V62" s="7">
        <f t="shared" si="5"/>
        <v>0</v>
      </c>
    </row>
    <row r="63" spans="1:22" ht="21.95" customHeight="1" outlineLevel="2" x14ac:dyDescent="0.2">
      <c r="A63" s="9" t="s">
        <v>19</v>
      </c>
      <c r="B63" s="9" t="s">
        <v>9</v>
      </c>
      <c r="C63" s="17" t="str">
        <f>VLOOKUP(A63,[1]TDSheet!$A:$C,3,0)</f>
        <v>АКЦИЯ</v>
      </c>
      <c r="D63" s="5">
        <v>399.51299999999998</v>
      </c>
      <c r="E63" s="5"/>
      <c r="F63" s="5">
        <v>86.147000000000006</v>
      </c>
      <c r="G63" s="5">
        <v>313.36599999999999</v>
      </c>
      <c r="H63" s="19">
        <v>0</v>
      </c>
      <c r="L63" s="7">
        <f t="shared" si="2"/>
        <v>17.229400000000002</v>
      </c>
      <c r="M63" s="24"/>
      <c r="P63" s="7">
        <f t="shared" si="3"/>
        <v>18.187864928552354</v>
      </c>
      <c r="Q63" s="7">
        <f t="shared" si="4"/>
        <v>18.187864928552354</v>
      </c>
      <c r="R63" s="7">
        <f>VLOOKUP(A63,[1]TDSheet!$A:$S,19,0)</f>
        <v>0</v>
      </c>
      <c r="S63" s="7">
        <f>VLOOKUP(A63,[1]TDSheet!$A:$T,20,0)</f>
        <v>9.8498000000000001</v>
      </c>
      <c r="T63" s="7">
        <f>VLOOKUP(A63,[1]TDSheet!$A:$L,12,0)</f>
        <v>11.4834</v>
      </c>
      <c r="U63" s="21" t="str">
        <f>VLOOKUP(A63,[1]TDSheet!$A:$U,21,0)</f>
        <v>акция/вывод</v>
      </c>
      <c r="V63" s="7">
        <f t="shared" si="5"/>
        <v>0</v>
      </c>
    </row>
    <row r="64" spans="1:22" ht="11.1" customHeight="1" outlineLevel="2" x14ac:dyDescent="0.2">
      <c r="A64" s="9" t="s">
        <v>72</v>
      </c>
      <c r="B64" s="9" t="s">
        <v>22</v>
      </c>
      <c r="C64" s="17" t="str">
        <f>VLOOKUP(A64,[1]TDSheet!$A:$C,3,0)</f>
        <v>АКЦИЯ</v>
      </c>
      <c r="D64" s="5">
        <v>275</v>
      </c>
      <c r="E64" s="5">
        <v>204</v>
      </c>
      <c r="F64" s="5">
        <v>274</v>
      </c>
      <c r="G64" s="5">
        <v>205</v>
      </c>
      <c r="H64" s="19">
        <v>0</v>
      </c>
      <c r="L64" s="7">
        <f t="shared" si="2"/>
        <v>54.8</v>
      </c>
      <c r="M64" s="24"/>
      <c r="P64" s="7">
        <f t="shared" si="3"/>
        <v>3.7408759124087592</v>
      </c>
      <c r="Q64" s="7">
        <f t="shared" si="4"/>
        <v>3.7408759124087592</v>
      </c>
      <c r="R64" s="7">
        <f>VLOOKUP(A64,[1]TDSheet!$A:$S,19,0)</f>
        <v>0</v>
      </c>
      <c r="S64" s="7">
        <f>VLOOKUP(A64,[1]TDSheet!$A:$T,20,0)</f>
        <v>16</v>
      </c>
      <c r="T64" s="7">
        <f>VLOOKUP(A64,[1]TDSheet!$A:$L,12,0)</f>
        <v>35.6</v>
      </c>
      <c r="U64" s="21" t="str">
        <f>VLOOKUP(A64,[1]TDSheet!$A:$U,21,0)</f>
        <v>акция/вывод</v>
      </c>
      <c r="V64" s="7">
        <f t="shared" si="5"/>
        <v>0</v>
      </c>
    </row>
    <row r="65" spans="1:22" ht="21.95" customHeight="1" outlineLevel="2" x14ac:dyDescent="0.2">
      <c r="A65" s="9" t="s">
        <v>73</v>
      </c>
      <c r="B65" s="9" t="s">
        <v>22</v>
      </c>
      <c r="C65" s="17" t="str">
        <f>VLOOKUP(A65,[1]TDSheet!$A:$C,3,0)</f>
        <v>АКЦИЯ</v>
      </c>
      <c r="D65" s="5">
        <v>347</v>
      </c>
      <c r="E65" s="5"/>
      <c r="F65" s="5">
        <v>218</v>
      </c>
      <c r="G65" s="5">
        <v>129</v>
      </c>
      <c r="H65" s="19">
        <v>0</v>
      </c>
      <c r="L65" s="7">
        <f t="shared" si="2"/>
        <v>43.6</v>
      </c>
      <c r="M65" s="24"/>
      <c r="P65" s="7">
        <f t="shared" si="3"/>
        <v>2.9587155963302751</v>
      </c>
      <c r="Q65" s="7">
        <f t="shared" si="4"/>
        <v>2.9587155963302751</v>
      </c>
      <c r="R65" s="7">
        <f>VLOOKUP(A65,[1]TDSheet!$A:$S,19,0)</f>
        <v>0</v>
      </c>
      <c r="S65" s="7">
        <f>VLOOKUP(A65,[1]TDSheet!$A:$T,20,0)</f>
        <v>14</v>
      </c>
      <c r="T65" s="7">
        <f>VLOOKUP(A65,[1]TDSheet!$A:$L,12,0)</f>
        <v>19.399999999999999</v>
      </c>
      <c r="U65" s="21" t="str">
        <f>VLOOKUP(A65,[1]TDSheet!$A:$U,21,0)</f>
        <v>акция/вывод</v>
      </c>
      <c r="V65" s="7">
        <f t="shared" si="5"/>
        <v>0</v>
      </c>
    </row>
    <row r="66" spans="1:22" ht="21.95" customHeight="1" outlineLevel="2" x14ac:dyDescent="0.2">
      <c r="A66" s="9" t="s">
        <v>54</v>
      </c>
      <c r="B66" s="9" t="s">
        <v>9</v>
      </c>
      <c r="C66" s="9"/>
      <c r="D66" s="5">
        <v>48.006</v>
      </c>
      <c r="E66" s="5"/>
      <c r="F66" s="5">
        <v>48.009</v>
      </c>
      <c r="G66" s="5">
        <v>-3.0000000000000001E-3</v>
      </c>
      <c r="H66" s="19">
        <f>VLOOKUP(A66,[1]TDSheet!$A:$H,8,0)</f>
        <v>1</v>
      </c>
      <c r="L66" s="7">
        <f t="shared" si="2"/>
        <v>9.6018000000000008</v>
      </c>
      <c r="M66" s="24">
        <v>70</v>
      </c>
      <c r="P66" s="7">
        <f t="shared" si="3"/>
        <v>7.2899872940490322</v>
      </c>
      <c r="Q66" s="7">
        <f t="shared" si="4"/>
        <v>-3.1244141723426856E-4</v>
      </c>
      <c r="R66" s="7">
        <f>VLOOKUP(A66,[1]TDSheet!$A:$S,19,0)</f>
        <v>0</v>
      </c>
      <c r="S66" s="7">
        <f>VLOOKUP(A66,[1]TDSheet!$A:$T,20,0)</f>
        <v>0</v>
      </c>
      <c r="T66" s="7">
        <f>VLOOKUP(A66,[1]TDSheet!$A:$L,12,0)</f>
        <v>8.7924000000000007</v>
      </c>
      <c r="U66" s="22" t="str">
        <f>VLOOKUP(A66,[1]TDSheet!$A:$U,21,0)</f>
        <v>новинки</v>
      </c>
      <c r="V66" s="7">
        <f t="shared" si="5"/>
        <v>70</v>
      </c>
    </row>
    <row r="67" spans="1:22" ht="21.95" customHeight="1" outlineLevel="2" x14ac:dyDescent="0.2">
      <c r="A67" s="9" t="s">
        <v>55</v>
      </c>
      <c r="B67" s="9" t="s">
        <v>9</v>
      </c>
      <c r="C67" s="9"/>
      <c r="D67" s="5">
        <v>48.262999999999998</v>
      </c>
      <c r="E67" s="5">
        <v>68.950999999999993</v>
      </c>
      <c r="F67" s="5">
        <v>48.292000000000002</v>
      </c>
      <c r="G67" s="5">
        <v>68.921999999999997</v>
      </c>
      <c r="H67" s="19">
        <f>VLOOKUP(A67,[1]TDSheet!$A:$H,8,0)</f>
        <v>1</v>
      </c>
      <c r="L67" s="7">
        <f t="shared" si="2"/>
        <v>9.6584000000000003</v>
      </c>
      <c r="M67" s="24">
        <v>50</v>
      </c>
      <c r="P67" s="7">
        <f t="shared" si="3"/>
        <v>12.312805433612192</v>
      </c>
      <c r="Q67" s="7">
        <f t="shared" si="4"/>
        <v>7.1359645489936216</v>
      </c>
      <c r="R67" s="7">
        <f>VLOOKUP(A67,[1]TDSheet!$A:$S,19,0)</f>
        <v>0</v>
      </c>
      <c r="S67" s="7">
        <f>VLOOKUP(A67,[1]TDSheet!$A:$T,20,0)</f>
        <v>0</v>
      </c>
      <c r="T67" s="7">
        <f>VLOOKUP(A67,[1]TDSheet!$A:$L,12,0)</f>
        <v>7.2040000000000006</v>
      </c>
      <c r="U67" s="22" t="str">
        <f>VLOOKUP(A67,[1]TDSheet!$A:$U,21,0)</f>
        <v>новинки</v>
      </c>
      <c r="V67" s="7">
        <f t="shared" si="5"/>
        <v>50</v>
      </c>
    </row>
    <row r="68" spans="1:22" ht="11.1" customHeight="1" outlineLevel="2" x14ac:dyDescent="0.2">
      <c r="A68" s="10" t="s">
        <v>74</v>
      </c>
      <c r="B68" s="9" t="s">
        <v>22</v>
      </c>
      <c r="C68" s="9"/>
      <c r="D68" s="5">
        <v>-101</v>
      </c>
      <c r="E68" s="5"/>
      <c r="F68" s="5">
        <v>217</v>
      </c>
      <c r="G68" s="25">
        <v>-318</v>
      </c>
      <c r="H68" s="19">
        <f>VLOOKUP(A68,[1]TDSheet!$A:$H,8,0)</f>
        <v>0</v>
      </c>
      <c r="L68" s="7">
        <f t="shared" si="2"/>
        <v>43.4</v>
      </c>
      <c r="M68" s="24"/>
      <c r="P68" s="7">
        <f t="shared" si="3"/>
        <v>-7.3271889400921664</v>
      </c>
      <c r="Q68" s="7">
        <f t="shared" si="4"/>
        <v>-7.3271889400921664</v>
      </c>
      <c r="R68" s="7">
        <f>VLOOKUP(A68,[1]TDSheet!$A:$S,19,0)</f>
        <v>0</v>
      </c>
      <c r="S68" s="7">
        <f>VLOOKUP(A68,[1]TDSheet!$A:$T,20,0)</f>
        <v>33</v>
      </c>
      <c r="T68" s="7">
        <f>VLOOKUP(A68,[1]TDSheet!$A:$L,12,0)</f>
        <v>38.200000000000003</v>
      </c>
      <c r="V68" s="7">
        <f t="shared" si="5"/>
        <v>0</v>
      </c>
    </row>
    <row r="69" spans="1:22" ht="11.1" customHeight="1" outlineLevel="2" x14ac:dyDescent="0.2">
      <c r="A69" s="10" t="s">
        <v>56</v>
      </c>
      <c r="B69" s="9" t="s">
        <v>9</v>
      </c>
      <c r="C69" s="9"/>
      <c r="D69" s="5">
        <v>-77.027000000000001</v>
      </c>
      <c r="E69" s="5"/>
      <c r="F69" s="5">
        <v>195.46</v>
      </c>
      <c r="G69" s="25">
        <v>-272.48700000000002</v>
      </c>
      <c r="H69" s="19">
        <f>VLOOKUP(A69,[1]TDSheet!$A:$H,8,0)</f>
        <v>0</v>
      </c>
      <c r="L69" s="7">
        <f t="shared" si="2"/>
        <v>39.091999999999999</v>
      </c>
      <c r="M69" s="24"/>
      <c r="P69" s="7">
        <f t="shared" si="3"/>
        <v>-6.9704031515399576</v>
      </c>
      <c r="Q69" s="7">
        <f t="shared" si="4"/>
        <v>-6.9704031515399576</v>
      </c>
      <c r="R69" s="7">
        <f>VLOOKUP(A69,[1]TDSheet!$A:$S,19,0)</f>
        <v>0</v>
      </c>
      <c r="S69" s="7">
        <f>VLOOKUP(A69,[1]TDSheet!$A:$T,20,0)</f>
        <v>33.421199999999999</v>
      </c>
      <c r="T69" s="7">
        <f>VLOOKUP(A69,[1]TDSheet!$A:$L,12,0)</f>
        <v>34.733999999999995</v>
      </c>
      <c r="V69" s="7">
        <f t="shared" si="5"/>
        <v>0</v>
      </c>
    </row>
    <row r="70" spans="1:22" ht="11.1" customHeight="1" outlineLevel="2" x14ac:dyDescent="0.2">
      <c r="A70" s="10" t="s">
        <v>20</v>
      </c>
      <c r="B70" s="9" t="s">
        <v>9</v>
      </c>
      <c r="C70" s="9"/>
      <c r="D70" s="5">
        <v>-32.854999999999997</v>
      </c>
      <c r="E70" s="5"/>
      <c r="F70" s="5">
        <v>77.266000000000005</v>
      </c>
      <c r="G70" s="25">
        <v>-110.121</v>
      </c>
      <c r="H70" s="19">
        <f>VLOOKUP(A70,[1]TDSheet!$A:$H,8,0)</f>
        <v>0</v>
      </c>
      <c r="L70" s="7">
        <f t="shared" si="2"/>
        <v>15.453200000000001</v>
      </c>
      <c r="M70" s="24"/>
      <c r="P70" s="7">
        <f t="shared" si="3"/>
        <v>-7.1260968601972401</v>
      </c>
      <c r="Q70" s="7">
        <f t="shared" si="4"/>
        <v>-7.1260968601972401</v>
      </c>
      <c r="R70" s="7">
        <f>VLOOKUP(A70,[1]TDSheet!$A:$S,19,0)</f>
        <v>0</v>
      </c>
      <c r="S70" s="7">
        <f>VLOOKUP(A70,[1]TDSheet!$A:$T,20,0)</f>
        <v>10.754799999999999</v>
      </c>
      <c r="T70" s="7">
        <f>VLOOKUP(A70,[1]TDSheet!$A:$L,12,0)</f>
        <v>15.5124</v>
      </c>
      <c r="V70" s="7">
        <f t="shared" si="5"/>
        <v>0</v>
      </c>
    </row>
    <row r="71" spans="1:22" ht="11.45" customHeight="1" x14ac:dyDescent="0.2">
      <c r="A71" s="1" t="s">
        <v>89</v>
      </c>
      <c r="B71" s="20" t="s">
        <v>22</v>
      </c>
      <c r="C71" s="9"/>
      <c r="H71" s="11">
        <v>0.4</v>
      </c>
      <c r="L71" s="7">
        <f t="shared" ref="L71:L72" si="6">F71/5</f>
        <v>0</v>
      </c>
      <c r="M71" s="24">
        <v>200</v>
      </c>
      <c r="P71" s="7" t="e">
        <f t="shared" ref="P71:P72" si="7">(G71+M71)/L71</f>
        <v>#DIV/0!</v>
      </c>
      <c r="Q71" s="7" t="e">
        <f t="shared" ref="Q71:Q72" si="8">G71/L71</f>
        <v>#DIV/0!</v>
      </c>
      <c r="U71" s="23" t="s">
        <v>91</v>
      </c>
      <c r="V71" s="7">
        <f t="shared" ref="V71:V72" si="9">M71*H71</f>
        <v>80</v>
      </c>
    </row>
    <row r="72" spans="1:22" ht="11.45" customHeight="1" x14ac:dyDescent="0.2">
      <c r="A72" s="20" t="s">
        <v>90</v>
      </c>
      <c r="B72" s="20" t="s">
        <v>22</v>
      </c>
      <c r="C72" s="9"/>
      <c r="H72" s="11">
        <v>0.33</v>
      </c>
      <c r="L72" s="7">
        <f t="shared" si="6"/>
        <v>0</v>
      </c>
      <c r="M72" s="24">
        <v>150</v>
      </c>
      <c r="P72" s="7" t="e">
        <f t="shared" si="7"/>
        <v>#DIV/0!</v>
      </c>
      <c r="Q72" s="7" t="e">
        <f t="shared" si="8"/>
        <v>#DIV/0!</v>
      </c>
      <c r="U72" s="23" t="s">
        <v>91</v>
      </c>
      <c r="V72" s="7">
        <f t="shared" si="9"/>
        <v>49.5</v>
      </c>
    </row>
  </sheetData>
  <autoFilter ref="A3:W72" xr:uid="{36EF8601-2584-4799-B841-6E99A76C4B62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2023-09-29T13:55:53Z</dcterms:modified>
</cp:coreProperties>
</file>