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заказы\статистика филиалы\2023\09,23\27,09,23 КИ\"/>
    </mc:Choice>
  </mc:AlternateContent>
  <xr:revisionPtr revIDLastSave="0" documentId="13_ncr:1_{DA4830EE-DC2A-419E-A890-98F328D60DEC}" xr6:coauthVersionLast="45" xr6:coauthVersionMax="45" xr10:uidLastSave="{00000000-0000-0000-0000-000000000000}"/>
  <bookViews>
    <workbookView xWindow="-120" yWindow="-120" windowWidth="29040" windowHeight="15840" tabRatio="399" xr2:uid="{00000000-000D-0000-FFFF-FFFF00000000}"/>
  </bookViews>
  <sheets>
    <sheet name="TDSheet" sheetId="1" r:id="rId1"/>
    <sheet name="Лист1" sheetId="2" r:id="rId2"/>
  </sheets>
  <externalReferences>
    <externalReference r:id="rId3"/>
    <externalReference r:id="rId4"/>
  </externalReferences>
  <definedNames>
    <definedName name="_xlnm._FilterDatabase" localSheetId="0" hidden="1">TDSheet!$A$3:$AF$75</definedName>
    <definedName name="_xlnm._FilterDatabase" localSheetId="1" hidden="1">Лист1!$A$1:$E$67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7" i="1" l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6" i="1"/>
  <c r="AC7" i="1" l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6" i="1"/>
  <c r="M48" i="1" l="1"/>
  <c r="K7" i="1" l="1"/>
  <c r="P7" i="1" s="1"/>
  <c r="K8" i="1"/>
  <c r="P8" i="1" s="1"/>
  <c r="K9" i="1"/>
  <c r="P9" i="1" s="1"/>
  <c r="K11" i="1"/>
  <c r="P11" i="1" s="1"/>
  <c r="K13" i="1"/>
  <c r="P13" i="1" s="1"/>
  <c r="K14" i="1"/>
  <c r="P14" i="1" s="1"/>
  <c r="K15" i="1"/>
  <c r="P15" i="1" s="1"/>
  <c r="K16" i="1"/>
  <c r="P16" i="1" s="1"/>
  <c r="K20" i="1"/>
  <c r="P20" i="1" s="1"/>
  <c r="K23" i="1"/>
  <c r="P23" i="1" s="1"/>
  <c r="K25" i="1"/>
  <c r="P25" i="1" s="1"/>
  <c r="K27" i="1"/>
  <c r="P27" i="1" s="1"/>
  <c r="K28" i="1"/>
  <c r="P28" i="1" s="1"/>
  <c r="K29" i="1"/>
  <c r="P29" i="1" s="1"/>
  <c r="K30" i="1"/>
  <c r="P30" i="1" s="1"/>
  <c r="K32" i="1"/>
  <c r="P32" i="1" s="1"/>
  <c r="K38" i="1"/>
  <c r="P38" i="1" s="1"/>
  <c r="K47" i="1"/>
  <c r="P47" i="1" s="1"/>
  <c r="K50" i="1"/>
  <c r="P50" i="1" s="1"/>
  <c r="K51" i="1"/>
  <c r="P51" i="1" s="1"/>
  <c r="K52" i="1"/>
  <c r="P52" i="1" s="1"/>
  <c r="K56" i="1"/>
  <c r="P56" i="1" s="1"/>
  <c r="K57" i="1"/>
  <c r="P57" i="1" s="1"/>
  <c r="K58" i="1"/>
  <c r="P58" i="1" s="1"/>
  <c r="K62" i="1"/>
  <c r="P62" i="1" s="1"/>
  <c r="K63" i="1"/>
  <c r="P63" i="1" s="1"/>
  <c r="K64" i="1"/>
  <c r="P64" i="1" s="1"/>
  <c r="K65" i="1"/>
  <c r="P65" i="1" s="1"/>
  <c r="K66" i="1"/>
  <c r="P66" i="1" s="1"/>
  <c r="K68" i="1"/>
  <c r="P68" i="1" s="1"/>
  <c r="K69" i="1"/>
  <c r="P69" i="1" s="1"/>
  <c r="K70" i="1"/>
  <c r="P70" i="1" s="1"/>
  <c r="K71" i="1"/>
  <c r="P71" i="1" s="1"/>
  <c r="K72" i="1"/>
  <c r="P72" i="1" s="1"/>
  <c r="K73" i="1"/>
  <c r="P73" i="1" s="1"/>
  <c r="K74" i="1"/>
  <c r="P74" i="1" s="1"/>
  <c r="K75" i="1"/>
  <c r="P75" i="1" s="1"/>
  <c r="K6" i="1"/>
  <c r="P6" i="1" s="1"/>
  <c r="L10" i="1"/>
  <c r="K10" i="1" s="1"/>
  <c r="P10" i="1" s="1"/>
  <c r="L12" i="1"/>
  <c r="K12" i="1" s="1"/>
  <c r="P12" i="1" s="1"/>
  <c r="L17" i="1"/>
  <c r="K17" i="1" s="1"/>
  <c r="P17" i="1" s="1"/>
  <c r="L18" i="1"/>
  <c r="K18" i="1" s="1"/>
  <c r="P18" i="1" s="1"/>
  <c r="L19" i="1"/>
  <c r="K19" i="1" s="1"/>
  <c r="P19" i="1" s="1"/>
  <c r="L21" i="1"/>
  <c r="K21" i="1" s="1"/>
  <c r="P21" i="1" s="1"/>
  <c r="L22" i="1"/>
  <c r="K22" i="1" s="1"/>
  <c r="P22" i="1" s="1"/>
  <c r="L24" i="1"/>
  <c r="K24" i="1" s="1"/>
  <c r="P24" i="1" s="1"/>
  <c r="L26" i="1"/>
  <c r="K26" i="1" s="1"/>
  <c r="P26" i="1" s="1"/>
  <c r="L31" i="1"/>
  <c r="K31" i="1" s="1"/>
  <c r="P31" i="1" s="1"/>
  <c r="L33" i="1"/>
  <c r="K33" i="1" s="1"/>
  <c r="P33" i="1" s="1"/>
  <c r="L34" i="1"/>
  <c r="K34" i="1" s="1"/>
  <c r="P34" i="1" s="1"/>
  <c r="L35" i="1"/>
  <c r="K35" i="1" s="1"/>
  <c r="P35" i="1" s="1"/>
  <c r="L36" i="1"/>
  <c r="K36" i="1" s="1"/>
  <c r="P36" i="1" s="1"/>
  <c r="L37" i="1"/>
  <c r="K37" i="1" s="1"/>
  <c r="P37" i="1" s="1"/>
  <c r="L39" i="1"/>
  <c r="K39" i="1" s="1"/>
  <c r="P39" i="1" s="1"/>
  <c r="L40" i="1"/>
  <c r="K40" i="1" s="1"/>
  <c r="P40" i="1" s="1"/>
  <c r="L41" i="1"/>
  <c r="K41" i="1" s="1"/>
  <c r="P41" i="1" s="1"/>
  <c r="L42" i="1"/>
  <c r="K42" i="1" s="1"/>
  <c r="P42" i="1" s="1"/>
  <c r="L43" i="1"/>
  <c r="K43" i="1" s="1"/>
  <c r="P43" i="1" s="1"/>
  <c r="L44" i="1"/>
  <c r="K44" i="1" s="1"/>
  <c r="P44" i="1" s="1"/>
  <c r="L45" i="1"/>
  <c r="K45" i="1" s="1"/>
  <c r="P45" i="1" s="1"/>
  <c r="L46" i="1"/>
  <c r="K46" i="1" s="1"/>
  <c r="P46" i="1" s="1"/>
  <c r="L48" i="1"/>
  <c r="K48" i="1" s="1"/>
  <c r="P48" i="1" s="1"/>
  <c r="L49" i="1"/>
  <c r="K49" i="1" s="1"/>
  <c r="P49" i="1" s="1"/>
  <c r="L53" i="1"/>
  <c r="K53" i="1" s="1"/>
  <c r="P53" i="1" s="1"/>
  <c r="L54" i="1"/>
  <c r="K54" i="1" s="1"/>
  <c r="P54" i="1" s="1"/>
  <c r="L55" i="1"/>
  <c r="K55" i="1" s="1"/>
  <c r="P55" i="1" s="1"/>
  <c r="L59" i="1"/>
  <c r="K59" i="1" s="1"/>
  <c r="P59" i="1" s="1"/>
  <c r="L60" i="1"/>
  <c r="K60" i="1" s="1"/>
  <c r="P60" i="1" s="1"/>
  <c r="L61" i="1"/>
  <c r="K61" i="1" s="1"/>
  <c r="P61" i="1" s="1"/>
  <c r="L67" i="1"/>
  <c r="K67" i="1" s="1"/>
  <c r="P67" i="1" s="1"/>
  <c r="G5" i="1"/>
  <c r="F5" i="1"/>
  <c r="U67" i="1" l="1"/>
  <c r="V67" i="1"/>
  <c r="V60" i="1"/>
  <c r="U60" i="1"/>
  <c r="V55" i="1"/>
  <c r="U55" i="1"/>
  <c r="U53" i="1"/>
  <c r="V53" i="1"/>
  <c r="V48" i="1"/>
  <c r="U48" i="1"/>
  <c r="V45" i="1"/>
  <c r="U45" i="1"/>
  <c r="U43" i="1"/>
  <c r="V43" i="1"/>
  <c r="V41" i="1"/>
  <c r="U41" i="1"/>
  <c r="V39" i="1"/>
  <c r="Q39" i="1"/>
  <c r="U39" i="1" s="1"/>
  <c r="U36" i="1"/>
  <c r="V36" i="1"/>
  <c r="V34" i="1"/>
  <c r="U34" i="1"/>
  <c r="V31" i="1"/>
  <c r="U31" i="1"/>
  <c r="V24" i="1"/>
  <c r="U24" i="1"/>
  <c r="V21" i="1"/>
  <c r="U21" i="1"/>
  <c r="V18" i="1"/>
  <c r="U18" i="1"/>
  <c r="V12" i="1"/>
  <c r="U12" i="1"/>
  <c r="V6" i="1"/>
  <c r="U6" i="1"/>
  <c r="U74" i="1"/>
  <c r="V74" i="1"/>
  <c r="V72" i="1"/>
  <c r="U72" i="1"/>
  <c r="U70" i="1"/>
  <c r="V70" i="1"/>
  <c r="V68" i="1"/>
  <c r="U68" i="1"/>
  <c r="U65" i="1"/>
  <c r="V65" i="1"/>
  <c r="V63" i="1"/>
  <c r="U63" i="1"/>
  <c r="V58" i="1"/>
  <c r="U58" i="1"/>
  <c r="U56" i="1"/>
  <c r="V56" i="1"/>
  <c r="V51" i="1"/>
  <c r="U51" i="1"/>
  <c r="V47" i="1"/>
  <c r="U47" i="1"/>
  <c r="V32" i="1"/>
  <c r="U32" i="1"/>
  <c r="V29" i="1"/>
  <c r="U29" i="1"/>
  <c r="U27" i="1"/>
  <c r="V27" i="1"/>
  <c r="V23" i="1"/>
  <c r="U23" i="1"/>
  <c r="V16" i="1"/>
  <c r="U16" i="1"/>
  <c r="V14" i="1"/>
  <c r="U14" i="1"/>
  <c r="V11" i="1"/>
  <c r="U11" i="1"/>
  <c r="V8" i="1"/>
  <c r="U8" i="1"/>
  <c r="U61" i="1"/>
  <c r="V61" i="1"/>
  <c r="U59" i="1"/>
  <c r="V59" i="1"/>
  <c r="V54" i="1"/>
  <c r="U54" i="1"/>
  <c r="V49" i="1"/>
  <c r="U49" i="1"/>
  <c r="U46" i="1"/>
  <c r="V46" i="1"/>
  <c r="V44" i="1"/>
  <c r="U44" i="1"/>
  <c r="V42" i="1"/>
  <c r="U42" i="1"/>
  <c r="U40" i="1"/>
  <c r="V40" i="1"/>
  <c r="V37" i="1"/>
  <c r="U37" i="1"/>
  <c r="V35" i="1"/>
  <c r="U35" i="1"/>
  <c r="U33" i="1"/>
  <c r="V33" i="1"/>
  <c r="V26" i="1"/>
  <c r="U26" i="1"/>
  <c r="V22" i="1"/>
  <c r="U22" i="1"/>
  <c r="U19" i="1"/>
  <c r="V19" i="1"/>
  <c r="U17" i="1"/>
  <c r="V17" i="1"/>
  <c r="V10" i="1"/>
  <c r="U10" i="1"/>
  <c r="U75" i="1"/>
  <c r="V75" i="1"/>
  <c r="U73" i="1"/>
  <c r="V73" i="1"/>
  <c r="V71" i="1"/>
  <c r="U71" i="1"/>
  <c r="V69" i="1"/>
  <c r="U69" i="1"/>
  <c r="V66" i="1"/>
  <c r="U66" i="1"/>
  <c r="V64" i="1"/>
  <c r="U64" i="1"/>
  <c r="V62" i="1"/>
  <c r="U62" i="1"/>
  <c r="V57" i="1"/>
  <c r="U57" i="1"/>
  <c r="V52" i="1"/>
  <c r="U52" i="1"/>
  <c r="V50" i="1"/>
  <c r="U50" i="1"/>
  <c r="U38" i="1"/>
  <c r="V38" i="1"/>
  <c r="V30" i="1"/>
  <c r="U30" i="1"/>
  <c r="V28" i="1"/>
  <c r="U28" i="1"/>
  <c r="V25" i="1"/>
  <c r="U25" i="1"/>
  <c r="V20" i="1"/>
  <c r="U20" i="1"/>
  <c r="V15" i="1"/>
  <c r="U15" i="1"/>
  <c r="U13" i="1"/>
  <c r="V13" i="1"/>
  <c r="U9" i="1"/>
  <c r="V9" i="1"/>
  <c r="U7" i="1"/>
  <c r="V7" i="1"/>
  <c r="AB7" i="1"/>
  <c r="AB50" i="1"/>
  <c r="AB61" i="1"/>
  <c r="AB63" i="1"/>
  <c r="AB64" i="1"/>
  <c r="AB65" i="1"/>
  <c r="AB66" i="1"/>
  <c r="AB69" i="1"/>
  <c r="AB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6" i="1"/>
  <c r="Y62" i="1"/>
  <c r="Y63" i="1"/>
  <c r="Y64" i="1"/>
  <c r="Y65" i="1"/>
  <c r="Y66" i="1"/>
  <c r="Y67" i="1"/>
  <c r="Y68" i="1"/>
  <c r="Y69" i="1"/>
  <c r="Y70" i="1"/>
  <c r="Y71" i="1"/>
  <c r="Y72" i="1"/>
  <c r="Y73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" i="1"/>
  <c r="H8" i="1" l="1"/>
  <c r="H9" i="1"/>
  <c r="H10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1" i="1"/>
  <c r="H52" i="1"/>
  <c r="H53" i="1"/>
  <c r="H54" i="1"/>
  <c r="H55" i="1"/>
  <c r="H56" i="1"/>
  <c r="H57" i="1"/>
  <c r="H58" i="1"/>
  <c r="H59" i="1"/>
  <c r="H60" i="1"/>
  <c r="H67" i="1"/>
  <c r="H68" i="1"/>
  <c r="H70" i="1"/>
  <c r="H71" i="1"/>
  <c r="H72" i="1"/>
  <c r="H73" i="1"/>
  <c r="AF5" i="1"/>
  <c r="AE5" i="1"/>
  <c r="AA5" i="1"/>
  <c r="Z5" i="1"/>
  <c r="Y5" i="1"/>
  <c r="T5" i="1"/>
  <c r="S5" i="1"/>
  <c r="R5" i="1"/>
  <c r="Q5" i="1"/>
  <c r="P5" i="1"/>
  <c r="O5" i="1"/>
  <c r="N5" i="1"/>
  <c r="M5" i="1"/>
  <c r="L5" i="1"/>
  <c r="K5" i="1"/>
  <c r="J5" i="1"/>
  <c r="I5" i="1"/>
  <c r="B7" i="1"/>
  <c r="B8" i="1"/>
  <c r="B9" i="1"/>
  <c r="B10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3" i="1"/>
  <c r="B64" i="1"/>
  <c r="B65" i="1"/>
  <c r="B66" i="1"/>
  <c r="B67" i="1"/>
  <c r="B68" i="1"/>
  <c r="B69" i="1"/>
  <c r="B70" i="1"/>
  <c r="B71" i="1"/>
  <c r="B72" i="1"/>
  <c r="B73" i="1"/>
  <c r="B6" i="1"/>
  <c r="AD23" i="1" l="1"/>
  <c r="AD5" i="1" s="1"/>
  <c r="AC23" i="1"/>
  <c r="AC5" i="1" s="1"/>
  <c r="C7" i="1"/>
  <c r="C15" i="1"/>
  <c r="C20" i="1"/>
  <c r="C22" i="1"/>
  <c r="C24" i="1"/>
  <c r="C25" i="1"/>
  <c r="C28" i="1"/>
  <c r="C29" i="1"/>
  <c r="C30" i="1"/>
  <c r="C45" i="1"/>
  <c r="C47" i="1"/>
  <c r="C48" i="1"/>
  <c r="C49" i="1"/>
  <c r="C50" i="1"/>
  <c r="C51" i="1"/>
  <c r="C52" i="1"/>
  <c r="C57" i="1"/>
  <c r="C61" i="1"/>
  <c r="C63" i="1"/>
  <c r="C64" i="1"/>
  <c r="C65" i="1"/>
  <c r="C66" i="1"/>
  <c r="C69" i="1"/>
  <c r="C6" i="1"/>
</calcChain>
</file>

<file path=xl/sharedStrings.xml><?xml version="1.0" encoding="utf-8"?>
<sst xmlns="http://schemas.openxmlformats.org/spreadsheetml/2006/main" count="182" uniqueCount="106">
  <si>
    <t>Период: 21.09.2023 - 28.09.2023</t>
  </si>
  <si>
    <t>Склад</t>
  </si>
  <si>
    <t>Количество</t>
  </si>
  <si>
    <t>Номенклатура</t>
  </si>
  <si>
    <t>Начальный остаток</t>
  </si>
  <si>
    <t>Приход</t>
  </si>
  <si>
    <t>Расход</t>
  </si>
  <si>
    <t>Конечный остаток</t>
  </si>
  <si>
    <t>003   Колбаса Вязанка с индейкой, вектор ВЕС, ПОКОМ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</si>
  <si>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</si>
  <si>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</si>
  <si>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</si>
  <si>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</si>
  <si>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</si>
  <si>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</si>
  <si>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</si>
  <si>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</si>
  <si>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</si>
  <si>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</si>
  <si>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</si>
  <si>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</si>
  <si>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</si>
  <si>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</si>
  <si>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</si>
  <si>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</si>
  <si>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</si>
  <si>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</si>
  <si>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</si>
  <si>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</si>
  <si>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</si>
  <si>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</si>
  <si>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</si>
  <si>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</si>
  <si>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</si>
  <si>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</si>
  <si>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</si>
  <si>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</si>
  <si>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</si>
  <si>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260  Сосиски Сливочные по-стародворски, ВЕС.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</si>
  <si>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</si>
  <si>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</si>
  <si>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</si>
  <si>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</si>
  <si>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271  Колбаса Сервелат Левантский ТМ Особый Рецепт, ВЕС. ПОКОМ</t>
  </si>
  <si>
    <t>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</si>
  <si>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</si>
  <si>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</si>
  <si>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</si>
  <si>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</si>
  <si>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</si>
  <si>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</si>
  <si>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378 Ветчина Балыкбургская ТМ Баварушка в оболочке фиброуз в вакуумной упаковке.  ПОКОМ</t>
  </si>
  <si>
    <t>380 Колбаски Балыкбургские с сыром ТМ Баварушка вес  Поком</t>
  </si>
  <si>
    <t>384  Колбаса Сочинка по-фински с сочным окороком ТМ Стародворье в оболочке фиброуз в ва  Поком</t>
  </si>
  <si>
    <t>БОНУС_225  Колбаса Дугушка со шпиком, ВЕС, ТМ Стародворье   ПОКОМ</t>
  </si>
  <si>
    <t>058  Колбаса Докторская Особая ТМ Особый рецепт,  0,5кг, ПОКОМ</t>
  </si>
  <si>
    <t>083  Колбаса Швейцарская 0,17 кг., ШТ., сырокопченая   ПОКОМ</t>
  </si>
  <si>
    <t>095  Сосиски Баварские,  0.42кг, БАВАРУШКИ ПОКОМ</t>
  </si>
  <si>
    <t>096  Сосиски Баварские,  0.42кг,ПОКОМ</t>
  </si>
  <si>
    <t>103  Сосиски Классические, 0.42кг,ядрена копотьПОКОМ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</si>
  <si>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</si>
  <si>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</si>
  <si>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</si>
  <si>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273  Сосиски Сочинки с сочной грудинкой, МГС 0.4кг, 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</si>
  <si>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</si>
  <si>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</si>
  <si>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</si>
  <si>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</si>
  <si>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323 Колбаса варенокопченая Балыкбургская рубленая ТМ Баварушка срез 0,35 кг   ПОКОМ</t>
  </si>
  <si>
    <t>352  Сардельки Сочинки с сыром 0,4 кг ТМ Стародворье 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</si>
  <si>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</si>
  <si>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</si>
  <si>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381  Сардельки Сочинки 0,4кг ТМ Стародворье  ПОКОМ</t>
  </si>
  <si>
    <t>БОНУС_096  Сосиски Баварские,  0.42кг,ПОКОМ</t>
  </si>
  <si>
    <t>Ед. Изм.</t>
  </si>
  <si>
    <t>АКЦИЯ</t>
  </si>
  <si>
    <t>крат</t>
  </si>
  <si>
    <t>заяв</t>
  </si>
  <si>
    <t>раз</t>
  </si>
  <si>
    <t>без опта</t>
  </si>
  <si>
    <t>опт</t>
  </si>
  <si>
    <t>заказ</t>
  </si>
  <si>
    <t>ср</t>
  </si>
  <si>
    <t>запас</t>
  </si>
  <si>
    <t>запас без заказа</t>
  </si>
  <si>
    <t>кон ост</t>
  </si>
  <si>
    <t>ср 06,09</t>
  </si>
  <si>
    <t>ср 14,09</t>
  </si>
  <si>
    <t>коментарий</t>
  </si>
  <si>
    <t>вес</t>
  </si>
  <si>
    <t>отв.хр.1</t>
  </si>
  <si>
    <t>отв.хр.2</t>
  </si>
  <si>
    <t>перемещение в Донецк</t>
  </si>
  <si>
    <t>заказ 1</t>
  </si>
  <si>
    <t>заказ 2</t>
  </si>
  <si>
    <t>заказ 3</t>
  </si>
  <si>
    <t>заказ 4</t>
  </si>
  <si>
    <t>колбаса вареная Мусульманская халяль Вязанка 0,4 кг</t>
  </si>
  <si>
    <t>шт</t>
  </si>
  <si>
    <t>сосиски Восточные халяль Вязанка  0,33 кг</t>
  </si>
  <si>
    <t>ср 21,09</t>
  </si>
  <si>
    <t>032  Сосиски Вязанка Сливочные, Вязанка амицел МГС, 0.45кг, ПОКОМ</t>
  </si>
  <si>
    <t>363 Сардельки Филейские Вязанка ТМ Вязанка в обол NDX  ПОКОМ</t>
  </si>
  <si>
    <t>кг</t>
  </si>
  <si>
    <t>новинки</t>
  </si>
  <si>
    <t>+2000кг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</si>
</sst>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indexed="56"/>
      <name val="Trebuchet MS"/>
      <family val="2"/>
      <charset val="204"/>
    </font>
    <font>
      <b/>
      <sz val="8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164" fontId="2" fillId="3" borderId="2" xfId="0" applyNumberFormat="1" applyFont="1" applyFill="1" applyBorder="1" applyAlignment="1">
      <alignment horizontal="left" vertical="top"/>
    </xf>
    <xf numFmtId="164" fontId="3" fillId="2" borderId="1" xfId="0" applyNumberFormat="1" applyFont="1" applyFill="1" applyBorder="1" applyAlignment="1">
      <alignment horizontal="left" vertical="top"/>
    </xf>
    <xf numFmtId="2" fontId="0" fillId="0" borderId="0" xfId="0" applyNumberFormat="1"/>
    <xf numFmtId="164" fontId="0" fillId="0" borderId="0" xfId="0" applyNumberFormat="1"/>
    <xf numFmtId="164" fontId="4" fillId="0" borderId="0" xfId="0" applyNumberFormat="1" applyFont="1"/>
    <xf numFmtId="164" fontId="4" fillId="0" borderId="0" xfId="0" applyNumberFormat="1" applyFont="1" applyAlignment="1">
      <alignment wrapText="1"/>
    </xf>
    <xf numFmtId="164" fontId="5" fillId="4" borderId="3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0" fillId="5" borderId="1" xfId="0" applyNumberFormat="1" applyFill="1" applyBorder="1" applyAlignment="1">
      <alignment horizontal="left" vertical="top"/>
    </xf>
    <xf numFmtId="164" fontId="0" fillId="6" borderId="1" xfId="0" applyNumberFormat="1" applyFill="1" applyBorder="1" applyAlignment="1">
      <alignment horizontal="left" vertical="top"/>
    </xf>
    <xf numFmtId="164" fontId="0" fillId="0" borderId="4" xfId="0" applyNumberFormat="1" applyBorder="1" applyAlignment="1"/>
    <xf numFmtId="164" fontId="4" fillId="0" borderId="0" xfId="0" applyNumberFormat="1" applyFont="1" applyAlignment="1">
      <alignment horizontal="left"/>
    </xf>
    <xf numFmtId="164" fontId="4" fillId="7" borderId="0" xfId="0" applyNumberFormat="1" applyFont="1" applyFill="1" applyAlignment="1"/>
    <xf numFmtId="164" fontId="0" fillId="8" borderId="0" xfId="0" applyNumberFormat="1" applyFill="1" applyAlignment="1"/>
    <xf numFmtId="164" fontId="4" fillId="0" borderId="0" xfId="0" applyNumberFormat="1" applyFont="1" applyAlignment="1"/>
    <xf numFmtId="164" fontId="6" fillId="4" borderId="3" xfId="0" applyNumberFormat="1" applyFont="1" applyFill="1" applyBorder="1" applyAlignment="1">
      <alignment horizontal="right" vertical="top"/>
    </xf>
    <xf numFmtId="164" fontId="0" fillId="9" borderId="4" xfId="0" applyNumberFormat="1" applyFill="1" applyBorder="1" applyAlignment="1"/>
    <xf numFmtId="49" fontId="7" fillId="10" borderId="0" xfId="0" applyNumberFormat="1" applyFon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9,23/20,09,23%20&#1050;&#1048;/&#1076;&#1074;%2021,09,23%20&#1084;&#1083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55;&#1072;&#1090;&#1103;&#1082;&#1072;_&#1055;&#1086;&#1083;&#1103;&#1082;&#1086;&#107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14.09.2023 - 21.09.2023</v>
          </cell>
        </row>
        <row r="3">
          <cell r="A3" t="str">
            <v>Склад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без опта</v>
          </cell>
          <cell r="L3" t="str">
            <v>опт</v>
          </cell>
          <cell r="M3" t="str">
            <v>заказ</v>
          </cell>
          <cell r="N3" t="str">
            <v>заказ</v>
          </cell>
          <cell r="P3" t="str">
            <v>ср</v>
          </cell>
          <cell r="Q3" t="str">
            <v>заказ</v>
          </cell>
          <cell r="R3" t="str">
            <v>заказ</v>
          </cell>
          <cell r="S3" t="str">
            <v>заказ</v>
          </cell>
          <cell r="T3" t="str">
            <v>заказ</v>
          </cell>
          <cell r="U3" t="str">
            <v>запас</v>
          </cell>
          <cell r="V3" t="str">
            <v>запас без заказа</v>
          </cell>
          <cell r="W3" t="str">
            <v>кон ост</v>
          </cell>
          <cell r="X3" t="str">
            <v>опт</v>
          </cell>
          <cell r="Y3" t="str">
            <v>ср 30,08</v>
          </cell>
          <cell r="Z3" t="str">
            <v>ср 06,09</v>
          </cell>
          <cell r="AA3" t="str">
            <v>ср 14,09</v>
          </cell>
          <cell r="AB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M4" t="str">
            <v>отв.хр.1</v>
          </cell>
          <cell r="N4" t="str">
            <v>отв.хр.2</v>
          </cell>
          <cell r="O4" t="str">
            <v>перемещение в Донецк</v>
          </cell>
        </row>
        <row r="5">
          <cell r="F5">
            <v>45758.892</v>
          </cell>
          <cell r="G5">
            <v>64762.165000000001</v>
          </cell>
          <cell r="I5">
            <v>0</v>
          </cell>
          <cell r="J5">
            <v>0</v>
          </cell>
          <cell r="K5">
            <v>21334.720999999998</v>
          </cell>
          <cell r="L5">
            <v>24360.798000000003</v>
          </cell>
          <cell r="M5">
            <v>14655</v>
          </cell>
          <cell r="N5">
            <v>10000</v>
          </cell>
          <cell r="O5">
            <v>5050</v>
          </cell>
          <cell r="P5">
            <v>4266.9441999999999</v>
          </cell>
          <cell r="Q5">
            <v>8978.5216000000019</v>
          </cell>
          <cell r="R5">
            <v>0</v>
          </cell>
          <cell r="S5">
            <v>0</v>
          </cell>
          <cell r="T5">
            <v>0</v>
          </cell>
          <cell r="Y5">
            <v>4877.5672000000013</v>
          </cell>
          <cell r="Z5">
            <v>5325.5647999999992</v>
          </cell>
          <cell r="AA5">
            <v>5758.5522000000001</v>
          </cell>
        </row>
        <row r="6">
          <cell r="A6" t="str">
            <v>003   Колбаса Вязанка с индейкой, вектор ВЕС, ПОКОМ</v>
          </cell>
          <cell r="B6" t="str">
            <v>кг</v>
          </cell>
          <cell r="C6" t="str">
            <v>АКЦИЯ</v>
          </cell>
          <cell r="D6">
            <v>257.16500000000002</v>
          </cell>
          <cell r="E6">
            <v>247.63499999999999</v>
          </cell>
          <cell r="F6">
            <v>68.319999999999993</v>
          </cell>
          <cell r="G6">
            <v>434.98500000000001</v>
          </cell>
          <cell r="H6">
            <v>1</v>
          </cell>
          <cell r="K6">
            <v>68.319999999999993</v>
          </cell>
          <cell r="M6">
            <v>0</v>
          </cell>
          <cell r="N6">
            <v>0</v>
          </cell>
          <cell r="O6">
            <v>0</v>
          </cell>
          <cell r="P6">
            <v>13.663999999999998</v>
          </cell>
          <cell r="U6">
            <v>31.834382318501177</v>
          </cell>
          <cell r="V6">
            <v>31.834382318501177</v>
          </cell>
          <cell r="Y6">
            <v>0</v>
          </cell>
          <cell r="Z6">
            <v>0</v>
          </cell>
          <cell r="AA6">
            <v>0</v>
          </cell>
          <cell r="AB6" t="str">
            <v>акция/вывод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 t="str">
            <v>АКЦИЯ</v>
          </cell>
          <cell r="D7">
            <v>238.71799999999999</v>
          </cell>
          <cell r="E7">
            <v>239.666</v>
          </cell>
          <cell r="F7">
            <v>58.206000000000003</v>
          </cell>
          <cell r="G7">
            <v>419.89</v>
          </cell>
          <cell r="H7">
            <v>1</v>
          </cell>
          <cell r="K7">
            <v>58.206000000000003</v>
          </cell>
          <cell r="M7">
            <v>0</v>
          </cell>
          <cell r="N7">
            <v>0</v>
          </cell>
          <cell r="O7">
            <v>250</v>
          </cell>
          <cell r="P7">
            <v>11.641200000000001</v>
          </cell>
          <cell r="U7">
            <v>14.593856303473865</v>
          </cell>
          <cell r="V7">
            <v>14.593856303473865</v>
          </cell>
          <cell r="Y7">
            <v>0</v>
          </cell>
          <cell r="Z7">
            <v>0</v>
          </cell>
          <cell r="AA7">
            <v>0</v>
          </cell>
          <cell r="AB7" t="str">
            <v>акция/вывод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D8">
            <v>1.385</v>
          </cell>
          <cell r="E8">
            <v>375.27</v>
          </cell>
          <cell r="F8">
            <v>98.3</v>
          </cell>
          <cell r="G8">
            <v>276.255</v>
          </cell>
          <cell r="H8">
            <v>1</v>
          </cell>
          <cell r="K8">
            <v>15.150999999999996</v>
          </cell>
          <cell r="L8">
            <v>83.149000000000001</v>
          </cell>
          <cell r="M8">
            <v>380</v>
          </cell>
          <cell r="N8">
            <v>0</v>
          </cell>
          <cell r="O8">
            <v>0</v>
          </cell>
          <cell r="P8">
            <v>3.0301999999999993</v>
          </cell>
          <cell r="U8">
            <v>216.57151343145671</v>
          </cell>
          <cell r="V8">
            <v>216.57151343145671</v>
          </cell>
          <cell r="Y8">
            <v>67.048199999999994</v>
          </cell>
          <cell r="Z8">
            <v>86.834400000000002</v>
          </cell>
          <cell r="AA8">
            <v>61.099799999999995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D9">
            <v>572.524</v>
          </cell>
          <cell r="E9">
            <v>576.327</v>
          </cell>
          <cell r="F9">
            <v>458.91399999999999</v>
          </cell>
          <cell r="G9">
            <v>485.15600000000001</v>
          </cell>
          <cell r="H9">
            <v>1</v>
          </cell>
          <cell r="K9">
            <v>377.858</v>
          </cell>
          <cell r="L9">
            <v>81.055999999999997</v>
          </cell>
          <cell r="M9">
            <v>70</v>
          </cell>
          <cell r="N9">
            <v>0</v>
          </cell>
          <cell r="O9">
            <v>0</v>
          </cell>
          <cell r="P9">
            <v>75.571600000000004</v>
          </cell>
          <cell r="Q9">
            <v>276.13159999999999</v>
          </cell>
          <cell r="U9">
            <v>10.999999999999998</v>
          </cell>
          <cell r="V9">
            <v>7.3460929767267062</v>
          </cell>
          <cell r="Y9">
            <v>103.62219999999999</v>
          </cell>
          <cell r="Z9">
            <v>82.522399999999976</v>
          </cell>
          <cell r="AA9">
            <v>87.676599999999993</v>
          </cell>
        </row>
        <row r="10">
          <cell r="A10" t="str">
            <v>018  Сосиски Рубленые, Вязанка вискофан  ВЕС.ПОКОМ</v>
          </cell>
          <cell r="B10" t="str">
            <v>кг</v>
          </cell>
          <cell r="D10">
            <v>2.4500000000000002</v>
          </cell>
          <cell r="E10">
            <v>320.43599999999998</v>
          </cell>
          <cell r="F10">
            <v>93.707999999999998</v>
          </cell>
          <cell r="G10">
            <v>226.72800000000001</v>
          </cell>
          <cell r="H10">
            <v>1</v>
          </cell>
          <cell r="K10">
            <v>7.796999999999997</v>
          </cell>
          <cell r="L10">
            <v>85.911000000000001</v>
          </cell>
          <cell r="M10">
            <v>70</v>
          </cell>
          <cell r="N10">
            <v>0</v>
          </cell>
          <cell r="O10">
            <v>0</v>
          </cell>
          <cell r="P10">
            <v>1.5593999999999995</v>
          </cell>
          <cell r="U10">
            <v>190.28344234962171</v>
          </cell>
          <cell r="V10">
            <v>190.28344234962171</v>
          </cell>
          <cell r="Y10">
            <v>12.542199999999999</v>
          </cell>
          <cell r="Z10">
            <v>31.427999999999997</v>
          </cell>
          <cell r="AA10">
            <v>33.335000000000001</v>
          </cell>
        </row>
        <row r="11">
          <cell r="A11" t="str">
            <v>032  Сосиски Вязанка Сливочные, Вязанка амицел МГС, 0.45кг, ПОКОМ</v>
          </cell>
          <cell r="B11" t="str">
            <v>шт</v>
          </cell>
          <cell r="H11">
            <v>0.45</v>
          </cell>
          <cell r="M11">
            <v>325</v>
          </cell>
          <cell r="N11">
            <v>0</v>
          </cell>
          <cell r="O11">
            <v>0</v>
          </cell>
          <cell r="P11">
            <v>0</v>
          </cell>
          <cell r="U11" t="e">
            <v>#DIV/0!</v>
          </cell>
          <cell r="V11" t="e">
            <v>#DIV/0!</v>
          </cell>
          <cell r="Y11">
            <v>10.8</v>
          </cell>
          <cell r="Z11">
            <v>40.799999999999997</v>
          </cell>
          <cell r="AA11">
            <v>0</v>
          </cell>
        </row>
        <row r="12">
          <cell r="A12" t="str">
            <v>058  Колбаса Докторская Особая ТМ Особый рецепт,  0,5кг, ПОКОМ</v>
          </cell>
          <cell r="B12" t="str">
            <v>шт</v>
          </cell>
          <cell r="D12">
            <v>8</v>
          </cell>
          <cell r="E12">
            <v>60</v>
          </cell>
          <cell r="F12">
            <v>60</v>
          </cell>
          <cell r="G12">
            <v>0</v>
          </cell>
          <cell r="H12">
            <v>0.5</v>
          </cell>
          <cell r="K12">
            <v>0</v>
          </cell>
          <cell r="L12">
            <v>60</v>
          </cell>
          <cell r="M12">
            <v>140</v>
          </cell>
          <cell r="N12">
            <v>0</v>
          </cell>
          <cell r="O12">
            <v>0</v>
          </cell>
          <cell r="P12">
            <v>0</v>
          </cell>
          <cell r="U12" t="e">
            <v>#DIV/0!</v>
          </cell>
          <cell r="V12" t="e">
            <v>#DIV/0!</v>
          </cell>
          <cell r="Y12">
            <v>11.4</v>
          </cell>
          <cell r="Z12">
            <v>17</v>
          </cell>
          <cell r="AA12">
            <v>2.4</v>
          </cell>
        </row>
        <row r="13">
          <cell r="A13" t="str">
            <v>083  Колбаса Швейцарская 0,17 кг., ШТ., сырокопченая   ПОКОМ</v>
          </cell>
          <cell r="B13" t="str">
            <v>шт</v>
          </cell>
          <cell r="D13">
            <v>51</v>
          </cell>
          <cell r="E13">
            <v>105</v>
          </cell>
          <cell r="F13">
            <v>14</v>
          </cell>
          <cell r="G13">
            <v>105</v>
          </cell>
          <cell r="H13">
            <v>0.17</v>
          </cell>
          <cell r="K13">
            <v>14</v>
          </cell>
          <cell r="M13">
            <v>0</v>
          </cell>
          <cell r="N13">
            <v>0</v>
          </cell>
          <cell r="P13">
            <v>2.8</v>
          </cell>
          <cell r="U13">
            <v>37.5</v>
          </cell>
          <cell r="V13">
            <v>37.5</v>
          </cell>
          <cell r="Y13">
            <v>19</v>
          </cell>
          <cell r="Z13">
            <v>12.6</v>
          </cell>
          <cell r="AA13">
            <v>14.6</v>
          </cell>
        </row>
        <row r="14">
          <cell r="A14" t="str">
            <v>092  Сосиски Баварские с сыром,  0.42кг,ПОКОМ</v>
          </cell>
          <cell r="B14" t="str">
            <v>шт</v>
          </cell>
          <cell r="D14">
            <v>0</v>
          </cell>
          <cell r="E14">
            <v>96</v>
          </cell>
          <cell r="F14">
            <v>96</v>
          </cell>
          <cell r="G14">
            <v>0</v>
          </cell>
          <cell r="H14">
            <v>0</v>
          </cell>
          <cell r="K14">
            <v>0</v>
          </cell>
          <cell r="L14">
            <v>96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U14" t="e">
            <v>#DIV/0!</v>
          </cell>
          <cell r="V14" t="e">
            <v>#DIV/0!</v>
          </cell>
          <cell r="Y14">
            <v>0</v>
          </cell>
          <cell r="Z14">
            <v>0</v>
          </cell>
          <cell r="AA14">
            <v>0</v>
          </cell>
        </row>
        <row r="15">
          <cell r="A15" t="str">
            <v>095  Сосиски Баварские,  0.42кг, БАВАРУШКИ ПОКОМ</v>
          </cell>
          <cell r="B15" t="str">
            <v>шт</v>
          </cell>
          <cell r="D15">
            <v>0</v>
          </cell>
          <cell r="E15">
            <v>0</v>
          </cell>
          <cell r="F15">
            <v>2</v>
          </cell>
          <cell r="G15">
            <v>-2</v>
          </cell>
          <cell r="H15">
            <v>0</v>
          </cell>
          <cell r="K15">
            <v>2</v>
          </cell>
          <cell r="O15">
            <v>0</v>
          </cell>
          <cell r="P15">
            <v>0.4</v>
          </cell>
          <cell r="U15">
            <v>-5</v>
          </cell>
          <cell r="V15">
            <v>-5</v>
          </cell>
          <cell r="Y15">
            <v>0</v>
          </cell>
          <cell r="Z15">
            <v>0</v>
          </cell>
          <cell r="AA15">
            <v>0</v>
          </cell>
        </row>
        <row r="16">
          <cell r="A16" t="str">
            <v>096  Сосиски Баварские,  0.42кг,ПОКОМ</v>
          </cell>
          <cell r="B16" t="str">
            <v>шт</v>
          </cell>
          <cell r="C16" t="str">
            <v>АКЦИЯ</v>
          </cell>
          <cell r="D16">
            <v>776</v>
          </cell>
          <cell r="E16">
            <v>1040</v>
          </cell>
          <cell r="F16">
            <v>271</v>
          </cell>
          <cell r="G16">
            <v>1223</v>
          </cell>
          <cell r="H16">
            <v>0.42</v>
          </cell>
          <cell r="K16">
            <v>115</v>
          </cell>
          <cell r="L16">
            <v>156</v>
          </cell>
          <cell r="M16">
            <v>25</v>
          </cell>
          <cell r="N16">
            <v>0</v>
          </cell>
          <cell r="O16">
            <v>0</v>
          </cell>
          <cell r="P16">
            <v>23</v>
          </cell>
          <cell r="U16">
            <v>54.260869565217391</v>
          </cell>
          <cell r="V16">
            <v>54.260869565217391</v>
          </cell>
          <cell r="Y16">
            <v>14.6</v>
          </cell>
          <cell r="Z16">
            <v>21.4</v>
          </cell>
          <cell r="AA16">
            <v>17</v>
          </cell>
        </row>
        <row r="17">
          <cell r="A17" t="str">
            <v>103  Сосиски Классические, 0.42кг,ядрена копотьПОКОМ</v>
          </cell>
          <cell r="B17" t="str">
            <v>шт</v>
          </cell>
          <cell r="D17">
            <v>275</v>
          </cell>
          <cell r="E17">
            <v>396</v>
          </cell>
          <cell r="F17">
            <v>213</v>
          </cell>
          <cell r="G17">
            <v>294</v>
          </cell>
          <cell r="H17">
            <v>0.42</v>
          </cell>
          <cell r="K17">
            <v>119</v>
          </cell>
          <cell r="L17">
            <v>94</v>
          </cell>
          <cell r="M17">
            <v>0</v>
          </cell>
          <cell r="N17">
            <v>0</v>
          </cell>
          <cell r="P17">
            <v>23.8</v>
          </cell>
          <cell r="U17">
            <v>12.352941176470587</v>
          </cell>
          <cell r="V17">
            <v>12.352941176470587</v>
          </cell>
          <cell r="Y17">
            <v>58.8</v>
          </cell>
          <cell r="Z17">
            <v>33</v>
          </cell>
          <cell r="AA17">
            <v>44.8</v>
          </cell>
        </row>
        <row r="18">
          <cell r="A18" t="str">
            <v>108  Сосиски С сыром,  0.42кг,ядрена копоть ПОКОМ</v>
          </cell>
          <cell r="B18" t="str">
            <v>шт</v>
          </cell>
          <cell r="D18">
            <v>308</v>
          </cell>
          <cell r="E18">
            <v>582</v>
          </cell>
          <cell r="F18">
            <v>246</v>
          </cell>
          <cell r="G18">
            <v>522</v>
          </cell>
          <cell r="H18">
            <v>0.42</v>
          </cell>
          <cell r="K18">
            <v>187</v>
          </cell>
          <cell r="L18">
            <v>59</v>
          </cell>
          <cell r="M18">
            <v>0</v>
          </cell>
          <cell r="N18">
            <v>0</v>
          </cell>
          <cell r="O18">
            <v>0</v>
          </cell>
          <cell r="P18">
            <v>37.4</v>
          </cell>
          <cell r="U18">
            <v>13.957219251336898</v>
          </cell>
          <cell r="V18">
            <v>13.957219251336898</v>
          </cell>
          <cell r="Y18">
            <v>65</v>
          </cell>
          <cell r="Z18">
            <v>10</v>
          </cell>
          <cell r="AA18">
            <v>50.4</v>
          </cell>
        </row>
        <row r="19">
          <cell r="A19" t="str">
            <v>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D19">
            <v>54</v>
          </cell>
          <cell r="E19">
            <v>240</v>
          </cell>
          <cell r="F19">
            <v>84</v>
          </cell>
          <cell r="G19">
            <v>180</v>
          </cell>
          <cell r="H19">
            <v>0.35</v>
          </cell>
          <cell r="K19">
            <v>24</v>
          </cell>
          <cell r="L19">
            <v>60</v>
          </cell>
          <cell r="M19">
            <v>105</v>
          </cell>
          <cell r="N19">
            <v>0</v>
          </cell>
          <cell r="O19">
            <v>0</v>
          </cell>
          <cell r="P19">
            <v>4.8</v>
          </cell>
          <cell r="U19">
            <v>59.375</v>
          </cell>
          <cell r="V19">
            <v>59.375</v>
          </cell>
          <cell r="Y19">
            <v>31.6</v>
          </cell>
          <cell r="Z19">
            <v>31</v>
          </cell>
          <cell r="AA19">
            <v>27.6</v>
          </cell>
        </row>
        <row r="20">
          <cell r="A20" t="str">
            <v>118  Колбаса Сервелат Филейбургский с филе сочного окорока, в/у 0,35 кг срез, БАВАРУШКА ПОКОМ</v>
          </cell>
          <cell r="B20" t="str">
            <v>шт</v>
          </cell>
          <cell r="D20">
            <v>163</v>
          </cell>
          <cell r="E20">
            <v>253</v>
          </cell>
          <cell r="F20">
            <v>178</v>
          </cell>
          <cell r="G20">
            <v>192</v>
          </cell>
          <cell r="H20">
            <v>0.35</v>
          </cell>
          <cell r="K20">
            <v>118</v>
          </cell>
          <cell r="L20">
            <v>60</v>
          </cell>
          <cell r="M20">
            <v>20</v>
          </cell>
          <cell r="N20">
            <v>0</v>
          </cell>
          <cell r="O20">
            <v>0</v>
          </cell>
          <cell r="P20">
            <v>23.6</v>
          </cell>
          <cell r="Q20">
            <v>47.600000000000023</v>
          </cell>
          <cell r="U20">
            <v>11</v>
          </cell>
          <cell r="V20">
            <v>8.9830508474576263</v>
          </cell>
          <cell r="Y20">
            <v>33.6</v>
          </cell>
          <cell r="Z20">
            <v>27.4</v>
          </cell>
          <cell r="AA20">
            <v>31.2</v>
          </cell>
        </row>
        <row r="21">
          <cell r="A21" t="str">
            <v>200  Ветчина Дугушка ТМ Стародворье, вектор в/у    ПОКОМ</v>
          </cell>
          <cell r="B21" t="str">
            <v>кг</v>
          </cell>
          <cell r="C21" t="str">
            <v>АКЦИЯ</v>
          </cell>
          <cell r="D21">
            <v>1757.35</v>
          </cell>
          <cell r="E21">
            <v>1804.9359999999999</v>
          </cell>
          <cell r="F21">
            <v>485.05399999999997</v>
          </cell>
          <cell r="G21">
            <v>3055.223</v>
          </cell>
          <cell r="H21">
            <v>1</v>
          </cell>
          <cell r="K21">
            <v>432.17099999999999</v>
          </cell>
          <cell r="L21">
            <v>52.883000000000003</v>
          </cell>
          <cell r="M21">
            <v>300</v>
          </cell>
          <cell r="N21">
            <v>0</v>
          </cell>
          <cell r="O21">
            <v>1200</v>
          </cell>
          <cell r="P21">
            <v>86.434200000000004</v>
          </cell>
          <cell r="U21">
            <v>24.934840607074513</v>
          </cell>
          <cell r="V21">
            <v>24.934840607074513</v>
          </cell>
          <cell r="Y21">
            <v>65.036199999999994</v>
          </cell>
          <cell r="Z21">
            <v>68.385400000000004</v>
          </cell>
          <cell r="AA21">
            <v>63.578199999999995</v>
          </cell>
        </row>
        <row r="22">
          <cell r="A22" t="str">
            <v>201  Ветчина Нежная ТМ Особый рецепт, (2,5кг), ПОКОМ</v>
          </cell>
          <cell r="B22" t="str">
            <v>кг</v>
          </cell>
          <cell r="D22">
            <v>1149.807</v>
          </cell>
          <cell r="E22">
            <v>7007.83</v>
          </cell>
          <cell r="F22">
            <v>7428.3249999999998</v>
          </cell>
          <cell r="G22">
            <v>0</v>
          </cell>
          <cell r="H22">
            <v>1</v>
          </cell>
          <cell r="K22">
            <v>426.09500000000025</v>
          </cell>
          <cell r="L22">
            <v>7002.23</v>
          </cell>
          <cell r="M22">
            <v>2350</v>
          </cell>
          <cell r="N22">
            <v>5000</v>
          </cell>
          <cell r="O22">
            <v>0</v>
          </cell>
          <cell r="P22">
            <v>85.219000000000051</v>
          </cell>
          <cell r="U22">
            <v>86.248371841960079</v>
          </cell>
          <cell r="V22">
            <v>86.248371841960079</v>
          </cell>
          <cell r="Y22">
            <v>607.05500000000006</v>
          </cell>
          <cell r="Z22">
            <v>742.55479999999989</v>
          </cell>
          <cell r="AA22">
            <v>668.96719999999982</v>
          </cell>
        </row>
        <row r="23">
          <cell r="A23" t="str">
            <v>217  Колбаса Докторская Дугушка, ВЕС, НЕ ГОСТ, ТМ Стародворье ПОКОМ</v>
          </cell>
          <cell r="B23" t="str">
            <v>кг</v>
          </cell>
          <cell r="C23" t="str">
            <v>АКЦИЯ</v>
          </cell>
          <cell r="D23">
            <v>2759.3009999999999</v>
          </cell>
          <cell r="E23">
            <v>3249.078</v>
          </cell>
          <cell r="F23">
            <v>959.98599999999999</v>
          </cell>
          <cell r="G23">
            <v>5030.6779999999999</v>
          </cell>
          <cell r="H23">
            <v>1</v>
          </cell>
          <cell r="K23">
            <v>470.62799999999999</v>
          </cell>
          <cell r="L23">
            <v>489.358</v>
          </cell>
          <cell r="M23">
            <v>600</v>
          </cell>
          <cell r="N23">
            <v>0</v>
          </cell>
          <cell r="P23">
            <v>94.125599999999991</v>
          </cell>
          <cell r="U23">
            <v>59.820898884044304</v>
          </cell>
          <cell r="V23">
            <v>59.820898884044304</v>
          </cell>
          <cell r="Y23">
            <v>50.662800000000004</v>
          </cell>
          <cell r="Z23">
            <v>84.361799999999988</v>
          </cell>
          <cell r="AA23">
            <v>42.423199999999994</v>
          </cell>
        </row>
        <row r="24">
          <cell r="A24" t="str">
            <v>218  Колбаса Докторская оригинальная ТМ Особый рецепт БОЛЬШОЙ БАТОН, п/а ВЕС, ТМ Стародворье ПОКОМ</v>
          </cell>
          <cell r="B24" t="str">
            <v>кг</v>
          </cell>
          <cell r="D24">
            <v>0</v>
          </cell>
          <cell r="E24">
            <v>5.2039999999999997</v>
          </cell>
          <cell r="F24">
            <v>5.2039999999999997</v>
          </cell>
          <cell r="G24">
            <v>0</v>
          </cell>
          <cell r="H24">
            <v>0</v>
          </cell>
          <cell r="K24">
            <v>5.2039999999999997</v>
          </cell>
          <cell r="P24">
            <v>1.0407999999999999</v>
          </cell>
          <cell r="U24">
            <v>0</v>
          </cell>
          <cell r="V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A25" t="str">
            <v>219  Колбаса Докторская Особая ТМ Особый рецепт, ВЕС  ПОКОМ</v>
          </cell>
          <cell r="B25" t="str">
            <v>кг</v>
          </cell>
          <cell r="D25">
            <v>5088.375</v>
          </cell>
          <cell r="E25">
            <v>2027.508</v>
          </cell>
          <cell r="F25">
            <v>5886.6840000000002</v>
          </cell>
          <cell r="G25">
            <v>3.6749999999999998</v>
          </cell>
          <cell r="H25">
            <v>1</v>
          </cell>
          <cell r="K25">
            <v>3870.9320000000002</v>
          </cell>
          <cell r="L25">
            <v>2015.752</v>
          </cell>
          <cell r="M25">
            <v>2150</v>
          </cell>
          <cell r="N25">
            <v>5000</v>
          </cell>
          <cell r="O25">
            <v>0</v>
          </cell>
          <cell r="P25">
            <v>774.18640000000005</v>
          </cell>
          <cell r="Q25">
            <v>1362.3754000000008</v>
          </cell>
          <cell r="R25">
            <v>0</v>
          </cell>
          <cell r="U25">
            <v>11</v>
          </cell>
          <cell r="V25">
            <v>9.2402488599644741</v>
          </cell>
          <cell r="Y25">
            <v>853.82119999999998</v>
          </cell>
          <cell r="Z25">
            <v>1009.6364</v>
          </cell>
          <cell r="AA25">
            <v>993.75879999999995</v>
          </cell>
          <cell r="AB25">
            <v>-1000</v>
          </cell>
        </row>
        <row r="26">
          <cell r="A26" t="str">
            <v>225  Колбаса Дугушка со шпиком, ВЕС, ТМ Стародворье   ПОКОМ</v>
          </cell>
          <cell r="B26" t="str">
            <v>кг</v>
          </cell>
          <cell r="C26" t="str">
            <v>АКЦИЯ</v>
          </cell>
          <cell r="D26">
            <v>706.88800000000003</v>
          </cell>
          <cell r="E26">
            <v>790.726</v>
          </cell>
          <cell r="F26">
            <v>214.15799999999999</v>
          </cell>
          <cell r="G26">
            <v>1095.2570000000001</v>
          </cell>
          <cell r="H26">
            <v>1</v>
          </cell>
          <cell r="K26">
            <v>129.16199999999998</v>
          </cell>
          <cell r="L26">
            <v>84.995999999999995</v>
          </cell>
          <cell r="M26">
            <v>0</v>
          </cell>
          <cell r="N26">
            <v>0</v>
          </cell>
          <cell r="O26">
            <v>0</v>
          </cell>
          <cell r="P26">
            <v>25.832399999999996</v>
          </cell>
          <cell r="U26">
            <v>42.398576980845768</v>
          </cell>
          <cell r="V26">
            <v>42.398576980845768</v>
          </cell>
          <cell r="Y26">
            <v>20.894600000000001</v>
          </cell>
          <cell r="Z26">
            <v>12.814000000000002</v>
          </cell>
          <cell r="AA26">
            <v>23.735399999999998</v>
          </cell>
        </row>
        <row r="27">
          <cell r="A27" t="str">
            <v>229  Колбаса Молочная Дугушка, в/у, ВЕС, ТМ Стародворье   ПОКОМ</v>
          </cell>
          <cell r="B27" t="str">
            <v>кг</v>
          </cell>
          <cell r="C27" t="str">
            <v>АКЦИЯ</v>
          </cell>
          <cell r="D27">
            <v>2044.4659999999999</v>
          </cell>
          <cell r="E27">
            <v>1849.7249999999999</v>
          </cell>
          <cell r="F27">
            <v>418.84300000000002</v>
          </cell>
          <cell r="G27">
            <v>3245.8879999999999</v>
          </cell>
          <cell r="H27">
            <v>1</v>
          </cell>
          <cell r="K27">
            <v>418.84300000000002</v>
          </cell>
          <cell r="M27">
            <v>520</v>
          </cell>
          <cell r="N27">
            <v>0</v>
          </cell>
          <cell r="O27">
            <v>1000</v>
          </cell>
          <cell r="P27">
            <v>83.768600000000006</v>
          </cell>
          <cell r="U27">
            <v>33.018195361985278</v>
          </cell>
          <cell r="V27">
            <v>33.018195361985278</v>
          </cell>
          <cell r="Y27">
            <v>79.338999999999999</v>
          </cell>
          <cell r="Z27">
            <v>96.8018</v>
          </cell>
          <cell r="AA27">
            <v>87.12660000000001</v>
          </cell>
        </row>
        <row r="28">
          <cell r="A28" t="str">
            <v>230  Колбаса Молочная Особая ТМ Особый рецепт, п/а, ВЕС. ПОКОМ</v>
          </cell>
          <cell r="B28" t="str">
            <v>кг</v>
          </cell>
          <cell r="D28">
            <v>4460.0360000000001</v>
          </cell>
          <cell r="E28">
            <v>5005.3109999999997</v>
          </cell>
          <cell r="F28">
            <v>3979.2719999999999</v>
          </cell>
          <cell r="G28">
            <v>4765.8379999999997</v>
          </cell>
          <cell r="H28">
            <v>1</v>
          </cell>
          <cell r="K28">
            <v>3979.2719999999999</v>
          </cell>
          <cell r="M28">
            <v>0</v>
          </cell>
          <cell r="N28">
            <v>0</v>
          </cell>
          <cell r="O28">
            <v>0</v>
          </cell>
          <cell r="P28">
            <v>795.85439999999994</v>
          </cell>
          <cell r="Q28">
            <v>3988.5604000000003</v>
          </cell>
          <cell r="R28">
            <v>0</v>
          </cell>
          <cell r="U28">
            <v>11</v>
          </cell>
          <cell r="V28">
            <v>5.9883290209867539</v>
          </cell>
          <cell r="Y28">
            <v>722.07779999999991</v>
          </cell>
          <cell r="Z28">
            <v>593.45720000000006</v>
          </cell>
          <cell r="AA28">
            <v>754.70240000000001</v>
          </cell>
          <cell r="AB28">
            <v>-1000</v>
          </cell>
        </row>
        <row r="29">
          <cell r="A29" t="str">
            <v>235  Колбаса Особая ТМ Особый рецепт, ВЕС, ТМ Стародворье ПОКОМ</v>
          </cell>
          <cell r="B29" t="str">
            <v>кг</v>
          </cell>
          <cell r="D29">
            <v>1514.152</v>
          </cell>
          <cell r="E29">
            <v>6311.5439999999999</v>
          </cell>
          <cell r="F29">
            <v>2525.884</v>
          </cell>
          <cell r="G29">
            <v>4559.0789999999997</v>
          </cell>
          <cell r="H29">
            <v>1</v>
          </cell>
          <cell r="K29">
            <v>1019.4739999999999</v>
          </cell>
          <cell r="L29">
            <v>1506.41</v>
          </cell>
          <cell r="M29">
            <v>0</v>
          </cell>
          <cell r="N29">
            <v>0</v>
          </cell>
          <cell r="O29">
            <v>0</v>
          </cell>
          <cell r="P29">
            <v>203.89479999999998</v>
          </cell>
          <cell r="U29">
            <v>22.35995719361161</v>
          </cell>
          <cell r="V29">
            <v>22.35995719361161</v>
          </cell>
          <cell r="Y29">
            <v>459.88239999999996</v>
          </cell>
          <cell r="Z29">
            <v>207.8476</v>
          </cell>
          <cell r="AA29">
            <v>644.44899999999996</v>
          </cell>
        </row>
        <row r="30">
          <cell r="A30" t="str">
            <v>236  Колбаса Рубленая ЗАПЕЧ. Дугушка ТМ Стародворье, вектор, в/к    ПОКОМ</v>
          </cell>
          <cell r="B30" t="str">
            <v>кг</v>
          </cell>
          <cell r="C30" t="str">
            <v>АКЦИЯ</v>
          </cell>
          <cell r="D30">
            <v>2044.175</v>
          </cell>
          <cell r="E30">
            <v>2038.001</v>
          </cell>
          <cell r="F30">
            <v>550.11099999999999</v>
          </cell>
          <cell r="G30">
            <v>3398.2179999999998</v>
          </cell>
          <cell r="H30">
            <v>1</v>
          </cell>
          <cell r="K30">
            <v>391.83199999999999</v>
          </cell>
          <cell r="L30">
            <v>158.279</v>
          </cell>
          <cell r="M30">
            <v>360</v>
          </cell>
          <cell r="N30">
            <v>0</v>
          </cell>
          <cell r="O30">
            <v>500</v>
          </cell>
          <cell r="P30">
            <v>78.366399999999999</v>
          </cell>
          <cell r="U30">
            <v>41.576721656220009</v>
          </cell>
          <cell r="V30">
            <v>41.576721656220009</v>
          </cell>
          <cell r="Y30">
            <v>94.626599999999996</v>
          </cell>
          <cell r="Z30">
            <v>90.730800000000002</v>
          </cell>
          <cell r="AA30">
            <v>94.802400000000006</v>
          </cell>
        </row>
        <row r="31">
          <cell r="A31" t="str">
            <v>239  Колбаса Салями запеч Дугушка, оболочка вектор, ВЕС, ТМ Стародворье  ПОКОМ</v>
          </cell>
          <cell r="B31" t="str">
            <v>кг</v>
          </cell>
          <cell r="C31" t="str">
            <v>АКЦИЯ</v>
          </cell>
          <cell r="D31">
            <v>1600.9939999999999</v>
          </cell>
          <cell r="E31">
            <v>1481.566</v>
          </cell>
          <cell r="F31">
            <v>417.64400000000001</v>
          </cell>
          <cell r="G31">
            <v>2504.857</v>
          </cell>
          <cell r="H31">
            <v>1</v>
          </cell>
          <cell r="K31">
            <v>264.291</v>
          </cell>
          <cell r="L31">
            <v>153.35300000000001</v>
          </cell>
          <cell r="M31">
            <v>0</v>
          </cell>
          <cell r="N31">
            <v>0</v>
          </cell>
          <cell r="O31">
            <v>500</v>
          </cell>
          <cell r="P31">
            <v>52.858199999999997</v>
          </cell>
          <cell r="U31">
            <v>37.928968447658079</v>
          </cell>
          <cell r="V31">
            <v>37.928968447658079</v>
          </cell>
          <cell r="Y31">
            <v>53.282999999999994</v>
          </cell>
          <cell r="Z31">
            <v>36.741399999999999</v>
          </cell>
          <cell r="AA31">
            <v>57.886000000000003</v>
          </cell>
        </row>
        <row r="32">
          <cell r="A32" t="str">
            <v>242  Колбаса Сервелат ЗАПЕЧ.Дугушка ТМ Стародворье, вектор, в/к     ПОКОМ</v>
          </cell>
          <cell r="B32" t="str">
            <v>кг</v>
          </cell>
          <cell r="C32" t="str">
            <v>АКЦИЯ</v>
          </cell>
          <cell r="D32">
            <v>1782.0139999999999</v>
          </cell>
          <cell r="E32">
            <v>1883.242</v>
          </cell>
          <cell r="F32">
            <v>795.24800000000005</v>
          </cell>
          <cell r="G32">
            <v>2697.6410000000001</v>
          </cell>
          <cell r="H32">
            <v>1</v>
          </cell>
          <cell r="K32">
            <v>382.33500000000004</v>
          </cell>
          <cell r="L32">
            <v>412.91300000000001</v>
          </cell>
          <cell r="M32">
            <v>185</v>
          </cell>
          <cell r="N32">
            <v>0</v>
          </cell>
          <cell r="O32">
            <v>0</v>
          </cell>
          <cell r="P32">
            <v>76.467000000000013</v>
          </cell>
          <cell r="U32">
            <v>37.697843514195661</v>
          </cell>
          <cell r="V32">
            <v>37.697843514195661</v>
          </cell>
          <cell r="Y32">
            <v>60.736000000000004</v>
          </cell>
          <cell r="Z32">
            <v>57.602200000000003</v>
          </cell>
          <cell r="AA32">
            <v>66.470200000000006</v>
          </cell>
        </row>
        <row r="33">
          <cell r="A33" t="str">
            <v>243  Колбаса Сервелат Зернистый, ВЕС.  ПОКОМ</v>
          </cell>
          <cell r="B33" t="str">
            <v>кг</v>
          </cell>
          <cell r="D33">
            <v>371.87</v>
          </cell>
          <cell r="E33">
            <v>30.428000000000001</v>
          </cell>
          <cell r="F33">
            <v>318.88200000000001</v>
          </cell>
          <cell r="G33">
            <v>0</v>
          </cell>
          <cell r="H33">
            <v>1</v>
          </cell>
          <cell r="K33">
            <v>229.81800000000001</v>
          </cell>
          <cell r="L33">
            <v>89.063999999999993</v>
          </cell>
          <cell r="M33">
            <v>0</v>
          </cell>
          <cell r="N33">
            <v>0</v>
          </cell>
          <cell r="O33">
            <v>0</v>
          </cell>
          <cell r="P33">
            <v>45.9636</v>
          </cell>
          <cell r="Q33">
            <v>321.74520000000001</v>
          </cell>
          <cell r="U33">
            <v>7</v>
          </cell>
          <cell r="V33">
            <v>0</v>
          </cell>
          <cell r="Y33">
            <v>57.763199999999998</v>
          </cell>
          <cell r="Z33">
            <v>29.6858</v>
          </cell>
          <cell r="AA33">
            <v>54.397799999999997</v>
          </cell>
        </row>
        <row r="34">
          <cell r="A34" t="str">
            <v>244  Колбаса Сервелат Кремлевский, ВЕС. ПОКОМ</v>
          </cell>
          <cell r="B34" t="str">
            <v>кг</v>
          </cell>
          <cell r="D34">
            <v>128.535</v>
          </cell>
          <cell r="E34">
            <v>197.53100000000001</v>
          </cell>
          <cell r="F34">
            <v>212.55199999999999</v>
          </cell>
          <cell r="G34">
            <v>42.406999999999996</v>
          </cell>
          <cell r="H34">
            <v>1</v>
          </cell>
          <cell r="K34">
            <v>77.049999999999983</v>
          </cell>
          <cell r="L34">
            <v>135.50200000000001</v>
          </cell>
          <cell r="M34">
            <v>135</v>
          </cell>
          <cell r="N34">
            <v>0</v>
          </cell>
          <cell r="O34">
            <v>0</v>
          </cell>
          <cell r="P34">
            <v>15.409999999999997</v>
          </cell>
          <cell r="U34">
            <v>11.512459441920832</v>
          </cell>
          <cell r="V34">
            <v>11.512459441920832</v>
          </cell>
          <cell r="Y34">
            <v>32.855200000000004</v>
          </cell>
          <cell r="Z34">
            <v>33.858199999999997</v>
          </cell>
          <cell r="AA34">
            <v>24.378600000000002</v>
          </cell>
        </row>
        <row r="35">
          <cell r="A35" t="str">
            <v>247  Сардельки Нежные, ВЕС.  ПОКОМ</v>
          </cell>
          <cell r="B35" t="str">
            <v>кг</v>
          </cell>
          <cell r="D35">
            <v>889.02099999999996</v>
          </cell>
          <cell r="E35">
            <v>504.70499999999998</v>
          </cell>
          <cell r="F35">
            <v>974.68899999999996</v>
          </cell>
          <cell r="G35">
            <v>274.416</v>
          </cell>
          <cell r="H35">
            <v>1</v>
          </cell>
          <cell r="K35">
            <v>515.76</v>
          </cell>
          <cell r="L35">
            <v>458.92899999999997</v>
          </cell>
          <cell r="M35">
            <v>0</v>
          </cell>
          <cell r="N35">
            <v>0</v>
          </cell>
          <cell r="O35">
            <v>0</v>
          </cell>
          <cell r="P35">
            <v>103.152</v>
          </cell>
          <cell r="Q35">
            <v>757.10400000000004</v>
          </cell>
          <cell r="U35">
            <v>10</v>
          </cell>
          <cell r="V35">
            <v>2.6603071195905073</v>
          </cell>
          <cell r="Y35">
            <v>93.967999999999989</v>
          </cell>
          <cell r="Z35">
            <v>21.920200000000001</v>
          </cell>
          <cell r="AA35">
            <v>73.197199999999995</v>
          </cell>
        </row>
        <row r="36">
          <cell r="A36" t="str">
            <v>248  Сардельки Сочные ТМ Особый рецепт,   ПОКОМ</v>
          </cell>
          <cell r="B36" t="str">
            <v>кг</v>
          </cell>
          <cell r="D36">
            <v>62.280999999999999</v>
          </cell>
          <cell r="E36">
            <v>1916.8989999999999</v>
          </cell>
          <cell r="F36">
            <v>1227.924</v>
          </cell>
          <cell r="G36">
            <v>699.798</v>
          </cell>
          <cell r="H36">
            <v>1</v>
          </cell>
          <cell r="K36">
            <v>13.690000000000055</v>
          </cell>
          <cell r="L36">
            <v>1214.2339999999999</v>
          </cell>
          <cell r="M36">
            <v>300</v>
          </cell>
          <cell r="N36">
            <v>0</v>
          </cell>
          <cell r="O36">
            <v>0</v>
          </cell>
          <cell r="P36">
            <v>2.7380000000000111</v>
          </cell>
          <cell r="U36">
            <v>365.15631848064135</v>
          </cell>
          <cell r="V36">
            <v>365.15631848064135</v>
          </cell>
          <cell r="Y36">
            <v>34.741799999999998</v>
          </cell>
          <cell r="Z36">
            <v>82.091000000000037</v>
          </cell>
          <cell r="AA36">
            <v>101.0792</v>
          </cell>
        </row>
        <row r="37">
          <cell r="A37" t="str">
            <v>250  Сардельки стародворские с говядиной в обол. NDX, ВЕС. ПОКОМ</v>
          </cell>
          <cell r="B37" t="str">
            <v>кг</v>
          </cell>
          <cell r="D37">
            <v>0</v>
          </cell>
          <cell r="E37">
            <v>71.061999999999998</v>
          </cell>
          <cell r="F37">
            <v>71.061999999999998</v>
          </cell>
          <cell r="G37">
            <v>0</v>
          </cell>
          <cell r="H37">
            <v>1</v>
          </cell>
          <cell r="K37">
            <v>0</v>
          </cell>
          <cell r="L37">
            <v>71.061999999999998</v>
          </cell>
          <cell r="M37">
            <v>760</v>
          </cell>
          <cell r="N37">
            <v>0</v>
          </cell>
          <cell r="O37">
            <v>0</v>
          </cell>
          <cell r="P37">
            <v>0</v>
          </cell>
          <cell r="U37" t="e">
            <v>#DIV/0!</v>
          </cell>
          <cell r="V37" t="e">
            <v>#DIV/0!</v>
          </cell>
          <cell r="Y37">
            <v>0</v>
          </cell>
          <cell r="Z37">
            <v>96.961399999999998</v>
          </cell>
          <cell r="AA37">
            <v>16.8598</v>
          </cell>
        </row>
        <row r="38">
          <cell r="A38" t="str">
            <v>251  Сосиски Баварские, ВЕС.  ПОКОМ</v>
          </cell>
          <cell r="B38" t="str">
            <v>кг</v>
          </cell>
          <cell r="D38">
            <v>0</v>
          </cell>
          <cell r="E38">
            <v>79.730999999999995</v>
          </cell>
          <cell r="F38">
            <v>79.730999999999995</v>
          </cell>
          <cell r="G38">
            <v>0</v>
          </cell>
          <cell r="H38">
            <v>0</v>
          </cell>
          <cell r="K38">
            <v>0</v>
          </cell>
          <cell r="L38">
            <v>79.730999999999995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U38" t="e">
            <v>#DIV/0!</v>
          </cell>
          <cell r="V38" t="e">
            <v>#DIV/0!</v>
          </cell>
          <cell r="Y38">
            <v>0</v>
          </cell>
          <cell r="Z38">
            <v>0</v>
          </cell>
          <cell r="AA38">
            <v>0</v>
          </cell>
        </row>
        <row r="39">
          <cell r="A39" t="str">
            <v>255  Сосиски Молочные для завтрака ТМ Особый рецепт, п/а МГС, ВЕС, ТМ Стародворье  ПОКОМ</v>
          </cell>
          <cell r="B39" t="str">
            <v>кг</v>
          </cell>
          <cell r="D39">
            <v>445.85399999999998</v>
          </cell>
          <cell r="E39">
            <v>408.37599999999998</v>
          </cell>
          <cell r="F39">
            <v>452.02</v>
          </cell>
          <cell r="G39">
            <v>311.71800000000002</v>
          </cell>
          <cell r="H39">
            <v>1</v>
          </cell>
          <cell r="K39">
            <v>362.78999999999996</v>
          </cell>
          <cell r="L39">
            <v>89.23</v>
          </cell>
          <cell r="M39">
            <v>15</v>
          </cell>
          <cell r="N39">
            <v>0</v>
          </cell>
          <cell r="O39">
            <v>0</v>
          </cell>
          <cell r="P39">
            <v>72.557999999999993</v>
          </cell>
          <cell r="Q39">
            <v>471.4199999999999</v>
          </cell>
          <cell r="U39">
            <v>11</v>
          </cell>
          <cell r="V39">
            <v>4.5028528901017122</v>
          </cell>
          <cell r="Y39">
            <v>81.65140000000001</v>
          </cell>
          <cell r="Z39">
            <v>63.83720000000001</v>
          </cell>
          <cell r="AA39">
            <v>63.132200000000012</v>
          </cell>
        </row>
        <row r="40">
          <cell r="A40" t="str">
            <v>257  Сосиски Молочные оригинальные ТМ Особый рецепт, ВЕС.   ПОКОМ</v>
          </cell>
          <cell r="B40" t="str">
            <v>кг</v>
          </cell>
          <cell r="D40">
            <v>165.642</v>
          </cell>
          <cell r="E40">
            <v>1234.576</v>
          </cell>
          <cell r="F40">
            <v>906.96199999999999</v>
          </cell>
          <cell r="G40">
            <v>407.20100000000002</v>
          </cell>
          <cell r="H40">
            <v>1</v>
          </cell>
          <cell r="K40">
            <v>96.086999999999989</v>
          </cell>
          <cell r="L40">
            <v>810.875</v>
          </cell>
          <cell r="M40">
            <v>175</v>
          </cell>
          <cell r="N40">
            <v>0</v>
          </cell>
          <cell r="O40">
            <v>0</v>
          </cell>
          <cell r="P40">
            <v>19.217399999999998</v>
          </cell>
          <cell r="U40">
            <v>30.295513440944148</v>
          </cell>
          <cell r="V40">
            <v>30.295513440944148</v>
          </cell>
          <cell r="Y40">
            <v>0.27999999999999997</v>
          </cell>
          <cell r="Z40">
            <v>70.428799999999995</v>
          </cell>
          <cell r="AA40">
            <v>64.662200000000027</v>
          </cell>
        </row>
        <row r="41">
          <cell r="A41" t="str">
            <v>259  Сосиски Сливочные Дугушка, ВЕС.   ПОКОМ</v>
          </cell>
          <cell r="B41" t="str">
            <v>кг</v>
          </cell>
          <cell r="D41">
            <v>266.00400000000002</v>
          </cell>
          <cell r="E41">
            <v>367.04500000000002</v>
          </cell>
          <cell r="F41">
            <v>215.58199999999999</v>
          </cell>
          <cell r="G41">
            <v>275.351</v>
          </cell>
          <cell r="H41">
            <v>1</v>
          </cell>
          <cell r="K41">
            <v>125.78399999999999</v>
          </cell>
          <cell r="L41">
            <v>89.798000000000002</v>
          </cell>
          <cell r="M41">
            <v>90</v>
          </cell>
          <cell r="N41">
            <v>0</v>
          </cell>
          <cell r="P41">
            <v>25.156799999999997</v>
          </cell>
          <cell r="U41">
            <v>14.522952044775172</v>
          </cell>
          <cell r="V41">
            <v>14.522952044775172</v>
          </cell>
          <cell r="Y41">
            <v>52.449800000000003</v>
          </cell>
          <cell r="Z41">
            <v>47.293400000000005</v>
          </cell>
          <cell r="AA41">
            <v>48.869000000000007</v>
          </cell>
        </row>
        <row r="42">
          <cell r="A42" t="str">
            <v>260  Сосиски Сливочные по-стародворски, ВЕС.  ПОКОМ</v>
          </cell>
          <cell r="B42" t="str">
            <v>кг</v>
          </cell>
          <cell r="D42">
            <v>0</v>
          </cell>
          <cell r="E42">
            <v>68.986000000000004</v>
          </cell>
          <cell r="F42">
            <v>68.986000000000004</v>
          </cell>
          <cell r="G42">
            <v>0</v>
          </cell>
          <cell r="H42">
            <v>0</v>
          </cell>
          <cell r="K42">
            <v>0</v>
          </cell>
          <cell r="L42">
            <v>68.986000000000004</v>
          </cell>
          <cell r="M42">
            <v>0</v>
          </cell>
          <cell r="N42">
            <v>0</v>
          </cell>
          <cell r="P42">
            <v>0</v>
          </cell>
          <cell r="U42" t="e">
            <v>#DIV/0!</v>
          </cell>
          <cell r="V42" t="e">
            <v>#DIV/0!</v>
          </cell>
          <cell r="Y42">
            <v>0</v>
          </cell>
          <cell r="Z42">
            <v>0</v>
          </cell>
          <cell r="AA42">
            <v>0</v>
          </cell>
        </row>
        <row r="43">
          <cell r="A43" t="str">
            <v>263  Шпикачки Стародворские, ВЕС.  ПОКОМ</v>
          </cell>
          <cell r="B43" t="str">
            <v>кг</v>
          </cell>
          <cell r="D43">
            <v>69.11</v>
          </cell>
          <cell r="E43">
            <v>227.64699999999999</v>
          </cell>
          <cell r="F43">
            <v>36.256999999999998</v>
          </cell>
          <cell r="G43">
            <v>224.446</v>
          </cell>
          <cell r="H43">
            <v>1</v>
          </cell>
          <cell r="K43">
            <v>37.558999999999997</v>
          </cell>
          <cell r="L43">
            <v>-1.302</v>
          </cell>
          <cell r="M43">
            <v>0</v>
          </cell>
          <cell r="N43">
            <v>0</v>
          </cell>
          <cell r="P43">
            <v>7.5117999999999991</v>
          </cell>
          <cell r="U43">
            <v>29.879123512340588</v>
          </cell>
          <cell r="V43">
            <v>29.879123512340588</v>
          </cell>
          <cell r="Y43">
            <v>35.710999999999999</v>
          </cell>
          <cell r="Z43">
            <v>27.189399999999999</v>
          </cell>
          <cell r="AA43">
            <v>30.901799999999998</v>
          </cell>
        </row>
        <row r="44">
          <cell r="A44" t="str">
            <v>265  Колбаса Балыкбургская, ВЕС, ТМ Баварушка  ПОКОМ</v>
          </cell>
          <cell r="B44" t="str">
            <v>кг</v>
          </cell>
          <cell r="D44">
            <v>71.680999999999997</v>
          </cell>
          <cell r="E44">
            <v>2003.268</v>
          </cell>
          <cell r="F44">
            <v>1089.9490000000001</v>
          </cell>
          <cell r="G44">
            <v>910.46</v>
          </cell>
          <cell r="H44">
            <v>1</v>
          </cell>
          <cell r="K44">
            <v>81.933000000000106</v>
          </cell>
          <cell r="L44">
            <v>1008.016</v>
          </cell>
          <cell r="M44">
            <v>0</v>
          </cell>
          <cell r="N44">
            <v>0</v>
          </cell>
          <cell r="P44">
            <v>16.386600000000023</v>
          </cell>
          <cell r="U44">
            <v>55.561251266278468</v>
          </cell>
          <cell r="V44">
            <v>55.561251266278468</v>
          </cell>
          <cell r="Y44">
            <v>-0.8667999999999999</v>
          </cell>
          <cell r="Z44">
            <v>114.5578</v>
          </cell>
          <cell r="AA44">
            <v>142.24160000000001</v>
          </cell>
        </row>
        <row r="45">
          <cell r="A45" t="str">
            <v>266  Колбаса Филейбургская с сочным окороком, ВЕС, ТМ Баварушка  ПОКОМ</v>
          </cell>
          <cell r="B45" t="str">
            <v>кг</v>
          </cell>
          <cell r="D45">
            <v>12.292</v>
          </cell>
          <cell r="E45">
            <v>1155.4269999999999</v>
          </cell>
          <cell r="F45">
            <v>1138.2560000000001</v>
          </cell>
          <cell r="G45">
            <v>14.292999999999999</v>
          </cell>
          <cell r="H45">
            <v>1</v>
          </cell>
          <cell r="K45">
            <v>28.525000000000091</v>
          </cell>
          <cell r="L45">
            <v>1109.731</v>
          </cell>
          <cell r="M45">
            <v>770</v>
          </cell>
          <cell r="N45">
            <v>0</v>
          </cell>
          <cell r="O45">
            <v>0</v>
          </cell>
          <cell r="P45">
            <v>5.7050000000000178</v>
          </cell>
          <cell r="U45">
            <v>137.47467134092858</v>
          </cell>
          <cell r="V45">
            <v>137.47467134092858</v>
          </cell>
          <cell r="Y45">
            <v>87.657399999999996</v>
          </cell>
          <cell r="Z45">
            <v>115.6164</v>
          </cell>
          <cell r="AA45">
            <v>73.818599999999989</v>
          </cell>
        </row>
        <row r="46">
          <cell r="A46" t="str">
            <v>267  Колбаса Салями Филейбургская зернистая, оболочка фиброуз, ВЕС, ТМ Баварушка  ПОКОМ</v>
          </cell>
          <cell r="B46" t="str">
            <v>кг</v>
          </cell>
          <cell r="D46">
            <v>300.00400000000002</v>
          </cell>
          <cell r="E46">
            <v>858.07899999999995</v>
          </cell>
          <cell r="F46">
            <v>619.64499999999998</v>
          </cell>
          <cell r="G46">
            <v>450.404</v>
          </cell>
          <cell r="H46">
            <v>1</v>
          </cell>
          <cell r="K46">
            <v>267.536</v>
          </cell>
          <cell r="L46">
            <v>352.10899999999998</v>
          </cell>
          <cell r="M46">
            <v>0</v>
          </cell>
          <cell r="N46">
            <v>0</v>
          </cell>
          <cell r="O46">
            <v>0</v>
          </cell>
          <cell r="P46">
            <v>53.507199999999997</v>
          </cell>
          <cell r="Q46">
            <v>138.17520000000002</v>
          </cell>
          <cell r="U46">
            <v>11</v>
          </cell>
          <cell r="V46">
            <v>8.4176335147419419</v>
          </cell>
          <cell r="Y46">
            <v>20.577000000000002</v>
          </cell>
          <cell r="Z46">
            <v>53.517800000000001</v>
          </cell>
          <cell r="AA46">
            <v>69.489200000000011</v>
          </cell>
        </row>
        <row r="47">
          <cell r="A47" t="str">
            <v>268  Сосиски Филейбургские с филе сочного окорока, ВЕС, ТМ Баварушка  ПОКОМ</v>
          </cell>
          <cell r="B47" t="str">
            <v>кг</v>
          </cell>
          <cell r="D47">
            <v>0</v>
          </cell>
          <cell r="E47">
            <v>54.81</v>
          </cell>
          <cell r="F47">
            <v>54.81</v>
          </cell>
          <cell r="G47">
            <v>0</v>
          </cell>
          <cell r="H47">
            <v>0</v>
          </cell>
          <cell r="K47">
            <v>0</v>
          </cell>
          <cell r="L47">
            <v>54.81</v>
          </cell>
          <cell r="M47">
            <v>0</v>
          </cell>
          <cell r="N47">
            <v>0</v>
          </cell>
          <cell r="P47">
            <v>0</v>
          </cell>
          <cell r="U47" t="e">
            <v>#DIV/0!</v>
          </cell>
          <cell r="V47" t="e">
            <v>#DIV/0!</v>
          </cell>
          <cell r="Y47">
            <v>0</v>
          </cell>
          <cell r="Z47">
            <v>0</v>
          </cell>
          <cell r="AA47">
            <v>0</v>
          </cell>
        </row>
        <row r="48">
          <cell r="A48" t="str">
            <v>271  Колбаса Сервелат Левантский ТМ Особый Рецепт, ВЕС. ПОКОМ</v>
          </cell>
          <cell r="B48" t="str">
            <v>кг</v>
          </cell>
          <cell r="D48">
            <v>31.177</v>
          </cell>
          <cell r="E48">
            <v>262.18200000000002</v>
          </cell>
          <cell r="F48">
            <v>178.45</v>
          </cell>
          <cell r="G48">
            <v>103.32599999999999</v>
          </cell>
          <cell r="H48">
            <v>1</v>
          </cell>
          <cell r="K48">
            <v>14.481999999999999</v>
          </cell>
          <cell r="L48">
            <v>163.96799999999999</v>
          </cell>
          <cell r="M48">
            <v>0</v>
          </cell>
          <cell r="N48">
            <v>0</v>
          </cell>
          <cell r="P48">
            <v>2.8963999999999999</v>
          </cell>
          <cell r="U48">
            <v>35.673940063527134</v>
          </cell>
          <cell r="V48">
            <v>35.673940063527134</v>
          </cell>
          <cell r="Y48">
            <v>11.1312</v>
          </cell>
          <cell r="Z48">
            <v>8.6562000000000019</v>
          </cell>
          <cell r="AA48">
            <v>16.069400000000002</v>
          </cell>
        </row>
        <row r="49">
          <cell r="A49" t="str">
            <v>273  Сосиски Сочинки с сочной грудинкой, МГС 0.4кг,   ПОКОМ</v>
          </cell>
          <cell r="B49" t="str">
            <v>шт</v>
          </cell>
          <cell r="C49" t="str">
            <v>АКЦИЯ</v>
          </cell>
          <cell r="D49">
            <v>2286</v>
          </cell>
          <cell r="E49">
            <v>2094</v>
          </cell>
          <cell r="F49">
            <v>749</v>
          </cell>
          <cell r="G49">
            <v>3221</v>
          </cell>
          <cell r="H49">
            <v>0.4</v>
          </cell>
          <cell r="K49">
            <v>593</v>
          </cell>
          <cell r="L49">
            <v>156</v>
          </cell>
          <cell r="M49">
            <v>50</v>
          </cell>
          <cell r="N49">
            <v>0</v>
          </cell>
          <cell r="O49">
            <v>0</v>
          </cell>
          <cell r="P49">
            <v>118.6</v>
          </cell>
          <cell r="U49">
            <v>27.580101180438451</v>
          </cell>
          <cell r="V49">
            <v>27.580101180438451</v>
          </cell>
          <cell r="Y49">
            <v>78.8</v>
          </cell>
          <cell r="Z49">
            <v>114.8</v>
          </cell>
          <cell r="AA49">
            <v>149</v>
          </cell>
        </row>
        <row r="50">
          <cell r="A50" t="str">
            <v>283  Сосиски Сочинки, ВЕС, ТМ Стародворье ПОКОМ</v>
          </cell>
          <cell r="B50" t="str">
            <v>кг</v>
          </cell>
          <cell r="D50">
            <v>0</v>
          </cell>
          <cell r="E50">
            <v>86.527000000000001</v>
          </cell>
          <cell r="F50">
            <v>86.527000000000001</v>
          </cell>
          <cell r="G50">
            <v>0</v>
          </cell>
          <cell r="H50">
            <v>0</v>
          </cell>
          <cell r="K50">
            <v>0</v>
          </cell>
          <cell r="L50">
            <v>86.527000000000001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U50" t="e">
            <v>#DIV/0!</v>
          </cell>
          <cell r="V50" t="e">
            <v>#DIV/0!</v>
          </cell>
          <cell r="Y50">
            <v>0</v>
          </cell>
          <cell r="Z50">
            <v>0</v>
          </cell>
          <cell r="AA50">
            <v>0</v>
          </cell>
        </row>
        <row r="51">
          <cell r="A51" t="str">
            <v>297  Колбаса Мясорубская с рубленой грудинкой ВЕС ТМ Стародворье  ПОКОМ</v>
          </cell>
          <cell r="B51" t="str">
            <v>кг</v>
          </cell>
          <cell r="D51">
            <v>1.7110000000000001</v>
          </cell>
          <cell r="E51">
            <v>457.13299999999998</v>
          </cell>
          <cell r="F51">
            <v>302.75200000000001</v>
          </cell>
          <cell r="G51">
            <v>153.197</v>
          </cell>
          <cell r="H51">
            <v>1</v>
          </cell>
          <cell r="K51">
            <v>2.174000000000035</v>
          </cell>
          <cell r="L51">
            <v>300.57799999999997</v>
          </cell>
          <cell r="M51">
            <v>300</v>
          </cell>
          <cell r="N51">
            <v>0</v>
          </cell>
          <cell r="P51">
            <v>0.43480000000000701</v>
          </cell>
          <cell r="U51">
            <v>1042.3114075436815</v>
          </cell>
          <cell r="V51">
            <v>1042.3114075436815</v>
          </cell>
          <cell r="Y51">
            <v>32.524000000000001</v>
          </cell>
          <cell r="Z51">
            <v>56.185600000000008</v>
          </cell>
          <cell r="AA51">
            <v>41.079799999999992</v>
          </cell>
        </row>
        <row r="52">
          <cell r="A52" t="str">
            <v>301  Сосиски Сочинки по-баварски с сыром,  0.4кг, ТМ Стародворье  ПОКОМ</v>
          </cell>
          <cell r="B52" t="str">
            <v>шт</v>
          </cell>
          <cell r="C52" t="str">
            <v>АКЦИЯ</v>
          </cell>
          <cell r="D52">
            <v>3279</v>
          </cell>
          <cell r="E52">
            <v>2958</v>
          </cell>
          <cell r="F52">
            <v>1397</v>
          </cell>
          <cell r="G52">
            <v>4333</v>
          </cell>
          <cell r="H52">
            <v>0.4</v>
          </cell>
          <cell r="K52">
            <v>1217</v>
          </cell>
          <cell r="L52">
            <v>180</v>
          </cell>
          <cell r="M52">
            <v>685</v>
          </cell>
          <cell r="N52">
            <v>0</v>
          </cell>
          <cell r="O52">
            <v>0</v>
          </cell>
          <cell r="P52">
            <v>243.4</v>
          </cell>
          <cell r="U52">
            <v>20.616269515201314</v>
          </cell>
          <cell r="V52">
            <v>20.616269515201314</v>
          </cell>
          <cell r="Y52">
            <v>113.8</v>
          </cell>
          <cell r="Z52">
            <v>230.2</v>
          </cell>
          <cell r="AA52">
            <v>237.2</v>
          </cell>
        </row>
        <row r="53">
          <cell r="A53" t="str">
            <v>302  Сосиски Сочинки по-баварски,  0.4кг, ТМ Стародворье  ПОКОМ</v>
          </cell>
          <cell r="B53" t="str">
            <v>шт</v>
          </cell>
          <cell r="C53" t="str">
            <v>АКЦИЯ</v>
          </cell>
          <cell r="D53">
            <v>2312</v>
          </cell>
          <cell r="E53">
            <v>2488</v>
          </cell>
          <cell r="F53">
            <v>1039</v>
          </cell>
          <cell r="G53">
            <v>3572</v>
          </cell>
          <cell r="H53">
            <v>0.4</v>
          </cell>
          <cell r="K53">
            <v>859</v>
          </cell>
          <cell r="L53">
            <v>180</v>
          </cell>
          <cell r="M53">
            <v>1200</v>
          </cell>
          <cell r="N53">
            <v>0</v>
          </cell>
          <cell r="O53">
            <v>0</v>
          </cell>
          <cell r="P53">
            <v>171.8</v>
          </cell>
          <cell r="U53">
            <v>27.776484284051222</v>
          </cell>
          <cell r="V53">
            <v>27.776484284051222</v>
          </cell>
          <cell r="Y53">
            <v>96.6</v>
          </cell>
          <cell r="Z53">
            <v>206</v>
          </cell>
          <cell r="AA53">
            <v>150.80000000000001</v>
          </cell>
        </row>
        <row r="54">
          <cell r="A54" t="str">
            <v>309  Сосиски Сочинки с сыром 0,4 кг ТМ Стародворье  ПОКОМ</v>
          </cell>
          <cell r="B54" t="str">
            <v>шт</v>
          </cell>
          <cell r="C54" t="str">
            <v>АКЦИЯ</v>
          </cell>
          <cell r="D54">
            <v>298</v>
          </cell>
          <cell r="E54">
            <v>1657</v>
          </cell>
          <cell r="F54">
            <v>562</v>
          </cell>
          <cell r="G54">
            <v>1051</v>
          </cell>
          <cell r="H54">
            <v>0.4</v>
          </cell>
          <cell r="K54">
            <v>466</v>
          </cell>
          <cell r="L54">
            <v>96</v>
          </cell>
          <cell r="M54">
            <v>0</v>
          </cell>
          <cell r="N54">
            <v>0</v>
          </cell>
          <cell r="P54">
            <v>93.2</v>
          </cell>
          <cell r="U54">
            <v>11.276824034334764</v>
          </cell>
          <cell r="V54">
            <v>11.276824034334764</v>
          </cell>
          <cell r="Y54">
            <v>51.6</v>
          </cell>
          <cell r="Z54">
            <v>12</v>
          </cell>
          <cell r="AA54">
            <v>82.8</v>
          </cell>
        </row>
        <row r="55">
          <cell r="A55" t="str">
            <v>312  Ветчина Филейская ТМ Вязанка ТС Столичная ВЕС  ПОКОМ</v>
          </cell>
          <cell r="B55" t="str">
            <v>кг</v>
          </cell>
          <cell r="C55" t="str">
            <v>АКЦИЯ</v>
          </cell>
          <cell r="D55">
            <v>247.57300000000001</v>
          </cell>
          <cell r="E55">
            <v>241.40299999999999</v>
          </cell>
          <cell r="F55">
            <v>96.873999999999995</v>
          </cell>
          <cell r="G55">
            <v>392.10199999999998</v>
          </cell>
          <cell r="H55">
            <v>1</v>
          </cell>
          <cell r="K55">
            <v>96.873999999999995</v>
          </cell>
          <cell r="M55">
            <v>0</v>
          </cell>
          <cell r="N55">
            <v>0</v>
          </cell>
          <cell r="O55">
            <v>150</v>
          </cell>
          <cell r="P55">
            <v>19.3748</v>
          </cell>
          <cell r="U55">
            <v>12.495716084811196</v>
          </cell>
          <cell r="V55">
            <v>12.495716084811196</v>
          </cell>
          <cell r="Y55">
            <v>0</v>
          </cell>
          <cell r="Z55">
            <v>0</v>
          </cell>
          <cell r="AA55">
            <v>0</v>
          </cell>
          <cell r="AB55" t="str">
            <v>акция/вывод</v>
          </cell>
        </row>
        <row r="56">
          <cell r="A56" t="str">
            <v>313 Колбаса вареная Молокуша ТМ Вязанка в оболочке полиамид. ВЕС  ПОКОМ</v>
          </cell>
          <cell r="B56" t="str">
            <v>кг</v>
          </cell>
          <cell r="C56" t="str">
            <v>АКЦИЯ</v>
          </cell>
          <cell r="D56">
            <v>248.28</v>
          </cell>
          <cell r="E56">
            <v>247.45599999999999</v>
          </cell>
          <cell r="F56">
            <v>143.37100000000001</v>
          </cell>
          <cell r="G56">
            <v>351.47</v>
          </cell>
          <cell r="H56">
            <v>1</v>
          </cell>
          <cell r="K56">
            <v>143.37100000000001</v>
          </cell>
          <cell r="M56">
            <v>0</v>
          </cell>
          <cell r="N56">
            <v>0</v>
          </cell>
          <cell r="O56">
            <v>0</v>
          </cell>
          <cell r="P56">
            <v>28.674200000000003</v>
          </cell>
          <cell r="U56">
            <v>12.2573602750905</v>
          </cell>
          <cell r="V56">
            <v>12.2573602750905</v>
          </cell>
          <cell r="Y56">
            <v>0</v>
          </cell>
          <cell r="Z56">
            <v>0</v>
          </cell>
          <cell r="AA56">
            <v>0</v>
          </cell>
        </row>
        <row r="57">
          <cell r="A57" t="str">
            <v>314 Колбаса вареная Филейская ТМ Вязанка ТС Классическая в оболочке полиамид.  ПОКОМ</v>
          </cell>
          <cell r="B57" t="str">
            <v>кг</v>
          </cell>
          <cell r="C57" t="str">
            <v>АКЦИЯ</v>
          </cell>
          <cell r="D57">
            <v>431.51600000000002</v>
          </cell>
          <cell r="E57">
            <v>421.48500000000001</v>
          </cell>
          <cell r="F57">
            <v>73.858999999999995</v>
          </cell>
          <cell r="G57">
            <v>675.53800000000001</v>
          </cell>
          <cell r="H57">
            <v>1</v>
          </cell>
          <cell r="K57">
            <v>73.858999999999995</v>
          </cell>
          <cell r="M57">
            <v>290</v>
          </cell>
          <cell r="N57">
            <v>0</v>
          </cell>
          <cell r="O57">
            <v>400</v>
          </cell>
          <cell r="P57">
            <v>14.771799999999999</v>
          </cell>
          <cell r="U57">
            <v>38.284975426149828</v>
          </cell>
          <cell r="V57">
            <v>38.284975426149828</v>
          </cell>
          <cell r="Y57">
            <v>12.444799999999999</v>
          </cell>
          <cell r="Z57">
            <v>37.055999999999997</v>
          </cell>
          <cell r="AA57">
            <v>0</v>
          </cell>
        </row>
        <row r="58">
          <cell r="A58" t="str">
            <v>315 Колбаса Нежная ТМ Зареченские ТС Зареченские продукты в оболочкНТУ.  изделие вар  ПОКОМ</v>
          </cell>
          <cell r="B58" t="str">
            <v>кг</v>
          </cell>
          <cell r="D58">
            <v>46.536999999999999</v>
          </cell>
          <cell r="E58">
            <v>180.381</v>
          </cell>
          <cell r="F58">
            <v>48.204999999999998</v>
          </cell>
          <cell r="G58">
            <v>131.94</v>
          </cell>
          <cell r="H58">
            <v>1</v>
          </cell>
          <cell r="K58">
            <v>0</v>
          </cell>
          <cell r="L58">
            <v>48.204999999999998</v>
          </cell>
          <cell r="M58">
            <v>85</v>
          </cell>
          <cell r="N58">
            <v>0</v>
          </cell>
          <cell r="O58">
            <v>0</v>
          </cell>
          <cell r="P58">
            <v>0</v>
          </cell>
          <cell r="U58" t="e">
            <v>#DIV/0!</v>
          </cell>
          <cell r="V58" t="e">
            <v>#DIV/0!</v>
          </cell>
          <cell r="Y58">
            <v>26.825599999999998</v>
          </cell>
          <cell r="Z58">
            <v>23.866599999999998</v>
          </cell>
          <cell r="AA58">
            <v>20.130399999999998</v>
          </cell>
        </row>
        <row r="59">
          <cell r="A59" t="str">
            <v>316 Колбаса варенокоиз мяса птицы Сервелат Пражский ТМ Зареченские ТС Зареченские  ПОКОМ</v>
          </cell>
          <cell r="B59" t="str">
            <v>кг</v>
          </cell>
          <cell r="D59">
            <v>22.364999999999998</v>
          </cell>
          <cell r="E59">
            <v>597.91600000000005</v>
          </cell>
          <cell r="F59">
            <v>407.82100000000003</v>
          </cell>
          <cell r="G59">
            <v>187.86500000000001</v>
          </cell>
          <cell r="H59">
            <v>1</v>
          </cell>
          <cell r="K59">
            <v>5.9500000000000455</v>
          </cell>
          <cell r="L59">
            <v>401.87099999999998</v>
          </cell>
          <cell r="M59">
            <v>55</v>
          </cell>
          <cell r="N59">
            <v>0</v>
          </cell>
          <cell r="P59">
            <v>1.1900000000000091</v>
          </cell>
          <cell r="U59">
            <v>204.08823529411609</v>
          </cell>
          <cell r="V59">
            <v>204.08823529411609</v>
          </cell>
          <cell r="Y59">
            <v>23.045999999999999</v>
          </cell>
          <cell r="Z59">
            <v>17.597799999999999</v>
          </cell>
          <cell r="AA59">
            <v>27.607999999999997</v>
          </cell>
        </row>
        <row r="60">
          <cell r="A60" t="str">
            <v>317 Колбаса Сервелат Рижский ТМ Зареченские ТС Зареченские  фиброуз в вакуумной у  ПОКОМ</v>
          </cell>
          <cell r="B60" t="str">
            <v>кг</v>
          </cell>
          <cell r="D60">
            <v>0</v>
          </cell>
          <cell r="E60">
            <v>492.87700000000001</v>
          </cell>
          <cell r="F60">
            <v>492.15199999999999</v>
          </cell>
          <cell r="G60">
            <v>0</v>
          </cell>
          <cell r="H60">
            <v>1</v>
          </cell>
          <cell r="K60">
            <v>0</v>
          </cell>
          <cell r="L60">
            <v>492.15199999999999</v>
          </cell>
          <cell r="M60">
            <v>375</v>
          </cell>
          <cell r="N60">
            <v>0</v>
          </cell>
          <cell r="P60">
            <v>0</v>
          </cell>
          <cell r="U60" t="e">
            <v>#DIV/0!</v>
          </cell>
          <cell r="V60" t="e">
            <v>#DIV/0!</v>
          </cell>
          <cell r="Y60">
            <v>34.096400000000003</v>
          </cell>
          <cell r="Z60">
            <v>49.395799999999994</v>
          </cell>
          <cell r="AA60">
            <v>14.503999999999996</v>
          </cell>
        </row>
        <row r="61">
          <cell r="A61" t="str">
            <v>318 Сосиски Датские ТМ Зареченские колбасы ТС Зареченские п полиамид в модифициров  ПОКОМ</v>
          </cell>
          <cell r="B61" t="str">
            <v>кг</v>
          </cell>
          <cell r="D61">
            <v>613.64700000000005</v>
          </cell>
          <cell r="E61">
            <v>4842.1059999999998</v>
          </cell>
          <cell r="F61">
            <v>3383.4839999999999</v>
          </cell>
          <cell r="G61">
            <v>1445.8119999999999</v>
          </cell>
          <cell r="H61">
            <v>1</v>
          </cell>
          <cell r="K61">
            <v>61.201000000000022</v>
          </cell>
          <cell r="L61">
            <v>3322.2829999999999</v>
          </cell>
          <cell r="M61">
            <v>1050</v>
          </cell>
          <cell r="N61">
            <v>0</v>
          </cell>
          <cell r="O61">
            <v>0</v>
          </cell>
          <cell r="P61">
            <v>12.240200000000005</v>
          </cell>
          <cell r="U61">
            <v>203.90287740396388</v>
          </cell>
          <cell r="V61">
            <v>203.90287740396388</v>
          </cell>
          <cell r="Y61">
            <v>140.2116</v>
          </cell>
          <cell r="Z61">
            <v>251.50039999999998</v>
          </cell>
          <cell r="AA61">
            <v>256.74719999999996</v>
          </cell>
        </row>
        <row r="62">
          <cell r="A62" t="str">
            <v>320  Сосиски Сочинки с сочным окороком 0,4 кг ТМ Стародворье  ПОКОМ</v>
          </cell>
          <cell r="B62" t="str">
            <v>шт</v>
          </cell>
          <cell r="C62" t="str">
            <v>АКЦИЯ</v>
          </cell>
          <cell r="D62">
            <v>1741</v>
          </cell>
          <cell r="E62">
            <v>1050</v>
          </cell>
          <cell r="F62">
            <v>597</v>
          </cell>
          <cell r="G62">
            <v>2097</v>
          </cell>
          <cell r="H62">
            <v>0.4</v>
          </cell>
          <cell r="K62">
            <v>447</v>
          </cell>
          <cell r="L62">
            <v>150</v>
          </cell>
          <cell r="O62">
            <v>0</v>
          </cell>
          <cell r="P62">
            <v>89.4</v>
          </cell>
          <cell r="U62">
            <v>23.456375838926174</v>
          </cell>
          <cell r="V62">
            <v>23.456375838926174</v>
          </cell>
          <cell r="Y62">
            <v>94</v>
          </cell>
          <cell r="Z62">
            <v>32</v>
          </cell>
          <cell r="AA62">
            <v>0</v>
          </cell>
        </row>
        <row r="63">
          <cell r="A63" t="str">
            <v>321 Сосиски Сочинки по-баварски с сыром ТМ Стародворье в оболочке  ПОКОМ</v>
          </cell>
          <cell r="B63" t="str">
            <v>кг</v>
          </cell>
          <cell r="D63">
            <v>360.392</v>
          </cell>
          <cell r="E63">
            <v>163.358</v>
          </cell>
          <cell r="F63">
            <v>330.22500000000002</v>
          </cell>
          <cell r="G63">
            <v>177.21</v>
          </cell>
          <cell r="H63">
            <v>1</v>
          </cell>
          <cell r="K63">
            <v>135.07600000000002</v>
          </cell>
          <cell r="L63">
            <v>195.149</v>
          </cell>
          <cell r="M63">
            <v>0</v>
          </cell>
          <cell r="N63">
            <v>0</v>
          </cell>
          <cell r="P63">
            <v>27.015200000000004</v>
          </cell>
          <cell r="Q63">
            <v>119.95720000000003</v>
          </cell>
          <cell r="U63">
            <v>11</v>
          </cell>
          <cell r="V63">
            <v>6.5596404986822225</v>
          </cell>
          <cell r="Y63">
            <v>42.888400000000004</v>
          </cell>
          <cell r="Z63">
            <v>20.490000000000002</v>
          </cell>
          <cell r="AA63">
            <v>18.336199999999998</v>
          </cell>
        </row>
        <row r="64">
          <cell r="A64" t="str">
            <v>322 Сосиски Сочинки с сыром ТМ Стародворье в оболочке  ПОКОМ</v>
          </cell>
          <cell r="B64" t="str">
            <v>кг</v>
          </cell>
          <cell r="D64">
            <v>765.06799999999998</v>
          </cell>
          <cell r="E64">
            <v>0</v>
          </cell>
          <cell r="F64">
            <v>318.46300000000002</v>
          </cell>
          <cell r="G64">
            <v>359.86399999999998</v>
          </cell>
          <cell r="H64">
            <v>1</v>
          </cell>
          <cell r="K64">
            <v>318.46300000000002</v>
          </cell>
          <cell r="M64">
            <v>0</v>
          </cell>
          <cell r="N64">
            <v>0</v>
          </cell>
          <cell r="P64">
            <v>63.692600000000006</v>
          </cell>
          <cell r="Q64">
            <v>340.75460000000004</v>
          </cell>
          <cell r="U64">
            <v>11</v>
          </cell>
          <cell r="V64">
            <v>5.6500127173329391</v>
          </cell>
          <cell r="Y64">
            <v>83.183999999999997</v>
          </cell>
          <cell r="Z64">
            <v>12.940800000000001</v>
          </cell>
          <cell r="AA64">
            <v>57.561400000000006</v>
          </cell>
        </row>
        <row r="65">
          <cell r="A65" t="str">
            <v>323 Колбаса варенокопченая Балыкбургская рубленая ТМ Баварушка срез 0,35 кг   ПОКОМ</v>
          </cell>
          <cell r="B65" t="str">
            <v>шт</v>
          </cell>
          <cell r="D65">
            <v>164</v>
          </cell>
          <cell r="E65">
            <v>198</v>
          </cell>
          <cell r="F65">
            <v>225</v>
          </cell>
          <cell r="G65">
            <v>95</v>
          </cell>
          <cell r="H65">
            <v>0.35</v>
          </cell>
          <cell r="K65">
            <v>129</v>
          </cell>
          <cell r="L65">
            <v>96</v>
          </cell>
          <cell r="M65">
            <v>140</v>
          </cell>
          <cell r="N65">
            <v>0</v>
          </cell>
          <cell r="P65">
            <v>25.8</v>
          </cell>
          <cell r="Q65">
            <v>48.800000000000011</v>
          </cell>
          <cell r="U65">
            <v>11</v>
          </cell>
          <cell r="V65">
            <v>9.1085271317829459</v>
          </cell>
          <cell r="Y65">
            <v>44.2</v>
          </cell>
          <cell r="Z65">
            <v>43</v>
          </cell>
          <cell r="AA65">
            <v>33.200000000000003</v>
          </cell>
        </row>
        <row r="66">
          <cell r="A66" t="str">
            <v>325 Колбаса Сервелат Мясорубский ТМ Стародворье с мелкорубленным окороком 0,35 кг  ПОКОМ</v>
          </cell>
          <cell r="B66" t="str">
            <v>шт</v>
          </cell>
          <cell r="D66">
            <v>0</v>
          </cell>
          <cell r="E66">
            <v>48</v>
          </cell>
          <cell r="F66">
            <v>48</v>
          </cell>
          <cell r="G66">
            <v>0</v>
          </cell>
          <cell r="H66">
            <v>0</v>
          </cell>
          <cell r="K66">
            <v>0</v>
          </cell>
          <cell r="L66">
            <v>48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U66" t="e">
            <v>#DIV/0!</v>
          </cell>
          <cell r="V66" t="e">
            <v>#DIV/0!</v>
          </cell>
          <cell r="Y66">
            <v>0</v>
          </cell>
          <cell r="Z66">
            <v>0</v>
          </cell>
          <cell r="AA66">
            <v>0</v>
          </cell>
        </row>
        <row r="67">
          <cell r="A67" t="str">
            <v>352  Сардельки Сочинки с сыром 0,4 кг ТМ Стародворье   ПОКОМ</v>
          </cell>
          <cell r="B67" t="str">
            <v>шт</v>
          </cell>
          <cell r="C67" t="str">
            <v>АКЦИЯ</v>
          </cell>
          <cell r="D67">
            <v>480</v>
          </cell>
          <cell r="E67">
            <v>630</v>
          </cell>
          <cell r="F67">
            <v>733</v>
          </cell>
          <cell r="G67">
            <v>377</v>
          </cell>
          <cell r="H67">
            <v>0.4</v>
          </cell>
          <cell r="K67">
            <v>631</v>
          </cell>
          <cell r="L67">
            <v>102</v>
          </cell>
          <cell r="O67">
            <v>0</v>
          </cell>
          <cell r="P67">
            <v>126.2</v>
          </cell>
          <cell r="Q67">
            <v>885</v>
          </cell>
          <cell r="U67">
            <v>10</v>
          </cell>
          <cell r="V67">
            <v>2.9873217115689381</v>
          </cell>
          <cell r="Y67">
            <v>0</v>
          </cell>
          <cell r="Z67">
            <v>0</v>
          </cell>
          <cell r="AA67">
            <v>0</v>
          </cell>
          <cell r="AB67" t="str">
            <v>акция/вывод</v>
          </cell>
        </row>
        <row r="68">
          <cell r="A68" t="str">
            <v>363 Сардельки Филейские Вязанка ТМ Вязанка в обол NDX  ПОКОМ</v>
          </cell>
          <cell r="B68" t="str">
            <v>кг</v>
          </cell>
          <cell r="D68">
            <v>62.868000000000002</v>
          </cell>
          <cell r="E68">
            <v>63.372999999999998</v>
          </cell>
          <cell r="F68">
            <v>63.372999999999998</v>
          </cell>
          <cell r="H68">
            <v>1</v>
          </cell>
          <cell r="M68">
            <v>580</v>
          </cell>
          <cell r="N68">
            <v>0</v>
          </cell>
          <cell r="O68">
            <v>0</v>
          </cell>
          <cell r="P68">
            <v>0</v>
          </cell>
          <cell r="U68" t="e">
            <v>#DIV/0!</v>
          </cell>
          <cell r="V68" t="e">
            <v>#DIV/0!</v>
          </cell>
          <cell r="Y68">
            <v>0</v>
          </cell>
          <cell r="Z68">
            <v>58</v>
          </cell>
          <cell r="AA68">
            <v>0</v>
          </cell>
        </row>
        <row r="69">
          <cell r="A69" t="str">
            <v>369 Колбаса Сливушка ТМ Вязанка в оболочке полиамид вес.  ПОКОМ</v>
          </cell>
          <cell r="B69" t="str">
            <v>кг</v>
          </cell>
          <cell r="C69" t="str">
            <v>АКЦИЯ</v>
          </cell>
          <cell r="D69">
            <v>237.75</v>
          </cell>
          <cell r="E69">
            <v>246.91</v>
          </cell>
          <cell r="F69">
            <v>93.823999999999998</v>
          </cell>
          <cell r="G69">
            <v>390.74799999999999</v>
          </cell>
          <cell r="H69">
            <v>1</v>
          </cell>
          <cell r="K69">
            <v>93.823999999999998</v>
          </cell>
          <cell r="M69">
            <v>0</v>
          </cell>
          <cell r="N69">
            <v>0</v>
          </cell>
          <cell r="O69">
            <v>0</v>
          </cell>
          <cell r="P69">
            <v>18.764800000000001</v>
          </cell>
          <cell r="U69">
            <v>20.823456684856751</v>
          </cell>
          <cell r="V69">
            <v>20.823456684856751</v>
          </cell>
          <cell r="Y69">
            <v>0</v>
          </cell>
          <cell r="Z69">
            <v>0</v>
          </cell>
          <cell r="AA69">
            <v>0</v>
          </cell>
          <cell r="AB69" t="str">
            <v>акция/вывод</v>
          </cell>
        </row>
        <row r="70">
          <cell r="A70" t="str">
            <v>370 Ветчина Сливушка с индейкой ТМ Вязанка в оболочке полиамид.</v>
          </cell>
          <cell r="B70" t="str">
            <v>кг</v>
          </cell>
          <cell r="C70" t="str">
            <v>АКЦИЯ</v>
          </cell>
          <cell r="D70">
            <v>240.56800000000001</v>
          </cell>
          <cell r="E70">
            <v>241.501</v>
          </cell>
          <cell r="F70">
            <v>27.27</v>
          </cell>
          <cell r="G70">
            <v>453.54300000000001</v>
          </cell>
          <cell r="H70">
            <v>1</v>
          </cell>
          <cell r="K70">
            <v>27.27</v>
          </cell>
          <cell r="M70">
            <v>0</v>
          </cell>
          <cell r="N70">
            <v>0</v>
          </cell>
          <cell r="O70">
            <v>250</v>
          </cell>
          <cell r="P70">
            <v>5.4539999999999997</v>
          </cell>
          <cell r="U70">
            <v>37.31994866153282</v>
          </cell>
          <cell r="V70">
            <v>37.31994866153282</v>
          </cell>
          <cell r="Y70">
            <v>0</v>
          </cell>
          <cell r="Z70">
            <v>0</v>
          </cell>
          <cell r="AA70">
            <v>0</v>
          </cell>
          <cell r="AB70" t="str">
            <v>акция/вывод</v>
          </cell>
        </row>
        <row r="71">
          <cell r="A71" t="str">
            <v>371  Сосиски Сочинки Молочные 0,4 кг ТМ Стародворье  ПОКОМ</v>
          </cell>
          <cell r="B71" t="str">
            <v>шт</v>
          </cell>
          <cell r="C71" t="str">
            <v>АКЦИЯ</v>
          </cell>
          <cell r="D71">
            <v>0</v>
          </cell>
          <cell r="E71">
            <v>2298</v>
          </cell>
          <cell r="F71">
            <v>223</v>
          </cell>
          <cell r="G71">
            <v>2075</v>
          </cell>
          <cell r="H71">
            <v>0.4</v>
          </cell>
          <cell r="K71">
            <v>223</v>
          </cell>
          <cell r="O71">
            <v>400</v>
          </cell>
          <cell r="P71">
            <v>44.6</v>
          </cell>
          <cell r="U71">
            <v>37.55605381165919</v>
          </cell>
          <cell r="V71">
            <v>37.55605381165919</v>
          </cell>
          <cell r="Y71">
            <v>0</v>
          </cell>
          <cell r="Z71">
            <v>0</v>
          </cell>
          <cell r="AA71">
            <v>0</v>
          </cell>
          <cell r="AB71" t="str">
            <v>акция/вывод</v>
          </cell>
        </row>
        <row r="72">
          <cell r="A72" t="str">
            <v>372  Сосиски Сочинки Сливочные 0,4 кг ТМ Стародворье  ПОКОМ</v>
          </cell>
          <cell r="B72" t="str">
            <v>шт</v>
          </cell>
          <cell r="C72" t="str">
            <v>АКЦИЯ</v>
          </cell>
          <cell r="D72">
            <v>0</v>
          </cell>
          <cell r="E72">
            <v>2298</v>
          </cell>
          <cell r="F72">
            <v>175</v>
          </cell>
          <cell r="G72">
            <v>2123</v>
          </cell>
          <cell r="H72">
            <v>0.4</v>
          </cell>
          <cell r="K72">
            <v>175</v>
          </cell>
          <cell r="O72">
            <v>400</v>
          </cell>
          <cell r="P72">
            <v>35</v>
          </cell>
          <cell r="U72">
            <v>49.228571428571428</v>
          </cell>
          <cell r="V72">
            <v>49.228571428571428</v>
          </cell>
          <cell r="Y72">
            <v>0</v>
          </cell>
          <cell r="Z72">
            <v>0</v>
          </cell>
          <cell r="AA72">
            <v>0</v>
          </cell>
          <cell r="AB72" t="str">
            <v>акция/вывод</v>
          </cell>
        </row>
        <row r="73">
          <cell r="A73" t="str">
            <v>378 Ветчина Балыкбургская ТМ Баварушка в оболочке фиброуз в вакуумной упаковке.  ПОКОМ</v>
          </cell>
          <cell r="B73" t="str">
            <v>кг</v>
          </cell>
          <cell r="D73">
            <v>643.90499999999997</v>
          </cell>
          <cell r="E73">
            <v>6.3179999999999996</v>
          </cell>
          <cell r="F73">
            <v>309.11799999999999</v>
          </cell>
          <cell r="G73">
            <v>325.33100000000002</v>
          </cell>
          <cell r="H73">
            <v>0</v>
          </cell>
          <cell r="K73">
            <v>309.11799999999999</v>
          </cell>
          <cell r="M73">
            <v>0</v>
          </cell>
          <cell r="N73">
            <v>0</v>
          </cell>
          <cell r="P73">
            <v>61.823599999999999</v>
          </cell>
          <cell r="U73">
            <v>5.2622461325448535</v>
          </cell>
          <cell r="V73">
            <v>5.2622461325448535</v>
          </cell>
          <cell r="Y73">
            <v>0</v>
          </cell>
          <cell r="Z73">
            <v>0</v>
          </cell>
          <cell r="AA73">
            <v>14.9178</v>
          </cell>
        </row>
        <row r="74">
          <cell r="A74" t="str">
            <v>380 Колбаски Балыкбургские с сыром ТМ Баварушка вес  Поком</v>
          </cell>
          <cell r="B74" t="str">
            <v>кг</v>
          </cell>
          <cell r="D74">
            <v>102.761</v>
          </cell>
          <cell r="E74">
            <v>0.16500000000000001</v>
          </cell>
          <cell r="F74">
            <v>101.19499999999999</v>
          </cell>
          <cell r="G74">
            <v>1.7310000000000001</v>
          </cell>
          <cell r="H74">
            <v>1</v>
          </cell>
          <cell r="K74">
            <v>101.19499999999999</v>
          </cell>
          <cell r="M74">
            <v>0</v>
          </cell>
          <cell r="N74">
            <v>0</v>
          </cell>
          <cell r="P74">
            <v>20.238999999999997</v>
          </cell>
          <cell r="Q74">
            <v>220.89799999999997</v>
          </cell>
          <cell r="U74">
            <v>11</v>
          </cell>
          <cell r="V74">
            <v>8.5527941103809499E-2</v>
          </cell>
          <cell r="Y74">
            <v>0</v>
          </cell>
          <cell r="Z74">
            <v>0</v>
          </cell>
          <cell r="AA74">
            <v>0</v>
          </cell>
        </row>
        <row r="75">
          <cell r="A75" t="str">
            <v>381  Сардельки Сочинки 0,4кг ТМ Стародворье  ПОКОМ</v>
          </cell>
          <cell r="B75" t="str">
            <v>кг</v>
          </cell>
          <cell r="C75" t="str">
            <v>АКЦИЯ</v>
          </cell>
          <cell r="D75">
            <v>0</v>
          </cell>
          <cell r="E75">
            <v>2298</v>
          </cell>
          <cell r="F75">
            <v>252</v>
          </cell>
          <cell r="G75">
            <v>2028</v>
          </cell>
          <cell r="H75">
            <v>0.4</v>
          </cell>
          <cell r="K75">
            <v>252</v>
          </cell>
          <cell r="P75">
            <v>50.4</v>
          </cell>
          <cell r="U75">
            <v>40.238095238095241</v>
          </cell>
          <cell r="V75">
            <v>40.238095238095241</v>
          </cell>
          <cell r="Y75">
            <v>0</v>
          </cell>
          <cell r="Z75">
            <v>0</v>
          </cell>
          <cell r="AA75">
            <v>0</v>
          </cell>
          <cell r="AB75" t="str">
            <v>акция/вывод</v>
          </cell>
        </row>
        <row r="76">
          <cell r="A76" t="str">
            <v>384  Колбаса Сочинка по-фински с сочным окороком ТМ Стародворье в оболочке фиброуз в ва  Поком</v>
          </cell>
          <cell r="B76" t="str">
            <v>кг</v>
          </cell>
          <cell r="D76">
            <v>0</v>
          </cell>
          <cell r="E76">
            <v>139.053</v>
          </cell>
          <cell r="G76">
            <v>139.053</v>
          </cell>
          <cell r="H76">
            <v>1</v>
          </cell>
          <cell r="K76">
            <v>0</v>
          </cell>
          <cell r="O76">
            <v>0</v>
          </cell>
          <cell r="P76">
            <v>0</v>
          </cell>
          <cell r="U76" t="e">
            <v>#DIV/0!</v>
          </cell>
          <cell r="V76" t="e">
            <v>#DIV/0!</v>
          </cell>
          <cell r="Y76">
            <v>0</v>
          </cell>
          <cell r="Z76">
            <v>0</v>
          </cell>
          <cell r="AA76">
            <v>0</v>
          </cell>
        </row>
        <row r="77">
          <cell r="A77" t="str">
            <v>БОНУС_096  Сосиски Баварские,  0.42кг,ПОКОМ</v>
          </cell>
          <cell r="B77" t="str">
            <v>шт</v>
          </cell>
          <cell r="D77">
            <v>10</v>
          </cell>
          <cell r="E77">
            <v>146</v>
          </cell>
          <cell r="F77">
            <v>146</v>
          </cell>
          <cell r="G77">
            <v>10</v>
          </cell>
          <cell r="H77">
            <v>0</v>
          </cell>
          <cell r="K77">
            <v>146</v>
          </cell>
          <cell r="M77">
            <v>0</v>
          </cell>
          <cell r="N77">
            <v>0</v>
          </cell>
          <cell r="O77">
            <v>0</v>
          </cell>
          <cell r="P77">
            <v>29.2</v>
          </cell>
          <cell r="U77">
            <v>0.34246575342465752</v>
          </cell>
          <cell r="V77">
            <v>0.34246575342465752</v>
          </cell>
          <cell r="Y77">
            <v>0</v>
          </cell>
          <cell r="Z77">
            <v>0</v>
          </cell>
          <cell r="AA77">
            <v>2.8</v>
          </cell>
        </row>
        <row r="78">
          <cell r="A78" t="str">
            <v>БОНУС_225  Колбаса Дугушка со шпиком, ВЕС, ТМ Стародворье   ПОКОМ</v>
          </cell>
          <cell r="B78" t="str">
            <v>кг</v>
          </cell>
          <cell r="D78">
            <v>70.552000000000007</v>
          </cell>
          <cell r="E78">
            <v>100</v>
          </cell>
          <cell r="F78">
            <v>78.082999999999998</v>
          </cell>
          <cell r="G78">
            <v>67.572999999999993</v>
          </cell>
          <cell r="H78">
            <v>0</v>
          </cell>
          <cell r="K78">
            <v>78.082999999999998</v>
          </cell>
          <cell r="M78">
            <v>0</v>
          </cell>
          <cell r="N78">
            <v>0</v>
          </cell>
          <cell r="O78">
            <v>0</v>
          </cell>
          <cell r="P78">
            <v>15.6166</v>
          </cell>
          <cell r="U78">
            <v>4.3269981942292173</v>
          </cell>
          <cell r="V78">
            <v>4.3269981942292173</v>
          </cell>
          <cell r="Y78">
            <v>0</v>
          </cell>
          <cell r="Z78">
            <v>0</v>
          </cell>
          <cell r="AA78">
            <v>4.76</v>
          </cell>
        </row>
        <row r="79">
          <cell r="A79" t="str">
            <v>БОНУС_314 Колбаса вареная Филейская ТМ Вязанка ТС Классическая в оболочке полиамид.  ПОКОМ</v>
          </cell>
          <cell r="B79" t="str">
            <v>кг</v>
          </cell>
          <cell r="D79">
            <v>0</v>
          </cell>
          <cell r="E79">
            <v>102.678</v>
          </cell>
          <cell r="F79">
            <v>2.6779999999999999</v>
          </cell>
          <cell r="G79">
            <v>100</v>
          </cell>
          <cell r="H79">
            <v>0</v>
          </cell>
          <cell r="K79">
            <v>2.6779999999999999</v>
          </cell>
          <cell r="O79">
            <v>0</v>
          </cell>
          <cell r="P79">
            <v>0.53559999999999997</v>
          </cell>
          <cell r="U79">
            <v>186.70649738610905</v>
          </cell>
          <cell r="V79">
            <v>186.70649738610905</v>
          </cell>
          <cell r="Y79">
            <v>0</v>
          </cell>
          <cell r="Z79">
            <v>0</v>
          </cell>
          <cell r="AA79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22.09.2023 - 28.09.2023</v>
          </cell>
        </row>
        <row r="3">
          <cell r="A3" t="str">
            <v>Отбор:</v>
          </cell>
          <cell r="C3" t="str">
            <v>Организация Равно "Общий прайс" И
Номенклатура В группе из списка "ПОКОМ Логистический Партн..." И
Партнер В группе из списка "Физическое лицо Патяка О....; Физическое лицо Поляков В..." И
Склад / комиссионер  / подразделение Равно "1 КОЛБАСНЫЕ ИЗДЕЛИЯ Мелитополь"</v>
          </cell>
        </row>
        <row r="5">
          <cell r="A5" t="str">
            <v>Номенклатура</v>
          </cell>
          <cell r="D5" t="str">
            <v>Номенклатура.Код</v>
          </cell>
          <cell r="F5" t="str">
            <v>кол-во</v>
          </cell>
        </row>
        <row r="6">
          <cell r="A6" t="str">
            <v>Номенклатура</v>
          </cell>
          <cell r="D6" t="str">
            <v>Номенклатура.Код</v>
          </cell>
          <cell r="F6" t="str">
            <v>Вес</v>
          </cell>
          <cell r="G6" t="str">
            <v>Количество</v>
          </cell>
        </row>
        <row r="7">
          <cell r="A7" t="str">
            <v>ПОКОМ Логистический Партнер</v>
          </cell>
          <cell r="D7" t="str">
            <v>00-00000869</v>
          </cell>
          <cell r="F7">
            <v>13326.877</v>
          </cell>
          <cell r="G7">
            <v>13505.746999999999</v>
          </cell>
        </row>
        <row r="8">
          <cell r="A8" t="str">
            <v>Вязанка Логистический Партнер(Кг)</v>
          </cell>
          <cell r="D8" t="str">
            <v>00-00003640</v>
          </cell>
          <cell r="F8">
            <v>54.408000000000001</v>
          </cell>
          <cell r="G8">
            <v>54.408000000000001</v>
          </cell>
        </row>
        <row r="9">
          <cell r="A9" t="str">
            <v>018  Сосиски Рубленые, Вязанка вискофан  ВЕС.ПОКОМ</v>
          </cell>
          <cell r="D9" t="str">
            <v>00-00000897</v>
          </cell>
          <cell r="F9">
            <v>54.408000000000001</v>
          </cell>
          <cell r="G9">
            <v>54.408000000000001</v>
          </cell>
        </row>
        <row r="10">
          <cell r="A10" t="str">
            <v>Логистический Партнер кг</v>
          </cell>
          <cell r="D10" t="str">
            <v>00-00000870</v>
          </cell>
          <cell r="F10">
            <v>13103.339</v>
          </cell>
          <cell r="G10">
            <v>13103.339</v>
          </cell>
        </row>
        <row r="11">
          <cell r="A11" t="str">
            <v>201  Ветчина Нежная ТМ Особый рецепт, (2,5кг), ПОКОМ</v>
          </cell>
          <cell r="D11" t="str">
            <v>00-00005832</v>
          </cell>
          <cell r="F11">
            <v>5736.3959999999997</v>
          </cell>
          <cell r="G11">
            <v>5736.3959999999997</v>
          </cell>
        </row>
        <row r="12">
          <cell r="A12" t="str">
            <v>217  Колбаса Докторская Дугушка, ВЕС, НЕ ГОСТ, ТМ Стародворье ПОКОМ</v>
          </cell>
          <cell r="D12" t="str">
            <v>00-00005646</v>
          </cell>
          <cell r="F12">
            <v>42.372999999999998</v>
          </cell>
          <cell r="G12">
            <v>42.372999999999998</v>
          </cell>
        </row>
        <row r="13">
          <cell r="A13" t="str">
            <v>225  Колбаса Дугушка со шпиком, ВЕС, ТМ Стародворье   ПОКОМ</v>
          </cell>
          <cell r="D13" t="str">
            <v>00-00005969</v>
          </cell>
          <cell r="F13">
            <v>100.23</v>
          </cell>
          <cell r="G13">
            <v>100.23</v>
          </cell>
        </row>
        <row r="14">
          <cell r="A14" t="str">
            <v>230  Колбаса Молочная Особая ТМ Особый рецепт, п/а, ВЕС. ПОКОМ</v>
          </cell>
          <cell r="D14" t="str">
            <v>00-00005816</v>
          </cell>
          <cell r="F14">
            <v>1018.41</v>
          </cell>
          <cell r="G14">
            <v>1018.41</v>
          </cell>
        </row>
        <row r="15">
          <cell r="A15" t="str">
            <v>243  Колбаса Сервелат Зернистый, ВЕС.  ПОКОМ</v>
          </cell>
          <cell r="D15" t="str">
            <v>00-00000887</v>
          </cell>
          <cell r="F15">
            <v>267.82</v>
          </cell>
          <cell r="G15">
            <v>267.82</v>
          </cell>
        </row>
        <row r="16">
          <cell r="A16" t="str">
            <v>247  Сардельки Нежные, ВЕС.  ПОКОМ</v>
          </cell>
          <cell r="D16" t="str">
            <v>00-00000890</v>
          </cell>
          <cell r="F16">
            <v>251.18100000000001</v>
          </cell>
          <cell r="G16">
            <v>251.18100000000001</v>
          </cell>
        </row>
        <row r="17">
          <cell r="A17" t="str">
            <v>248  Сардельки Сочные ТМ Особый рецепт,   ПОКОМ</v>
          </cell>
          <cell r="D17" t="str">
            <v>00-00006239</v>
          </cell>
          <cell r="F17">
            <v>887.34699999999998</v>
          </cell>
          <cell r="G17">
            <v>887.34699999999998</v>
          </cell>
        </row>
        <row r="18">
          <cell r="A18" t="str">
            <v>250  Сардельки стародворские с говядиной в обол. NDX, ВЕС. ПОКОМ</v>
          </cell>
          <cell r="D18" t="str">
            <v>00-00006052</v>
          </cell>
          <cell r="F18">
            <v>287.05599999999998</v>
          </cell>
          <cell r="G18">
            <v>287.05599999999998</v>
          </cell>
        </row>
        <row r="19">
          <cell r="A19" t="str">
            <v>255  Сосиски Молочные для завтрака ТМ Особый рецепт, п/а МГС, ВЕС, ТМ Стародворье  ПОКОМ</v>
          </cell>
          <cell r="D19" t="str">
            <v>00-00006302</v>
          </cell>
          <cell r="F19">
            <v>169.601</v>
          </cell>
          <cell r="G19">
            <v>169.601</v>
          </cell>
        </row>
        <row r="20">
          <cell r="A20" t="str">
            <v>257  Сосиски Молочные оригинальные ТМ Особый рецепт, ВЕС.   ПОКОМ</v>
          </cell>
          <cell r="D20" t="str">
            <v>00-00005822</v>
          </cell>
          <cell r="F20">
            <v>363.05900000000003</v>
          </cell>
          <cell r="G20">
            <v>363.05900000000003</v>
          </cell>
        </row>
        <row r="21">
          <cell r="A21" t="str">
            <v>260  Сосиски Сливочные по-стародворски, ВЕС.  ПОКОМ</v>
          </cell>
          <cell r="D21" t="str">
            <v>00-00000898</v>
          </cell>
          <cell r="F21">
            <v>83.197000000000003</v>
          </cell>
          <cell r="G21">
            <v>83.197000000000003</v>
          </cell>
        </row>
        <row r="22">
          <cell r="A22" t="str">
            <v>263  Шпикачки Стародворские, ВЕС.  ПОКОМ</v>
          </cell>
          <cell r="D22" t="str">
            <v>00-00000899</v>
          </cell>
          <cell r="F22">
            <v>39.729999999999997</v>
          </cell>
          <cell r="G22">
            <v>39.729999999999997</v>
          </cell>
        </row>
        <row r="23">
          <cell r="A23" t="str">
            <v>265  Колбаса Балыкбургская, ВЕС, ТМ Баварушка  ПОКОМ</v>
          </cell>
          <cell r="D23" t="str">
            <v>00-00006426</v>
          </cell>
          <cell r="F23">
            <v>1448.384</v>
          </cell>
          <cell r="G23">
            <v>1448.384</v>
          </cell>
        </row>
        <row r="24">
          <cell r="A24" t="str">
            <v>266  Колбаса Филейбургская с сочным окороком, ВЕС, ТМ Баварушка  ПОКОМ</v>
          </cell>
          <cell r="D24" t="str">
            <v>00-00006428</v>
          </cell>
          <cell r="F24">
            <v>1007.649</v>
          </cell>
          <cell r="G24">
            <v>1007.649</v>
          </cell>
        </row>
        <row r="25">
          <cell r="A25" t="str">
            <v>267  Колбаса Салями Филейбургская зернистая, оболочка фиброуз, ВЕС, ТМ Баварушка  ПОКОМ</v>
          </cell>
          <cell r="D25" t="str">
            <v>00-00006480</v>
          </cell>
          <cell r="F25">
            <v>597.721</v>
          </cell>
          <cell r="G25">
            <v>597.721</v>
          </cell>
        </row>
        <row r="26">
          <cell r="A26" t="str">
            <v>271  Колбаса Сервелат Левантский ТМ Особый Рецепт, ВЕС. ПОКОМ</v>
          </cell>
          <cell r="D26" t="str">
            <v>00-00006990</v>
          </cell>
          <cell r="F26">
            <v>51.636000000000003</v>
          </cell>
          <cell r="G26">
            <v>51.636000000000003</v>
          </cell>
        </row>
        <row r="27">
          <cell r="A27" t="str">
            <v>297  Колбаса Мясорубская с рубленой грудинкой ВЕС ТМ Стародворье  ПОКОМ</v>
          </cell>
          <cell r="D27" t="str">
            <v>00-00007882</v>
          </cell>
          <cell r="F27">
            <v>201.93100000000001</v>
          </cell>
          <cell r="G27">
            <v>201.93100000000001</v>
          </cell>
        </row>
        <row r="28">
          <cell r="A28" t="str">
            <v>315 Колбаса Нежная ТМ Зареченские ТС Зареченские продукты в оболочкНТУ.  изделие вар  ПОКОМ</v>
          </cell>
          <cell r="D28" t="str">
            <v>00-00008105</v>
          </cell>
          <cell r="F28">
            <v>156.31</v>
          </cell>
          <cell r="G28">
            <v>156.31</v>
          </cell>
        </row>
        <row r="29">
          <cell r="A29" t="str">
            <v>316 Колбаса варенокоиз мяса птицы Сервелат Пражский ТМ Зареченские ТС Зареченские  ПОКОМ</v>
          </cell>
          <cell r="D29" t="str">
            <v>00-00008106</v>
          </cell>
          <cell r="F29">
            <v>-1.476</v>
          </cell>
          <cell r="G29">
            <v>-1.476</v>
          </cell>
        </row>
        <row r="30">
          <cell r="A30" t="str">
            <v>317 Колбаса Сервелат Рижский ТМ Зареченские ТС Зареченские  фиброуз в вакуумной у  ПОКОМ</v>
          </cell>
          <cell r="D30" t="str">
            <v>00-00008107</v>
          </cell>
          <cell r="F30">
            <v>222.00200000000001</v>
          </cell>
          <cell r="G30">
            <v>222.00200000000001</v>
          </cell>
        </row>
        <row r="31">
          <cell r="A31" t="str">
            <v>322 Сосиски Сочинки с сыром ТМ Стародворье в оболочке  ПОКОМ</v>
          </cell>
          <cell r="D31" t="str">
            <v>00-00008168</v>
          </cell>
          <cell r="F31">
            <v>129.80099999999999</v>
          </cell>
          <cell r="G31">
            <v>129.80099999999999</v>
          </cell>
        </row>
        <row r="32">
          <cell r="A32" t="str">
            <v>378 Ветчина Балыкбургская ТМ Баварушка в оболочке фиброуз в вакуумной упаковке.  ПОКОМ</v>
          </cell>
          <cell r="D32" t="str">
            <v>00-00008864</v>
          </cell>
          <cell r="F32">
            <v>42.981000000000002</v>
          </cell>
          <cell r="G32">
            <v>42.981000000000002</v>
          </cell>
        </row>
        <row r="33">
          <cell r="A33" t="str">
            <v>Логистический Партнер Шт</v>
          </cell>
          <cell r="D33" t="str">
            <v>00-00000935</v>
          </cell>
          <cell r="F33">
            <v>169.13</v>
          </cell>
          <cell r="G33">
            <v>348</v>
          </cell>
        </row>
        <row r="34">
          <cell r="A34" t="str">
            <v>058  Колбаса Докторская Особая ТМ Особый рецепт,  0,5кг, ПОКОМ</v>
          </cell>
          <cell r="D34" t="str">
            <v>00-00005829</v>
          </cell>
          <cell r="F34">
            <v>50</v>
          </cell>
          <cell r="G34">
            <v>100</v>
          </cell>
        </row>
        <row r="35">
          <cell r="A35" t="str">
            <v>108  Сосиски С сыром,  0.42кг,ядрена копоть ПОКОМ</v>
          </cell>
          <cell r="D35" t="str">
            <v>00-00000956</v>
          </cell>
          <cell r="F35">
            <v>-0.42</v>
          </cell>
          <cell r="G35">
            <v>-1</v>
          </cell>
        </row>
        <row r="36">
          <cell r="A36" t="str">
            <v>117  Колбаса Сервелат Филейбургский с ароматными пряностями, в/у 0,35 кг срез, БАВАРУШКА ПОКОМ</v>
          </cell>
          <cell r="D36" t="str">
            <v>00-00007292</v>
          </cell>
          <cell r="F36">
            <v>-0.35</v>
          </cell>
          <cell r="G36">
            <v>-1</v>
          </cell>
        </row>
        <row r="37">
          <cell r="A37" t="str">
            <v>118  Колбаса Сервелат Филейбургский с филе сочного окорока, в/у 0,35 кг срез, БАВАРУШКА ПОКОМ</v>
          </cell>
          <cell r="D37" t="str">
            <v>00-00007291</v>
          </cell>
          <cell r="F37">
            <v>-0.35</v>
          </cell>
          <cell r="G37">
            <v>-1</v>
          </cell>
        </row>
        <row r="38">
          <cell r="A38" t="str">
            <v>273  Сосиски Сочинки с сочной грудинкой, МГС 0.4кг,   ПОКОМ</v>
          </cell>
          <cell r="D38" t="str">
            <v>00-00007884</v>
          </cell>
          <cell r="F38">
            <v>24</v>
          </cell>
          <cell r="G38">
            <v>60</v>
          </cell>
        </row>
        <row r="39">
          <cell r="A39" t="str">
            <v>302  Сосиски Сочинки по-баварски,  0.4кг, ТМ Стародворье  ПОКОМ</v>
          </cell>
          <cell r="D39" t="str">
            <v>00-00007886</v>
          </cell>
          <cell r="F39">
            <v>24</v>
          </cell>
          <cell r="G39">
            <v>60</v>
          </cell>
        </row>
        <row r="40">
          <cell r="A40" t="str">
            <v>309  Сосиски Сочинки с сыром 0,4 кг ТМ Стародворье  ПОКОМ</v>
          </cell>
          <cell r="D40" t="str">
            <v>00-00008169</v>
          </cell>
          <cell r="F40">
            <v>24</v>
          </cell>
          <cell r="G40">
            <v>60</v>
          </cell>
        </row>
        <row r="41">
          <cell r="A41" t="str">
            <v>323 Колбаса варенокопченая Балыкбургская рубленая ТМ Баварушка срез 0,35 кг   ПОКОМ</v>
          </cell>
          <cell r="D41" t="str">
            <v>00-00008170</v>
          </cell>
          <cell r="F41">
            <v>12.25</v>
          </cell>
          <cell r="G41">
            <v>35</v>
          </cell>
        </row>
        <row r="42">
          <cell r="A42" t="str">
            <v>352  Сардельки Сочинки с сыром 0,4 кг ТМ Стародворье   ПОКОМ</v>
          </cell>
          <cell r="D42" t="str">
            <v>00-00008517</v>
          </cell>
          <cell r="F42">
            <v>36</v>
          </cell>
          <cell r="G42">
            <v>36</v>
          </cell>
        </row>
        <row r="43">
          <cell r="A43" t="str">
            <v>Итого</v>
          </cell>
          <cell r="F43">
            <v>13326.877</v>
          </cell>
          <cell r="G43">
            <v>13505.746999999999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F75"/>
  <sheetViews>
    <sheetView tabSelected="1" zoomScaleNormal="100" workbookViewId="0">
      <pane ySplit="5" topLeftCell="A12" activePane="bottomLeft" state="frozen"/>
      <selection pane="bottomLeft" activeCell="AB29" sqref="AB29"/>
    </sheetView>
  </sheetViews>
  <sheetFormatPr defaultColWidth="10.5" defaultRowHeight="11.45" customHeight="1" outlineLevelRow="3" x14ac:dyDescent="0.2"/>
  <cols>
    <col min="1" max="1" width="79.6640625" style="1" customWidth="1"/>
    <col min="2" max="2" width="4.6640625" style="1" customWidth="1"/>
    <col min="3" max="3" width="13" style="1" customWidth="1"/>
    <col min="4" max="7" width="8" style="1" customWidth="1"/>
    <col min="8" max="8" width="5" style="18" customWidth="1"/>
    <col min="9" max="10" width="1.83203125" style="2" customWidth="1"/>
    <col min="11" max="12" width="8.6640625" style="2" customWidth="1"/>
    <col min="13" max="13" width="8.6640625" style="25" customWidth="1"/>
    <col min="14" max="14" width="1.6640625" style="2" customWidth="1"/>
    <col min="15" max="15" width="2" style="2" customWidth="1"/>
    <col min="16" max="16" width="8.33203125" style="2" customWidth="1"/>
    <col min="17" max="18" width="9" style="2" customWidth="1"/>
    <col min="19" max="20" width="2.5" style="2" customWidth="1"/>
    <col min="21" max="22" width="6" style="2" customWidth="1"/>
    <col min="23" max="24" width="2" style="2" customWidth="1"/>
    <col min="25" max="27" width="8.33203125" style="2" customWidth="1"/>
    <col min="28" max="28" width="14.1640625" style="2" customWidth="1"/>
    <col min="29" max="30" width="8.33203125" style="2" customWidth="1"/>
    <col min="31" max="32" width="1.83203125" style="2" customWidth="1"/>
    <col min="33" max="16384" width="10.5" style="2"/>
  </cols>
  <sheetData>
    <row r="1" spans="1:32" ht="12.95" customHeight="1" outlineLevel="1" x14ac:dyDescent="0.2">
      <c r="A1" s="3" t="s">
        <v>0</v>
      </c>
      <c r="B1" s="3"/>
      <c r="C1" s="3"/>
      <c r="D1" s="3"/>
    </row>
    <row r="2" spans="1:32" ht="12.95" customHeight="1" outlineLevel="1" x14ac:dyDescent="0.2">
      <c r="D2" s="3"/>
    </row>
    <row r="3" spans="1:32" ht="12.95" customHeight="1" x14ac:dyDescent="0.2">
      <c r="A3" s="4" t="s">
        <v>1</v>
      </c>
      <c r="B3" s="4"/>
      <c r="C3" s="12" t="s">
        <v>75</v>
      </c>
      <c r="D3" s="4" t="s">
        <v>2</v>
      </c>
      <c r="E3" s="4"/>
      <c r="F3" s="4"/>
      <c r="G3" s="4"/>
      <c r="H3" s="13" t="s">
        <v>76</v>
      </c>
      <c r="I3" s="14" t="s">
        <v>77</v>
      </c>
      <c r="J3" s="14" t="s">
        <v>78</v>
      </c>
      <c r="K3" s="14" t="s">
        <v>79</v>
      </c>
      <c r="L3" s="14" t="s">
        <v>80</v>
      </c>
      <c r="M3" s="15" t="s">
        <v>81</v>
      </c>
      <c r="N3" s="14" t="s">
        <v>81</v>
      </c>
      <c r="O3" s="14"/>
      <c r="P3" s="14" t="s">
        <v>82</v>
      </c>
      <c r="Q3" s="14" t="s">
        <v>81</v>
      </c>
      <c r="R3" s="14" t="s">
        <v>81</v>
      </c>
      <c r="S3" s="14" t="s">
        <v>81</v>
      </c>
      <c r="T3" s="14" t="s">
        <v>81</v>
      </c>
      <c r="U3" s="14" t="s">
        <v>83</v>
      </c>
      <c r="V3" s="14" t="s">
        <v>84</v>
      </c>
      <c r="W3" s="14" t="s">
        <v>85</v>
      </c>
      <c r="X3" s="14" t="s">
        <v>80</v>
      </c>
      <c r="Y3" s="15" t="s">
        <v>86</v>
      </c>
      <c r="Z3" s="15" t="s">
        <v>87</v>
      </c>
      <c r="AA3" s="15" t="s">
        <v>100</v>
      </c>
      <c r="AB3" s="14" t="s">
        <v>88</v>
      </c>
      <c r="AC3" s="14" t="s">
        <v>89</v>
      </c>
      <c r="AD3" s="14"/>
      <c r="AE3" s="14"/>
      <c r="AF3" s="14"/>
    </row>
    <row r="4" spans="1:32" ht="38.25" customHeight="1" x14ac:dyDescent="0.2">
      <c r="A4" s="4" t="s">
        <v>3</v>
      </c>
      <c r="B4" s="12" t="s">
        <v>74</v>
      </c>
      <c r="C4" s="12" t="s">
        <v>75</v>
      </c>
      <c r="D4" s="4" t="s">
        <v>4</v>
      </c>
      <c r="E4" s="4" t="s">
        <v>5</v>
      </c>
      <c r="F4" s="4" t="s">
        <v>6</v>
      </c>
      <c r="G4" s="4" t="s">
        <v>7</v>
      </c>
      <c r="H4" s="13"/>
      <c r="I4" s="14"/>
      <c r="J4" s="14"/>
      <c r="K4" s="14"/>
      <c r="L4" s="14"/>
      <c r="M4" s="15" t="s">
        <v>90</v>
      </c>
      <c r="N4" s="15" t="s">
        <v>91</v>
      </c>
      <c r="O4" s="16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 t="s">
        <v>93</v>
      </c>
      <c r="AD4" s="14" t="s">
        <v>94</v>
      </c>
      <c r="AE4" s="14" t="s">
        <v>95</v>
      </c>
      <c r="AF4" s="14" t="s">
        <v>96</v>
      </c>
    </row>
    <row r="5" spans="1:32" ht="11.1" customHeight="1" x14ac:dyDescent="0.2">
      <c r="A5" s="5"/>
      <c r="B5" s="11"/>
      <c r="C5" s="11"/>
      <c r="D5" s="6"/>
      <c r="E5" s="7"/>
      <c r="F5" s="17">
        <f t="shared" ref="F5:G5" si="0">SUM(F6:F138)</f>
        <v>42904.741999999998</v>
      </c>
      <c r="G5" s="17">
        <f t="shared" si="0"/>
        <v>48649.900999999998</v>
      </c>
      <c r="H5" s="13"/>
      <c r="I5" s="17">
        <f t="shared" ref="I5:T5" si="1">SUM(I6:I138)</f>
        <v>0</v>
      </c>
      <c r="J5" s="17">
        <f t="shared" si="1"/>
        <v>0</v>
      </c>
      <c r="K5" s="17">
        <f t="shared" si="1"/>
        <v>29398.995000000006</v>
      </c>
      <c r="L5" s="17">
        <f t="shared" si="1"/>
        <v>13505.746999999998</v>
      </c>
      <c r="M5" s="26">
        <f t="shared" si="1"/>
        <v>14750</v>
      </c>
      <c r="N5" s="17">
        <f t="shared" si="1"/>
        <v>0</v>
      </c>
      <c r="O5" s="17">
        <f t="shared" si="1"/>
        <v>0</v>
      </c>
      <c r="P5" s="17">
        <f t="shared" si="1"/>
        <v>5879.7989999999982</v>
      </c>
      <c r="Q5" s="17">
        <f t="shared" si="1"/>
        <v>19005</v>
      </c>
      <c r="R5" s="17">
        <f t="shared" si="1"/>
        <v>3000</v>
      </c>
      <c r="S5" s="17">
        <f t="shared" si="1"/>
        <v>0</v>
      </c>
      <c r="T5" s="17">
        <f t="shared" si="1"/>
        <v>0</v>
      </c>
      <c r="U5" s="14"/>
      <c r="V5" s="14"/>
      <c r="W5" s="14"/>
      <c r="X5" s="14"/>
      <c r="Y5" s="17">
        <f>SUM(Y6:Y138)</f>
        <v>5325.5647999999992</v>
      </c>
      <c r="Z5" s="17">
        <f>SUM(Z6:Z138)</f>
        <v>5758.5522000000001</v>
      </c>
      <c r="AA5" s="17">
        <f>SUM(AA6:AA138)</f>
        <v>4265.9033999999992</v>
      </c>
      <c r="AB5" s="14"/>
      <c r="AC5" s="17">
        <f>SUM(AC6:AC138)</f>
        <v>17398.55</v>
      </c>
      <c r="AD5" s="17">
        <f>SUM(AD6:AD138)</f>
        <v>3000</v>
      </c>
      <c r="AE5" s="17">
        <f>SUM(AE6:AE138)</f>
        <v>0</v>
      </c>
      <c r="AF5" s="17">
        <f>SUM(AF6:AF138)</f>
        <v>0</v>
      </c>
    </row>
    <row r="6" spans="1:32" ht="11.1" customHeight="1" outlineLevel="3" x14ac:dyDescent="0.2">
      <c r="A6" s="8" t="s">
        <v>8</v>
      </c>
      <c r="B6" s="8" t="str">
        <f>VLOOKUP(A6,[1]TDSheet!$A:$B,2,0)</f>
        <v>кг</v>
      </c>
      <c r="C6" s="19" t="str">
        <f>VLOOKUP(A6,[1]TDSheet!$A:$C,3,0)</f>
        <v>АКЦИЯ</v>
      </c>
      <c r="D6" s="9">
        <v>449.69900000000001</v>
      </c>
      <c r="E6" s="9">
        <v>0.38500000000000001</v>
      </c>
      <c r="F6" s="9">
        <v>69.494</v>
      </c>
      <c r="G6" s="9">
        <v>358.00400000000002</v>
      </c>
      <c r="H6" s="18">
        <v>0</v>
      </c>
      <c r="K6" s="2">
        <f>F6-L6</f>
        <v>69.494</v>
      </c>
      <c r="P6" s="2">
        <f>K6/5</f>
        <v>13.8988</v>
      </c>
      <c r="Q6" s="21"/>
      <c r="R6" s="21"/>
      <c r="S6" s="21"/>
      <c r="T6" s="21"/>
      <c r="U6" s="2">
        <f>(G6+M6+Q6+R6+S6+T6)/P6</f>
        <v>25.757907157452443</v>
      </c>
      <c r="V6" s="2">
        <f>(G6+M6)/P6</f>
        <v>25.757907157452443</v>
      </c>
      <c r="Y6" s="2">
        <f>VLOOKUP(A6,[1]TDSheet!$A:$Z,26,0)</f>
        <v>0</v>
      </c>
      <c r="Z6" s="2">
        <f>VLOOKUP(A6,[1]TDSheet!$A:$AA,27,0)</f>
        <v>0</v>
      </c>
      <c r="AA6" s="2">
        <f>VLOOKUP(A6,[1]TDSheet!$A:$P,16,0)</f>
        <v>13.663999999999998</v>
      </c>
      <c r="AB6" s="24" t="str">
        <f>VLOOKUP(A6,[1]TDSheet!$A:$AB,28,0)</f>
        <v>акция/вывод</v>
      </c>
      <c r="AC6" s="2">
        <f>Q6*H6</f>
        <v>0</v>
      </c>
      <c r="AD6" s="2">
        <f>R6*H6</f>
        <v>0</v>
      </c>
    </row>
    <row r="7" spans="1:32" ht="11.1" customHeight="1" outlineLevel="3" x14ac:dyDescent="0.2">
      <c r="A7" s="8" t="s">
        <v>9</v>
      </c>
      <c r="B7" s="8" t="str">
        <f>VLOOKUP(A7,[1]TDSheet!$A:$B,2,0)</f>
        <v>кг</v>
      </c>
      <c r="C7" s="19" t="str">
        <f>VLOOKUP(A7,[1]TDSheet!$A:$C,3,0)</f>
        <v>АКЦИЯ</v>
      </c>
      <c r="D7" s="9">
        <v>433.452</v>
      </c>
      <c r="E7" s="9">
        <v>0.214</v>
      </c>
      <c r="F7" s="9">
        <v>124.581</v>
      </c>
      <c r="G7" s="9">
        <v>22.733000000000001</v>
      </c>
      <c r="H7" s="18">
        <v>0</v>
      </c>
      <c r="K7" s="2">
        <f t="shared" ref="K7:K70" si="2">F7-L7</f>
        <v>124.581</v>
      </c>
      <c r="P7" s="2">
        <f t="shared" ref="P7:P70" si="3">K7/5</f>
        <v>24.9162</v>
      </c>
      <c r="Q7" s="21"/>
      <c r="R7" s="21"/>
      <c r="S7" s="21"/>
      <c r="T7" s="21"/>
      <c r="U7" s="2">
        <f t="shared" ref="U7:U70" si="4">(G7+M7+Q7+R7+S7+T7)/P7</f>
        <v>0.91237829203490106</v>
      </c>
      <c r="V7" s="2">
        <f t="shared" ref="V7:V70" si="5">(G7+M7)/P7</f>
        <v>0.91237829203490106</v>
      </c>
      <c r="Y7" s="2">
        <f>VLOOKUP(A7,[1]TDSheet!$A:$Z,26,0)</f>
        <v>0</v>
      </c>
      <c r="Z7" s="2">
        <f>VLOOKUP(A7,[1]TDSheet!$A:$AA,27,0)</f>
        <v>0</v>
      </c>
      <c r="AA7" s="2">
        <f>VLOOKUP(A7,[1]TDSheet!$A:$P,16,0)</f>
        <v>11.641200000000001</v>
      </c>
      <c r="AB7" s="24" t="str">
        <f>VLOOKUP(A7,[1]TDSheet!$A:$AB,28,0)</f>
        <v>акция/вывод</v>
      </c>
      <c r="AC7" s="2">
        <f t="shared" ref="AC7:AC70" si="6">Q7*H7</f>
        <v>0</v>
      </c>
      <c r="AD7" s="2">
        <f t="shared" ref="AD7:AD70" si="7">R7*H7</f>
        <v>0</v>
      </c>
    </row>
    <row r="8" spans="1:32" ht="11.1" customHeight="1" outlineLevel="3" x14ac:dyDescent="0.2">
      <c r="A8" s="8" t="s">
        <v>10</v>
      </c>
      <c r="B8" s="8" t="str">
        <f>VLOOKUP(A8,[1]TDSheet!$A:$B,2,0)</f>
        <v>кг</v>
      </c>
      <c r="C8" s="8"/>
      <c r="D8" s="9">
        <v>291.40600000000001</v>
      </c>
      <c r="E8" s="9">
        <v>1.095</v>
      </c>
      <c r="F8" s="9">
        <v>276.91300000000001</v>
      </c>
      <c r="G8" s="9"/>
      <c r="H8" s="18">
        <f>VLOOKUP(A8,[1]TDSheet!$A:$H,8,0)</f>
        <v>1</v>
      </c>
      <c r="K8" s="2">
        <f t="shared" si="2"/>
        <v>276.91300000000001</v>
      </c>
      <c r="M8" s="25">
        <v>383</v>
      </c>
      <c r="P8" s="2">
        <f t="shared" si="3"/>
        <v>55.382600000000004</v>
      </c>
      <c r="Q8" s="21">
        <v>225</v>
      </c>
      <c r="R8" s="21"/>
      <c r="S8" s="21"/>
      <c r="T8" s="21"/>
      <c r="U8" s="2">
        <f t="shared" si="4"/>
        <v>10.978177261450346</v>
      </c>
      <c r="V8" s="2">
        <f t="shared" si="5"/>
        <v>6.9155294262096758</v>
      </c>
      <c r="Y8" s="2">
        <f>VLOOKUP(A8,[1]TDSheet!$A:$Z,26,0)</f>
        <v>86.834400000000002</v>
      </c>
      <c r="Z8" s="2">
        <f>VLOOKUP(A8,[1]TDSheet!$A:$AA,27,0)</f>
        <v>61.099799999999995</v>
      </c>
      <c r="AA8" s="2">
        <f>VLOOKUP(A8,[1]TDSheet!$A:$P,16,0)</f>
        <v>3.0301999999999993</v>
      </c>
      <c r="AC8" s="2">
        <f t="shared" si="6"/>
        <v>225</v>
      </c>
      <c r="AD8" s="2">
        <f t="shared" si="7"/>
        <v>0</v>
      </c>
    </row>
    <row r="9" spans="1:32" ht="11.1" customHeight="1" outlineLevel="3" x14ac:dyDescent="0.2">
      <c r="A9" s="8" t="s">
        <v>11</v>
      </c>
      <c r="B9" s="8" t="str">
        <f>VLOOKUP(A9,[1]TDSheet!$A:$B,2,0)</f>
        <v>кг</v>
      </c>
      <c r="C9" s="8"/>
      <c r="D9" s="9">
        <v>494.69499999999999</v>
      </c>
      <c r="E9" s="9">
        <v>163.68100000000001</v>
      </c>
      <c r="F9" s="9">
        <v>569.678</v>
      </c>
      <c r="G9" s="9">
        <v>68.185000000000002</v>
      </c>
      <c r="H9" s="18">
        <f>VLOOKUP(A9,[1]TDSheet!$A:$H,8,0)</f>
        <v>1</v>
      </c>
      <c r="K9" s="2">
        <f t="shared" si="2"/>
        <v>569.678</v>
      </c>
      <c r="M9" s="25">
        <v>74</v>
      </c>
      <c r="P9" s="2">
        <f t="shared" si="3"/>
        <v>113.93559999999999</v>
      </c>
      <c r="Q9" s="21">
        <v>650</v>
      </c>
      <c r="R9" s="21"/>
      <c r="S9" s="21"/>
      <c r="T9" s="21"/>
      <c r="U9" s="2">
        <f t="shared" si="4"/>
        <v>6.952919017409835</v>
      </c>
      <c r="V9" s="2">
        <f t="shared" si="5"/>
        <v>1.2479418197648497</v>
      </c>
      <c r="Y9" s="2">
        <f>VLOOKUP(A9,[1]TDSheet!$A:$Z,26,0)</f>
        <v>82.522399999999976</v>
      </c>
      <c r="Z9" s="2">
        <f>VLOOKUP(A9,[1]TDSheet!$A:$AA,27,0)</f>
        <v>87.676599999999993</v>
      </c>
      <c r="AA9" s="2">
        <f>VLOOKUP(A9,[1]TDSheet!$A:$P,16,0)</f>
        <v>75.571600000000004</v>
      </c>
      <c r="AC9" s="2">
        <f t="shared" si="6"/>
        <v>650</v>
      </c>
      <c r="AD9" s="2">
        <f t="shared" si="7"/>
        <v>0</v>
      </c>
    </row>
    <row r="10" spans="1:32" ht="11.1" customHeight="1" outlineLevel="3" x14ac:dyDescent="0.2">
      <c r="A10" s="8" t="s">
        <v>12</v>
      </c>
      <c r="B10" s="8" t="str">
        <f>VLOOKUP(A10,[1]TDSheet!$A:$B,2,0)</f>
        <v>кг</v>
      </c>
      <c r="C10" s="8"/>
      <c r="D10" s="9">
        <v>234.52500000000001</v>
      </c>
      <c r="E10" s="9">
        <v>56.658000000000001</v>
      </c>
      <c r="F10" s="9">
        <v>281.93900000000002</v>
      </c>
      <c r="G10" s="9"/>
      <c r="H10" s="18">
        <f>VLOOKUP(A10,[1]TDSheet!$A:$H,8,0)</f>
        <v>1</v>
      </c>
      <c r="K10" s="2">
        <f t="shared" si="2"/>
        <v>227.53100000000001</v>
      </c>
      <c r="L10" s="2">
        <f>VLOOKUP(A10,[2]TDSheet!$A:$G,7,0)</f>
        <v>54.408000000000001</v>
      </c>
      <c r="M10" s="25">
        <v>75</v>
      </c>
      <c r="P10" s="2">
        <f t="shared" si="3"/>
        <v>45.5062</v>
      </c>
      <c r="Q10" s="21">
        <v>290</v>
      </c>
      <c r="R10" s="21"/>
      <c r="S10" s="21"/>
      <c r="T10" s="21"/>
      <c r="U10" s="2">
        <f t="shared" si="4"/>
        <v>8.0208850662107576</v>
      </c>
      <c r="V10" s="2">
        <f t="shared" si="5"/>
        <v>1.6481270683994709</v>
      </c>
      <c r="Y10" s="2">
        <f>VLOOKUP(A10,[1]TDSheet!$A:$Z,26,0)</f>
        <v>31.427999999999997</v>
      </c>
      <c r="Z10" s="2">
        <f>VLOOKUP(A10,[1]TDSheet!$A:$AA,27,0)</f>
        <v>33.335000000000001</v>
      </c>
      <c r="AA10" s="2">
        <f>VLOOKUP(A10,[1]TDSheet!$A:$P,16,0)</f>
        <v>1.5593999999999995</v>
      </c>
      <c r="AC10" s="2">
        <f t="shared" si="6"/>
        <v>290</v>
      </c>
      <c r="AD10" s="2">
        <f t="shared" si="7"/>
        <v>0</v>
      </c>
    </row>
    <row r="11" spans="1:32" ht="11.1" customHeight="1" outlineLevel="3" x14ac:dyDescent="0.2">
      <c r="A11" s="8" t="s">
        <v>101</v>
      </c>
      <c r="B11" s="8" t="s">
        <v>98</v>
      </c>
      <c r="C11" s="8"/>
      <c r="D11" s="9"/>
      <c r="E11" s="9"/>
      <c r="F11" s="9"/>
      <c r="G11" s="9"/>
      <c r="H11" s="18">
        <v>0.45</v>
      </c>
      <c r="K11" s="2">
        <f t="shared" si="2"/>
        <v>0</v>
      </c>
      <c r="M11" s="25">
        <v>330</v>
      </c>
      <c r="P11" s="2">
        <f t="shared" si="3"/>
        <v>0</v>
      </c>
      <c r="Q11" s="21"/>
      <c r="R11" s="21"/>
      <c r="S11" s="21"/>
      <c r="T11" s="21"/>
      <c r="U11" s="2" t="e">
        <f t="shared" si="4"/>
        <v>#DIV/0!</v>
      </c>
      <c r="V11" s="2" t="e">
        <f t="shared" si="5"/>
        <v>#DIV/0!</v>
      </c>
      <c r="Y11" s="2">
        <f>VLOOKUP(A11,[1]TDSheet!$A:$Z,26,0)</f>
        <v>40.799999999999997</v>
      </c>
      <c r="Z11" s="2">
        <f>VLOOKUP(A11,[1]TDSheet!$A:$AA,27,0)</f>
        <v>0</v>
      </c>
      <c r="AA11" s="2">
        <f>VLOOKUP(A11,[1]TDSheet!$A:$P,16,0)</f>
        <v>0</v>
      </c>
      <c r="AC11" s="2">
        <f t="shared" si="6"/>
        <v>0</v>
      </c>
      <c r="AD11" s="2">
        <f t="shared" si="7"/>
        <v>0</v>
      </c>
    </row>
    <row r="12" spans="1:32" ht="11.1" customHeight="1" outlineLevel="3" x14ac:dyDescent="0.2">
      <c r="A12" s="8" t="s">
        <v>55</v>
      </c>
      <c r="B12" s="8" t="str">
        <f>VLOOKUP(A12,[1]TDSheet!$A:$B,2,0)</f>
        <v>шт</v>
      </c>
      <c r="C12" s="8"/>
      <c r="D12" s="9"/>
      <c r="E12" s="9">
        <v>100</v>
      </c>
      <c r="F12" s="9">
        <v>100</v>
      </c>
      <c r="G12" s="9"/>
      <c r="H12" s="18">
        <f>VLOOKUP(A12,[1]TDSheet!$A:$H,8,0)</f>
        <v>0.5</v>
      </c>
      <c r="K12" s="2">
        <f t="shared" si="2"/>
        <v>0</v>
      </c>
      <c r="L12" s="2">
        <f>VLOOKUP(A12,[2]TDSheet!$A:$G,7,0)</f>
        <v>100</v>
      </c>
      <c r="M12" s="25">
        <v>140</v>
      </c>
      <c r="P12" s="2">
        <f t="shared" si="3"/>
        <v>0</v>
      </c>
      <c r="Q12" s="21"/>
      <c r="R12" s="21"/>
      <c r="S12" s="21"/>
      <c r="T12" s="21"/>
      <c r="U12" s="2" t="e">
        <f t="shared" si="4"/>
        <v>#DIV/0!</v>
      </c>
      <c r="V12" s="2" t="e">
        <f t="shared" si="5"/>
        <v>#DIV/0!</v>
      </c>
      <c r="Y12" s="2">
        <f>VLOOKUP(A12,[1]TDSheet!$A:$Z,26,0)</f>
        <v>17</v>
      </c>
      <c r="Z12" s="2">
        <f>VLOOKUP(A12,[1]TDSheet!$A:$AA,27,0)</f>
        <v>2.4</v>
      </c>
      <c r="AA12" s="2">
        <f>VLOOKUP(A12,[1]TDSheet!$A:$P,16,0)</f>
        <v>0</v>
      </c>
      <c r="AC12" s="2">
        <f t="shared" si="6"/>
        <v>0</v>
      </c>
      <c r="AD12" s="2">
        <f t="shared" si="7"/>
        <v>0</v>
      </c>
    </row>
    <row r="13" spans="1:32" ht="11.1" customHeight="1" outlineLevel="3" x14ac:dyDescent="0.2">
      <c r="A13" s="8" t="s">
        <v>56</v>
      </c>
      <c r="B13" s="8" t="str">
        <f>VLOOKUP(A13,[1]TDSheet!$A:$B,2,0)</f>
        <v>шт</v>
      </c>
      <c r="C13" s="8"/>
      <c r="D13" s="9">
        <v>105</v>
      </c>
      <c r="E13" s="9">
        <v>6</v>
      </c>
      <c r="F13" s="9">
        <v>102</v>
      </c>
      <c r="G13" s="9">
        <v>9</v>
      </c>
      <c r="H13" s="18">
        <f>VLOOKUP(A13,[1]TDSheet!$A:$H,8,0)</f>
        <v>0.17</v>
      </c>
      <c r="K13" s="2">
        <f t="shared" si="2"/>
        <v>102</v>
      </c>
      <c r="P13" s="2">
        <f t="shared" si="3"/>
        <v>20.399999999999999</v>
      </c>
      <c r="Q13" s="21">
        <v>115</v>
      </c>
      <c r="R13" s="21"/>
      <c r="S13" s="21"/>
      <c r="T13" s="21"/>
      <c r="U13" s="2">
        <f t="shared" si="4"/>
        <v>6.0784313725490202</v>
      </c>
      <c r="V13" s="2">
        <f t="shared" si="5"/>
        <v>0.44117647058823534</v>
      </c>
      <c r="Y13" s="2">
        <f>VLOOKUP(A13,[1]TDSheet!$A:$Z,26,0)</f>
        <v>12.6</v>
      </c>
      <c r="Z13" s="2">
        <f>VLOOKUP(A13,[1]TDSheet!$A:$AA,27,0)</f>
        <v>14.6</v>
      </c>
      <c r="AA13" s="2">
        <f>VLOOKUP(A13,[1]TDSheet!$A:$P,16,0)</f>
        <v>2.8</v>
      </c>
      <c r="AC13" s="2">
        <f t="shared" si="6"/>
        <v>19.55</v>
      </c>
      <c r="AD13" s="2">
        <f t="shared" si="7"/>
        <v>0</v>
      </c>
    </row>
    <row r="14" spans="1:32" ht="21.95" customHeight="1" outlineLevel="3" x14ac:dyDescent="0.2">
      <c r="A14" s="8" t="s">
        <v>57</v>
      </c>
      <c r="B14" s="8" t="str">
        <f>VLOOKUP(A14,[1]TDSheet!$A:$B,2,0)</f>
        <v>шт</v>
      </c>
      <c r="C14" s="8"/>
      <c r="D14" s="9"/>
      <c r="E14" s="9">
        <v>2</v>
      </c>
      <c r="F14" s="9"/>
      <c r="G14" s="9"/>
      <c r="H14" s="18">
        <f>VLOOKUP(A14,[1]TDSheet!$A:$H,8,0)</f>
        <v>0</v>
      </c>
      <c r="K14" s="2">
        <f t="shared" si="2"/>
        <v>0</v>
      </c>
      <c r="P14" s="2">
        <f t="shared" si="3"/>
        <v>0</v>
      </c>
      <c r="Q14" s="21"/>
      <c r="R14" s="21"/>
      <c r="S14" s="21"/>
      <c r="T14" s="21"/>
      <c r="U14" s="2" t="e">
        <f t="shared" si="4"/>
        <v>#DIV/0!</v>
      </c>
      <c r="V14" s="2" t="e">
        <f t="shared" si="5"/>
        <v>#DIV/0!</v>
      </c>
      <c r="Y14" s="2">
        <f>VLOOKUP(A14,[1]TDSheet!$A:$Z,26,0)</f>
        <v>0</v>
      </c>
      <c r="Z14" s="2">
        <f>VLOOKUP(A14,[1]TDSheet!$A:$AA,27,0)</f>
        <v>0</v>
      </c>
      <c r="AA14" s="2">
        <f>VLOOKUP(A14,[1]TDSheet!$A:$P,16,0)</f>
        <v>0.4</v>
      </c>
      <c r="AC14" s="2">
        <f t="shared" si="6"/>
        <v>0</v>
      </c>
      <c r="AD14" s="2">
        <f t="shared" si="7"/>
        <v>0</v>
      </c>
    </row>
    <row r="15" spans="1:32" ht="11.1" customHeight="1" outlineLevel="3" x14ac:dyDescent="0.2">
      <c r="A15" s="8" t="s">
        <v>58</v>
      </c>
      <c r="B15" s="8" t="str">
        <f>VLOOKUP(A15,[1]TDSheet!$A:$B,2,0)</f>
        <v>шт</v>
      </c>
      <c r="C15" s="20" t="str">
        <f>VLOOKUP(A15,[1]TDSheet!$A:$C,3,0)</f>
        <v>АКЦИЯ</v>
      </c>
      <c r="D15" s="9">
        <v>1232</v>
      </c>
      <c r="E15" s="9">
        <v>384</v>
      </c>
      <c r="F15" s="9">
        <v>162</v>
      </c>
      <c r="G15" s="9">
        <v>1266</v>
      </c>
      <c r="H15" s="18">
        <f>VLOOKUP(A15,[1]TDSheet!$A:$H,8,0)</f>
        <v>0.42</v>
      </c>
      <c r="K15" s="2">
        <f t="shared" si="2"/>
        <v>162</v>
      </c>
      <c r="M15" s="25">
        <v>30</v>
      </c>
      <c r="P15" s="2">
        <f t="shared" si="3"/>
        <v>32.4</v>
      </c>
      <c r="Q15" s="21"/>
      <c r="R15" s="21"/>
      <c r="S15" s="21"/>
      <c r="T15" s="21"/>
      <c r="U15" s="2">
        <f t="shared" si="4"/>
        <v>40</v>
      </c>
      <c r="V15" s="2">
        <f t="shared" si="5"/>
        <v>40</v>
      </c>
      <c r="Y15" s="2">
        <f>VLOOKUP(A15,[1]TDSheet!$A:$Z,26,0)</f>
        <v>21.4</v>
      </c>
      <c r="Z15" s="2">
        <f>VLOOKUP(A15,[1]TDSheet!$A:$AA,27,0)</f>
        <v>17</v>
      </c>
      <c r="AA15" s="2">
        <f>VLOOKUP(A15,[1]TDSheet!$A:$P,16,0)</f>
        <v>23</v>
      </c>
      <c r="AC15" s="2">
        <f t="shared" si="6"/>
        <v>0</v>
      </c>
      <c r="AD15" s="2">
        <f t="shared" si="7"/>
        <v>0</v>
      </c>
    </row>
    <row r="16" spans="1:32" ht="11.1" customHeight="1" outlineLevel="3" x14ac:dyDescent="0.2">
      <c r="A16" s="8" t="s">
        <v>59</v>
      </c>
      <c r="B16" s="8" t="str">
        <f>VLOOKUP(A16,[1]TDSheet!$A:$B,2,0)</f>
        <v>шт</v>
      </c>
      <c r="C16" s="8"/>
      <c r="D16" s="9">
        <v>300</v>
      </c>
      <c r="E16" s="9">
        <v>0.42</v>
      </c>
      <c r="F16" s="9">
        <v>175.42</v>
      </c>
      <c r="G16" s="9">
        <v>38</v>
      </c>
      <c r="H16" s="18">
        <f>VLOOKUP(A16,[1]TDSheet!$A:$H,8,0)</f>
        <v>0.42</v>
      </c>
      <c r="K16" s="2">
        <f t="shared" si="2"/>
        <v>175.42</v>
      </c>
      <c r="P16" s="2">
        <f t="shared" si="3"/>
        <v>35.083999999999996</v>
      </c>
      <c r="Q16" s="21">
        <v>210</v>
      </c>
      <c r="R16" s="21"/>
      <c r="S16" s="21"/>
      <c r="T16" s="21"/>
      <c r="U16" s="2">
        <f t="shared" si="4"/>
        <v>7.0687492874244677</v>
      </c>
      <c r="V16" s="2">
        <f t="shared" si="5"/>
        <v>1.0831148101698782</v>
      </c>
      <c r="Y16" s="2">
        <f>VLOOKUP(A16,[1]TDSheet!$A:$Z,26,0)</f>
        <v>33</v>
      </c>
      <c r="Z16" s="2">
        <f>VLOOKUP(A16,[1]TDSheet!$A:$AA,27,0)</f>
        <v>44.8</v>
      </c>
      <c r="AA16" s="2">
        <f>VLOOKUP(A16,[1]TDSheet!$A:$P,16,0)</f>
        <v>23.8</v>
      </c>
      <c r="AC16" s="2">
        <f t="shared" si="6"/>
        <v>88.2</v>
      </c>
      <c r="AD16" s="2">
        <f t="shared" si="7"/>
        <v>0</v>
      </c>
    </row>
    <row r="17" spans="1:30" ht="21.95" customHeight="1" outlineLevel="3" x14ac:dyDescent="0.2">
      <c r="A17" s="8" t="s">
        <v>60</v>
      </c>
      <c r="B17" s="8" t="str">
        <f>VLOOKUP(A17,[1]TDSheet!$A:$B,2,0)</f>
        <v>шт</v>
      </c>
      <c r="C17" s="8"/>
      <c r="D17" s="9">
        <v>592</v>
      </c>
      <c r="E17" s="9"/>
      <c r="F17" s="9">
        <v>126</v>
      </c>
      <c r="G17" s="9">
        <v>189</v>
      </c>
      <c r="H17" s="18">
        <f>VLOOKUP(A17,[1]TDSheet!$A:$H,8,0)</f>
        <v>0.42</v>
      </c>
      <c r="K17" s="2">
        <f t="shared" si="2"/>
        <v>127</v>
      </c>
      <c r="L17" s="2">
        <f>VLOOKUP(A17,[2]TDSheet!$A:$G,7,0)</f>
        <v>-1</v>
      </c>
      <c r="P17" s="2">
        <f t="shared" si="3"/>
        <v>25.4</v>
      </c>
      <c r="Q17" s="21">
        <v>90</v>
      </c>
      <c r="R17" s="21"/>
      <c r="S17" s="21"/>
      <c r="T17" s="21"/>
      <c r="U17" s="2">
        <f t="shared" si="4"/>
        <v>10.984251968503937</v>
      </c>
      <c r="V17" s="2">
        <f t="shared" si="5"/>
        <v>7.4409448818897639</v>
      </c>
      <c r="Y17" s="2">
        <f>VLOOKUP(A17,[1]TDSheet!$A:$Z,26,0)</f>
        <v>10</v>
      </c>
      <c r="Z17" s="2">
        <f>VLOOKUP(A17,[1]TDSheet!$A:$AA,27,0)</f>
        <v>50.4</v>
      </c>
      <c r="AA17" s="2">
        <f>VLOOKUP(A17,[1]TDSheet!$A:$P,16,0)</f>
        <v>37.4</v>
      </c>
      <c r="AC17" s="2">
        <f t="shared" si="6"/>
        <v>37.799999999999997</v>
      </c>
      <c r="AD17" s="2">
        <f t="shared" si="7"/>
        <v>0</v>
      </c>
    </row>
    <row r="18" spans="1:30" ht="11.1" customHeight="1" outlineLevel="3" x14ac:dyDescent="0.2">
      <c r="A18" s="8" t="s">
        <v>61</v>
      </c>
      <c r="B18" s="8" t="str">
        <f>VLOOKUP(A18,[1]TDSheet!$A:$B,2,0)</f>
        <v>шт</v>
      </c>
      <c r="C18" s="8"/>
      <c r="D18" s="9">
        <v>180</v>
      </c>
      <c r="E18" s="9"/>
      <c r="F18" s="9">
        <v>179</v>
      </c>
      <c r="G18" s="9"/>
      <c r="H18" s="18">
        <f>VLOOKUP(A18,[1]TDSheet!$A:$H,8,0)</f>
        <v>0.35</v>
      </c>
      <c r="K18" s="2">
        <f t="shared" si="2"/>
        <v>180</v>
      </c>
      <c r="L18" s="2">
        <f>VLOOKUP(A18,[2]TDSheet!$A:$G,7,0)</f>
        <v>-1</v>
      </c>
      <c r="M18" s="25">
        <v>108</v>
      </c>
      <c r="P18" s="2">
        <f t="shared" si="3"/>
        <v>36</v>
      </c>
      <c r="Q18" s="21">
        <v>575</v>
      </c>
      <c r="R18" s="21"/>
      <c r="S18" s="21"/>
      <c r="T18" s="21"/>
      <c r="U18" s="2">
        <f t="shared" si="4"/>
        <v>18.972222222222221</v>
      </c>
      <c r="V18" s="2">
        <f t="shared" si="5"/>
        <v>3</v>
      </c>
      <c r="Y18" s="2">
        <f>VLOOKUP(A18,[1]TDSheet!$A:$Z,26,0)</f>
        <v>31</v>
      </c>
      <c r="Z18" s="2">
        <f>VLOOKUP(A18,[1]TDSheet!$A:$AA,27,0)</f>
        <v>27.6</v>
      </c>
      <c r="AA18" s="2">
        <f>VLOOKUP(A18,[1]TDSheet!$A:$P,16,0)</f>
        <v>4.8</v>
      </c>
      <c r="AC18" s="2">
        <f t="shared" si="6"/>
        <v>201.25</v>
      </c>
      <c r="AD18" s="2">
        <f t="shared" si="7"/>
        <v>0</v>
      </c>
    </row>
    <row r="19" spans="1:30" ht="11.1" customHeight="1" outlineLevel="3" x14ac:dyDescent="0.2">
      <c r="A19" s="8" t="s">
        <v>62</v>
      </c>
      <c r="B19" s="8" t="str">
        <f>VLOOKUP(A19,[1]TDSheet!$A:$B,2,0)</f>
        <v>шт</v>
      </c>
      <c r="C19" s="8"/>
      <c r="D19" s="9">
        <v>192</v>
      </c>
      <c r="E19" s="9">
        <v>6</v>
      </c>
      <c r="F19" s="9">
        <v>186</v>
      </c>
      <c r="G19" s="9">
        <v>11</v>
      </c>
      <c r="H19" s="18">
        <f>VLOOKUP(A19,[1]TDSheet!$A:$H,8,0)</f>
        <v>0.35</v>
      </c>
      <c r="K19" s="2">
        <f t="shared" si="2"/>
        <v>187</v>
      </c>
      <c r="L19" s="2">
        <f>VLOOKUP(A19,[2]TDSheet!$A:$G,7,0)</f>
        <v>-1</v>
      </c>
      <c r="M19" s="25">
        <v>24</v>
      </c>
      <c r="P19" s="2">
        <f t="shared" si="3"/>
        <v>37.4</v>
      </c>
      <c r="Q19" s="21">
        <v>225</v>
      </c>
      <c r="R19" s="21"/>
      <c r="S19" s="21"/>
      <c r="T19" s="21"/>
      <c r="U19" s="2">
        <f t="shared" si="4"/>
        <v>6.9518716577540109</v>
      </c>
      <c r="V19" s="2">
        <f t="shared" si="5"/>
        <v>0.93582887700534767</v>
      </c>
      <c r="Y19" s="2">
        <f>VLOOKUP(A19,[1]TDSheet!$A:$Z,26,0)</f>
        <v>27.4</v>
      </c>
      <c r="Z19" s="2">
        <f>VLOOKUP(A19,[1]TDSheet!$A:$AA,27,0)</f>
        <v>31.2</v>
      </c>
      <c r="AA19" s="2">
        <f>VLOOKUP(A19,[1]TDSheet!$A:$P,16,0)</f>
        <v>23.6</v>
      </c>
      <c r="AC19" s="2">
        <f t="shared" si="6"/>
        <v>78.75</v>
      </c>
      <c r="AD19" s="2">
        <f t="shared" si="7"/>
        <v>0</v>
      </c>
    </row>
    <row r="20" spans="1:30" ht="11.1" customHeight="1" outlineLevel="3" x14ac:dyDescent="0.2">
      <c r="A20" s="8" t="s">
        <v>19</v>
      </c>
      <c r="B20" s="8" t="str">
        <f>VLOOKUP(A20,[1]TDSheet!$A:$B,2,0)</f>
        <v>кг</v>
      </c>
      <c r="C20" s="19" t="str">
        <f>VLOOKUP(A20,[1]TDSheet!$A:$C,3,0)</f>
        <v>АКЦИЯ</v>
      </c>
      <c r="D20" s="9">
        <v>3092.24</v>
      </c>
      <c r="E20" s="9"/>
      <c r="F20" s="9">
        <v>467.12099999999998</v>
      </c>
      <c r="G20" s="9">
        <v>1541.538</v>
      </c>
      <c r="H20" s="18">
        <f>VLOOKUP(A20,[1]TDSheet!$A:$H,8,0)</f>
        <v>1</v>
      </c>
      <c r="K20" s="2">
        <f t="shared" si="2"/>
        <v>467.12099999999998</v>
      </c>
      <c r="M20" s="25">
        <v>301</v>
      </c>
      <c r="P20" s="2">
        <f t="shared" si="3"/>
        <v>93.424199999999999</v>
      </c>
      <c r="Q20" s="21"/>
      <c r="R20" s="21"/>
      <c r="S20" s="21"/>
      <c r="T20" s="21"/>
      <c r="U20" s="2">
        <f t="shared" si="4"/>
        <v>19.722277525523367</v>
      </c>
      <c r="V20" s="2">
        <f t="shared" si="5"/>
        <v>19.722277525523367</v>
      </c>
      <c r="Y20" s="2">
        <f>VLOOKUP(A20,[1]TDSheet!$A:$Z,26,0)</f>
        <v>68.385400000000004</v>
      </c>
      <c r="Z20" s="2">
        <f>VLOOKUP(A20,[1]TDSheet!$A:$AA,27,0)</f>
        <v>63.578199999999995</v>
      </c>
      <c r="AA20" s="2">
        <f>VLOOKUP(A20,[1]TDSheet!$A:$P,16,0)</f>
        <v>86.434200000000004</v>
      </c>
      <c r="AC20" s="2">
        <f t="shared" si="6"/>
        <v>0</v>
      </c>
      <c r="AD20" s="2">
        <f t="shared" si="7"/>
        <v>0</v>
      </c>
    </row>
    <row r="21" spans="1:30" ht="11.1" customHeight="1" outlineLevel="3" x14ac:dyDescent="0.2">
      <c r="A21" s="8" t="s">
        <v>20</v>
      </c>
      <c r="B21" s="8" t="str">
        <f>VLOOKUP(A21,[1]TDSheet!$A:$B,2,0)</f>
        <v>кг</v>
      </c>
      <c r="C21" s="8"/>
      <c r="D21" s="9">
        <v>-0.44</v>
      </c>
      <c r="E21" s="9">
        <v>10741.196</v>
      </c>
      <c r="F21" s="9">
        <v>7018.9480000000003</v>
      </c>
      <c r="G21" s="9">
        <v>3721.808</v>
      </c>
      <c r="H21" s="18">
        <f>VLOOKUP(A21,[1]TDSheet!$A:$H,8,0)</f>
        <v>1</v>
      </c>
      <c r="K21" s="2">
        <f t="shared" si="2"/>
        <v>1282.5520000000006</v>
      </c>
      <c r="L21" s="2">
        <f>VLOOKUP(A21,[2]TDSheet!$A:$G,7,0)</f>
        <v>5736.3959999999997</v>
      </c>
      <c r="M21" s="25">
        <v>2358</v>
      </c>
      <c r="P21" s="2">
        <f t="shared" si="3"/>
        <v>256.51040000000012</v>
      </c>
      <c r="Q21" s="27"/>
      <c r="R21" s="21">
        <v>1000</v>
      </c>
      <c r="S21" s="21"/>
      <c r="T21" s="21"/>
      <c r="U21" s="2">
        <f t="shared" si="4"/>
        <v>27.600471559827582</v>
      </c>
      <c r="V21" s="2">
        <f t="shared" si="5"/>
        <v>23.701994149165092</v>
      </c>
      <c r="Y21" s="2">
        <f>VLOOKUP(A21,[1]TDSheet!$A:$Z,26,0)</f>
        <v>742.55479999999989</v>
      </c>
      <c r="Z21" s="2">
        <f>VLOOKUP(A21,[1]TDSheet!$A:$AA,27,0)</f>
        <v>668.96719999999982</v>
      </c>
      <c r="AA21" s="2">
        <f>VLOOKUP(A21,[1]TDSheet!$A:$P,16,0)</f>
        <v>85.219000000000051</v>
      </c>
      <c r="AC21" s="2">
        <f t="shared" si="6"/>
        <v>0</v>
      </c>
      <c r="AD21" s="2">
        <f t="shared" si="7"/>
        <v>1000</v>
      </c>
    </row>
    <row r="22" spans="1:30" ht="11.1" customHeight="1" outlineLevel="3" x14ac:dyDescent="0.2">
      <c r="A22" s="8" t="s">
        <v>21</v>
      </c>
      <c r="B22" s="8" t="str">
        <f>VLOOKUP(A22,[1]TDSheet!$A:$B,2,0)</f>
        <v>кг</v>
      </c>
      <c r="C22" s="19" t="str">
        <f>VLOOKUP(A22,[1]TDSheet!$A:$C,3,0)</f>
        <v>АКЦИЯ</v>
      </c>
      <c r="D22" s="9">
        <v>5099.9790000000003</v>
      </c>
      <c r="E22" s="9"/>
      <c r="F22" s="9">
        <v>531.9</v>
      </c>
      <c r="G22" s="9">
        <v>4494.9319999999998</v>
      </c>
      <c r="H22" s="18">
        <f>VLOOKUP(A22,[1]TDSheet!$A:$H,8,0)</f>
        <v>1</v>
      </c>
      <c r="K22" s="2">
        <f t="shared" si="2"/>
        <v>489.52699999999999</v>
      </c>
      <c r="L22" s="2">
        <f>VLOOKUP(A22,[2]TDSheet!$A:$G,7,0)</f>
        <v>42.372999999999998</v>
      </c>
      <c r="M22" s="25">
        <v>602</v>
      </c>
      <c r="P22" s="2">
        <f t="shared" si="3"/>
        <v>97.9054</v>
      </c>
      <c r="Q22" s="21"/>
      <c r="R22" s="21"/>
      <c r="S22" s="21"/>
      <c r="T22" s="21"/>
      <c r="U22" s="2">
        <f t="shared" si="4"/>
        <v>52.059763812823398</v>
      </c>
      <c r="V22" s="2">
        <f t="shared" si="5"/>
        <v>52.059763812823398</v>
      </c>
      <c r="Y22" s="2">
        <f>VLOOKUP(A22,[1]TDSheet!$A:$Z,26,0)</f>
        <v>84.361799999999988</v>
      </c>
      <c r="Z22" s="2">
        <f>VLOOKUP(A22,[1]TDSheet!$A:$AA,27,0)</f>
        <v>42.423199999999994</v>
      </c>
      <c r="AA22" s="2">
        <f>VLOOKUP(A22,[1]TDSheet!$A:$P,16,0)</f>
        <v>94.125599999999991</v>
      </c>
      <c r="AC22" s="2">
        <f t="shared" si="6"/>
        <v>0</v>
      </c>
      <c r="AD22" s="2">
        <f t="shared" si="7"/>
        <v>0</v>
      </c>
    </row>
    <row r="23" spans="1:30" ht="11.1" customHeight="1" outlineLevel="3" x14ac:dyDescent="0.2">
      <c r="A23" s="8" t="s">
        <v>22</v>
      </c>
      <c r="B23" s="8" t="str">
        <f>VLOOKUP(A23,[1]TDSheet!$A:$B,2,0)</f>
        <v>кг</v>
      </c>
      <c r="C23" s="8"/>
      <c r="D23" s="9">
        <v>3.6749999999999998</v>
      </c>
      <c r="E23" s="9">
        <v>6366.55</v>
      </c>
      <c r="F23" s="9">
        <v>1902.3389999999999</v>
      </c>
      <c r="G23" s="9">
        <v>4464.2110000000002</v>
      </c>
      <c r="H23" s="18">
        <f>VLOOKUP(A23,[1]TDSheet!$A:$H,8,0)</f>
        <v>1</v>
      </c>
      <c r="K23" s="2">
        <f t="shared" si="2"/>
        <v>1902.3389999999999</v>
      </c>
      <c r="M23" s="25">
        <v>2174</v>
      </c>
      <c r="P23" s="2">
        <f t="shared" si="3"/>
        <v>380.46780000000001</v>
      </c>
      <c r="Q23" s="27"/>
      <c r="R23" s="21">
        <v>1000</v>
      </c>
      <c r="S23" s="21"/>
      <c r="T23" s="21"/>
      <c r="U23" s="2">
        <f t="shared" si="4"/>
        <v>20.07584084645271</v>
      </c>
      <c r="V23" s="2">
        <f t="shared" si="5"/>
        <v>17.447497528043108</v>
      </c>
      <c r="Y23" s="2">
        <f>VLOOKUP(A23,[1]TDSheet!$A:$Z,26,0)</f>
        <v>1009.6364</v>
      </c>
      <c r="Z23" s="2">
        <f>VLOOKUP(A23,[1]TDSheet!$A:$AA,27,0)</f>
        <v>993.75879999999995</v>
      </c>
      <c r="AA23" s="2">
        <f>VLOOKUP(A23,[1]TDSheet!$A:$P,16,0)</f>
        <v>774.18640000000005</v>
      </c>
      <c r="AB23" s="28" t="s">
        <v>105</v>
      </c>
      <c r="AC23" s="2">
        <f t="shared" si="6"/>
        <v>0</v>
      </c>
      <c r="AD23" s="2">
        <f t="shared" si="7"/>
        <v>1000</v>
      </c>
    </row>
    <row r="24" spans="1:30" ht="11.1" customHeight="1" outlineLevel="3" x14ac:dyDescent="0.2">
      <c r="A24" s="8" t="s">
        <v>23</v>
      </c>
      <c r="B24" s="8" t="str">
        <f>VLOOKUP(A24,[1]TDSheet!$A:$B,2,0)</f>
        <v>кг</v>
      </c>
      <c r="C24" s="19" t="str">
        <f>VLOOKUP(A24,[1]TDSheet!$A:$C,3,0)</f>
        <v>АКЦИЯ</v>
      </c>
      <c r="D24" s="9">
        <v>1117.1369999999999</v>
      </c>
      <c r="E24" s="9">
        <v>100.23</v>
      </c>
      <c r="F24" s="9">
        <v>217.858</v>
      </c>
      <c r="G24" s="9">
        <v>906.02</v>
      </c>
      <c r="H24" s="18">
        <f>VLOOKUP(A24,[1]TDSheet!$A:$H,8,0)</f>
        <v>1</v>
      </c>
      <c r="K24" s="2">
        <f t="shared" si="2"/>
        <v>117.628</v>
      </c>
      <c r="L24" s="2">
        <f>VLOOKUP(A24,[2]TDSheet!$A:$G,7,0)</f>
        <v>100.23</v>
      </c>
      <c r="P24" s="2">
        <f t="shared" si="3"/>
        <v>23.525600000000001</v>
      </c>
      <c r="Q24" s="21"/>
      <c r="R24" s="21"/>
      <c r="S24" s="21"/>
      <c r="T24" s="21"/>
      <c r="U24" s="2">
        <f t="shared" si="4"/>
        <v>38.512088958411262</v>
      </c>
      <c r="V24" s="2">
        <f t="shared" si="5"/>
        <v>38.512088958411262</v>
      </c>
      <c r="Y24" s="2">
        <f>VLOOKUP(A24,[1]TDSheet!$A:$Z,26,0)</f>
        <v>12.814000000000002</v>
      </c>
      <c r="Z24" s="2">
        <f>VLOOKUP(A24,[1]TDSheet!$A:$AA,27,0)</f>
        <v>23.735399999999998</v>
      </c>
      <c r="AA24" s="2">
        <f>VLOOKUP(A24,[1]TDSheet!$A:$P,16,0)</f>
        <v>25.832399999999996</v>
      </c>
      <c r="AC24" s="2">
        <f t="shared" si="6"/>
        <v>0</v>
      </c>
      <c r="AD24" s="2">
        <f t="shared" si="7"/>
        <v>0</v>
      </c>
    </row>
    <row r="25" spans="1:30" ht="11.1" customHeight="1" outlineLevel="3" x14ac:dyDescent="0.2">
      <c r="A25" s="8" t="s">
        <v>24</v>
      </c>
      <c r="B25" s="8" t="str">
        <f>VLOOKUP(A25,[1]TDSheet!$A:$B,2,0)</f>
        <v>кг</v>
      </c>
      <c r="C25" s="19" t="str">
        <f>VLOOKUP(A25,[1]TDSheet!$A:$C,3,0)</f>
        <v>АКЦИЯ</v>
      </c>
      <c r="D25" s="9">
        <v>3303.194</v>
      </c>
      <c r="E25" s="9"/>
      <c r="F25" s="9">
        <v>503.87599999999998</v>
      </c>
      <c r="G25" s="9">
        <v>1638.231</v>
      </c>
      <c r="H25" s="18">
        <f>VLOOKUP(A25,[1]TDSheet!$A:$H,8,0)</f>
        <v>1</v>
      </c>
      <c r="K25" s="2">
        <f t="shared" si="2"/>
        <v>503.87599999999998</v>
      </c>
      <c r="M25" s="25">
        <v>522</v>
      </c>
      <c r="P25" s="2">
        <f t="shared" si="3"/>
        <v>100.7752</v>
      </c>
      <c r="Q25" s="21"/>
      <c r="R25" s="21"/>
      <c r="S25" s="21"/>
      <c r="T25" s="21"/>
      <c r="U25" s="2">
        <f t="shared" si="4"/>
        <v>21.436137065468486</v>
      </c>
      <c r="V25" s="2">
        <f t="shared" si="5"/>
        <v>21.436137065468486</v>
      </c>
      <c r="Y25" s="2">
        <f>VLOOKUP(A25,[1]TDSheet!$A:$Z,26,0)</f>
        <v>96.8018</v>
      </c>
      <c r="Z25" s="2">
        <f>VLOOKUP(A25,[1]TDSheet!$A:$AA,27,0)</f>
        <v>87.12660000000001</v>
      </c>
      <c r="AA25" s="2">
        <f>VLOOKUP(A25,[1]TDSheet!$A:$P,16,0)</f>
        <v>83.768600000000006</v>
      </c>
      <c r="AC25" s="2">
        <f t="shared" si="6"/>
        <v>0</v>
      </c>
      <c r="AD25" s="2">
        <f t="shared" si="7"/>
        <v>0</v>
      </c>
    </row>
    <row r="26" spans="1:30" ht="11.1" customHeight="1" outlineLevel="3" x14ac:dyDescent="0.2">
      <c r="A26" s="8" t="s">
        <v>25</v>
      </c>
      <c r="B26" s="8" t="str">
        <f>VLOOKUP(A26,[1]TDSheet!$A:$B,2,0)</f>
        <v>кг</v>
      </c>
      <c r="C26" s="8"/>
      <c r="D26" s="9">
        <v>5006.4809999999998</v>
      </c>
      <c r="E26" s="9">
        <v>4914.826</v>
      </c>
      <c r="F26" s="9">
        <v>6173.1940000000004</v>
      </c>
      <c r="G26" s="9">
        <v>3501.8820000000001</v>
      </c>
      <c r="H26" s="18">
        <f>VLOOKUP(A26,[1]TDSheet!$A:$H,8,0)</f>
        <v>1</v>
      </c>
      <c r="K26" s="2">
        <f t="shared" si="2"/>
        <v>5154.7840000000006</v>
      </c>
      <c r="L26" s="2">
        <f>VLOOKUP(A26,[2]TDSheet!$A:$G,7,0)</f>
        <v>1018.41</v>
      </c>
      <c r="P26" s="2">
        <f t="shared" si="3"/>
        <v>1030.9568000000002</v>
      </c>
      <c r="Q26" s="21">
        <v>4800</v>
      </c>
      <c r="R26" s="21">
        <v>1000</v>
      </c>
      <c r="S26" s="21"/>
      <c r="T26" s="21"/>
      <c r="U26" s="2">
        <f t="shared" si="4"/>
        <v>9.022572041815911</v>
      </c>
      <c r="V26" s="2">
        <f t="shared" si="5"/>
        <v>3.3967301054709562</v>
      </c>
      <c r="Y26" s="2">
        <f>VLOOKUP(A26,[1]TDSheet!$A:$Z,26,0)</f>
        <v>593.45720000000006</v>
      </c>
      <c r="Z26" s="2">
        <f>VLOOKUP(A26,[1]TDSheet!$A:$AA,27,0)</f>
        <v>754.70240000000001</v>
      </c>
      <c r="AA26" s="2">
        <f>VLOOKUP(A26,[1]TDSheet!$A:$P,16,0)</f>
        <v>795.85439999999994</v>
      </c>
      <c r="AC26" s="2">
        <f t="shared" si="6"/>
        <v>4800</v>
      </c>
      <c r="AD26" s="2">
        <f t="shared" si="7"/>
        <v>1000</v>
      </c>
    </row>
    <row r="27" spans="1:30" ht="11.1" customHeight="1" outlineLevel="3" x14ac:dyDescent="0.2">
      <c r="A27" s="8" t="s">
        <v>26</v>
      </c>
      <c r="B27" s="8" t="str">
        <f>VLOOKUP(A27,[1]TDSheet!$A:$B,2,0)</f>
        <v>кг</v>
      </c>
      <c r="C27" s="8"/>
      <c r="D27" s="9">
        <v>4797.9250000000002</v>
      </c>
      <c r="E27" s="9">
        <v>4.4560000000000004</v>
      </c>
      <c r="F27" s="9">
        <v>3589.5010000000002</v>
      </c>
      <c r="G27" s="9">
        <v>968.87400000000002</v>
      </c>
      <c r="H27" s="18">
        <f>VLOOKUP(A27,[1]TDSheet!$A:$H,8,0)</f>
        <v>1</v>
      </c>
      <c r="K27" s="2">
        <f t="shared" si="2"/>
        <v>3589.5010000000002</v>
      </c>
      <c r="P27" s="2">
        <f t="shared" si="3"/>
        <v>717.90020000000004</v>
      </c>
      <c r="Q27" s="21">
        <v>4050</v>
      </c>
      <c r="R27" s="21"/>
      <c r="S27" s="21"/>
      <c r="T27" s="21"/>
      <c r="U27" s="2">
        <f t="shared" si="4"/>
        <v>6.9910469449653299</v>
      </c>
      <c r="V27" s="2">
        <f t="shared" si="5"/>
        <v>1.3495942750816896</v>
      </c>
      <c r="Y27" s="2">
        <f>VLOOKUP(A27,[1]TDSheet!$A:$Z,26,0)</f>
        <v>207.8476</v>
      </c>
      <c r="Z27" s="2">
        <f>VLOOKUP(A27,[1]TDSheet!$A:$AA,27,0)</f>
        <v>644.44899999999996</v>
      </c>
      <c r="AA27" s="2">
        <f>VLOOKUP(A27,[1]TDSheet!$A:$P,16,0)</f>
        <v>203.89479999999998</v>
      </c>
      <c r="AC27" s="2">
        <f t="shared" si="6"/>
        <v>4050</v>
      </c>
      <c r="AD27" s="2">
        <f t="shared" si="7"/>
        <v>0</v>
      </c>
    </row>
    <row r="28" spans="1:30" ht="11.1" customHeight="1" outlineLevel="3" x14ac:dyDescent="0.2">
      <c r="A28" s="8" t="s">
        <v>27</v>
      </c>
      <c r="B28" s="8" t="str">
        <f>VLOOKUP(A28,[1]TDSheet!$A:$B,2,0)</f>
        <v>кг</v>
      </c>
      <c r="C28" s="19" t="str">
        <f>VLOOKUP(A28,[1]TDSheet!$A:$C,3,0)</f>
        <v>АКЦИЯ</v>
      </c>
      <c r="D28" s="9">
        <v>3439.6559999999999</v>
      </c>
      <c r="E28" s="9"/>
      <c r="F28" s="9">
        <v>388.36700000000002</v>
      </c>
      <c r="G28" s="9">
        <v>2453.3040000000001</v>
      </c>
      <c r="H28" s="18">
        <f>VLOOKUP(A28,[1]TDSheet!$A:$H,8,0)</f>
        <v>1</v>
      </c>
      <c r="K28" s="2">
        <f t="shared" si="2"/>
        <v>388.36700000000002</v>
      </c>
      <c r="M28" s="25">
        <v>365</v>
      </c>
      <c r="P28" s="2">
        <f t="shared" si="3"/>
        <v>77.673400000000001</v>
      </c>
      <c r="Q28" s="21"/>
      <c r="R28" s="21"/>
      <c r="S28" s="21"/>
      <c r="T28" s="21"/>
      <c r="U28" s="2">
        <f t="shared" si="4"/>
        <v>36.284030311535226</v>
      </c>
      <c r="V28" s="2">
        <f t="shared" si="5"/>
        <v>36.284030311535226</v>
      </c>
      <c r="Y28" s="2">
        <f>VLOOKUP(A28,[1]TDSheet!$A:$Z,26,0)</f>
        <v>90.730800000000002</v>
      </c>
      <c r="Z28" s="2">
        <f>VLOOKUP(A28,[1]TDSheet!$A:$AA,27,0)</f>
        <v>94.802400000000006</v>
      </c>
      <c r="AA28" s="2">
        <f>VLOOKUP(A28,[1]TDSheet!$A:$P,16,0)</f>
        <v>78.366399999999999</v>
      </c>
      <c r="AC28" s="2">
        <f t="shared" si="6"/>
        <v>0</v>
      </c>
      <c r="AD28" s="2">
        <f t="shared" si="7"/>
        <v>0</v>
      </c>
    </row>
    <row r="29" spans="1:30" ht="11.1" customHeight="1" outlineLevel="3" x14ac:dyDescent="0.2">
      <c r="A29" s="8" t="s">
        <v>28</v>
      </c>
      <c r="B29" s="8" t="str">
        <f>VLOOKUP(A29,[1]TDSheet!$A:$B,2,0)</f>
        <v>кг</v>
      </c>
      <c r="C29" s="19" t="str">
        <f>VLOOKUP(A29,[1]TDSheet!$A:$C,3,0)</f>
        <v>АКЦИЯ</v>
      </c>
      <c r="D29" s="9">
        <v>2544.6289999999999</v>
      </c>
      <c r="E29" s="9">
        <v>3.8130000000000002</v>
      </c>
      <c r="F29" s="9">
        <v>274.73899999999998</v>
      </c>
      <c r="G29" s="9">
        <v>1706.431</v>
      </c>
      <c r="H29" s="18">
        <f>VLOOKUP(A29,[1]TDSheet!$A:$H,8,0)</f>
        <v>1</v>
      </c>
      <c r="K29" s="2">
        <f t="shared" si="2"/>
        <v>274.73899999999998</v>
      </c>
      <c r="P29" s="2">
        <f t="shared" si="3"/>
        <v>54.947799999999994</v>
      </c>
      <c r="Q29" s="21"/>
      <c r="R29" s="21"/>
      <c r="S29" s="21"/>
      <c r="T29" s="21"/>
      <c r="U29" s="2">
        <f t="shared" si="4"/>
        <v>31.055492667586332</v>
      </c>
      <c r="V29" s="2">
        <f t="shared" si="5"/>
        <v>31.055492667586332</v>
      </c>
      <c r="Y29" s="2">
        <f>VLOOKUP(A29,[1]TDSheet!$A:$Z,26,0)</f>
        <v>36.741399999999999</v>
      </c>
      <c r="Z29" s="2">
        <f>VLOOKUP(A29,[1]TDSheet!$A:$AA,27,0)</f>
        <v>57.886000000000003</v>
      </c>
      <c r="AA29" s="2">
        <f>VLOOKUP(A29,[1]TDSheet!$A:$P,16,0)</f>
        <v>52.858199999999997</v>
      </c>
      <c r="AC29" s="2">
        <f t="shared" si="6"/>
        <v>0</v>
      </c>
      <c r="AD29" s="2">
        <f t="shared" si="7"/>
        <v>0</v>
      </c>
    </row>
    <row r="30" spans="1:30" ht="11.1" customHeight="1" outlineLevel="3" x14ac:dyDescent="0.2">
      <c r="A30" s="8" t="s">
        <v>29</v>
      </c>
      <c r="B30" s="8" t="str">
        <f>VLOOKUP(A30,[1]TDSheet!$A:$B,2,0)</f>
        <v>кг</v>
      </c>
      <c r="C30" s="19" t="str">
        <f>VLOOKUP(A30,[1]TDSheet!$A:$C,3,0)</f>
        <v>АКЦИЯ</v>
      </c>
      <c r="D30" s="9">
        <v>2731.1509999999998</v>
      </c>
      <c r="E30" s="9"/>
      <c r="F30" s="9">
        <v>305.12799999999999</v>
      </c>
      <c r="G30" s="9">
        <v>2388.2629999999999</v>
      </c>
      <c r="H30" s="18">
        <f>VLOOKUP(A30,[1]TDSheet!$A:$H,8,0)</f>
        <v>1</v>
      </c>
      <c r="K30" s="2">
        <f t="shared" si="2"/>
        <v>305.12799999999999</v>
      </c>
      <c r="M30" s="25">
        <v>193</v>
      </c>
      <c r="P30" s="2">
        <f t="shared" si="3"/>
        <v>61.025599999999997</v>
      </c>
      <c r="Q30" s="21"/>
      <c r="R30" s="21"/>
      <c r="S30" s="21"/>
      <c r="T30" s="21"/>
      <c r="U30" s="2">
        <f t="shared" si="4"/>
        <v>42.29803557851131</v>
      </c>
      <c r="V30" s="2">
        <f t="shared" si="5"/>
        <v>42.29803557851131</v>
      </c>
      <c r="Y30" s="2">
        <f>VLOOKUP(A30,[1]TDSheet!$A:$Z,26,0)</f>
        <v>57.602200000000003</v>
      </c>
      <c r="Z30" s="2">
        <f>VLOOKUP(A30,[1]TDSheet!$A:$AA,27,0)</f>
        <v>66.470200000000006</v>
      </c>
      <c r="AA30" s="2">
        <f>VLOOKUP(A30,[1]TDSheet!$A:$P,16,0)</f>
        <v>76.467000000000013</v>
      </c>
      <c r="AC30" s="2">
        <f t="shared" si="6"/>
        <v>0</v>
      </c>
      <c r="AD30" s="2">
        <f t="shared" si="7"/>
        <v>0</v>
      </c>
    </row>
    <row r="31" spans="1:30" ht="11.1" customHeight="1" outlineLevel="3" x14ac:dyDescent="0.2">
      <c r="A31" s="8" t="s">
        <v>30</v>
      </c>
      <c r="B31" s="8" t="str">
        <f>VLOOKUP(A31,[1]TDSheet!$A:$B,2,0)</f>
        <v>кг</v>
      </c>
      <c r="C31" s="8"/>
      <c r="D31" s="9">
        <v>-0.49199999999999999</v>
      </c>
      <c r="E31" s="9">
        <v>598.19000000000005</v>
      </c>
      <c r="F31" s="9">
        <v>284.834</v>
      </c>
      <c r="G31" s="9">
        <v>305.81700000000001</v>
      </c>
      <c r="H31" s="18">
        <f>VLOOKUP(A31,[1]TDSheet!$A:$H,8,0)</f>
        <v>1</v>
      </c>
      <c r="K31" s="2">
        <f t="shared" si="2"/>
        <v>17.01400000000001</v>
      </c>
      <c r="L31" s="2">
        <f>VLOOKUP(A31,[2]TDSheet!$A:$G,7,0)</f>
        <v>267.82</v>
      </c>
      <c r="P31" s="2">
        <f t="shared" si="3"/>
        <v>3.4028000000000018</v>
      </c>
      <c r="Q31" s="21"/>
      <c r="R31" s="21"/>
      <c r="S31" s="21"/>
      <c r="T31" s="21"/>
      <c r="U31" s="2">
        <f t="shared" si="4"/>
        <v>89.872164100152773</v>
      </c>
      <c r="V31" s="2">
        <f t="shared" si="5"/>
        <v>89.872164100152773</v>
      </c>
      <c r="Y31" s="2">
        <f>VLOOKUP(A31,[1]TDSheet!$A:$Z,26,0)</f>
        <v>29.6858</v>
      </c>
      <c r="Z31" s="2">
        <f>VLOOKUP(A31,[1]TDSheet!$A:$AA,27,0)</f>
        <v>54.397799999999997</v>
      </c>
      <c r="AA31" s="2">
        <f>VLOOKUP(A31,[1]TDSheet!$A:$P,16,0)</f>
        <v>45.9636</v>
      </c>
      <c r="AC31" s="2">
        <f t="shared" si="6"/>
        <v>0</v>
      </c>
      <c r="AD31" s="2">
        <f t="shared" si="7"/>
        <v>0</v>
      </c>
    </row>
    <row r="32" spans="1:30" ht="11.1" customHeight="1" outlineLevel="3" x14ac:dyDescent="0.2">
      <c r="A32" s="8" t="s">
        <v>31</v>
      </c>
      <c r="B32" s="8" t="str">
        <f>VLOOKUP(A32,[1]TDSheet!$A:$B,2,0)</f>
        <v>кг</v>
      </c>
      <c r="C32" s="8"/>
      <c r="D32" s="9">
        <v>42.406999999999996</v>
      </c>
      <c r="E32" s="9">
        <v>0.39200000000000002</v>
      </c>
      <c r="F32" s="9">
        <v>39.915999999999997</v>
      </c>
      <c r="G32" s="9"/>
      <c r="H32" s="18">
        <f>VLOOKUP(A32,[1]TDSheet!$A:$H,8,0)</f>
        <v>1</v>
      </c>
      <c r="K32" s="2">
        <f t="shared" si="2"/>
        <v>39.915999999999997</v>
      </c>
      <c r="M32" s="25">
        <v>60</v>
      </c>
      <c r="P32" s="2">
        <f t="shared" si="3"/>
        <v>7.9831999999999992</v>
      </c>
      <c r="Q32" s="21">
        <v>30</v>
      </c>
      <c r="R32" s="21"/>
      <c r="S32" s="21"/>
      <c r="T32" s="21"/>
      <c r="U32" s="2">
        <f t="shared" si="4"/>
        <v>11.273674716905502</v>
      </c>
      <c r="V32" s="2">
        <f t="shared" si="5"/>
        <v>7.5157831446036685</v>
      </c>
      <c r="Y32" s="2">
        <f>VLOOKUP(A32,[1]TDSheet!$A:$Z,26,0)</f>
        <v>33.858199999999997</v>
      </c>
      <c r="Z32" s="2">
        <f>VLOOKUP(A32,[1]TDSheet!$A:$AA,27,0)</f>
        <v>24.378600000000002</v>
      </c>
      <c r="AA32" s="2">
        <f>VLOOKUP(A32,[1]TDSheet!$A:$P,16,0)</f>
        <v>15.409999999999997</v>
      </c>
      <c r="AC32" s="2">
        <f t="shared" si="6"/>
        <v>30</v>
      </c>
      <c r="AD32" s="2">
        <f t="shared" si="7"/>
        <v>0</v>
      </c>
    </row>
    <row r="33" spans="1:30" ht="11.1" customHeight="1" outlineLevel="3" x14ac:dyDescent="0.2">
      <c r="A33" s="8" t="s">
        <v>32</v>
      </c>
      <c r="B33" s="8" t="str">
        <f>VLOOKUP(A33,[1]TDSheet!$A:$B,2,0)</f>
        <v>кг</v>
      </c>
      <c r="C33" s="8"/>
      <c r="D33" s="10">
        <v>344.29199999999997</v>
      </c>
      <c r="E33" s="9">
        <v>972.46299999999997</v>
      </c>
      <c r="F33" s="9">
        <v>583.11099999999999</v>
      </c>
      <c r="G33" s="9">
        <v>658.56700000000001</v>
      </c>
      <c r="H33" s="18">
        <f>VLOOKUP(A33,[1]TDSheet!$A:$H,8,0)</f>
        <v>1</v>
      </c>
      <c r="K33" s="2">
        <f t="shared" si="2"/>
        <v>331.92999999999995</v>
      </c>
      <c r="L33" s="2">
        <f>VLOOKUP(A33,[2]TDSheet!$A:$G,7,0)</f>
        <v>251.18100000000001</v>
      </c>
      <c r="P33" s="2">
        <f t="shared" si="3"/>
        <v>66.385999999999996</v>
      </c>
      <c r="Q33" s="21">
        <v>70</v>
      </c>
      <c r="R33" s="21"/>
      <c r="S33" s="21"/>
      <c r="T33" s="21"/>
      <c r="U33" s="2">
        <f t="shared" si="4"/>
        <v>10.974708522881331</v>
      </c>
      <c r="V33" s="2">
        <f t="shared" si="5"/>
        <v>9.9202693338957015</v>
      </c>
      <c r="Y33" s="2">
        <f>VLOOKUP(A33,[1]TDSheet!$A:$Z,26,0)</f>
        <v>21.920200000000001</v>
      </c>
      <c r="Z33" s="2">
        <f>VLOOKUP(A33,[1]TDSheet!$A:$AA,27,0)</f>
        <v>73.197199999999995</v>
      </c>
      <c r="AA33" s="2">
        <f>VLOOKUP(A33,[1]TDSheet!$A:$P,16,0)</f>
        <v>103.152</v>
      </c>
      <c r="AC33" s="2">
        <f t="shared" si="6"/>
        <v>70</v>
      </c>
      <c r="AD33" s="2">
        <f t="shared" si="7"/>
        <v>0</v>
      </c>
    </row>
    <row r="34" spans="1:30" ht="21.95" customHeight="1" outlineLevel="3" x14ac:dyDescent="0.2">
      <c r="A34" s="8" t="s">
        <v>33</v>
      </c>
      <c r="B34" s="8" t="str">
        <f>VLOOKUP(A34,[1]TDSheet!$A:$B,2,0)</f>
        <v>кг</v>
      </c>
      <c r="C34" s="8"/>
      <c r="D34" s="9">
        <v>702.31200000000001</v>
      </c>
      <c r="E34" s="9">
        <v>893.36300000000006</v>
      </c>
      <c r="F34" s="9">
        <v>1575.9649999999999</v>
      </c>
      <c r="G34" s="9">
        <v>15.904</v>
      </c>
      <c r="H34" s="18">
        <f>VLOOKUP(A34,[1]TDSheet!$A:$H,8,0)</f>
        <v>1</v>
      </c>
      <c r="K34" s="2">
        <f t="shared" si="2"/>
        <v>688.61799999999994</v>
      </c>
      <c r="L34" s="2">
        <f>VLOOKUP(A34,[2]TDSheet!$A:$G,7,0)</f>
        <v>887.34699999999998</v>
      </c>
      <c r="M34" s="25">
        <v>304</v>
      </c>
      <c r="P34" s="2">
        <f t="shared" si="3"/>
        <v>137.72359999999998</v>
      </c>
      <c r="Q34" s="21">
        <v>780</v>
      </c>
      <c r="R34" s="21"/>
      <c r="S34" s="21"/>
      <c r="T34" s="21"/>
      <c r="U34" s="2">
        <f t="shared" si="4"/>
        <v>7.9863146185548457</v>
      </c>
      <c r="V34" s="2">
        <f t="shared" si="5"/>
        <v>2.3227972547914812</v>
      </c>
      <c r="Y34" s="2">
        <f>VLOOKUP(A34,[1]TDSheet!$A:$Z,26,0)</f>
        <v>82.091000000000037</v>
      </c>
      <c r="Z34" s="2">
        <f>VLOOKUP(A34,[1]TDSheet!$A:$AA,27,0)</f>
        <v>101.0792</v>
      </c>
      <c r="AA34" s="2">
        <f>VLOOKUP(A34,[1]TDSheet!$A:$P,16,0)</f>
        <v>2.7380000000000111</v>
      </c>
      <c r="AC34" s="2">
        <f t="shared" si="6"/>
        <v>780</v>
      </c>
      <c r="AD34" s="2">
        <f t="shared" si="7"/>
        <v>0</v>
      </c>
    </row>
    <row r="35" spans="1:30" ht="11.1" customHeight="1" outlineLevel="3" x14ac:dyDescent="0.2">
      <c r="A35" s="8" t="s">
        <v>34</v>
      </c>
      <c r="B35" s="8" t="str">
        <f>VLOOKUP(A35,[1]TDSheet!$A:$B,2,0)</f>
        <v>кг</v>
      </c>
      <c r="C35" s="8"/>
      <c r="D35" s="9"/>
      <c r="E35" s="9">
        <v>288.15800000000002</v>
      </c>
      <c r="F35" s="9">
        <v>285.52800000000002</v>
      </c>
      <c r="G35" s="9"/>
      <c r="H35" s="18">
        <f>VLOOKUP(A35,[1]TDSheet!$A:$H,8,0)</f>
        <v>1</v>
      </c>
      <c r="K35" s="2">
        <f t="shared" si="2"/>
        <v>-1.5279999999999632</v>
      </c>
      <c r="L35" s="2">
        <f>VLOOKUP(A35,[2]TDSheet!$A:$G,7,0)</f>
        <v>287.05599999999998</v>
      </c>
      <c r="M35" s="25">
        <v>770</v>
      </c>
      <c r="P35" s="2">
        <f t="shared" si="3"/>
        <v>-0.30559999999999266</v>
      </c>
      <c r="Q35" s="21"/>
      <c r="R35" s="21"/>
      <c r="S35" s="21"/>
      <c r="T35" s="21"/>
      <c r="U35" s="2">
        <f t="shared" si="4"/>
        <v>-2519.6335078534635</v>
      </c>
      <c r="V35" s="2">
        <f t="shared" si="5"/>
        <v>-2519.6335078534635</v>
      </c>
      <c r="Y35" s="2">
        <f>VLOOKUP(A35,[1]TDSheet!$A:$Z,26,0)</f>
        <v>96.961399999999998</v>
      </c>
      <c r="Z35" s="2">
        <f>VLOOKUP(A35,[1]TDSheet!$A:$AA,27,0)</f>
        <v>16.8598</v>
      </c>
      <c r="AA35" s="2">
        <f>VLOOKUP(A35,[1]TDSheet!$A:$P,16,0)</f>
        <v>0</v>
      </c>
      <c r="AC35" s="2">
        <f t="shared" si="6"/>
        <v>0</v>
      </c>
      <c r="AD35" s="2">
        <f t="shared" si="7"/>
        <v>0</v>
      </c>
    </row>
    <row r="36" spans="1:30" ht="11.1" customHeight="1" outlineLevel="3" x14ac:dyDescent="0.2">
      <c r="A36" s="8" t="s">
        <v>35</v>
      </c>
      <c r="B36" s="8" t="str">
        <f>VLOOKUP(A36,[1]TDSheet!$A:$B,2,0)</f>
        <v>кг</v>
      </c>
      <c r="C36" s="8"/>
      <c r="D36" s="9">
        <v>318.37599999999998</v>
      </c>
      <c r="E36" s="9">
        <v>648.13</v>
      </c>
      <c r="F36" s="9">
        <v>504.733</v>
      </c>
      <c r="G36" s="9">
        <v>455.11500000000001</v>
      </c>
      <c r="H36" s="18">
        <f>VLOOKUP(A36,[1]TDSheet!$A:$H,8,0)</f>
        <v>1</v>
      </c>
      <c r="K36" s="2">
        <f t="shared" si="2"/>
        <v>335.13200000000001</v>
      </c>
      <c r="L36" s="2">
        <f>VLOOKUP(A36,[2]TDSheet!$A:$G,7,0)</f>
        <v>169.601</v>
      </c>
      <c r="M36" s="25">
        <v>23</v>
      </c>
      <c r="P36" s="2">
        <f t="shared" si="3"/>
        <v>67.026399999999995</v>
      </c>
      <c r="Q36" s="21">
        <v>260</v>
      </c>
      <c r="R36" s="21"/>
      <c r="S36" s="21"/>
      <c r="T36" s="21"/>
      <c r="U36" s="2">
        <f t="shared" si="4"/>
        <v>11.012302615088981</v>
      </c>
      <c r="V36" s="2">
        <f t="shared" si="5"/>
        <v>7.1332340689638718</v>
      </c>
      <c r="Y36" s="2">
        <f>VLOOKUP(A36,[1]TDSheet!$A:$Z,26,0)</f>
        <v>63.83720000000001</v>
      </c>
      <c r="Z36" s="2">
        <f>VLOOKUP(A36,[1]TDSheet!$A:$AA,27,0)</f>
        <v>63.132200000000012</v>
      </c>
      <c r="AA36" s="2">
        <f>VLOOKUP(A36,[1]TDSheet!$A:$P,16,0)</f>
        <v>72.557999999999993</v>
      </c>
      <c r="AC36" s="2">
        <f t="shared" si="6"/>
        <v>260</v>
      </c>
      <c r="AD36" s="2">
        <f t="shared" si="7"/>
        <v>0</v>
      </c>
    </row>
    <row r="37" spans="1:30" ht="11.1" customHeight="1" outlineLevel="3" x14ac:dyDescent="0.2">
      <c r="A37" s="8" t="s">
        <v>36</v>
      </c>
      <c r="B37" s="8" t="str">
        <f>VLOOKUP(A37,[1]TDSheet!$A:$B,2,0)</f>
        <v>кг</v>
      </c>
      <c r="C37" s="8"/>
      <c r="D37" s="10">
        <v>419.58499999999998</v>
      </c>
      <c r="E37" s="9">
        <v>363.05900000000003</v>
      </c>
      <c r="F37" s="9">
        <v>722.77099999999996</v>
      </c>
      <c r="G37" s="9">
        <v>47.292000000000002</v>
      </c>
      <c r="H37" s="18">
        <f>VLOOKUP(A37,[1]TDSheet!$A:$H,8,0)</f>
        <v>1</v>
      </c>
      <c r="K37" s="2">
        <f t="shared" si="2"/>
        <v>359.71199999999993</v>
      </c>
      <c r="L37" s="2">
        <f>VLOOKUP(A37,[2]TDSheet!$A:$G,7,0)</f>
        <v>363.05900000000003</v>
      </c>
      <c r="M37" s="25">
        <v>182</v>
      </c>
      <c r="P37" s="2">
        <f t="shared" si="3"/>
        <v>71.942399999999992</v>
      </c>
      <c r="Q37" s="21">
        <v>420</v>
      </c>
      <c r="R37" s="21"/>
      <c r="S37" s="21"/>
      <c r="T37" s="21"/>
      <c r="U37" s="2">
        <f t="shared" si="4"/>
        <v>9.0251645761053307</v>
      </c>
      <c r="V37" s="2">
        <f t="shared" si="5"/>
        <v>3.1871608397829378</v>
      </c>
      <c r="Y37" s="2">
        <f>VLOOKUP(A37,[1]TDSheet!$A:$Z,26,0)</f>
        <v>70.428799999999995</v>
      </c>
      <c r="Z37" s="2">
        <f>VLOOKUP(A37,[1]TDSheet!$A:$AA,27,0)</f>
        <v>64.662200000000027</v>
      </c>
      <c r="AA37" s="2">
        <f>VLOOKUP(A37,[1]TDSheet!$A:$P,16,0)</f>
        <v>19.217399999999998</v>
      </c>
      <c r="AC37" s="2">
        <f t="shared" si="6"/>
        <v>420</v>
      </c>
      <c r="AD37" s="2">
        <f t="shared" si="7"/>
        <v>0</v>
      </c>
    </row>
    <row r="38" spans="1:30" ht="11.1" customHeight="1" outlineLevel="3" x14ac:dyDescent="0.2">
      <c r="A38" s="8" t="s">
        <v>37</v>
      </c>
      <c r="B38" s="8" t="str">
        <f>VLOOKUP(A38,[1]TDSheet!$A:$B,2,0)</f>
        <v>кг</v>
      </c>
      <c r="C38" s="8"/>
      <c r="D38" s="9">
        <v>277.84100000000001</v>
      </c>
      <c r="E38" s="9">
        <v>17.978000000000002</v>
      </c>
      <c r="F38" s="9">
        <v>273.51499999999999</v>
      </c>
      <c r="G38" s="9">
        <v>19.814</v>
      </c>
      <c r="H38" s="18">
        <f>VLOOKUP(A38,[1]TDSheet!$A:$H,8,0)</f>
        <v>1</v>
      </c>
      <c r="K38" s="2">
        <f t="shared" si="2"/>
        <v>273.51499999999999</v>
      </c>
      <c r="M38" s="25">
        <v>98</v>
      </c>
      <c r="P38" s="2">
        <f t="shared" si="3"/>
        <v>54.702999999999996</v>
      </c>
      <c r="Q38" s="21">
        <v>320</v>
      </c>
      <c r="R38" s="21"/>
      <c r="S38" s="21"/>
      <c r="T38" s="21"/>
      <c r="U38" s="2">
        <f t="shared" si="4"/>
        <v>8.0034733012814652</v>
      </c>
      <c r="V38" s="2">
        <f t="shared" si="5"/>
        <v>2.1537027219713729</v>
      </c>
      <c r="Y38" s="2">
        <f>VLOOKUP(A38,[1]TDSheet!$A:$Z,26,0)</f>
        <v>47.293400000000005</v>
      </c>
      <c r="Z38" s="2">
        <f>VLOOKUP(A38,[1]TDSheet!$A:$AA,27,0)</f>
        <v>48.869000000000007</v>
      </c>
      <c r="AA38" s="2">
        <f>VLOOKUP(A38,[1]TDSheet!$A:$P,16,0)</f>
        <v>25.156799999999997</v>
      </c>
      <c r="AC38" s="2">
        <f t="shared" si="6"/>
        <v>320</v>
      </c>
      <c r="AD38" s="2">
        <f t="shared" si="7"/>
        <v>0</v>
      </c>
    </row>
    <row r="39" spans="1:30" ht="11.1" customHeight="1" outlineLevel="3" x14ac:dyDescent="0.2">
      <c r="A39" s="8" t="s">
        <v>38</v>
      </c>
      <c r="B39" s="8" t="str">
        <f>VLOOKUP(A39,[1]TDSheet!$A:$B,2,0)</f>
        <v>кг</v>
      </c>
      <c r="C39" s="8"/>
      <c r="D39" s="9"/>
      <c r="E39" s="9">
        <v>83.197000000000003</v>
      </c>
      <c r="F39" s="9">
        <v>83.197000000000003</v>
      </c>
      <c r="G39" s="9"/>
      <c r="H39" s="18">
        <f>VLOOKUP(A39,[1]TDSheet!$A:$H,8,0)</f>
        <v>0</v>
      </c>
      <c r="K39" s="2">
        <f t="shared" si="2"/>
        <v>0</v>
      </c>
      <c r="L39" s="2">
        <f>VLOOKUP(A39,[2]TDSheet!$A:$G,7,0)</f>
        <v>83.197000000000003</v>
      </c>
      <c r="P39" s="2">
        <f t="shared" si="3"/>
        <v>0</v>
      </c>
      <c r="Q39" s="21">
        <f t="shared" ref="Q39" si="8">11*P39-G39-M39</f>
        <v>0</v>
      </c>
      <c r="R39" s="21"/>
      <c r="S39" s="21"/>
      <c r="T39" s="21"/>
      <c r="U39" s="2" t="e">
        <f t="shared" si="4"/>
        <v>#DIV/0!</v>
      </c>
      <c r="V39" s="2" t="e">
        <f t="shared" si="5"/>
        <v>#DIV/0!</v>
      </c>
      <c r="Y39" s="2">
        <f>VLOOKUP(A39,[1]TDSheet!$A:$Z,26,0)</f>
        <v>0</v>
      </c>
      <c r="Z39" s="2">
        <f>VLOOKUP(A39,[1]TDSheet!$A:$AA,27,0)</f>
        <v>0</v>
      </c>
      <c r="AA39" s="2">
        <f>VLOOKUP(A39,[1]TDSheet!$A:$P,16,0)</f>
        <v>0</v>
      </c>
      <c r="AC39" s="2">
        <f t="shared" si="6"/>
        <v>0</v>
      </c>
      <c r="AD39" s="2">
        <f t="shared" si="7"/>
        <v>0</v>
      </c>
    </row>
    <row r="40" spans="1:30" ht="11.1" customHeight="1" outlineLevel="3" x14ac:dyDescent="0.2">
      <c r="A40" s="8" t="s">
        <v>39</v>
      </c>
      <c r="B40" s="8" t="str">
        <f>VLOOKUP(A40,[1]TDSheet!$A:$B,2,0)</f>
        <v>кг</v>
      </c>
      <c r="C40" s="8"/>
      <c r="D40" s="9">
        <v>227.09399999999999</v>
      </c>
      <c r="E40" s="9">
        <v>47.646000000000001</v>
      </c>
      <c r="F40" s="9">
        <v>200.755</v>
      </c>
      <c r="G40" s="9">
        <v>71.337000000000003</v>
      </c>
      <c r="H40" s="18">
        <f>VLOOKUP(A40,[1]TDSheet!$A:$H,8,0)</f>
        <v>1</v>
      </c>
      <c r="K40" s="2">
        <f t="shared" si="2"/>
        <v>161.02500000000001</v>
      </c>
      <c r="L40" s="2">
        <f>VLOOKUP(A40,[2]TDSheet!$A:$G,7,0)</f>
        <v>39.729999999999997</v>
      </c>
      <c r="P40" s="2">
        <f t="shared" si="3"/>
        <v>32.204999999999998</v>
      </c>
      <c r="Q40" s="21">
        <v>185</v>
      </c>
      <c r="R40" s="21"/>
      <c r="S40" s="21"/>
      <c r="T40" s="21"/>
      <c r="U40" s="2">
        <f t="shared" si="4"/>
        <v>7.9595404440304298</v>
      </c>
      <c r="V40" s="2">
        <f t="shared" si="5"/>
        <v>2.2150908244061482</v>
      </c>
      <c r="Y40" s="2">
        <f>VLOOKUP(A40,[1]TDSheet!$A:$Z,26,0)</f>
        <v>27.189399999999999</v>
      </c>
      <c r="Z40" s="2">
        <f>VLOOKUP(A40,[1]TDSheet!$A:$AA,27,0)</f>
        <v>30.901799999999998</v>
      </c>
      <c r="AA40" s="2">
        <f>VLOOKUP(A40,[1]TDSheet!$A:$P,16,0)</f>
        <v>7.5117999999999991</v>
      </c>
      <c r="AC40" s="2">
        <f t="shared" si="6"/>
        <v>185</v>
      </c>
      <c r="AD40" s="2">
        <f t="shared" si="7"/>
        <v>0</v>
      </c>
    </row>
    <row r="41" spans="1:30" ht="21.95" customHeight="1" outlineLevel="3" x14ac:dyDescent="0.2">
      <c r="A41" s="8" t="s">
        <v>40</v>
      </c>
      <c r="B41" s="8" t="str">
        <f>VLOOKUP(A41,[1]TDSheet!$A:$B,2,0)</f>
        <v>кг</v>
      </c>
      <c r="C41" s="8"/>
      <c r="D41" s="9">
        <v>991.66700000000003</v>
      </c>
      <c r="E41" s="9">
        <v>1463.1559999999999</v>
      </c>
      <c r="F41" s="9">
        <v>2369.799</v>
      </c>
      <c r="G41" s="9">
        <v>-6.8440000000000003</v>
      </c>
      <c r="H41" s="18">
        <f>VLOOKUP(A41,[1]TDSheet!$A:$H,8,0)</f>
        <v>1</v>
      </c>
      <c r="K41" s="2">
        <f t="shared" si="2"/>
        <v>921.41499999999996</v>
      </c>
      <c r="L41" s="2">
        <f>VLOOKUP(A41,[2]TDSheet!$A:$G,7,0)</f>
        <v>1448.384</v>
      </c>
      <c r="P41" s="2">
        <f t="shared" si="3"/>
        <v>184.28299999999999</v>
      </c>
      <c r="Q41" s="21">
        <v>1100</v>
      </c>
      <c r="R41" s="21"/>
      <c r="S41" s="21"/>
      <c r="T41" s="21"/>
      <c r="U41" s="2">
        <f t="shared" si="4"/>
        <v>5.9319416332488624</v>
      </c>
      <c r="V41" s="2">
        <f t="shared" si="5"/>
        <v>-3.7138531497750746E-2</v>
      </c>
      <c r="Y41" s="2">
        <f>VLOOKUP(A41,[1]TDSheet!$A:$Z,26,0)</f>
        <v>114.5578</v>
      </c>
      <c r="Z41" s="2">
        <f>VLOOKUP(A41,[1]TDSheet!$A:$AA,27,0)</f>
        <v>142.24160000000001</v>
      </c>
      <c r="AA41" s="2">
        <f>VLOOKUP(A41,[1]TDSheet!$A:$P,16,0)</f>
        <v>16.386600000000023</v>
      </c>
      <c r="AC41" s="2">
        <f t="shared" si="6"/>
        <v>1100</v>
      </c>
      <c r="AD41" s="2">
        <f t="shared" si="7"/>
        <v>0</v>
      </c>
    </row>
    <row r="42" spans="1:30" ht="11.1" customHeight="1" outlineLevel="3" x14ac:dyDescent="0.2">
      <c r="A42" s="8" t="s">
        <v>41</v>
      </c>
      <c r="B42" s="8" t="str">
        <f>VLOOKUP(A42,[1]TDSheet!$A:$B,2,0)</f>
        <v>кг</v>
      </c>
      <c r="C42" s="8"/>
      <c r="D42" s="9">
        <v>42.817999999999998</v>
      </c>
      <c r="E42" s="9">
        <v>1008.491</v>
      </c>
      <c r="F42" s="9">
        <v>1022.064</v>
      </c>
      <c r="G42" s="9"/>
      <c r="H42" s="18">
        <f>VLOOKUP(A42,[1]TDSheet!$A:$H,8,0)</f>
        <v>1</v>
      </c>
      <c r="K42" s="2">
        <f t="shared" si="2"/>
        <v>14.414999999999964</v>
      </c>
      <c r="L42" s="2">
        <f>VLOOKUP(A42,[2]TDSheet!$A:$G,7,0)</f>
        <v>1007.649</v>
      </c>
      <c r="M42" s="25">
        <v>758</v>
      </c>
      <c r="P42" s="2">
        <f t="shared" si="3"/>
        <v>2.8829999999999929</v>
      </c>
      <c r="Q42" s="21"/>
      <c r="R42" s="21"/>
      <c r="S42" s="21"/>
      <c r="T42" s="21"/>
      <c r="U42" s="2">
        <f t="shared" si="4"/>
        <v>262.92056885189106</v>
      </c>
      <c r="V42" s="2">
        <f t="shared" si="5"/>
        <v>262.92056885189106</v>
      </c>
      <c r="Y42" s="2">
        <f>VLOOKUP(A42,[1]TDSheet!$A:$Z,26,0)</f>
        <v>115.6164</v>
      </c>
      <c r="Z42" s="2">
        <f>VLOOKUP(A42,[1]TDSheet!$A:$AA,27,0)</f>
        <v>73.818599999999989</v>
      </c>
      <c r="AA42" s="2">
        <f>VLOOKUP(A42,[1]TDSheet!$A:$P,16,0)</f>
        <v>5.7050000000000178</v>
      </c>
      <c r="AC42" s="2">
        <f t="shared" si="6"/>
        <v>0</v>
      </c>
      <c r="AD42" s="2">
        <f t="shared" si="7"/>
        <v>0</v>
      </c>
    </row>
    <row r="43" spans="1:30" ht="11.1" customHeight="1" outlineLevel="3" x14ac:dyDescent="0.2">
      <c r="A43" s="8" t="s">
        <v>42</v>
      </c>
      <c r="B43" s="8" t="str">
        <f>VLOOKUP(A43,[1]TDSheet!$A:$B,2,0)</f>
        <v>кг</v>
      </c>
      <c r="C43" s="8"/>
      <c r="D43" s="9">
        <v>505.447</v>
      </c>
      <c r="E43" s="9">
        <v>745.03800000000001</v>
      </c>
      <c r="F43" s="9">
        <v>1104.3889999999999</v>
      </c>
      <c r="G43" s="9">
        <v>87.116</v>
      </c>
      <c r="H43" s="18">
        <f>VLOOKUP(A43,[1]TDSheet!$A:$H,8,0)</f>
        <v>1</v>
      </c>
      <c r="K43" s="2">
        <f t="shared" si="2"/>
        <v>506.66799999999989</v>
      </c>
      <c r="L43" s="2">
        <f>VLOOKUP(A43,[2]TDSheet!$A:$G,7,0)</f>
        <v>597.721</v>
      </c>
      <c r="P43" s="2">
        <f t="shared" si="3"/>
        <v>101.33359999999998</v>
      </c>
      <c r="Q43" s="21">
        <v>620</v>
      </c>
      <c r="R43" s="21"/>
      <c r="S43" s="21"/>
      <c r="T43" s="21"/>
      <c r="U43" s="2">
        <f t="shared" si="4"/>
        <v>6.9781000576314289</v>
      </c>
      <c r="V43" s="2">
        <f t="shared" si="5"/>
        <v>0.85969510606551058</v>
      </c>
      <c r="Y43" s="2">
        <f>VLOOKUP(A43,[1]TDSheet!$A:$Z,26,0)</f>
        <v>53.517800000000001</v>
      </c>
      <c r="Z43" s="2">
        <f>VLOOKUP(A43,[1]TDSheet!$A:$AA,27,0)</f>
        <v>69.489200000000011</v>
      </c>
      <c r="AA43" s="2">
        <f>VLOOKUP(A43,[1]TDSheet!$A:$P,16,0)</f>
        <v>53.507199999999997</v>
      </c>
      <c r="AC43" s="2">
        <f t="shared" si="6"/>
        <v>620</v>
      </c>
      <c r="AD43" s="2">
        <f t="shared" si="7"/>
        <v>0</v>
      </c>
    </row>
    <row r="44" spans="1:30" ht="21.95" customHeight="1" outlineLevel="3" x14ac:dyDescent="0.2">
      <c r="A44" s="8" t="s">
        <v>43</v>
      </c>
      <c r="B44" s="8" t="str">
        <f>VLOOKUP(A44,[1]TDSheet!$A:$B,2,0)</f>
        <v>кг</v>
      </c>
      <c r="C44" s="8"/>
      <c r="D44" s="9">
        <v>103.32599999999999</v>
      </c>
      <c r="E44" s="9">
        <v>56.37</v>
      </c>
      <c r="F44" s="9">
        <v>152.48599999999999</v>
      </c>
      <c r="G44" s="9">
        <v>2.78</v>
      </c>
      <c r="H44" s="18">
        <f>VLOOKUP(A44,[1]TDSheet!$A:$H,8,0)</f>
        <v>1</v>
      </c>
      <c r="K44" s="2">
        <f t="shared" si="2"/>
        <v>100.85</v>
      </c>
      <c r="L44" s="2">
        <f>VLOOKUP(A44,[2]TDSheet!$A:$G,7,0)</f>
        <v>51.636000000000003</v>
      </c>
      <c r="P44" s="2">
        <f t="shared" si="3"/>
        <v>20.169999999999998</v>
      </c>
      <c r="Q44" s="21">
        <v>120</v>
      </c>
      <c r="R44" s="21"/>
      <c r="S44" s="21"/>
      <c r="T44" s="21"/>
      <c r="U44" s="2">
        <f t="shared" si="4"/>
        <v>6.0872583044124946</v>
      </c>
      <c r="V44" s="2">
        <f t="shared" si="5"/>
        <v>0.13782845810609817</v>
      </c>
      <c r="Y44" s="2">
        <f>VLOOKUP(A44,[1]TDSheet!$A:$Z,26,0)</f>
        <v>8.6562000000000019</v>
      </c>
      <c r="Z44" s="2">
        <f>VLOOKUP(A44,[1]TDSheet!$A:$AA,27,0)</f>
        <v>16.069400000000002</v>
      </c>
      <c r="AA44" s="2">
        <f>VLOOKUP(A44,[1]TDSheet!$A:$P,16,0)</f>
        <v>2.8963999999999999</v>
      </c>
      <c r="AC44" s="2">
        <f t="shared" si="6"/>
        <v>120</v>
      </c>
      <c r="AD44" s="2">
        <f t="shared" si="7"/>
        <v>0</v>
      </c>
    </row>
    <row r="45" spans="1:30" ht="21.95" customHeight="1" outlineLevel="3" x14ac:dyDescent="0.2">
      <c r="A45" s="8" t="s">
        <v>63</v>
      </c>
      <c r="B45" s="8" t="str">
        <f>VLOOKUP(A45,[1]TDSheet!$A:$B,2,0)</f>
        <v>шт</v>
      </c>
      <c r="C45" s="19" t="str">
        <f>VLOOKUP(A45,[1]TDSheet!$A:$C,3,0)</f>
        <v>АКЦИЯ</v>
      </c>
      <c r="D45" s="9">
        <v>3345</v>
      </c>
      <c r="E45" s="9">
        <v>60</v>
      </c>
      <c r="F45" s="9">
        <v>480</v>
      </c>
      <c r="G45" s="9">
        <v>2801</v>
      </c>
      <c r="H45" s="18">
        <f>VLOOKUP(A45,[1]TDSheet!$A:$H,8,0)</f>
        <v>0.4</v>
      </c>
      <c r="K45" s="2">
        <f t="shared" si="2"/>
        <v>420</v>
      </c>
      <c r="L45" s="2">
        <f>VLOOKUP(A45,[2]TDSheet!$A:$G,7,0)</f>
        <v>60</v>
      </c>
      <c r="M45" s="25">
        <v>54</v>
      </c>
      <c r="P45" s="2">
        <f t="shared" si="3"/>
        <v>84</v>
      </c>
      <c r="Q45" s="21"/>
      <c r="R45" s="21"/>
      <c r="S45" s="21"/>
      <c r="T45" s="21"/>
      <c r="U45" s="2">
        <f t="shared" si="4"/>
        <v>33.988095238095241</v>
      </c>
      <c r="V45" s="2">
        <f t="shared" si="5"/>
        <v>33.988095238095241</v>
      </c>
      <c r="Y45" s="2">
        <f>VLOOKUP(A45,[1]TDSheet!$A:$Z,26,0)</f>
        <v>114.8</v>
      </c>
      <c r="Z45" s="2">
        <f>VLOOKUP(A45,[1]TDSheet!$A:$AA,27,0)</f>
        <v>149</v>
      </c>
      <c r="AA45" s="2">
        <f>VLOOKUP(A45,[1]TDSheet!$A:$P,16,0)</f>
        <v>118.6</v>
      </c>
      <c r="AC45" s="2">
        <f t="shared" si="6"/>
        <v>0</v>
      </c>
      <c r="AD45" s="2">
        <f t="shared" si="7"/>
        <v>0</v>
      </c>
    </row>
    <row r="46" spans="1:30" ht="21.95" customHeight="1" outlineLevel="3" x14ac:dyDescent="0.2">
      <c r="A46" s="8" t="s">
        <v>44</v>
      </c>
      <c r="B46" s="8" t="str">
        <f>VLOOKUP(A46,[1]TDSheet!$A:$B,2,0)</f>
        <v>кг</v>
      </c>
      <c r="C46" s="8"/>
      <c r="D46" s="10">
        <v>155.37100000000001</v>
      </c>
      <c r="E46" s="9">
        <v>202.71199999999999</v>
      </c>
      <c r="F46" s="9">
        <v>355.90100000000001</v>
      </c>
      <c r="G46" s="9">
        <v>8.0000000000000002E-3</v>
      </c>
      <c r="H46" s="18">
        <f>VLOOKUP(A46,[1]TDSheet!$A:$H,8,0)</f>
        <v>1</v>
      </c>
      <c r="K46" s="2">
        <f t="shared" si="2"/>
        <v>153.97</v>
      </c>
      <c r="L46" s="2">
        <f>VLOOKUP(A46,[2]TDSheet!$A:$G,7,0)</f>
        <v>201.93100000000001</v>
      </c>
      <c r="M46" s="25">
        <v>302</v>
      </c>
      <c r="P46" s="2">
        <f t="shared" si="3"/>
        <v>30.794</v>
      </c>
      <c r="Q46" s="21">
        <v>35</v>
      </c>
      <c r="R46" s="21"/>
      <c r="S46" s="21"/>
      <c r="T46" s="21"/>
      <c r="U46" s="2">
        <f t="shared" si="4"/>
        <v>10.943950120153275</v>
      </c>
      <c r="V46" s="2">
        <f t="shared" si="5"/>
        <v>9.8073650711177489</v>
      </c>
      <c r="Y46" s="2">
        <f>VLOOKUP(A46,[1]TDSheet!$A:$Z,26,0)</f>
        <v>56.185600000000008</v>
      </c>
      <c r="Z46" s="2">
        <f>VLOOKUP(A46,[1]TDSheet!$A:$AA,27,0)</f>
        <v>41.079799999999992</v>
      </c>
      <c r="AA46" s="2">
        <f>VLOOKUP(A46,[1]TDSheet!$A:$P,16,0)</f>
        <v>0.43480000000000701</v>
      </c>
      <c r="AC46" s="2">
        <f t="shared" si="6"/>
        <v>35</v>
      </c>
      <c r="AD46" s="2">
        <f t="shared" si="7"/>
        <v>0</v>
      </c>
    </row>
    <row r="47" spans="1:30" ht="21.95" customHeight="1" outlineLevel="3" x14ac:dyDescent="0.2">
      <c r="A47" s="8" t="s">
        <v>64</v>
      </c>
      <c r="B47" s="8" t="str">
        <f>VLOOKUP(A47,[1]TDSheet!$A:$B,2,0)</f>
        <v>шт</v>
      </c>
      <c r="C47" s="19" t="str">
        <f>VLOOKUP(A47,[1]TDSheet!$A:$C,3,0)</f>
        <v>АКЦИЯ</v>
      </c>
      <c r="D47" s="9">
        <v>4512</v>
      </c>
      <c r="E47" s="9"/>
      <c r="F47" s="9">
        <v>991</v>
      </c>
      <c r="G47" s="9">
        <v>3341</v>
      </c>
      <c r="H47" s="18">
        <f>VLOOKUP(A47,[1]TDSheet!$A:$H,8,0)</f>
        <v>0.4</v>
      </c>
      <c r="K47" s="2">
        <f t="shared" si="2"/>
        <v>991</v>
      </c>
      <c r="M47" s="25">
        <v>690</v>
      </c>
      <c r="P47" s="2">
        <f t="shared" si="3"/>
        <v>198.2</v>
      </c>
      <c r="Q47" s="21"/>
      <c r="R47" s="21"/>
      <c r="S47" s="21"/>
      <c r="T47" s="21"/>
      <c r="U47" s="2">
        <f t="shared" si="4"/>
        <v>20.338042381432896</v>
      </c>
      <c r="V47" s="2">
        <f t="shared" si="5"/>
        <v>20.338042381432896</v>
      </c>
      <c r="Y47" s="2">
        <f>VLOOKUP(A47,[1]TDSheet!$A:$Z,26,0)</f>
        <v>230.2</v>
      </c>
      <c r="Z47" s="2">
        <f>VLOOKUP(A47,[1]TDSheet!$A:$AA,27,0)</f>
        <v>237.2</v>
      </c>
      <c r="AA47" s="2">
        <f>VLOOKUP(A47,[1]TDSheet!$A:$P,16,0)</f>
        <v>243.4</v>
      </c>
      <c r="AC47" s="2">
        <f t="shared" si="6"/>
        <v>0</v>
      </c>
      <c r="AD47" s="2">
        <f t="shared" si="7"/>
        <v>0</v>
      </c>
    </row>
    <row r="48" spans="1:30" ht="11.1" customHeight="1" outlineLevel="3" x14ac:dyDescent="0.2">
      <c r="A48" s="8" t="s">
        <v>65</v>
      </c>
      <c r="B48" s="8" t="str">
        <f>VLOOKUP(A48,[1]TDSheet!$A:$B,2,0)</f>
        <v>шт</v>
      </c>
      <c r="C48" s="19" t="str">
        <f>VLOOKUP(A48,[1]TDSheet!$A:$C,3,0)</f>
        <v>АКЦИЯ</v>
      </c>
      <c r="D48" s="9">
        <v>3710</v>
      </c>
      <c r="E48" s="9"/>
      <c r="F48" s="9">
        <v>882</v>
      </c>
      <c r="G48" s="9">
        <v>2687</v>
      </c>
      <c r="H48" s="18">
        <f>VLOOKUP(A48,[1]TDSheet!$A:$H,8,0)</f>
        <v>0.4</v>
      </c>
      <c r="K48" s="2">
        <f t="shared" si="2"/>
        <v>822</v>
      </c>
      <c r="L48" s="2">
        <f>VLOOKUP(A48,[2]TDSheet!$A:$G,7,0)</f>
        <v>60</v>
      </c>
      <c r="M48" s="25">
        <f>264+936</f>
        <v>1200</v>
      </c>
      <c r="P48" s="2">
        <f t="shared" si="3"/>
        <v>164.4</v>
      </c>
      <c r="Q48" s="21"/>
      <c r="R48" s="21"/>
      <c r="S48" s="21"/>
      <c r="T48" s="21"/>
      <c r="U48" s="2">
        <f t="shared" si="4"/>
        <v>23.643552311435521</v>
      </c>
      <c r="V48" s="2">
        <f t="shared" si="5"/>
        <v>23.643552311435521</v>
      </c>
      <c r="Y48" s="2">
        <f>VLOOKUP(A48,[1]TDSheet!$A:$Z,26,0)</f>
        <v>206</v>
      </c>
      <c r="Z48" s="2">
        <f>VLOOKUP(A48,[1]TDSheet!$A:$AA,27,0)</f>
        <v>150.80000000000001</v>
      </c>
      <c r="AA48" s="2">
        <f>VLOOKUP(A48,[1]TDSheet!$A:$P,16,0)</f>
        <v>171.8</v>
      </c>
      <c r="AC48" s="2">
        <f t="shared" si="6"/>
        <v>0</v>
      </c>
      <c r="AD48" s="2">
        <f t="shared" si="7"/>
        <v>0</v>
      </c>
    </row>
    <row r="49" spans="1:30" ht="11.1" customHeight="1" outlineLevel="3" x14ac:dyDescent="0.2">
      <c r="A49" s="8" t="s">
        <v>66</v>
      </c>
      <c r="B49" s="8" t="str">
        <f>VLOOKUP(A49,[1]TDSheet!$A:$B,2,0)</f>
        <v>шт</v>
      </c>
      <c r="C49" s="19" t="str">
        <f>VLOOKUP(A49,[1]TDSheet!$A:$C,3,0)</f>
        <v>АКЦИЯ</v>
      </c>
      <c r="D49" s="9">
        <v>1130</v>
      </c>
      <c r="E49" s="9">
        <v>60</v>
      </c>
      <c r="F49" s="9">
        <v>384</v>
      </c>
      <c r="G49" s="9">
        <v>724</v>
      </c>
      <c r="H49" s="18">
        <f>VLOOKUP(A49,[1]TDSheet!$A:$H,8,0)</f>
        <v>0.4</v>
      </c>
      <c r="K49" s="2">
        <f t="shared" si="2"/>
        <v>324</v>
      </c>
      <c r="L49" s="2">
        <f>VLOOKUP(A49,[2]TDSheet!$A:$G,7,0)</f>
        <v>60</v>
      </c>
      <c r="P49" s="2">
        <f t="shared" si="3"/>
        <v>64.8</v>
      </c>
      <c r="Q49" s="21"/>
      <c r="R49" s="21"/>
      <c r="S49" s="21"/>
      <c r="T49" s="21"/>
      <c r="U49" s="2">
        <f t="shared" si="4"/>
        <v>11.17283950617284</v>
      </c>
      <c r="V49" s="2">
        <f t="shared" si="5"/>
        <v>11.17283950617284</v>
      </c>
      <c r="Y49" s="2">
        <f>VLOOKUP(A49,[1]TDSheet!$A:$Z,26,0)</f>
        <v>12</v>
      </c>
      <c r="Z49" s="2">
        <f>VLOOKUP(A49,[1]TDSheet!$A:$AA,27,0)</f>
        <v>82.8</v>
      </c>
      <c r="AA49" s="2">
        <f>VLOOKUP(A49,[1]TDSheet!$A:$P,16,0)</f>
        <v>93.2</v>
      </c>
      <c r="AC49" s="2">
        <f t="shared" si="6"/>
        <v>0</v>
      </c>
      <c r="AD49" s="2">
        <f t="shared" si="7"/>
        <v>0</v>
      </c>
    </row>
    <row r="50" spans="1:30" ht="21.95" customHeight="1" outlineLevel="3" x14ac:dyDescent="0.2">
      <c r="A50" s="8" t="s">
        <v>13</v>
      </c>
      <c r="B50" s="8" t="str">
        <f>VLOOKUP(A50,[1]TDSheet!$A:$B,2,0)</f>
        <v>кг</v>
      </c>
      <c r="C50" s="19" t="str">
        <f>VLOOKUP(A50,[1]TDSheet!$A:$C,3,0)</f>
        <v>АКЦИЯ</v>
      </c>
      <c r="D50" s="9">
        <v>405.53800000000001</v>
      </c>
      <c r="E50" s="9"/>
      <c r="F50" s="9">
        <v>147.023</v>
      </c>
      <c r="G50" s="9">
        <v>81.783000000000001</v>
      </c>
      <c r="H50" s="18">
        <v>0</v>
      </c>
      <c r="K50" s="2">
        <f t="shared" si="2"/>
        <v>147.023</v>
      </c>
      <c r="P50" s="2">
        <f t="shared" si="3"/>
        <v>29.404599999999999</v>
      </c>
      <c r="Q50" s="21"/>
      <c r="R50" s="21"/>
      <c r="S50" s="21"/>
      <c r="T50" s="21"/>
      <c r="U50" s="2">
        <f t="shared" si="4"/>
        <v>2.7812995245641838</v>
      </c>
      <c r="V50" s="2">
        <f t="shared" si="5"/>
        <v>2.7812995245641838</v>
      </c>
      <c r="Y50" s="2">
        <f>VLOOKUP(A50,[1]TDSheet!$A:$Z,26,0)</f>
        <v>0</v>
      </c>
      <c r="Z50" s="2">
        <f>VLOOKUP(A50,[1]TDSheet!$A:$AA,27,0)</f>
        <v>0</v>
      </c>
      <c r="AA50" s="2">
        <f>VLOOKUP(A50,[1]TDSheet!$A:$P,16,0)</f>
        <v>19.3748</v>
      </c>
      <c r="AB50" s="24" t="str">
        <f>VLOOKUP(A50,[1]TDSheet!$A:$AB,28,0)</f>
        <v>акция/вывод</v>
      </c>
      <c r="AC50" s="2">
        <f t="shared" si="6"/>
        <v>0</v>
      </c>
      <c r="AD50" s="2">
        <f t="shared" si="7"/>
        <v>0</v>
      </c>
    </row>
    <row r="51" spans="1:30" ht="11.1" customHeight="1" outlineLevel="3" x14ac:dyDescent="0.2">
      <c r="A51" s="8" t="s">
        <v>14</v>
      </c>
      <c r="B51" s="8" t="str">
        <f>VLOOKUP(A51,[1]TDSheet!$A:$B,2,0)</f>
        <v>кг</v>
      </c>
      <c r="C51" s="19" t="str">
        <f>VLOOKUP(A51,[1]TDSheet!$A:$C,3,0)</f>
        <v>АКЦИЯ</v>
      </c>
      <c r="D51" s="9">
        <v>360.92399999999998</v>
      </c>
      <c r="E51" s="9">
        <v>1.6970000000000001</v>
      </c>
      <c r="F51" s="9">
        <v>103.645</v>
      </c>
      <c r="G51" s="9">
        <v>249.52199999999999</v>
      </c>
      <c r="H51" s="18">
        <f>VLOOKUP(A51,[1]TDSheet!$A:$H,8,0)</f>
        <v>1</v>
      </c>
      <c r="K51" s="2">
        <f t="shared" si="2"/>
        <v>103.645</v>
      </c>
      <c r="P51" s="2">
        <f t="shared" si="3"/>
        <v>20.728999999999999</v>
      </c>
      <c r="Q51" s="21"/>
      <c r="R51" s="21"/>
      <c r="S51" s="21"/>
      <c r="T51" s="21"/>
      <c r="U51" s="2">
        <f t="shared" si="4"/>
        <v>12.037338993680351</v>
      </c>
      <c r="V51" s="2">
        <f t="shared" si="5"/>
        <v>12.037338993680351</v>
      </c>
      <c r="Y51" s="2">
        <f>VLOOKUP(A51,[1]TDSheet!$A:$Z,26,0)</f>
        <v>0</v>
      </c>
      <c r="Z51" s="2">
        <f>VLOOKUP(A51,[1]TDSheet!$A:$AA,27,0)</f>
        <v>0</v>
      </c>
      <c r="AA51" s="2">
        <f>VLOOKUP(A51,[1]TDSheet!$A:$P,16,0)</f>
        <v>28.674200000000003</v>
      </c>
      <c r="AC51" s="2">
        <f t="shared" si="6"/>
        <v>0</v>
      </c>
      <c r="AD51" s="2">
        <f t="shared" si="7"/>
        <v>0</v>
      </c>
    </row>
    <row r="52" spans="1:30" ht="21.95" customHeight="1" outlineLevel="3" x14ac:dyDescent="0.2">
      <c r="A52" s="8" t="s">
        <v>15</v>
      </c>
      <c r="B52" s="8" t="str">
        <f>VLOOKUP(A52,[1]TDSheet!$A:$B,2,0)</f>
        <v>кг</v>
      </c>
      <c r="C52" s="19" t="str">
        <f>VLOOKUP(A52,[1]TDSheet!$A:$C,3,0)</f>
        <v>АКЦИЯ</v>
      </c>
      <c r="D52" s="9">
        <v>682.23</v>
      </c>
      <c r="E52" s="9">
        <v>0.17100000000000001</v>
      </c>
      <c r="F52" s="9">
        <v>108.474</v>
      </c>
      <c r="G52" s="9">
        <v>185.22499999999999</v>
      </c>
      <c r="H52" s="18">
        <f>VLOOKUP(A52,[1]TDSheet!$A:$H,8,0)</f>
        <v>1</v>
      </c>
      <c r="K52" s="2">
        <f t="shared" si="2"/>
        <v>108.474</v>
      </c>
      <c r="M52" s="25">
        <v>302</v>
      </c>
      <c r="P52" s="2">
        <f t="shared" si="3"/>
        <v>21.694800000000001</v>
      </c>
      <c r="Q52" s="21"/>
      <c r="R52" s="21"/>
      <c r="S52" s="21"/>
      <c r="T52" s="21"/>
      <c r="U52" s="2">
        <f t="shared" si="4"/>
        <v>22.458146652654094</v>
      </c>
      <c r="V52" s="2">
        <f t="shared" si="5"/>
        <v>22.458146652654094</v>
      </c>
      <c r="Y52" s="2">
        <f>VLOOKUP(A52,[1]TDSheet!$A:$Z,26,0)</f>
        <v>37.055999999999997</v>
      </c>
      <c r="Z52" s="2">
        <f>VLOOKUP(A52,[1]TDSheet!$A:$AA,27,0)</f>
        <v>0</v>
      </c>
      <c r="AA52" s="2">
        <f>VLOOKUP(A52,[1]TDSheet!$A:$P,16,0)</f>
        <v>14.771799999999999</v>
      </c>
      <c r="AC52" s="2">
        <f t="shared" si="6"/>
        <v>0</v>
      </c>
      <c r="AD52" s="2">
        <f t="shared" si="7"/>
        <v>0</v>
      </c>
    </row>
    <row r="53" spans="1:30" ht="11.1" customHeight="1" outlineLevel="3" x14ac:dyDescent="0.2">
      <c r="A53" s="8" t="s">
        <v>45</v>
      </c>
      <c r="B53" s="8" t="str">
        <f>VLOOKUP(A53,[1]TDSheet!$A:$B,2,0)</f>
        <v>кг</v>
      </c>
      <c r="C53" s="8"/>
      <c r="D53" s="9">
        <v>131.94</v>
      </c>
      <c r="E53" s="9">
        <v>109.926</v>
      </c>
      <c r="F53" s="9">
        <v>240.08699999999999</v>
      </c>
      <c r="G53" s="9">
        <v>1.7789999999999999</v>
      </c>
      <c r="H53" s="18">
        <f>VLOOKUP(A53,[1]TDSheet!$A:$H,8,0)</f>
        <v>1</v>
      </c>
      <c r="K53" s="2">
        <f t="shared" si="2"/>
        <v>83.776999999999987</v>
      </c>
      <c r="L53" s="2">
        <f>VLOOKUP(A53,[2]TDSheet!$A:$G,7,0)</f>
        <v>156.31</v>
      </c>
      <c r="M53" s="25">
        <v>108</v>
      </c>
      <c r="P53" s="2">
        <f t="shared" si="3"/>
        <v>16.755399999999998</v>
      </c>
      <c r="Q53" s="21">
        <v>75</v>
      </c>
      <c r="R53" s="21"/>
      <c r="S53" s="21"/>
      <c r="T53" s="21"/>
      <c r="U53" s="2">
        <f t="shared" si="4"/>
        <v>11.028026785394561</v>
      </c>
      <c r="V53" s="2">
        <f t="shared" si="5"/>
        <v>6.5518579084951725</v>
      </c>
      <c r="Y53" s="2">
        <f>VLOOKUP(A53,[1]TDSheet!$A:$Z,26,0)</f>
        <v>23.866599999999998</v>
      </c>
      <c r="Z53" s="2">
        <f>VLOOKUP(A53,[1]TDSheet!$A:$AA,27,0)</f>
        <v>20.130399999999998</v>
      </c>
      <c r="AA53" s="2">
        <f>VLOOKUP(A53,[1]TDSheet!$A:$P,16,0)</f>
        <v>0</v>
      </c>
      <c r="AC53" s="2">
        <f t="shared" si="6"/>
        <v>75</v>
      </c>
      <c r="AD53" s="2">
        <f t="shared" si="7"/>
        <v>0</v>
      </c>
    </row>
    <row r="54" spans="1:30" ht="11.1" customHeight="1" outlineLevel="3" x14ac:dyDescent="0.2">
      <c r="A54" s="8" t="s">
        <v>46</v>
      </c>
      <c r="B54" s="8" t="str">
        <f>VLOOKUP(A54,[1]TDSheet!$A:$B,2,0)</f>
        <v>кг</v>
      </c>
      <c r="C54" s="8"/>
      <c r="D54" s="10">
        <v>193.815</v>
      </c>
      <c r="E54" s="9">
        <v>2.7709999999999999</v>
      </c>
      <c r="F54" s="9">
        <v>187.292</v>
      </c>
      <c r="G54" s="9">
        <v>0.36099999999999999</v>
      </c>
      <c r="H54" s="18">
        <f>VLOOKUP(A54,[1]TDSheet!$A:$H,8,0)</f>
        <v>1</v>
      </c>
      <c r="K54" s="2">
        <f t="shared" si="2"/>
        <v>188.768</v>
      </c>
      <c r="L54" s="2">
        <f>VLOOKUP(A54,[2]TDSheet!$A:$G,7,0)</f>
        <v>-1.476</v>
      </c>
      <c r="M54" s="25">
        <v>57</v>
      </c>
      <c r="P54" s="2">
        <f t="shared" si="3"/>
        <v>37.753599999999999</v>
      </c>
      <c r="Q54" s="21">
        <v>250</v>
      </c>
      <c r="R54" s="21"/>
      <c r="S54" s="21"/>
      <c r="T54" s="21"/>
      <c r="U54" s="2">
        <f t="shared" si="4"/>
        <v>8.1412368621800297</v>
      </c>
      <c r="V54" s="2">
        <f t="shared" si="5"/>
        <v>1.5193517969147312</v>
      </c>
      <c r="Y54" s="2">
        <f>VLOOKUP(A54,[1]TDSheet!$A:$Z,26,0)</f>
        <v>17.597799999999999</v>
      </c>
      <c r="Z54" s="2">
        <f>VLOOKUP(A54,[1]TDSheet!$A:$AA,27,0)</f>
        <v>27.607999999999997</v>
      </c>
      <c r="AA54" s="2">
        <f>VLOOKUP(A54,[1]TDSheet!$A:$P,16,0)</f>
        <v>1.1900000000000091</v>
      </c>
      <c r="AC54" s="2">
        <f t="shared" si="6"/>
        <v>250</v>
      </c>
      <c r="AD54" s="2">
        <f t="shared" si="7"/>
        <v>0</v>
      </c>
    </row>
    <row r="55" spans="1:30" ht="11.1" customHeight="1" outlineLevel="3" x14ac:dyDescent="0.2">
      <c r="A55" s="8" t="s">
        <v>47</v>
      </c>
      <c r="B55" s="8" t="str">
        <f>VLOOKUP(A55,[1]TDSheet!$A:$B,2,0)</f>
        <v>кг</v>
      </c>
      <c r="C55" s="8"/>
      <c r="D55" s="9"/>
      <c r="E55" s="9">
        <v>224.94800000000001</v>
      </c>
      <c r="F55" s="9">
        <v>222.00200000000001</v>
      </c>
      <c r="G55" s="9"/>
      <c r="H55" s="18">
        <f>VLOOKUP(A55,[1]TDSheet!$A:$H,8,0)</f>
        <v>1</v>
      </c>
      <c r="K55" s="2">
        <f t="shared" si="2"/>
        <v>0</v>
      </c>
      <c r="L55" s="2">
        <f>VLOOKUP(A55,[2]TDSheet!$A:$G,7,0)</f>
        <v>222.00200000000001</v>
      </c>
      <c r="M55" s="25">
        <v>379</v>
      </c>
      <c r="P55" s="2">
        <f t="shared" si="3"/>
        <v>0</v>
      </c>
      <c r="Q55" s="21"/>
      <c r="R55" s="21"/>
      <c r="S55" s="21"/>
      <c r="T55" s="21"/>
      <c r="U55" s="2" t="e">
        <f t="shared" si="4"/>
        <v>#DIV/0!</v>
      </c>
      <c r="V55" s="2" t="e">
        <f t="shared" si="5"/>
        <v>#DIV/0!</v>
      </c>
      <c r="Y55" s="2">
        <f>VLOOKUP(A55,[1]TDSheet!$A:$Z,26,0)</f>
        <v>49.395799999999994</v>
      </c>
      <c r="Z55" s="2">
        <f>VLOOKUP(A55,[1]TDSheet!$A:$AA,27,0)</f>
        <v>14.503999999999996</v>
      </c>
      <c r="AA55" s="2">
        <f>VLOOKUP(A55,[1]TDSheet!$A:$P,16,0)</f>
        <v>0</v>
      </c>
      <c r="AC55" s="2">
        <f t="shared" si="6"/>
        <v>0</v>
      </c>
      <c r="AD55" s="2">
        <f t="shared" si="7"/>
        <v>0</v>
      </c>
    </row>
    <row r="56" spans="1:30" ht="11.1" customHeight="1" outlineLevel="3" x14ac:dyDescent="0.2">
      <c r="A56" s="8" t="s">
        <v>48</v>
      </c>
      <c r="B56" s="8" t="str">
        <f>VLOOKUP(A56,[1]TDSheet!$A:$B,2,0)</f>
        <v>кг</v>
      </c>
      <c r="C56" s="8"/>
      <c r="D56" s="10">
        <v>1515.0129999999999</v>
      </c>
      <c r="E56" s="9"/>
      <c r="F56" s="9">
        <v>1401.2329999999999</v>
      </c>
      <c r="G56" s="9">
        <v>35.762999999999998</v>
      </c>
      <c r="H56" s="18">
        <f>VLOOKUP(A56,[1]TDSheet!$A:$H,8,0)</f>
        <v>1</v>
      </c>
      <c r="K56" s="2">
        <f t="shared" si="2"/>
        <v>1401.2329999999999</v>
      </c>
      <c r="M56" s="25">
        <v>1054</v>
      </c>
      <c r="P56" s="2">
        <f t="shared" si="3"/>
        <v>280.2466</v>
      </c>
      <c r="Q56" s="21">
        <v>1700</v>
      </c>
      <c r="R56" s="21"/>
      <c r="S56" s="21"/>
      <c r="T56" s="21"/>
      <c r="U56" s="2">
        <f t="shared" si="4"/>
        <v>9.9546720638180801</v>
      </c>
      <c r="V56" s="2">
        <f t="shared" si="5"/>
        <v>3.8885859810609653</v>
      </c>
      <c r="Y56" s="2">
        <f>VLOOKUP(A56,[1]TDSheet!$A:$Z,26,0)</f>
        <v>251.50039999999998</v>
      </c>
      <c r="Z56" s="2">
        <f>VLOOKUP(A56,[1]TDSheet!$A:$AA,27,0)</f>
        <v>256.74719999999996</v>
      </c>
      <c r="AA56" s="2">
        <f>VLOOKUP(A56,[1]TDSheet!$A:$P,16,0)</f>
        <v>12.240200000000005</v>
      </c>
      <c r="AC56" s="2">
        <f t="shared" si="6"/>
        <v>1700</v>
      </c>
      <c r="AD56" s="2">
        <f t="shared" si="7"/>
        <v>0</v>
      </c>
    </row>
    <row r="57" spans="1:30" ht="11.1" customHeight="1" outlineLevel="3" x14ac:dyDescent="0.2">
      <c r="A57" s="8" t="s">
        <v>67</v>
      </c>
      <c r="B57" s="8" t="str">
        <f>VLOOKUP(A57,[1]TDSheet!$A:$B,2,0)</f>
        <v>шт</v>
      </c>
      <c r="C57" s="19" t="str">
        <f>VLOOKUP(A57,[1]TDSheet!$A:$C,3,0)</f>
        <v>АКЦИЯ</v>
      </c>
      <c r="D57" s="9">
        <v>2174</v>
      </c>
      <c r="E57" s="9"/>
      <c r="F57" s="9">
        <v>328</v>
      </c>
      <c r="G57" s="9">
        <v>1765</v>
      </c>
      <c r="H57" s="18">
        <f>VLOOKUP(A57,[1]TDSheet!$A:$H,8,0)</f>
        <v>0.4</v>
      </c>
      <c r="K57" s="2">
        <f t="shared" si="2"/>
        <v>328</v>
      </c>
      <c r="P57" s="2">
        <f t="shared" si="3"/>
        <v>65.599999999999994</v>
      </c>
      <c r="Q57" s="21"/>
      <c r="R57" s="21"/>
      <c r="S57" s="21"/>
      <c r="T57" s="21"/>
      <c r="U57" s="2">
        <f t="shared" si="4"/>
        <v>26.905487804878049</v>
      </c>
      <c r="V57" s="2">
        <f t="shared" si="5"/>
        <v>26.905487804878049</v>
      </c>
      <c r="Y57" s="2">
        <f>VLOOKUP(A57,[1]TDSheet!$A:$Z,26,0)</f>
        <v>32</v>
      </c>
      <c r="Z57" s="2">
        <f>VLOOKUP(A57,[1]TDSheet!$A:$AA,27,0)</f>
        <v>0</v>
      </c>
      <c r="AA57" s="2">
        <f>VLOOKUP(A57,[1]TDSheet!$A:$P,16,0)</f>
        <v>89.4</v>
      </c>
      <c r="AC57" s="2">
        <f t="shared" si="6"/>
        <v>0</v>
      </c>
      <c r="AD57" s="2">
        <f t="shared" si="7"/>
        <v>0</v>
      </c>
    </row>
    <row r="58" spans="1:30" ht="11.1" customHeight="1" outlineLevel="3" x14ac:dyDescent="0.2">
      <c r="A58" s="8" t="s">
        <v>49</v>
      </c>
      <c r="B58" s="8" t="str">
        <f>VLOOKUP(A58,[1]TDSheet!$A:$B,2,0)</f>
        <v>кг</v>
      </c>
      <c r="C58" s="8"/>
      <c r="D58" s="9">
        <v>192.453</v>
      </c>
      <c r="E58" s="9">
        <v>128.696</v>
      </c>
      <c r="F58" s="9">
        <v>116.45</v>
      </c>
      <c r="G58" s="9">
        <v>189.45599999999999</v>
      </c>
      <c r="H58" s="18">
        <f>VLOOKUP(A58,[1]TDSheet!$A:$H,8,0)</f>
        <v>1</v>
      </c>
      <c r="K58" s="2">
        <f t="shared" si="2"/>
        <v>116.45</v>
      </c>
      <c r="P58" s="2">
        <f t="shared" si="3"/>
        <v>23.29</v>
      </c>
      <c r="Q58" s="21">
        <v>70</v>
      </c>
      <c r="R58" s="21"/>
      <c r="S58" s="21"/>
      <c r="T58" s="21"/>
      <c r="U58" s="2">
        <f t="shared" si="4"/>
        <v>11.140231859167026</v>
      </c>
      <c r="V58" s="2">
        <f t="shared" si="5"/>
        <v>8.1346500644053243</v>
      </c>
      <c r="Y58" s="2">
        <f>VLOOKUP(A58,[1]TDSheet!$A:$Z,26,0)</f>
        <v>20.490000000000002</v>
      </c>
      <c r="Z58" s="2">
        <f>VLOOKUP(A58,[1]TDSheet!$A:$AA,27,0)</f>
        <v>18.336199999999998</v>
      </c>
      <c r="AA58" s="2">
        <f>VLOOKUP(A58,[1]TDSheet!$A:$P,16,0)</f>
        <v>27.015200000000004</v>
      </c>
      <c r="AC58" s="2">
        <f t="shared" si="6"/>
        <v>70</v>
      </c>
      <c r="AD58" s="2">
        <f t="shared" si="7"/>
        <v>0</v>
      </c>
    </row>
    <row r="59" spans="1:30" ht="11.1" customHeight="1" outlineLevel="3" x14ac:dyDescent="0.2">
      <c r="A59" s="8" t="s">
        <v>50</v>
      </c>
      <c r="B59" s="8" t="str">
        <f>VLOOKUP(A59,[1]TDSheet!$A:$B,2,0)</f>
        <v>кг</v>
      </c>
      <c r="C59" s="8"/>
      <c r="D59" s="9">
        <v>399.69799999999998</v>
      </c>
      <c r="E59" s="9">
        <v>483.69900000000001</v>
      </c>
      <c r="F59" s="9">
        <v>490.995</v>
      </c>
      <c r="G59" s="9">
        <v>352.56799999999998</v>
      </c>
      <c r="H59" s="18">
        <f>VLOOKUP(A59,[1]TDSheet!$A:$H,8,0)</f>
        <v>1</v>
      </c>
      <c r="K59" s="2">
        <f t="shared" si="2"/>
        <v>361.19400000000002</v>
      </c>
      <c r="L59" s="2">
        <f>VLOOKUP(A59,[2]TDSheet!$A:$G,7,0)</f>
        <v>129.80099999999999</v>
      </c>
      <c r="P59" s="2">
        <f t="shared" si="3"/>
        <v>72.238799999999998</v>
      </c>
      <c r="Q59" s="21">
        <v>440</v>
      </c>
      <c r="R59" s="21"/>
      <c r="S59" s="21"/>
      <c r="T59" s="21"/>
      <c r="U59" s="2">
        <f t="shared" si="4"/>
        <v>10.971500080289262</v>
      </c>
      <c r="V59" s="2">
        <f t="shared" si="5"/>
        <v>4.880590485999214</v>
      </c>
      <c r="Y59" s="2">
        <f>VLOOKUP(A59,[1]TDSheet!$A:$Z,26,0)</f>
        <v>12.940800000000001</v>
      </c>
      <c r="Z59" s="2">
        <f>VLOOKUP(A59,[1]TDSheet!$A:$AA,27,0)</f>
        <v>57.561400000000006</v>
      </c>
      <c r="AA59" s="2">
        <f>VLOOKUP(A59,[1]TDSheet!$A:$P,16,0)</f>
        <v>63.692600000000006</v>
      </c>
      <c r="AC59" s="2">
        <f t="shared" si="6"/>
        <v>440</v>
      </c>
      <c r="AD59" s="2">
        <f t="shared" si="7"/>
        <v>0</v>
      </c>
    </row>
    <row r="60" spans="1:30" ht="21.95" customHeight="1" outlineLevel="3" x14ac:dyDescent="0.2">
      <c r="A60" s="8" t="s">
        <v>68</v>
      </c>
      <c r="B60" s="8" t="str">
        <f>VLOOKUP(A60,[1]TDSheet!$A:$B,2,0)</f>
        <v>шт</v>
      </c>
      <c r="C60" s="8"/>
      <c r="D60" s="9">
        <v>96</v>
      </c>
      <c r="E60" s="9">
        <v>90</v>
      </c>
      <c r="F60" s="9">
        <v>142</v>
      </c>
      <c r="G60" s="9">
        <v>42</v>
      </c>
      <c r="H60" s="18">
        <f>VLOOKUP(A60,[1]TDSheet!$A:$H,8,0)</f>
        <v>0.35</v>
      </c>
      <c r="K60" s="2">
        <f t="shared" si="2"/>
        <v>107</v>
      </c>
      <c r="L60" s="2">
        <f>VLOOKUP(A60,[2]TDSheet!$A:$G,7,0)</f>
        <v>35</v>
      </c>
      <c r="M60" s="25">
        <v>144</v>
      </c>
      <c r="P60" s="2">
        <f t="shared" si="3"/>
        <v>21.4</v>
      </c>
      <c r="Q60" s="21">
        <v>50</v>
      </c>
      <c r="R60" s="21"/>
      <c r="S60" s="21"/>
      <c r="T60" s="21"/>
      <c r="U60" s="2">
        <f t="shared" si="4"/>
        <v>11.028037383177571</v>
      </c>
      <c r="V60" s="2">
        <f t="shared" si="5"/>
        <v>8.6915887850467293</v>
      </c>
      <c r="Y60" s="2">
        <f>VLOOKUP(A60,[1]TDSheet!$A:$Z,26,0)</f>
        <v>43</v>
      </c>
      <c r="Z60" s="2">
        <f>VLOOKUP(A60,[1]TDSheet!$A:$AA,27,0)</f>
        <v>33.200000000000003</v>
      </c>
      <c r="AA60" s="2">
        <f>VLOOKUP(A60,[1]TDSheet!$A:$P,16,0)</f>
        <v>25.8</v>
      </c>
      <c r="AC60" s="2">
        <f t="shared" si="6"/>
        <v>17.5</v>
      </c>
      <c r="AD60" s="2">
        <f t="shared" si="7"/>
        <v>0</v>
      </c>
    </row>
    <row r="61" spans="1:30" ht="21.95" customHeight="1" outlineLevel="3" x14ac:dyDescent="0.2">
      <c r="A61" s="8" t="s">
        <v>69</v>
      </c>
      <c r="B61" s="8" t="str">
        <f>VLOOKUP(A61,[1]TDSheet!$A:$B,2,0)</f>
        <v>шт</v>
      </c>
      <c r="C61" s="19" t="str">
        <f>VLOOKUP(A61,[1]TDSheet!$A:$C,3,0)</f>
        <v>АКЦИЯ</v>
      </c>
      <c r="D61" s="9">
        <v>450</v>
      </c>
      <c r="E61" s="9">
        <v>924</v>
      </c>
      <c r="F61" s="9">
        <v>494</v>
      </c>
      <c r="G61" s="9">
        <v>807</v>
      </c>
      <c r="H61" s="18">
        <v>0</v>
      </c>
      <c r="K61" s="2">
        <f t="shared" si="2"/>
        <v>458</v>
      </c>
      <c r="L61" s="2">
        <f>VLOOKUP(A61,[2]TDSheet!$A:$G,7,0)</f>
        <v>36</v>
      </c>
      <c r="P61" s="2">
        <f t="shared" si="3"/>
        <v>91.6</v>
      </c>
      <c r="Q61" s="21"/>
      <c r="R61" s="21"/>
      <c r="S61" s="21"/>
      <c r="T61" s="21"/>
      <c r="U61" s="2">
        <f t="shared" si="4"/>
        <v>8.8100436681222707</v>
      </c>
      <c r="V61" s="2">
        <f t="shared" si="5"/>
        <v>8.8100436681222707</v>
      </c>
      <c r="Y61" s="2">
        <f>VLOOKUP(A61,[1]TDSheet!$A:$Z,26,0)</f>
        <v>0</v>
      </c>
      <c r="Z61" s="2">
        <f>VLOOKUP(A61,[1]TDSheet!$A:$AA,27,0)</f>
        <v>0</v>
      </c>
      <c r="AA61" s="2">
        <f>VLOOKUP(A61,[1]TDSheet!$A:$P,16,0)</f>
        <v>126.2</v>
      </c>
      <c r="AB61" s="24" t="str">
        <f>VLOOKUP(A61,[1]TDSheet!$A:$AB,28,0)</f>
        <v>акция/вывод</v>
      </c>
      <c r="AC61" s="2">
        <f t="shared" si="6"/>
        <v>0</v>
      </c>
      <c r="AD61" s="2">
        <f t="shared" si="7"/>
        <v>0</v>
      </c>
    </row>
    <row r="62" spans="1:30" ht="21.95" customHeight="1" outlineLevel="3" x14ac:dyDescent="0.2">
      <c r="A62" s="8" t="s">
        <v>102</v>
      </c>
      <c r="B62" s="8" t="s">
        <v>103</v>
      </c>
      <c r="C62" s="8"/>
      <c r="D62" s="9"/>
      <c r="E62" s="9"/>
      <c r="F62" s="9"/>
      <c r="G62" s="9"/>
      <c r="H62" s="18">
        <v>1</v>
      </c>
      <c r="K62" s="2">
        <f t="shared" si="2"/>
        <v>0</v>
      </c>
      <c r="M62" s="25">
        <v>586</v>
      </c>
      <c r="P62" s="2">
        <f t="shared" si="3"/>
        <v>0</v>
      </c>
      <c r="Q62" s="21"/>
      <c r="R62" s="21"/>
      <c r="S62" s="21"/>
      <c r="T62" s="21"/>
      <c r="U62" s="2" t="e">
        <f t="shared" si="4"/>
        <v>#DIV/0!</v>
      </c>
      <c r="V62" s="2" t="e">
        <f t="shared" si="5"/>
        <v>#DIV/0!</v>
      </c>
      <c r="Y62" s="2">
        <f>VLOOKUP(A62,[1]TDSheet!$A:$Z,26,0)</f>
        <v>58</v>
      </c>
      <c r="Z62" s="2">
        <f>VLOOKUP(A62,[1]TDSheet!$A:$AA,27,0)</f>
        <v>0</v>
      </c>
      <c r="AA62" s="2">
        <f>VLOOKUP(A62,[1]TDSheet!$A:$P,16,0)</f>
        <v>0</v>
      </c>
      <c r="AC62" s="2">
        <f t="shared" si="6"/>
        <v>0</v>
      </c>
      <c r="AD62" s="2">
        <f t="shared" si="7"/>
        <v>0</v>
      </c>
    </row>
    <row r="63" spans="1:30" ht="11.1" customHeight="1" outlineLevel="3" x14ac:dyDescent="0.2">
      <c r="A63" s="8" t="s">
        <v>16</v>
      </c>
      <c r="B63" s="8" t="str">
        <f>VLOOKUP(A63,[1]TDSheet!$A:$B,2,0)</f>
        <v>кг</v>
      </c>
      <c r="C63" s="19" t="str">
        <f>VLOOKUP(A63,[1]TDSheet!$A:$C,3,0)</f>
        <v>АКЦИЯ</v>
      </c>
      <c r="D63" s="9">
        <v>396.10599999999999</v>
      </c>
      <c r="E63" s="9"/>
      <c r="F63" s="9">
        <v>64.418999999999997</v>
      </c>
      <c r="G63" s="9">
        <v>320.93400000000003</v>
      </c>
      <c r="H63" s="18">
        <v>0</v>
      </c>
      <c r="K63" s="2">
        <f t="shared" si="2"/>
        <v>64.418999999999997</v>
      </c>
      <c r="P63" s="2">
        <f t="shared" si="3"/>
        <v>12.883799999999999</v>
      </c>
      <c r="Q63" s="21"/>
      <c r="R63" s="21"/>
      <c r="S63" s="21"/>
      <c r="T63" s="21"/>
      <c r="U63" s="2">
        <f t="shared" si="4"/>
        <v>24.909886834629539</v>
      </c>
      <c r="V63" s="2">
        <f t="shared" si="5"/>
        <v>24.909886834629539</v>
      </c>
      <c r="Y63" s="2">
        <f>VLOOKUP(A63,[1]TDSheet!$A:$Z,26,0)</f>
        <v>0</v>
      </c>
      <c r="Z63" s="2">
        <f>VLOOKUP(A63,[1]TDSheet!$A:$AA,27,0)</f>
        <v>0</v>
      </c>
      <c r="AA63" s="2">
        <f>VLOOKUP(A63,[1]TDSheet!$A:$P,16,0)</f>
        <v>18.764800000000001</v>
      </c>
      <c r="AB63" s="24" t="str">
        <f>VLOOKUP(A63,[1]TDSheet!$A:$AB,28,0)</f>
        <v>акция/вывод</v>
      </c>
      <c r="AC63" s="2">
        <f t="shared" si="6"/>
        <v>0</v>
      </c>
      <c r="AD63" s="2">
        <f t="shared" si="7"/>
        <v>0</v>
      </c>
    </row>
    <row r="64" spans="1:30" ht="11.1" customHeight="1" outlineLevel="3" x14ac:dyDescent="0.2">
      <c r="A64" s="8" t="s">
        <v>17</v>
      </c>
      <c r="B64" s="8" t="str">
        <f>VLOOKUP(A64,[1]TDSheet!$A:$B,2,0)</f>
        <v>кг</v>
      </c>
      <c r="C64" s="19" t="str">
        <f>VLOOKUP(A64,[1]TDSheet!$A:$C,3,0)</f>
        <v>АКЦИЯ</v>
      </c>
      <c r="D64" s="9">
        <v>454.90100000000001</v>
      </c>
      <c r="E64" s="9"/>
      <c r="F64" s="9">
        <v>82.031999999999996</v>
      </c>
      <c r="G64" s="9">
        <v>15.871</v>
      </c>
      <c r="H64" s="18">
        <v>0</v>
      </c>
      <c r="K64" s="2">
        <f t="shared" si="2"/>
        <v>82.031999999999996</v>
      </c>
      <c r="P64" s="2">
        <f t="shared" si="3"/>
        <v>16.406399999999998</v>
      </c>
      <c r="Q64" s="21"/>
      <c r="R64" s="21"/>
      <c r="S64" s="21"/>
      <c r="T64" s="21"/>
      <c r="U64" s="2">
        <f t="shared" si="4"/>
        <v>0.96736639360249677</v>
      </c>
      <c r="V64" s="2">
        <f t="shared" si="5"/>
        <v>0.96736639360249677</v>
      </c>
      <c r="Y64" s="2">
        <f>VLOOKUP(A64,[1]TDSheet!$A:$Z,26,0)</f>
        <v>0</v>
      </c>
      <c r="Z64" s="2">
        <f>VLOOKUP(A64,[1]TDSheet!$A:$AA,27,0)</f>
        <v>0</v>
      </c>
      <c r="AA64" s="2">
        <f>VLOOKUP(A64,[1]TDSheet!$A:$P,16,0)</f>
        <v>5.4539999999999997</v>
      </c>
      <c r="AB64" s="24" t="str">
        <f>VLOOKUP(A64,[1]TDSheet!$A:$AB,28,0)</f>
        <v>акция/вывод</v>
      </c>
      <c r="AC64" s="2">
        <f t="shared" si="6"/>
        <v>0</v>
      </c>
      <c r="AD64" s="2">
        <f t="shared" si="7"/>
        <v>0</v>
      </c>
    </row>
    <row r="65" spans="1:30" ht="11.1" customHeight="1" outlineLevel="3" x14ac:dyDescent="0.2">
      <c r="A65" s="8" t="s">
        <v>70</v>
      </c>
      <c r="B65" s="8" t="str">
        <f>VLOOKUP(A65,[1]TDSheet!$A:$B,2,0)</f>
        <v>шт</v>
      </c>
      <c r="C65" s="19" t="str">
        <f>VLOOKUP(A65,[1]TDSheet!$A:$C,3,0)</f>
        <v>АКЦИЯ</v>
      </c>
      <c r="D65" s="9">
        <v>2128</v>
      </c>
      <c r="E65" s="9"/>
      <c r="F65" s="9">
        <v>749</v>
      </c>
      <c r="G65" s="9">
        <v>890</v>
      </c>
      <c r="H65" s="18">
        <v>0</v>
      </c>
      <c r="K65" s="2">
        <f t="shared" si="2"/>
        <v>749</v>
      </c>
      <c r="P65" s="2">
        <f t="shared" si="3"/>
        <v>149.80000000000001</v>
      </c>
      <c r="Q65" s="21"/>
      <c r="R65" s="21"/>
      <c r="S65" s="21"/>
      <c r="T65" s="21"/>
      <c r="U65" s="2">
        <f t="shared" si="4"/>
        <v>5.9412550066755667</v>
      </c>
      <c r="V65" s="2">
        <f t="shared" si="5"/>
        <v>5.9412550066755667</v>
      </c>
      <c r="Y65" s="2">
        <f>VLOOKUP(A65,[1]TDSheet!$A:$Z,26,0)</f>
        <v>0</v>
      </c>
      <c r="Z65" s="2">
        <f>VLOOKUP(A65,[1]TDSheet!$A:$AA,27,0)</f>
        <v>0</v>
      </c>
      <c r="AA65" s="2">
        <f>VLOOKUP(A65,[1]TDSheet!$A:$P,16,0)</f>
        <v>44.6</v>
      </c>
      <c r="AB65" s="24" t="str">
        <f>VLOOKUP(A65,[1]TDSheet!$A:$AB,28,0)</f>
        <v>акция/вывод</v>
      </c>
      <c r="AC65" s="2">
        <f t="shared" si="6"/>
        <v>0</v>
      </c>
      <c r="AD65" s="2">
        <f t="shared" si="7"/>
        <v>0</v>
      </c>
    </row>
    <row r="66" spans="1:30" ht="11.1" customHeight="1" outlineLevel="3" x14ac:dyDescent="0.2">
      <c r="A66" s="8" t="s">
        <v>71</v>
      </c>
      <c r="B66" s="8" t="str">
        <f>VLOOKUP(A66,[1]TDSheet!$A:$B,2,0)</f>
        <v>шт</v>
      </c>
      <c r="C66" s="19" t="str">
        <f>VLOOKUP(A66,[1]TDSheet!$A:$C,3,0)</f>
        <v>АКЦИЯ</v>
      </c>
      <c r="D66" s="9">
        <v>2168</v>
      </c>
      <c r="E66" s="9">
        <v>3</v>
      </c>
      <c r="F66" s="9">
        <v>661</v>
      </c>
      <c r="G66" s="9">
        <v>1033</v>
      </c>
      <c r="H66" s="18">
        <v>0</v>
      </c>
      <c r="K66" s="2">
        <f t="shared" si="2"/>
        <v>661</v>
      </c>
      <c r="P66" s="2">
        <f t="shared" si="3"/>
        <v>132.19999999999999</v>
      </c>
      <c r="Q66" s="21"/>
      <c r="R66" s="21"/>
      <c r="S66" s="21"/>
      <c r="T66" s="21"/>
      <c r="U66" s="2">
        <f t="shared" si="4"/>
        <v>7.8139183055975803</v>
      </c>
      <c r="V66" s="2">
        <f t="shared" si="5"/>
        <v>7.8139183055975803</v>
      </c>
      <c r="Y66" s="2">
        <f>VLOOKUP(A66,[1]TDSheet!$A:$Z,26,0)</f>
        <v>0</v>
      </c>
      <c r="Z66" s="2">
        <f>VLOOKUP(A66,[1]TDSheet!$A:$AA,27,0)</f>
        <v>0</v>
      </c>
      <c r="AA66" s="2">
        <f>VLOOKUP(A66,[1]TDSheet!$A:$P,16,0)</f>
        <v>35</v>
      </c>
      <c r="AB66" s="24" t="str">
        <f>VLOOKUP(A66,[1]TDSheet!$A:$AB,28,0)</f>
        <v>акция/вывод</v>
      </c>
      <c r="AC66" s="2">
        <f t="shared" si="6"/>
        <v>0</v>
      </c>
      <c r="AD66" s="2">
        <f t="shared" si="7"/>
        <v>0</v>
      </c>
    </row>
    <row r="67" spans="1:30" ht="11.1" customHeight="1" outlineLevel="3" x14ac:dyDescent="0.2">
      <c r="A67" s="8" t="s">
        <v>51</v>
      </c>
      <c r="B67" s="8" t="str">
        <f>VLOOKUP(A67,[1]TDSheet!$A:$B,2,0)</f>
        <v>кг</v>
      </c>
      <c r="C67" s="8"/>
      <c r="D67" s="9">
        <v>347.55500000000001</v>
      </c>
      <c r="E67" s="9">
        <v>0.34100000000000003</v>
      </c>
      <c r="F67" s="9">
        <v>263.11099999999999</v>
      </c>
      <c r="G67" s="9">
        <v>56.036000000000001</v>
      </c>
      <c r="H67" s="18">
        <f>VLOOKUP(A67,[1]TDSheet!$A:$H,8,0)</f>
        <v>0</v>
      </c>
      <c r="K67" s="2">
        <f t="shared" si="2"/>
        <v>220.13</v>
      </c>
      <c r="L67" s="2">
        <f>VLOOKUP(A67,[2]TDSheet!$A:$G,7,0)</f>
        <v>42.981000000000002</v>
      </c>
      <c r="P67" s="2">
        <f t="shared" si="3"/>
        <v>44.025999999999996</v>
      </c>
      <c r="Q67" s="21">
        <v>250</v>
      </c>
      <c r="R67" s="21"/>
      <c r="S67" s="21"/>
      <c r="T67" s="21"/>
      <c r="U67" s="2">
        <f t="shared" si="4"/>
        <v>6.9512560759551176</v>
      </c>
      <c r="V67" s="2">
        <f t="shared" si="5"/>
        <v>1.2727933493844548</v>
      </c>
      <c r="Y67" s="2">
        <f>VLOOKUP(A67,[1]TDSheet!$A:$Z,26,0)</f>
        <v>0</v>
      </c>
      <c r="Z67" s="2">
        <f>VLOOKUP(A67,[1]TDSheet!$A:$AA,27,0)</f>
        <v>14.9178</v>
      </c>
      <c r="AA67" s="2">
        <f>VLOOKUP(A67,[1]TDSheet!$A:$P,16,0)</f>
        <v>61.823599999999999</v>
      </c>
      <c r="AC67" s="2">
        <f t="shared" si="6"/>
        <v>0</v>
      </c>
      <c r="AD67" s="2">
        <f t="shared" si="7"/>
        <v>0</v>
      </c>
    </row>
    <row r="68" spans="1:30" ht="21.95" customHeight="1" outlineLevel="3" x14ac:dyDescent="0.2">
      <c r="A68" s="8" t="s">
        <v>52</v>
      </c>
      <c r="B68" s="8" t="str">
        <f>VLOOKUP(A68,[1]TDSheet!$A:$B,2,0)</f>
        <v>кг</v>
      </c>
      <c r="C68" s="8"/>
      <c r="D68" s="9">
        <v>1.7310000000000001</v>
      </c>
      <c r="E68" s="9">
        <v>227.21299999999999</v>
      </c>
      <c r="F68" s="9">
        <v>53.997999999999998</v>
      </c>
      <c r="G68" s="9">
        <v>174.09100000000001</v>
      </c>
      <c r="H68" s="18">
        <f>VLOOKUP(A68,[1]TDSheet!$A:$H,8,0)</f>
        <v>1</v>
      </c>
      <c r="K68" s="2">
        <f t="shared" si="2"/>
        <v>53.997999999999998</v>
      </c>
      <c r="P68" s="2">
        <f t="shared" si="3"/>
        <v>10.7996</v>
      </c>
      <c r="Q68" s="21"/>
      <c r="R68" s="21"/>
      <c r="S68" s="21"/>
      <c r="T68" s="21"/>
      <c r="U68" s="2">
        <f t="shared" si="4"/>
        <v>16.120134079039964</v>
      </c>
      <c r="V68" s="2">
        <f t="shared" si="5"/>
        <v>16.120134079039964</v>
      </c>
      <c r="Y68" s="2">
        <f>VLOOKUP(A68,[1]TDSheet!$A:$Z,26,0)</f>
        <v>0</v>
      </c>
      <c r="Z68" s="2">
        <f>VLOOKUP(A68,[1]TDSheet!$A:$AA,27,0)</f>
        <v>0</v>
      </c>
      <c r="AA68" s="2">
        <f>VLOOKUP(A68,[1]TDSheet!$A:$P,16,0)</f>
        <v>20.238999999999997</v>
      </c>
      <c r="AC68" s="2">
        <f t="shared" si="6"/>
        <v>0</v>
      </c>
      <c r="AD68" s="2">
        <f t="shared" si="7"/>
        <v>0</v>
      </c>
    </row>
    <row r="69" spans="1:30" ht="11.1" customHeight="1" outlineLevel="3" x14ac:dyDescent="0.2">
      <c r="A69" s="8" t="s">
        <v>72</v>
      </c>
      <c r="B69" s="8" t="str">
        <f>VLOOKUP(A69,[1]TDSheet!$A:$B,2,0)</f>
        <v>кг</v>
      </c>
      <c r="C69" s="19" t="str">
        <f>VLOOKUP(A69,[1]TDSheet!$A:$C,3,0)</f>
        <v>АКЦИЯ</v>
      </c>
      <c r="D69" s="9">
        <v>2092</v>
      </c>
      <c r="E69" s="9"/>
      <c r="F69" s="9">
        <v>662</v>
      </c>
      <c r="G69" s="9">
        <v>1363</v>
      </c>
      <c r="H69" s="18">
        <v>0</v>
      </c>
      <c r="K69" s="2">
        <f t="shared" si="2"/>
        <v>662</v>
      </c>
      <c r="P69" s="2">
        <f t="shared" si="3"/>
        <v>132.4</v>
      </c>
      <c r="Q69" s="21"/>
      <c r="R69" s="21"/>
      <c r="S69" s="21"/>
      <c r="T69" s="21"/>
      <c r="U69" s="2">
        <f t="shared" si="4"/>
        <v>10.294561933534743</v>
      </c>
      <c r="V69" s="2">
        <f t="shared" si="5"/>
        <v>10.294561933534743</v>
      </c>
      <c r="Y69" s="2">
        <f>VLOOKUP(A69,[1]TDSheet!$A:$Z,26,0)</f>
        <v>0</v>
      </c>
      <c r="Z69" s="2">
        <f>VLOOKUP(A69,[1]TDSheet!$A:$AA,27,0)</f>
        <v>0</v>
      </c>
      <c r="AA69" s="2">
        <f>VLOOKUP(A69,[1]TDSheet!$A:$P,16,0)</f>
        <v>50.4</v>
      </c>
      <c r="AB69" s="24" t="str">
        <f>VLOOKUP(A69,[1]TDSheet!$A:$AB,28,0)</f>
        <v>акция/вывод</v>
      </c>
      <c r="AC69" s="2">
        <f t="shared" si="6"/>
        <v>0</v>
      </c>
      <c r="AD69" s="2">
        <f t="shared" si="7"/>
        <v>0</v>
      </c>
    </row>
    <row r="70" spans="1:30" ht="11.1" customHeight="1" outlineLevel="3" x14ac:dyDescent="0.2">
      <c r="A70" s="8" t="s">
        <v>53</v>
      </c>
      <c r="B70" s="8" t="str">
        <f>VLOOKUP(A70,[1]TDSheet!$A:$B,2,0)</f>
        <v>кг</v>
      </c>
      <c r="C70" s="8"/>
      <c r="D70" s="9">
        <v>139.053</v>
      </c>
      <c r="E70" s="9">
        <v>0.35099999999999998</v>
      </c>
      <c r="F70" s="9">
        <v>118.986</v>
      </c>
      <c r="G70" s="9">
        <v>20.417999999999999</v>
      </c>
      <c r="H70" s="18">
        <f>VLOOKUP(A70,[1]TDSheet!$A:$H,8,0)</f>
        <v>1</v>
      </c>
      <c r="K70" s="2">
        <f t="shared" si="2"/>
        <v>118.986</v>
      </c>
      <c r="P70" s="2">
        <f t="shared" si="3"/>
        <v>23.7972</v>
      </c>
      <c r="Q70" s="21">
        <v>150</v>
      </c>
      <c r="R70" s="21"/>
      <c r="S70" s="21"/>
      <c r="T70" s="21"/>
      <c r="U70" s="2">
        <f t="shared" si="4"/>
        <v>7.1612626695577637</v>
      </c>
      <c r="V70" s="2">
        <f t="shared" si="5"/>
        <v>0.85800010085220102</v>
      </c>
      <c r="Y70" s="2">
        <f>VLOOKUP(A70,[1]TDSheet!$A:$Z,26,0)</f>
        <v>0</v>
      </c>
      <c r="Z70" s="2">
        <f>VLOOKUP(A70,[1]TDSheet!$A:$AA,27,0)</f>
        <v>0</v>
      </c>
      <c r="AA70" s="2">
        <f>VLOOKUP(A70,[1]TDSheet!$A:$P,16,0)</f>
        <v>0</v>
      </c>
      <c r="AC70" s="2">
        <f t="shared" si="6"/>
        <v>150</v>
      </c>
      <c r="AD70" s="2">
        <f t="shared" si="7"/>
        <v>0</v>
      </c>
    </row>
    <row r="71" spans="1:30" ht="11.1" customHeight="1" outlineLevel="3" x14ac:dyDescent="0.2">
      <c r="A71" s="8" t="s">
        <v>73</v>
      </c>
      <c r="B71" s="8" t="str">
        <f>VLOOKUP(A71,[1]TDSheet!$A:$B,2,0)</f>
        <v>шт</v>
      </c>
      <c r="C71" s="8"/>
      <c r="D71" s="9">
        <v>43</v>
      </c>
      <c r="E71" s="9">
        <v>117</v>
      </c>
      <c r="F71" s="9">
        <v>122</v>
      </c>
      <c r="G71" s="9">
        <v>6</v>
      </c>
      <c r="H71" s="18">
        <f>VLOOKUP(A71,[1]TDSheet!$A:$H,8,0)</f>
        <v>0</v>
      </c>
      <c r="K71" s="2">
        <f t="shared" ref="K71:K75" si="9">F71-L71</f>
        <v>122</v>
      </c>
      <c r="P71" s="2">
        <f t="shared" ref="P71:P75" si="10">K71/5</f>
        <v>24.4</v>
      </c>
      <c r="Q71" s="21"/>
      <c r="R71" s="21"/>
      <c r="S71" s="21"/>
      <c r="T71" s="21"/>
      <c r="U71" s="2">
        <f t="shared" ref="U71:U75" si="11">(G71+M71+Q71+R71+S71+T71)/P71</f>
        <v>0.24590163934426232</v>
      </c>
      <c r="V71" s="2">
        <f t="shared" ref="V71:V75" si="12">(G71+M71)/P71</f>
        <v>0.24590163934426232</v>
      </c>
      <c r="Y71" s="2">
        <f>VLOOKUP(A71,[1]TDSheet!$A:$Z,26,0)</f>
        <v>0</v>
      </c>
      <c r="Z71" s="2">
        <f>VLOOKUP(A71,[1]TDSheet!$A:$AA,27,0)</f>
        <v>2.8</v>
      </c>
      <c r="AA71" s="2">
        <f>VLOOKUP(A71,[1]TDSheet!$A:$P,16,0)</f>
        <v>29.2</v>
      </c>
      <c r="AC71" s="2">
        <f t="shared" ref="AC71:AC75" si="13">Q71*H71</f>
        <v>0</v>
      </c>
      <c r="AD71" s="2">
        <f t="shared" ref="AD71:AD75" si="14">R71*H71</f>
        <v>0</v>
      </c>
    </row>
    <row r="72" spans="1:30" ht="11.1" customHeight="1" outlineLevel="3" x14ac:dyDescent="0.2">
      <c r="A72" s="8" t="s">
        <v>54</v>
      </c>
      <c r="B72" s="8" t="str">
        <f>VLOOKUP(A72,[1]TDSheet!$A:$B,2,0)</f>
        <v>кг</v>
      </c>
      <c r="C72" s="8"/>
      <c r="D72" s="9">
        <v>79.838999999999999</v>
      </c>
      <c r="E72" s="9">
        <v>60.579000000000001</v>
      </c>
      <c r="F72" s="9">
        <v>111.474</v>
      </c>
      <c r="G72" s="9">
        <v>16.530999999999999</v>
      </c>
      <c r="H72" s="18">
        <f>VLOOKUP(A72,[1]TDSheet!$A:$H,8,0)</f>
        <v>0</v>
      </c>
      <c r="K72" s="2">
        <f t="shared" si="9"/>
        <v>111.474</v>
      </c>
      <c r="P72" s="2">
        <f t="shared" si="10"/>
        <v>22.294800000000002</v>
      </c>
      <c r="Q72" s="21"/>
      <c r="R72" s="21"/>
      <c r="S72" s="21"/>
      <c r="T72" s="21"/>
      <c r="U72" s="2">
        <f t="shared" si="11"/>
        <v>0.74147334804528398</v>
      </c>
      <c r="V72" s="2">
        <f t="shared" si="12"/>
        <v>0.74147334804528398</v>
      </c>
      <c r="Y72" s="2">
        <f>VLOOKUP(A72,[1]TDSheet!$A:$Z,26,0)</f>
        <v>0</v>
      </c>
      <c r="Z72" s="2">
        <f>VLOOKUP(A72,[1]TDSheet!$A:$AA,27,0)</f>
        <v>4.76</v>
      </c>
      <c r="AA72" s="2">
        <f>VLOOKUP(A72,[1]TDSheet!$A:$P,16,0)</f>
        <v>15.6166</v>
      </c>
      <c r="AC72" s="2">
        <f t="shared" si="13"/>
        <v>0</v>
      </c>
      <c r="AD72" s="2">
        <f t="shared" si="14"/>
        <v>0</v>
      </c>
    </row>
    <row r="73" spans="1:30" ht="11.1" customHeight="1" outlineLevel="3" x14ac:dyDescent="0.2">
      <c r="A73" s="8" t="s">
        <v>18</v>
      </c>
      <c r="B73" s="8" t="str">
        <f>VLOOKUP(A73,[1]TDSheet!$A:$B,2,0)</f>
        <v>кг</v>
      </c>
      <c r="C73" s="8"/>
      <c r="D73" s="9">
        <v>100</v>
      </c>
      <c r="E73" s="9"/>
      <c r="F73" s="9">
        <v>13.561</v>
      </c>
      <c r="G73" s="9">
        <v>86.241</v>
      </c>
      <c r="H73" s="18">
        <f>VLOOKUP(A73,[1]TDSheet!$A:$H,8,0)</f>
        <v>0</v>
      </c>
      <c r="K73" s="2">
        <f t="shared" si="9"/>
        <v>13.561</v>
      </c>
      <c r="P73" s="2">
        <f t="shared" si="10"/>
        <v>2.7122000000000002</v>
      </c>
      <c r="Q73" s="21"/>
      <c r="R73" s="21"/>
      <c r="S73" s="21"/>
      <c r="T73" s="21"/>
      <c r="U73" s="2">
        <f t="shared" si="11"/>
        <v>31.797433817565075</v>
      </c>
      <c r="V73" s="2">
        <f t="shared" si="12"/>
        <v>31.797433817565075</v>
      </c>
      <c r="Y73" s="2">
        <f>VLOOKUP(A73,[1]TDSheet!$A:$Z,26,0)</f>
        <v>0</v>
      </c>
      <c r="Z73" s="2">
        <f>VLOOKUP(A73,[1]TDSheet!$A:$AA,27,0)</f>
        <v>0</v>
      </c>
      <c r="AA73" s="2">
        <f>VLOOKUP(A73,[1]TDSheet!$A:$P,16,0)</f>
        <v>0.53559999999999997</v>
      </c>
      <c r="AC73" s="2">
        <f t="shared" si="13"/>
        <v>0</v>
      </c>
      <c r="AD73" s="2">
        <f t="shared" si="14"/>
        <v>0</v>
      </c>
    </row>
    <row r="74" spans="1:30" ht="11.45" customHeight="1" x14ac:dyDescent="0.2">
      <c r="A74" s="1" t="s">
        <v>97</v>
      </c>
      <c r="B74" s="22" t="s">
        <v>98</v>
      </c>
      <c r="C74" s="8"/>
      <c r="H74" s="13">
        <v>0.4</v>
      </c>
      <c r="K74" s="2">
        <f t="shared" si="9"/>
        <v>0</v>
      </c>
      <c r="P74" s="2">
        <f t="shared" si="10"/>
        <v>0</v>
      </c>
      <c r="Q74" s="21">
        <v>500</v>
      </c>
      <c r="R74" s="21"/>
      <c r="S74" s="21"/>
      <c r="T74" s="21"/>
      <c r="U74" s="2" t="e">
        <f t="shared" si="11"/>
        <v>#DIV/0!</v>
      </c>
      <c r="V74" s="2" t="e">
        <f t="shared" si="12"/>
        <v>#DIV/0!</v>
      </c>
      <c r="AB74" s="23" t="s">
        <v>104</v>
      </c>
      <c r="AC74" s="2">
        <f t="shared" si="13"/>
        <v>200</v>
      </c>
      <c r="AD74" s="2">
        <f t="shared" si="14"/>
        <v>0</v>
      </c>
    </row>
    <row r="75" spans="1:30" ht="11.45" customHeight="1" x14ac:dyDescent="0.2">
      <c r="A75" s="22" t="s">
        <v>99</v>
      </c>
      <c r="B75" s="22" t="s">
        <v>98</v>
      </c>
      <c r="C75" s="8"/>
      <c r="H75" s="13">
        <v>0.33</v>
      </c>
      <c r="K75" s="2">
        <f t="shared" si="9"/>
        <v>0</v>
      </c>
      <c r="P75" s="2">
        <f t="shared" si="10"/>
        <v>0</v>
      </c>
      <c r="Q75" s="21">
        <v>350</v>
      </c>
      <c r="R75" s="21"/>
      <c r="S75" s="21"/>
      <c r="T75" s="21"/>
      <c r="U75" s="2" t="e">
        <f t="shared" si="11"/>
        <v>#DIV/0!</v>
      </c>
      <c r="V75" s="2" t="e">
        <f t="shared" si="12"/>
        <v>#DIV/0!</v>
      </c>
      <c r="AB75" s="23" t="s">
        <v>104</v>
      </c>
      <c r="AC75" s="2">
        <f t="shared" si="13"/>
        <v>115.5</v>
      </c>
      <c r="AD75" s="2">
        <f t="shared" si="14"/>
        <v>0</v>
      </c>
    </row>
  </sheetData>
  <autoFilter ref="A3:AF75" xr:uid="{C6706AF9-6E7B-4A2D-A931-2A23A07E5C69}"/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4D1AD-F80B-4834-9469-FD2C4673FB15}">
  <dimension ref="A1:E67"/>
  <sheetViews>
    <sheetView topLeftCell="A18" workbookViewId="0">
      <selection activeCell="A2" sqref="A2:E67"/>
    </sheetView>
  </sheetViews>
  <sheetFormatPr defaultRowHeight="11.25" x14ac:dyDescent="0.2"/>
  <sheetData>
    <row r="1" spans="1:5" x14ac:dyDescent="0.2">
      <c r="A1">
        <v>1</v>
      </c>
    </row>
    <row r="2" spans="1:5" x14ac:dyDescent="0.2">
      <c r="A2" t="s">
        <v>8</v>
      </c>
      <c r="B2">
        <v>449.69900000000001</v>
      </c>
      <c r="C2">
        <v>0.38500000000000001</v>
      </c>
      <c r="D2">
        <v>92.08</v>
      </c>
      <c r="E2">
        <v>358.00400000000002</v>
      </c>
    </row>
    <row r="3" spans="1:5" x14ac:dyDescent="0.2">
      <c r="A3" t="s">
        <v>9</v>
      </c>
      <c r="B3">
        <v>433.452</v>
      </c>
      <c r="C3">
        <v>0.214</v>
      </c>
      <c r="D3">
        <v>410.93299999999999</v>
      </c>
      <c r="E3">
        <v>22.733000000000001</v>
      </c>
    </row>
    <row r="4" spans="1:5" x14ac:dyDescent="0.2">
      <c r="A4" t="s">
        <v>10</v>
      </c>
      <c r="B4">
        <v>291.40600000000001</v>
      </c>
      <c r="C4">
        <v>1.095</v>
      </c>
      <c r="D4">
        <v>292.50099999999998</v>
      </c>
    </row>
    <row r="5" spans="1:5" x14ac:dyDescent="0.2">
      <c r="A5" t="s">
        <v>11</v>
      </c>
      <c r="B5">
        <v>494.69499999999999</v>
      </c>
      <c r="C5">
        <v>163.68100000000001</v>
      </c>
      <c r="D5">
        <v>590.19100000000003</v>
      </c>
      <c r="E5">
        <v>68.185000000000002</v>
      </c>
    </row>
    <row r="6" spans="1:5" x14ac:dyDescent="0.2">
      <c r="A6" t="s">
        <v>12</v>
      </c>
      <c r="B6">
        <v>234.52500000000001</v>
      </c>
      <c r="C6">
        <v>56.658000000000001</v>
      </c>
      <c r="D6">
        <v>291.18299999999999</v>
      </c>
    </row>
    <row r="7" spans="1:5" x14ac:dyDescent="0.2">
      <c r="A7" t="s">
        <v>55</v>
      </c>
      <c r="C7">
        <v>100</v>
      </c>
      <c r="D7">
        <v>100</v>
      </c>
    </row>
    <row r="8" spans="1:5" x14ac:dyDescent="0.2">
      <c r="A8" t="s">
        <v>56</v>
      </c>
      <c r="B8">
        <v>105</v>
      </c>
      <c r="C8">
        <v>6</v>
      </c>
      <c r="D8">
        <v>102</v>
      </c>
      <c r="E8">
        <v>9</v>
      </c>
    </row>
    <row r="9" spans="1:5" x14ac:dyDescent="0.2">
      <c r="A9" t="s">
        <v>57</v>
      </c>
      <c r="C9">
        <v>2</v>
      </c>
      <c r="D9">
        <v>2</v>
      </c>
    </row>
    <row r="10" spans="1:5" x14ac:dyDescent="0.2">
      <c r="A10" t="s">
        <v>58</v>
      </c>
      <c r="B10">
        <v>1232</v>
      </c>
      <c r="C10">
        <v>384</v>
      </c>
      <c r="D10">
        <v>350</v>
      </c>
      <c r="E10">
        <v>1266</v>
      </c>
    </row>
    <row r="11" spans="1:5" x14ac:dyDescent="0.2">
      <c r="A11" t="s">
        <v>59</v>
      </c>
      <c r="B11">
        <v>300</v>
      </c>
      <c r="C11">
        <v>0.42</v>
      </c>
      <c r="D11">
        <v>262.42</v>
      </c>
      <c r="E11">
        <v>38</v>
      </c>
    </row>
    <row r="12" spans="1:5" x14ac:dyDescent="0.2">
      <c r="A12" t="s">
        <v>60</v>
      </c>
      <c r="B12">
        <v>592</v>
      </c>
      <c r="D12">
        <v>403</v>
      </c>
      <c r="E12">
        <v>189</v>
      </c>
    </row>
    <row r="13" spans="1:5" x14ac:dyDescent="0.2">
      <c r="A13" t="s">
        <v>61</v>
      </c>
      <c r="B13">
        <v>180</v>
      </c>
      <c r="D13">
        <v>180</v>
      </c>
    </row>
    <row r="14" spans="1:5" x14ac:dyDescent="0.2">
      <c r="A14" t="s">
        <v>62</v>
      </c>
      <c r="B14">
        <v>192</v>
      </c>
      <c r="C14">
        <v>6</v>
      </c>
      <c r="D14">
        <v>187</v>
      </c>
      <c r="E14">
        <v>11</v>
      </c>
    </row>
    <row r="15" spans="1:5" x14ac:dyDescent="0.2">
      <c r="A15" t="s">
        <v>19</v>
      </c>
      <c r="B15">
        <v>3092.24</v>
      </c>
      <c r="D15">
        <v>1550.702</v>
      </c>
      <c r="E15">
        <v>1541.538</v>
      </c>
    </row>
    <row r="16" spans="1:5" x14ac:dyDescent="0.2">
      <c r="A16" t="s">
        <v>20</v>
      </c>
      <c r="B16">
        <v>-0.44</v>
      </c>
      <c r="C16">
        <v>10741.196</v>
      </c>
      <c r="D16">
        <v>7018.9480000000003</v>
      </c>
      <c r="E16">
        <v>3721.808</v>
      </c>
    </row>
    <row r="17" spans="1:5" x14ac:dyDescent="0.2">
      <c r="A17" t="s">
        <v>21</v>
      </c>
      <c r="B17">
        <v>5099.9790000000003</v>
      </c>
      <c r="D17">
        <v>605.04700000000003</v>
      </c>
      <c r="E17">
        <v>4494.9319999999998</v>
      </c>
    </row>
    <row r="18" spans="1:5" x14ac:dyDescent="0.2">
      <c r="A18" t="s">
        <v>22</v>
      </c>
      <c r="B18">
        <v>3.6749999999999998</v>
      </c>
      <c r="C18">
        <v>6366.55</v>
      </c>
      <c r="D18">
        <v>1906.0139999999999</v>
      </c>
      <c r="E18">
        <v>4464.2110000000002</v>
      </c>
    </row>
    <row r="19" spans="1:5" x14ac:dyDescent="0.2">
      <c r="A19" t="s">
        <v>23</v>
      </c>
      <c r="B19">
        <v>1117.1369999999999</v>
      </c>
      <c r="C19">
        <v>100.23</v>
      </c>
      <c r="D19">
        <v>311.34699999999998</v>
      </c>
      <c r="E19">
        <v>906.02</v>
      </c>
    </row>
    <row r="20" spans="1:5" x14ac:dyDescent="0.2">
      <c r="A20" t="s">
        <v>24</v>
      </c>
      <c r="B20">
        <v>3303.194</v>
      </c>
      <c r="D20">
        <v>1664.963</v>
      </c>
      <c r="E20">
        <v>1638.231</v>
      </c>
    </row>
    <row r="21" spans="1:5" x14ac:dyDescent="0.2">
      <c r="A21" t="s">
        <v>25</v>
      </c>
      <c r="B21">
        <v>5006.4809999999998</v>
      </c>
      <c r="C21">
        <v>4914.826</v>
      </c>
      <c r="D21">
        <v>6419.4250000000002</v>
      </c>
      <c r="E21">
        <v>3501.8820000000001</v>
      </c>
    </row>
    <row r="22" spans="1:5" x14ac:dyDescent="0.2">
      <c r="A22" t="s">
        <v>26</v>
      </c>
      <c r="B22">
        <v>4797.9250000000002</v>
      </c>
      <c r="C22">
        <v>4.4560000000000004</v>
      </c>
      <c r="D22">
        <v>3833.5070000000001</v>
      </c>
      <c r="E22">
        <v>968.87400000000002</v>
      </c>
    </row>
    <row r="23" spans="1:5" x14ac:dyDescent="0.2">
      <c r="A23" t="s">
        <v>27</v>
      </c>
      <c r="B23">
        <v>3439.6559999999999</v>
      </c>
      <c r="D23">
        <v>986.35199999999998</v>
      </c>
      <c r="E23">
        <v>2453.3040000000001</v>
      </c>
    </row>
    <row r="24" spans="1:5" x14ac:dyDescent="0.2">
      <c r="A24" t="s">
        <v>28</v>
      </c>
      <c r="B24">
        <v>2544.6289999999999</v>
      </c>
      <c r="C24">
        <v>3.8130000000000002</v>
      </c>
      <c r="D24">
        <v>842.01099999999997</v>
      </c>
      <c r="E24">
        <v>1706.431</v>
      </c>
    </row>
    <row r="25" spans="1:5" x14ac:dyDescent="0.2">
      <c r="A25" t="s">
        <v>29</v>
      </c>
      <c r="B25">
        <v>2731.1509999999998</v>
      </c>
      <c r="D25">
        <v>342.88799999999998</v>
      </c>
      <c r="E25">
        <v>2388.2629999999999</v>
      </c>
    </row>
    <row r="26" spans="1:5" x14ac:dyDescent="0.2">
      <c r="A26" t="s">
        <v>30</v>
      </c>
      <c r="B26">
        <v>-0.49199999999999999</v>
      </c>
      <c r="C26">
        <v>598.19000000000005</v>
      </c>
      <c r="D26">
        <v>291.88099999999997</v>
      </c>
      <c r="E26">
        <v>305.81700000000001</v>
      </c>
    </row>
    <row r="27" spans="1:5" x14ac:dyDescent="0.2">
      <c r="A27" t="s">
        <v>31</v>
      </c>
      <c r="B27">
        <v>42.406999999999996</v>
      </c>
      <c r="C27">
        <v>0.39200000000000002</v>
      </c>
      <c r="D27">
        <v>42.798999999999999</v>
      </c>
    </row>
    <row r="28" spans="1:5" x14ac:dyDescent="0.2">
      <c r="A28" t="s">
        <v>32</v>
      </c>
      <c r="B28">
        <v>344.29199999999997</v>
      </c>
      <c r="C28">
        <v>972.46299999999997</v>
      </c>
      <c r="D28">
        <v>658.18799999999999</v>
      </c>
      <c r="E28">
        <v>658.56700000000001</v>
      </c>
    </row>
    <row r="29" spans="1:5" x14ac:dyDescent="0.2">
      <c r="A29" t="s">
        <v>33</v>
      </c>
      <c r="B29">
        <v>702.31200000000001</v>
      </c>
      <c r="C29">
        <v>893.36300000000006</v>
      </c>
      <c r="D29">
        <v>1579.771</v>
      </c>
      <c r="E29">
        <v>15.904</v>
      </c>
    </row>
    <row r="30" spans="1:5" x14ac:dyDescent="0.2">
      <c r="A30" t="s">
        <v>34</v>
      </c>
      <c r="C30">
        <v>288.15800000000002</v>
      </c>
      <c r="D30">
        <v>288.15800000000002</v>
      </c>
    </row>
    <row r="31" spans="1:5" x14ac:dyDescent="0.2">
      <c r="A31" t="s">
        <v>35</v>
      </c>
      <c r="B31">
        <v>318.37599999999998</v>
      </c>
      <c r="C31">
        <v>648.13</v>
      </c>
      <c r="D31">
        <v>511.39100000000002</v>
      </c>
      <c r="E31">
        <v>455.11500000000001</v>
      </c>
    </row>
    <row r="32" spans="1:5" x14ac:dyDescent="0.2">
      <c r="A32" t="s">
        <v>36</v>
      </c>
      <c r="B32">
        <v>419.58499999999998</v>
      </c>
      <c r="C32">
        <v>363.05900000000003</v>
      </c>
      <c r="D32">
        <v>735.35199999999998</v>
      </c>
      <c r="E32">
        <v>47.292000000000002</v>
      </c>
    </row>
    <row r="33" spans="1:5" x14ac:dyDescent="0.2">
      <c r="A33" t="s">
        <v>37</v>
      </c>
      <c r="B33">
        <v>277.84100000000001</v>
      </c>
      <c r="C33">
        <v>17.978000000000002</v>
      </c>
      <c r="D33">
        <v>276.005</v>
      </c>
      <c r="E33">
        <v>19.814</v>
      </c>
    </row>
    <row r="34" spans="1:5" x14ac:dyDescent="0.2">
      <c r="A34" t="s">
        <v>38</v>
      </c>
      <c r="C34">
        <v>83.197000000000003</v>
      </c>
      <c r="D34">
        <v>83.197000000000003</v>
      </c>
    </row>
    <row r="35" spans="1:5" x14ac:dyDescent="0.2">
      <c r="A35" t="s">
        <v>39</v>
      </c>
      <c r="B35">
        <v>227.09399999999999</v>
      </c>
      <c r="C35">
        <v>47.646000000000001</v>
      </c>
      <c r="D35">
        <v>203.40299999999999</v>
      </c>
      <c r="E35">
        <v>71.337000000000003</v>
      </c>
    </row>
    <row r="36" spans="1:5" x14ac:dyDescent="0.2">
      <c r="A36" t="s">
        <v>40</v>
      </c>
      <c r="B36">
        <v>991.66700000000003</v>
      </c>
      <c r="C36">
        <v>1463.1559999999999</v>
      </c>
      <c r="D36">
        <v>2461.6669999999999</v>
      </c>
      <c r="E36">
        <v>-6.8440000000000003</v>
      </c>
    </row>
    <row r="37" spans="1:5" x14ac:dyDescent="0.2">
      <c r="A37" t="s">
        <v>41</v>
      </c>
      <c r="B37">
        <v>42.817999999999998</v>
      </c>
      <c r="C37">
        <v>1008.491</v>
      </c>
      <c r="D37">
        <v>1051.309</v>
      </c>
    </row>
    <row r="38" spans="1:5" x14ac:dyDescent="0.2">
      <c r="A38" t="s">
        <v>42</v>
      </c>
      <c r="B38">
        <v>505.447</v>
      </c>
      <c r="C38">
        <v>745.03800000000001</v>
      </c>
      <c r="D38">
        <v>1163.3689999999999</v>
      </c>
      <c r="E38">
        <v>87.116</v>
      </c>
    </row>
    <row r="39" spans="1:5" x14ac:dyDescent="0.2">
      <c r="A39" t="s">
        <v>43</v>
      </c>
      <c r="B39">
        <v>103.32599999999999</v>
      </c>
      <c r="C39">
        <v>56.37</v>
      </c>
      <c r="D39">
        <v>156.916</v>
      </c>
      <c r="E39">
        <v>2.78</v>
      </c>
    </row>
    <row r="40" spans="1:5" x14ac:dyDescent="0.2">
      <c r="A40" t="s">
        <v>63</v>
      </c>
      <c r="B40">
        <v>3345</v>
      </c>
      <c r="C40">
        <v>60</v>
      </c>
      <c r="D40">
        <v>604</v>
      </c>
      <c r="E40">
        <v>2801</v>
      </c>
    </row>
    <row r="41" spans="1:5" x14ac:dyDescent="0.2">
      <c r="A41" t="s">
        <v>44</v>
      </c>
      <c r="B41">
        <v>155.37100000000001</v>
      </c>
      <c r="C41">
        <v>202.71199999999999</v>
      </c>
      <c r="D41">
        <v>358.07499999999999</v>
      </c>
      <c r="E41">
        <v>8.0000000000000002E-3</v>
      </c>
    </row>
    <row r="42" spans="1:5" x14ac:dyDescent="0.2">
      <c r="A42" t="s">
        <v>64</v>
      </c>
      <c r="B42">
        <v>4512</v>
      </c>
      <c r="D42">
        <v>1171</v>
      </c>
      <c r="E42">
        <v>3341</v>
      </c>
    </row>
    <row r="43" spans="1:5" x14ac:dyDescent="0.2">
      <c r="A43" t="s">
        <v>65</v>
      </c>
      <c r="B43">
        <v>3710</v>
      </c>
      <c r="D43">
        <v>1023</v>
      </c>
      <c r="E43">
        <v>2687</v>
      </c>
    </row>
    <row r="44" spans="1:5" x14ac:dyDescent="0.2">
      <c r="A44" t="s">
        <v>66</v>
      </c>
      <c r="B44">
        <v>1130</v>
      </c>
      <c r="C44">
        <v>60</v>
      </c>
      <c r="D44">
        <v>466</v>
      </c>
      <c r="E44">
        <v>724</v>
      </c>
    </row>
    <row r="45" spans="1:5" x14ac:dyDescent="0.2">
      <c r="A45" t="s">
        <v>13</v>
      </c>
      <c r="B45">
        <v>405.53800000000001</v>
      </c>
      <c r="D45">
        <v>323.755</v>
      </c>
      <c r="E45">
        <v>81.783000000000001</v>
      </c>
    </row>
    <row r="46" spans="1:5" x14ac:dyDescent="0.2">
      <c r="A46" t="s">
        <v>14</v>
      </c>
      <c r="B46">
        <v>360.92399999999998</v>
      </c>
      <c r="C46">
        <v>1.6970000000000001</v>
      </c>
      <c r="D46">
        <v>113.099</v>
      </c>
      <c r="E46">
        <v>249.52199999999999</v>
      </c>
    </row>
    <row r="47" spans="1:5" x14ac:dyDescent="0.2">
      <c r="A47" t="s">
        <v>15</v>
      </c>
      <c r="B47">
        <v>682.23</v>
      </c>
      <c r="C47">
        <v>0.17100000000000001</v>
      </c>
      <c r="D47">
        <v>497.17599999999999</v>
      </c>
      <c r="E47">
        <v>185.22499999999999</v>
      </c>
    </row>
    <row r="48" spans="1:5" x14ac:dyDescent="0.2">
      <c r="A48" t="s">
        <v>45</v>
      </c>
      <c r="B48">
        <v>131.94</v>
      </c>
      <c r="C48">
        <v>109.926</v>
      </c>
      <c r="D48">
        <v>240.08699999999999</v>
      </c>
      <c r="E48">
        <v>1.7789999999999999</v>
      </c>
    </row>
    <row r="49" spans="1:5" x14ac:dyDescent="0.2">
      <c r="A49" t="s">
        <v>46</v>
      </c>
      <c r="B49">
        <v>193.815</v>
      </c>
      <c r="C49">
        <v>2.7709999999999999</v>
      </c>
      <c r="D49">
        <v>196.22499999999999</v>
      </c>
      <c r="E49">
        <v>0.36099999999999999</v>
      </c>
    </row>
    <row r="50" spans="1:5" x14ac:dyDescent="0.2">
      <c r="A50" t="s">
        <v>47</v>
      </c>
      <c r="C50">
        <v>224.94800000000001</v>
      </c>
      <c r="D50">
        <v>224.94800000000001</v>
      </c>
    </row>
    <row r="51" spans="1:5" x14ac:dyDescent="0.2">
      <c r="A51" t="s">
        <v>48</v>
      </c>
      <c r="B51">
        <v>1515.0129999999999</v>
      </c>
      <c r="D51">
        <v>1479.25</v>
      </c>
      <c r="E51">
        <v>35.762999999999998</v>
      </c>
    </row>
    <row r="52" spans="1:5" x14ac:dyDescent="0.2">
      <c r="A52" t="s">
        <v>67</v>
      </c>
      <c r="B52">
        <v>2174</v>
      </c>
      <c r="D52">
        <v>409</v>
      </c>
      <c r="E52">
        <v>1765</v>
      </c>
    </row>
    <row r="53" spans="1:5" x14ac:dyDescent="0.2">
      <c r="A53" t="s">
        <v>49</v>
      </c>
      <c r="B53">
        <v>192.453</v>
      </c>
      <c r="C53">
        <v>128.696</v>
      </c>
      <c r="D53">
        <v>131.69300000000001</v>
      </c>
      <c r="E53">
        <v>189.45599999999999</v>
      </c>
    </row>
    <row r="54" spans="1:5" x14ac:dyDescent="0.2">
      <c r="A54" t="s">
        <v>50</v>
      </c>
      <c r="B54">
        <v>399.69799999999998</v>
      </c>
      <c r="C54">
        <v>483.69900000000001</v>
      </c>
      <c r="D54">
        <v>530.82899999999995</v>
      </c>
      <c r="E54">
        <v>352.56799999999998</v>
      </c>
    </row>
    <row r="55" spans="1:5" x14ac:dyDescent="0.2">
      <c r="A55" t="s">
        <v>68</v>
      </c>
      <c r="B55">
        <v>96</v>
      </c>
      <c r="C55">
        <v>90</v>
      </c>
      <c r="D55">
        <v>144</v>
      </c>
      <c r="E55">
        <v>42</v>
      </c>
    </row>
    <row r="56" spans="1:5" x14ac:dyDescent="0.2">
      <c r="A56" t="s">
        <v>69</v>
      </c>
      <c r="B56">
        <v>450</v>
      </c>
      <c r="C56">
        <v>924</v>
      </c>
      <c r="D56">
        <v>567</v>
      </c>
      <c r="E56">
        <v>807</v>
      </c>
    </row>
    <row r="57" spans="1:5" x14ac:dyDescent="0.2">
      <c r="A57" t="s">
        <v>16</v>
      </c>
      <c r="B57">
        <v>396.10599999999999</v>
      </c>
      <c r="D57">
        <v>75.171999999999997</v>
      </c>
      <c r="E57">
        <v>320.93400000000003</v>
      </c>
    </row>
    <row r="58" spans="1:5" x14ac:dyDescent="0.2">
      <c r="A58" t="s">
        <v>17</v>
      </c>
      <c r="B58">
        <v>454.90100000000001</v>
      </c>
      <c r="D58">
        <v>439.03</v>
      </c>
      <c r="E58">
        <v>15.871</v>
      </c>
    </row>
    <row r="59" spans="1:5" x14ac:dyDescent="0.2">
      <c r="A59" t="s">
        <v>70</v>
      </c>
      <c r="B59">
        <v>2128</v>
      </c>
      <c r="D59">
        <v>1238</v>
      </c>
      <c r="E59">
        <v>890</v>
      </c>
    </row>
    <row r="60" spans="1:5" x14ac:dyDescent="0.2">
      <c r="A60" t="s">
        <v>71</v>
      </c>
      <c r="B60">
        <v>2168</v>
      </c>
      <c r="C60">
        <v>3</v>
      </c>
      <c r="D60">
        <v>1138</v>
      </c>
      <c r="E60">
        <v>1033</v>
      </c>
    </row>
    <row r="61" spans="1:5" x14ac:dyDescent="0.2">
      <c r="A61" t="s">
        <v>51</v>
      </c>
      <c r="B61">
        <v>347.55500000000001</v>
      </c>
      <c r="C61">
        <v>0.34100000000000003</v>
      </c>
      <c r="D61">
        <v>291.86</v>
      </c>
      <c r="E61">
        <v>56.036000000000001</v>
      </c>
    </row>
    <row r="62" spans="1:5" x14ac:dyDescent="0.2">
      <c r="A62" t="s">
        <v>52</v>
      </c>
      <c r="B62">
        <v>1.7310000000000001</v>
      </c>
      <c r="C62">
        <v>227.21299999999999</v>
      </c>
      <c r="D62">
        <v>54.853000000000002</v>
      </c>
      <c r="E62">
        <v>174.09100000000001</v>
      </c>
    </row>
    <row r="63" spans="1:5" x14ac:dyDescent="0.2">
      <c r="A63" t="s">
        <v>72</v>
      </c>
      <c r="B63">
        <v>2092</v>
      </c>
      <c r="D63">
        <v>729</v>
      </c>
      <c r="E63">
        <v>1363</v>
      </c>
    </row>
    <row r="64" spans="1:5" x14ac:dyDescent="0.2">
      <c r="A64" t="s">
        <v>53</v>
      </c>
      <c r="B64">
        <v>139.053</v>
      </c>
      <c r="C64">
        <v>0.35099999999999998</v>
      </c>
      <c r="D64">
        <v>118.986</v>
      </c>
      <c r="E64">
        <v>20.417999999999999</v>
      </c>
    </row>
    <row r="65" spans="1:5" x14ac:dyDescent="0.2">
      <c r="A65" t="s">
        <v>73</v>
      </c>
      <c r="B65">
        <v>43</v>
      </c>
      <c r="C65">
        <v>117</v>
      </c>
      <c r="D65">
        <v>154</v>
      </c>
      <c r="E65">
        <v>6</v>
      </c>
    </row>
    <row r="66" spans="1:5" x14ac:dyDescent="0.2">
      <c r="A66" t="s">
        <v>54</v>
      </c>
      <c r="B66">
        <v>79.838999999999999</v>
      </c>
      <c r="C66">
        <v>60.579000000000001</v>
      </c>
      <c r="D66">
        <v>123.887</v>
      </c>
      <c r="E66">
        <v>16.530999999999999</v>
      </c>
    </row>
    <row r="67" spans="1:5" x14ac:dyDescent="0.2">
      <c r="A67" t="s">
        <v>18</v>
      </c>
      <c r="B67">
        <v>100</v>
      </c>
      <c r="D67">
        <v>13.759</v>
      </c>
      <c r="E67">
        <v>86.241</v>
      </c>
    </row>
  </sheetData>
  <autoFilter ref="A1:E67" xr:uid="{C012B215-9444-4A6A-A203-979FAEA07646}">
    <sortState xmlns:xlrd2="http://schemas.microsoft.com/office/spreadsheetml/2017/richdata2" ref="A2:E67">
      <sortCondition ref="A1:A6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2023-09-29T14:06:24Z</dcterms:modified>
</cp:coreProperties>
</file>