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904401F6-6ECE-492F-B0C3-8363441F1A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2" i="2" l="1"/>
  <c r="U461" i="2"/>
  <c r="U459" i="2"/>
  <c r="U458" i="2"/>
  <c r="V457" i="2"/>
  <c r="S470" i="2" s="1"/>
  <c r="M457" i="2"/>
  <c r="U454" i="2"/>
  <c r="U453" i="2"/>
  <c r="V452" i="2"/>
  <c r="W452" i="2" s="1"/>
  <c r="M452" i="2"/>
  <c r="V451" i="2"/>
  <c r="V454" i="2" s="1"/>
  <c r="M451" i="2"/>
  <c r="U449" i="2"/>
  <c r="U448" i="2"/>
  <c r="V447" i="2"/>
  <c r="W447" i="2" s="1"/>
  <c r="M447" i="2"/>
  <c r="V446" i="2"/>
  <c r="M446" i="2"/>
  <c r="U444" i="2"/>
  <c r="U443" i="2"/>
  <c r="V442" i="2"/>
  <c r="W442" i="2" s="1"/>
  <c r="M442" i="2"/>
  <c r="V441" i="2"/>
  <c r="W441" i="2" s="1"/>
  <c r="M441" i="2"/>
  <c r="U439" i="2"/>
  <c r="U438" i="2"/>
  <c r="V437" i="2"/>
  <c r="W437" i="2" s="1"/>
  <c r="M437" i="2"/>
  <c r="V436" i="2"/>
  <c r="R470" i="2" s="1"/>
  <c r="M436" i="2"/>
  <c r="U432" i="2"/>
  <c r="U431" i="2"/>
  <c r="V430" i="2"/>
  <c r="W430" i="2" s="1"/>
  <c r="M430" i="2"/>
  <c r="V429" i="2"/>
  <c r="M429" i="2"/>
  <c r="U427" i="2"/>
  <c r="U426" i="2"/>
  <c r="V425" i="2"/>
  <c r="W425" i="2" s="1"/>
  <c r="V424" i="2"/>
  <c r="W424" i="2" s="1"/>
  <c r="V423" i="2"/>
  <c r="W423" i="2" s="1"/>
  <c r="V422" i="2"/>
  <c r="M422" i="2"/>
  <c r="V421" i="2"/>
  <c r="W421" i="2" s="1"/>
  <c r="M421" i="2"/>
  <c r="V420" i="2"/>
  <c r="W420" i="2" s="1"/>
  <c r="M420" i="2"/>
  <c r="U418" i="2"/>
  <c r="U417" i="2"/>
  <c r="V416" i="2"/>
  <c r="W416" i="2" s="1"/>
  <c r="M416" i="2"/>
  <c r="W415" i="2"/>
  <c r="W417" i="2" s="1"/>
  <c r="V415" i="2"/>
  <c r="M415" i="2"/>
  <c r="U413" i="2"/>
  <c r="U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M403" i="2"/>
  <c r="U399" i="2"/>
  <c r="U398" i="2"/>
  <c r="V397" i="2"/>
  <c r="V398" i="2" s="1"/>
  <c r="M397" i="2"/>
  <c r="U395" i="2"/>
  <c r="U394" i="2"/>
  <c r="V393" i="2"/>
  <c r="V394" i="2" s="1"/>
  <c r="M393" i="2"/>
  <c r="U391" i="2"/>
  <c r="U390" i="2"/>
  <c r="V389" i="2"/>
  <c r="W389" i="2" s="1"/>
  <c r="M389" i="2"/>
  <c r="V388" i="2"/>
  <c r="W388" i="2" s="1"/>
  <c r="M388" i="2"/>
  <c r="V387" i="2"/>
  <c r="W387" i="2" s="1"/>
  <c r="M387" i="2"/>
  <c r="V386" i="2"/>
  <c r="V385" i="2"/>
  <c r="W385" i="2" s="1"/>
  <c r="M385" i="2"/>
  <c r="V384" i="2"/>
  <c r="W384" i="2" s="1"/>
  <c r="M384" i="2"/>
  <c r="V383" i="2"/>
  <c r="W383" i="2" s="1"/>
  <c r="M383" i="2"/>
  <c r="U381" i="2"/>
  <c r="U380" i="2"/>
  <c r="V379" i="2"/>
  <c r="W379" i="2" s="1"/>
  <c r="M379" i="2"/>
  <c r="V378" i="2"/>
  <c r="W378" i="2" s="1"/>
  <c r="W380" i="2" s="1"/>
  <c r="M378" i="2"/>
  <c r="U375" i="2"/>
  <c r="U374" i="2"/>
  <c r="V373" i="2"/>
  <c r="U371" i="2"/>
  <c r="U370" i="2"/>
  <c r="V369" i="2"/>
  <c r="W369" i="2" s="1"/>
  <c r="M369" i="2"/>
  <c r="V368" i="2"/>
  <c r="M368" i="2"/>
  <c r="V367" i="2"/>
  <c r="W367" i="2" s="1"/>
  <c r="M367" i="2"/>
  <c r="U365" i="2"/>
  <c r="U364" i="2"/>
  <c r="V363" i="2"/>
  <c r="M363" i="2"/>
  <c r="U361" i="2"/>
  <c r="U360" i="2"/>
  <c r="V359" i="2"/>
  <c r="W359" i="2" s="1"/>
  <c r="M359" i="2"/>
  <c r="V358" i="2"/>
  <c r="W358" i="2" s="1"/>
  <c r="M358" i="2"/>
  <c r="V357" i="2"/>
  <c r="M357" i="2"/>
  <c r="V356" i="2"/>
  <c r="W356" i="2" s="1"/>
  <c r="M356" i="2"/>
  <c r="U354" i="2"/>
  <c r="U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U338" i="2"/>
  <c r="U337" i="2"/>
  <c r="V336" i="2"/>
  <c r="W336" i="2" s="1"/>
  <c r="M336" i="2"/>
  <c r="V335" i="2"/>
  <c r="M335" i="2"/>
  <c r="U331" i="2"/>
  <c r="U330" i="2"/>
  <c r="V329" i="2"/>
  <c r="V331" i="2" s="1"/>
  <c r="M329" i="2"/>
  <c r="U327" i="2"/>
  <c r="U326" i="2"/>
  <c r="V325" i="2"/>
  <c r="W325" i="2" s="1"/>
  <c r="M325" i="2"/>
  <c r="V324" i="2"/>
  <c r="W324" i="2" s="1"/>
  <c r="M324" i="2"/>
  <c r="V323" i="2"/>
  <c r="W323" i="2" s="1"/>
  <c r="M323" i="2"/>
  <c r="W322" i="2"/>
  <c r="W326" i="2" s="1"/>
  <c r="V322" i="2"/>
  <c r="M322" i="2"/>
  <c r="U320" i="2"/>
  <c r="U319" i="2"/>
  <c r="V318" i="2"/>
  <c r="W318" i="2" s="1"/>
  <c r="M318" i="2"/>
  <c r="V317" i="2"/>
  <c r="W317" i="2" s="1"/>
  <c r="W319" i="2" s="1"/>
  <c r="M317" i="2"/>
  <c r="U315" i="2"/>
  <c r="U314" i="2"/>
  <c r="V313" i="2"/>
  <c r="W313" i="2" s="1"/>
  <c r="M313" i="2"/>
  <c r="V312" i="2"/>
  <c r="W312" i="2" s="1"/>
  <c r="M312" i="2"/>
  <c r="V311" i="2"/>
  <c r="W311" i="2" s="1"/>
  <c r="M311" i="2"/>
  <c r="V310" i="2"/>
  <c r="W310" i="2" s="1"/>
  <c r="M310" i="2"/>
  <c r="U307" i="2"/>
  <c r="U306" i="2"/>
  <c r="V305" i="2"/>
  <c r="M305" i="2"/>
  <c r="U303" i="2"/>
  <c r="U302" i="2"/>
  <c r="V301" i="2"/>
  <c r="V303" i="2" s="1"/>
  <c r="M301" i="2"/>
  <c r="U299" i="2"/>
  <c r="U298" i="2"/>
  <c r="V297" i="2"/>
  <c r="W297" i="2" s="1"/>
  <c r="M297" i="2"/>
  <c r="V296" i="2"/>
  <c r="V298" i="2" s="1"/>
  <c r="M296" i="2"/>
  <c r="U294" i="2"/>
  <c r="U293" i="2"/>
  <c r="V292" i="2"/>
  <c r="W292" i="2" s="1"/>
  <c r="M292" i="2"/>
  <c r="V291" i="2"/>
  <c r="W291" i="2" s="1"/>
  <c r="M291" i="2"/>
  <c r="V290" i="2"/>
  <c r="W290" i="2" s="1"/>
  <c r="V289" i="2"/>
  <c r="W289" i="2" s="1"/>
  <c r="M289" i="2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U281" i="2"/>
  <c r="U280" i="2"/>
  <c r="V279" i="2"/>
  <c r="V281" i="2" s="1"/>
  <c r="M279" i="2"/>
  <c r="U277" i="2"/>
  <c r="U276" i="2"/>
  <c r="V275" i="2"/>
  <c r="V276" i="2" s="1"/>
  <c r="M275" i="2"/>
  <c r="U273" i="2"/>
  <c r="U272" i="2"/>
  <c r="V271" i="2"/>
  <c r="M271" i="2"/>
  <c r="V270" i="2"/>
  <c r="W270" i="2" s="1"/>
  <c r="M270" i="2"/>
  <c r="V269" i="2"/>
  <c r="W269" i="2" s="1"/>
  <c r="M269" i="2"/>
  <c r="U267" i="2"/>
  <c r="U266" i="2"/>
  <c r="V265" i="2"/>
  <c r="V267" i="2" s="1"/>
  <c r="M265" i="2"/>
  <c r="U262" i="2"/>
  <c r="U261" i="2"/>
  <c r="V260" i="2"/>
  <c r="W260" i="2" s="1"/>
  <c r="M260" i="2"/>
  <c r="W259" i="2"/>
  <c r="V259" i="2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V250" i="2"/>
  <c r="W250" i="2" s="1"/>
  <c r="M250" i="2"/>
  <c r="V249" i="2"/>
  <c r="W249" i="2" s="1"/>
  <c r="M249" i="2"/>
  <c r="U246" i="2"/>
  <c r="U245" i="2"/>
  <c r="V244" i="2"/>
  <c r="W244" i="2" s="1"/>
  <c r="M244" i="2"/>
  <c r="V243" i="2"/>
  <c r="W243" i="2" s="1"/>
  <c r="M243" i="2"/>
  <c r="V242" i="2"/>
  <c r="W242" i="2" s="1"/>
  <c r="M242" i="2"/>
  <c r="U240" i="2"/>
  <c r="U239" i="2"/>
  <c r="V238" i="2"/>
  <c r="W238" i="2" s="1"/>
  <c r="M238" i="2"/>
  <c r="V237" i="2"/>
  <c r="W237" i="2" s="1"/>
  <c r="V236" i="2"/>
  <c r="U234" i="2"/>
  <c r="U233" i="2"/>
  <c r="V232" i="2"/>
  <c r="W232" i="2" s="1"/>
  <c r="M232" i="2"/>
  <c r="V231" i="2"/>
  <c r="W231" i="2" s="1"/>
  <c r="M231" i="2"/>
  <c r="W230" i="2"/>
  <c r="V230" i="2"/>
  <c r="M230" i="2"/>
  <c r="V229" i="2"/>
  <c r="M229" i="2"/>
  <c r="U227" i="2"/>
  <c r="U226" i="2"/>
  <c r="V225" i="2"/>
  <c r="W225" i="2" s="1"/>
  <c r="M225" i="2"/>
  <c r="V224" i="2"/>
  <c r="W224" i="2" s="1"/>
  <c r="M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U218" i="2"/>
  <c r="U217" i="2"/>
  <c r="V216" i="2"/>
  <c r="W216" i="2" s="1"/>
  <c r="M216" i="2"/>
  <c r="V215" i="2"/>
  <c r="W215" i="2" s="1"/>
  <c r="M215" i="2"/>
  <c r="V214" i="2"/>
  <c r="W214" i="2" s="1"/>
  <c r="M214" i="2"/>
  <c r="V213" i="2"/>
  <c r="M213" i="2"/>
  <c r="U211" i="2"/>
  <c r="U210" i="2"/>
  <c r="W209" i="2"/>
  <c r="W210" i="2" s="1"/>
  <c r="V209" i="2"/>
  <c r="V211" i="2" s="1"/>
  <c r="M209" i="2"/>
  <c r="U207" i="2"/>
  <c r="U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W196" i="2"/>
  <c r="V196" i="2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W191" i="2" s="1"/>
  <c r="M191" i="2"/>
  <c r="U188" i="2"/>
  <c r="U187" i="2"/>
  <c r="V186" i="2"/>
  <c r="W186" i="2" s="1"/>
  <c r="M186" i="2"/>
  <c r="V185" i="2"/>
  <c r="W185" i="2" s="1"/>
  <c r="W187" i="2" s="1"/>
  <c r="M185" i="2"/>
  <c r="U183" i="2"/>
  <c r="U182" i="2"/>
  <c r="V181" i="2"/>
  <c r="W181" i="2" s="1"/>
  <c r="M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V166" i="2"/>
  <c r="M166" i="2"/>
  <c r="V165" i="2"/>
  <c r="M165" i="2"/>
  <c r="U163" i="2"/>
  <c r="U162" i="2"/>
  <c r="V161" i="2"/>
  <c r="W161" i="2" s="1"/>
  <c r="M161" i="2"/>
  <c r="V160" i="2"/>
  <c r="W160" i="2" s="1"/>
  <c r="M160" i="2"/>
  <c r="V159" i="2"/>
  <c r="W159" i="2" s="1"/>
  <c r="M159" i="2"/>
  <c r="V158" i="2"/>
  <c r="W158" i="2" s="1"/>
  <c r="W162" i="2" s="1"/>
  <c r="M158" i="2"/>
  <c r="U156" i="2"/>
  <c r="U155" i="2"/>
  <c r="V154" i="2"/>
  <c r="W154" i="2" s="1"/>
  <c r="M154" i="2"/>
  <c r="V153" i="2"/>
  <c r="V156" i="2" s="1"/>
  <c r="U151" i="2"/>
  <c r="U150" i="2"/>
  <c r="V149" i="2"/>
  <c r="W149" i="2" s="1"/>
  <c r="M149" i="2"/>
  <c r="V148" i="2"/>
  <c r="V151" i="2" s="1"/>
  <c r="M148" i="2"/>
  <c r="U145" i="2"/>
  <c r="U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W137" i="2"/>
  <c r="V137" i="2"/>
  <c r="M137" i="2"/>
  <c r="V136" i="2"/>
  <c r="M136" i="2"/>
  <c r="U133" i="2"/>
  <c r="U132" i="2"/>
  <c r="V131" i="2"/>
  <c r="W131" i="2" s="1"/>
  <c r="M131" i="2"/>
  <c r="V130" i="2"/>
  <c r="W130" i="2" s="1"/>
  <c r="M130" i="2"/>
  <c r="V129" i="2"/>
  <c r="M129" i="2"/>
  <c r="U125" i="2"/>
  <c r="U124" i="2"/>
  <c r="V123" i="2"/>
  <c r="W123" i="2" s="1"/>
  <c r="M123" i="2"/>
  <c r="V122" i="2"/>
  <c r="W122" i="2" s="1"/>
  <c r="M122" i="2"/>
  <c r="V121" i="2"/>
  <c r="W121" i="2" s="1"/>
  <c r="M121" i="2"/>
  <c r="V120" i="2"/>
  <c r="F470" i="2" s="1"/>
  <c r="M120" i="2"/>
  <c r="U117" i="2"/>
  <c r="U116" i="2"/>
  <c r="V115" i="2"/>
  <c r="W115" i="2" s="1"/>
  <c r="V114" i="2"/>
  <c r="W114" i="2" s="1"/>
  <c r="M114" i="2"/>
  <c r="V113" i="2"/>
  <c r="W113" i="2" s="1"/>
  <c r="V112" i="2"/>
  <c r="W112" i="2" s="1"/>
  <c r="M112" i="2"/>
  <c r="V111" i="2"/>
  <c r="M111" i="2"/>
  <c r="U109" i="2"/>
  <c r="U108" i="2"/>
  <c r="V107" i="2"/>
  <c r="W107" i="2" s="1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V100" i="2"/>
  <c r="W100" i="2" s="1"/>
  <c r="V99" i="2"/>
  <c r="V98" i="2"/>
  <c r="U96" i="2"/>
  <c r="U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M88" i="2"/>
  <c r="V87" i="2"/>
  <c r="W87" i="2" s="1"/>
  <c r="M87" i="2"/>
  <c r="V86" i="2"/>
  <c r="W86" i="2" s="1"/>
  <c r="M86" i="2"/>
  <c r="U84" i="2"/>
  <c r="U83" i="2"/>
  <c r="V82" i="2"/>
  <c r="W82" i="2" s="1"/>
  <c r="M82" i="2"/>
  <c r="V81" i="2"/>
  <c r="W81" i="2" s="1"/>
  <c r="M81" i="2"/>
  <c r="V80" i="2"/>
  <c r="W80" i="2" s="1"/>
  <c r="V79" i="2"/>
  <c r="W79" i="2" s="1"/>
  <c r="V78" i="2"/>
  <c r="W78" i="2" s="1"/>
  <c r="M78" i="2"/>
  <c r="V77" i="2"/>
  <c r="W77" i="2" s="1"/>
  <c r="U75" i="2"/>
  <c r="U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W65" i="2"/>
  <c r="V65" i="2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V59" i="2"/>
  <c r="U56" i="2"/>
  <c r="U55" i="2"/>
  <c r="V54" i="2"/>
  <c r="W54" i="2" s="1"/>
  <c r="V53" i="2"/>
  <c r="M53" i="2"/>
  <c r="V52" i="2"/>
  <c r="W52" i="2" s="1"/>
  <c r="M52" i="2"/>
  <c r="U49" i="2"/>
  <c r="U48" i="2"/>
  <c r="V47" i="2"/>
  <c r="W47" i="2" s="1"/>
  <c r="M47" i="2"/>
  <c r="V46" i="2"/>
  <c r="C470" i="2" s="1"/>
  <c r="M46" i="2"/>
  <c r="U42" i="2"/>
  <c r="U41" i="2"/>
  <c r="V40" i="2"/>
  <c r="V42" i="2" s="1"/>
  <c r="M40" i="2"/>
  <c r="U38" i="2"/>
  <c r="U37" i="2"/>
  <c r="V36" i="2"/>
  <c r="W36" i="2" s="1"/>
  <c r="M36" i="2"/>
  <c r="V35" i="2"/>
  <c r="W35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W28" i="2"/>
  <c r="V28" i="2"/>
  <c r="M28" i="2"/>
  <c r="V27" i="2"/>
  <c r="W27" i="2" s="1"/>
  <c r="M27" i="2"/>
  <c r="V26" i="2"/>
  <c r="M26" i="2"/>
  <c r="U24" i="2"/>
  <c r="U23" i="2"/>
  <c r="U464" i="2" s="1"/>
  <c r="V22" i="2"/>
  <c r="M22" i="2"/>
  <c r="H10" i="2"/>
  <c r="A9" i="2"/>
  <c r="F10" i="2" s="1"/>
  <c r="D7" i="2"/>
  <c r="N6" i="2"/>
  <c r="M2" i="2"/>
  <c r="U463" i="2" l="1"/>
  <c r="V277" i="2"/>
  <c r="W393" i="2"/>
  <c r="W394" i="2" s="1"/>
  <c r="E470" i="2"/>
  <c r="V461" i="2"/>
  <c r="V32" i="2"/>
  <c r="V108" i="2"/>
  <c r="W301" i="2"/>
  <c r="W302" i="2" s="1"/>
  <c r="O470" i="2"/>
  <c r="V370" i="2"/>
  <c r="V418" i="2"/>
  <c r="W22" i="2"/>
  <c r="W23" i="2" s="1"/>
  <c r="V23" i="2"/>
  <c r="U460" i="2"/>
  <c r="W26" i="2"/>
  <c r="W32" i="2" s="1"/>
  <c r="V37" i="2"/>
  <c r="V38" i="2"/>
  <c r="V41" i="2"/>
  <c r="W46" i="2"/>
  <c r="W48" i="2" s="1"/>
  <c r="V49" i="2"/>
  <c r="V55" i="2"/>
  <c r="V74" i="2"/>
  <c r="W83" i="2"/>
  <c r="V96" i="2"/>
  <c r="W98" i="2"/>
  <c r="V155" i="2"/>
  <c r="W153" i="2"/>
  <c r="W155" i="2" s="1"/>
  <c r="V163" i="2"/>
  <c r="V182" i="2"/>
  <c r="W165" i="2"/>
  <c r="V233" i="2"/>
  <c r="W229" i="2"/>
  <c r="W233" i="2" s="1"/>
  <c r="V239" i="2"/>
  <c r="W236" i="2"/>
  <c r="W239" i="2" s="1"/>
  <c r="V245" i="2"/>
  <c r="V261" i="2"/>
  <c r="V299" i="2"/>
  <c r="W296" i="2"/>
  <c r="W298" i="2" s="1"/>
  <c r="W314" i="2"/>
  <c r="V330" i="2"/>
  <c r="W329" i="2"/>
  <c r="W330" i="2" s="1"/>
  <c r="V365" i="2"/>
  <c r="V364" i="2"/>
  <c r="W363" i="2"/>
  <c r="W364" i="2" s="1"/>
  <c r="V374" i="2"/>
  <c r="V375" i="2"/>
  <c r="V432" i="2"/>
  <c r="V431" i="2"/>
  <c r="W429" i="2"/>
  <c r="V24" i="2"/>
  <c r="W37" i="2"/>
  <c r="V109" i="2"/>
  <c r="V117" i="2"/>
  <c r="W111" i="2"/>
  <c r="W116" i="2" s="1"/>
  <c r="V217" i="2"/>
  <c r="W213" i="2"/>
  <c r="W217" i="2" s="1"/>
  <c r="V280" i="2"/>
  <c r="W279" i="2"/>
  <c r="W280" i="2" s="1"/>
  <c r="V307" i="2"/>
  <c r="V306" i="2"/>
  <c r="W305" i="2"/>
  <c r="W306" i="2" s="1"/>
  <c r="V361" i="2"/>
  <c r="W357" i="2"/>
  <c r="W360" i="2" s="1"/>
  <c r="V390" i="2"/>
  <c r="W386" i="2"/>
  <c r="W390" i="2" s="1"/>
  <c r="V427" i="2"/>
  <c r="W422" i="2"/>
  <c r="W426" i="2" s="1"/>
  <c r="V448" i="2"/>
  <c r="V449" i="2"/>
  <c r="G470" i="2"/>
  <c r="V145" i="2"/>
  <c r="V183" i="2"/>
  <c r="V207" i="2"/>
  <c r="V227" i="2"/>
  <c r="V273" i="2"/>
  <c r="V272" i="2"/>
  <c r="N470" i="2"/>
  <c r="V326" i="2"/>
  <c r="V354" i="2"/>
  <c r="V360" i="2"/>
  <c r="V371" i="2"/>
  <c r="P470" i="2"/>
  <c r="V380" i="2"/>
  <c r="V395" i="2"/>
  <c r="Q470" i="2"/>
  <c r="V417" i="2"/>
  <c r="V426" i="2"/>
  <c r="V443" i="2"/>
  <c r="W443" i="2"/>
  <c r="W293" i="2"/>
  <c r="W353" i="2"/>
  <c r="W261" i="2"/>
  <c r="W206" i="2"/>
  <c r="W226" i="2"/>
  <c r="W256" i="2"/>
  <c r="W431" i="2"/>
  <c r="W245" i="2"/>
  <c r="F9" i="2"/>
  <c r="V33" i="2"/>
  <c r="W53" i="2"/>
  <c r="W55" i="2" s="1"/>
  <c r="V83" i="2"/>
  <c r="W88" i="2"/>
  <c r="W95" i="2" s="1"/>
  <c r="W120" i="2"/>
  <c r="W124" i="2" s="1"/>
  <c r="W148" i="2"/>
  <c r="W150" i="2" s="1"/>
  <c r="V210" i="2"/>
  <c r="V234" i="2"/>
  <c r="V240" i="2"/>
  <c r="V256" i="2"/>
  <c r="V302" i="2"/>
  <c r="V319" i="2"/>
  <c r="V337" i="2"/>
  <c r="V399" i="2"/>
  <c r="V444" i="2"/>
  <c r="V462" i="2"/>
  <c r="H470" i="2"/>
  <c r="V132" i="2"/>
  <c r="V314" i="2"/>
  <c r="V439" i="2"/>
  <c r="W457" i="2"/>
  <c r="W458" i="2" s="1"/>
  <c r="I470" i="2"/>
  <c r="H9" i="2"/>
  <c r="V125" i="2"/>
  <c r="V187" i="2"/>
  <c r="V246" i="2"/>
  <c r="V262" i="2"/>
  <c r="W451" i="2"/>
  <c r="W453" i="2" s="1"/>
  <c r="J470" i="2"/>
  <c r="J9" i="2"/>
  <c r="W40" i="2"/>
  <c r="W41" i="2" s="1"/>
  <c r="A10" i="2"/>
  <c r="V48" i="2"/>
  <c r="V84" i="2"/>
  <c r="W99" i="2"/>
  <c r="W108" i="2" s="1"/>
  <c r="V257" i="2"/>
  <c r="W275" i="2"/>
  <c r="W276" i="2" s="1"/>
  <c r="V320" i="2"/>
  <c r="V338" i="2"/>
  <c r="W373" i="2"/>
  <c r="W374" i="2" s="1"/>
  <c r="W403" i="2"/>
  <c r="W412" i="2" s="1"/>
  <c r="W446" i="2"/>
  <c r="W448" i="2" s="1"/>
  <c r="V458" i="2"/>
  <c r="K470" i="2"/>
  <c r="V133" i="2"/>
  <c r="V206" i="2"/>
  <c r="V226" i="2"/>
  <c r="V315" i="2"/>
  <c r="L470" i="2"/>
  <c r="W129" i="2"/>
  <c r="W132" i="2" s="1"/>
  <c r="V150" i="2"/>
  <c r="W166" i="2"/>
  <c r="W182" i="2" s="1"/>
  <c r="V188" i="2"/>
  <c r="W265" i="2"/>
  <c r="W266" i="2" s="1"/>
  <c r="V293" i="2"/>
  <c r="W368" i="2"/>
  <c r="W370" i="2" s="1"/>
  <c r="V412" i="2"/>
  <c r="W436" i="2"/>
  <c r="W438" i="2" s="1"/>
  <c r="M470" i="2"/>
  <c r="V124" i="2"/>
  <c r="V116" i="2"/>
  <c r="V144" i="2"/>
  <c r="V459" i="2"/>
  <c r="B470" i="2"/>
  <c r="V56" i="2"/>
  <c r="V75" i="2"/>
  <c r="W136" i="2"/>
  <c r="W144" i="2" s="1"/>
  <c r="V266" i="2"/>
  <c r="W271" i="2"/>
  <c r="W272" i="2" s="1"/>
  <c r="W335" i="2"/>
  <c r="W337" i="2" s="1"/>
  <c r="V353" i="2"/>
  <c r="V381" i="2"/>
  <c r="W397" i="2"/>
  <c r="W398" i="2" s="1"/>
  <c r="V453" i="2"/>
  <c r="V95" i="2"/>
  <c r="V162" i="2"/>
  <c r="V218" i="2"/>
  <c r="V294" i="2"/>
  <c r="V327" i="2"/>
  <c r="V391" i="2"/>
  <c r="V413" i="2"/>
  <c r="D470" i="2"/>
  <c r="W59" i="2"/>
  <c r="W74" i="2" s="1"/>
  <c r="V438" i="2"/>
  <c r="V463" i="2" l="1"/>
  <c r="V464" i="2"/>
  <c r="V460" i="2"/>
  <c r="W465" i="2"/>
</calcChain>
</file>

<file path=xl/sharedStrings.xml><?xml version="1.0" encoding="utf-8"?>
<sst xmlns="http://schemas.openxmlformats.org/spreadsheetml/2006/main" count="2698" uniqueCount="643">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</sst>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0"/>
  <sheetViews>
    <sheetView showGridLines="0" tabSelected="1" topLeftCell="A271" zoomScaleNormal="100" zoomScaleSheetLayoutView="100" workbookViewId="0">
      <selection activeCell="X288" sqref="X28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65</v>
      </c>
      <c r="H1" s="312" t="s">
        <v>49</v>
      </c>
      <c r="I1" s="312"/>
      <c r="J1" s="312"/>
      <c r="K1" s="312"/>
      <c r="L1" s="312"/>
      <c r="M1" s="312"/>
      <c r="N1" s="312"/>
      <c r="O1" s="313" t="s">
        <v>66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M5" s="27" t="s">
        <v>4</v>
      </c>
      <c r="N5" s="319">
        <v>45194</v>
      </c>
      <c r="O5" s="319"/>
      <c r="Q5" s="320" t="s">
        <v>3</v>
      </c>
      <c r="R5" s="321"/>
      <c r="S5" s="322" t="s">
        <v>615</v>
      </c>
      <c r="T5" s="32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24" t="s">
        <v>619</v>
      </c>
      <c r="E6" s="324"/>
      <c r="F6" s="324"/>
      <c r="G6" s="324"/>
      <c r="H6" s="324"/>
      <c r="I6" s="324"/>
      <c r="J6" s="324"/>
      <c r="K6" s="324"/>
      <c r="M6" s="27" t="s">
        <v>30</v>
      </c>
      <c r="N6" s="325" t="str">
        <f>IF(N5=0," ",CHOOSE(WEEKDAY(N5,2),"Понедельник","Вторник","Среда","Четверг","Пятница","Суббота","Воскресенье"))</f>
        <v>Понедельник</v>
      </c>
      <c r="O6" s="325"/>
      <c r="Q6" s="326" t="s">
        <v>5</v>
      </c>
      <c r="R6" s="327"/>
      <c r="S6" s="328" t="s">
        <v>68</v>
      </c>
      <c r="T6" s="32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4" t="str">
        <f>IFERROR(VLOOKUP(DeliveryAddress,Table,3,0),1)</f>
        <v>2</v>
      </c>
      <c r="E7" s="335"/>
      <c r="F7" s="335"/>
      <c r="G7" s="335"/>
      <c r="H7" s="335"/>
      <c r="I7" s="335"/>
      <c r="J7" s="335"/>
      <c r="K7" s="336"/>
      <c r="M7" s="29"/>
      <c r="N7" s="49"/>
      <c r="O7" s="49"/>
      <c r="Q7" s="326"/>
      <c r="R7" s="327"/>
      <c r="S7" s="330"/>
      <c r="T7" s="331"/>
      <c r="Y7" s="60"/>
      <c r="Z7" s="60"/>
      <c r="AA7" s="60"/>
    </row>
    <row r="8" spans="1:28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7" t="s">
        <v>11</v>
      </c>
      <c r="N8" s="339">
        <v>0.33333333333333331</v>
      </c>
      <c r="O8" s="339"/>
      <c r="Q8" s="326"/>
      <c r="R8" s="327"/>
      <c r="S8" s="330"/>
      <c r="T8" s="331"/>
      <c r="Y8" s="60"/>
      <c r="Z8" s="60"/>
      <c r="AA8" s="60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31" t="s">
        <v>15</v>
      </c>
      <c r="N9" s="319"/>
      <c r="O9" s="319"/>
      <c r="Q9" s="326"/>
      <c r="R9" s="327"/>
      <c r="S9" s="332"/>
      <c r="T9" s="33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31" t="s">
        <v>35</v>
      </c>
      <c r="N10" s="339"/>
      <c r="O10" s="339"/>
      <c r="R10" s="29" t="s">
        <v>12</v>
      </c>
      <c r="S10" s="345" t="s">
        <v>69</v>
      </c>
      <c r="T10" s="34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9"/>
      <c r="O11" s="339"/>
      <c r="R11" s="29" t="s">
        <v>31</v>
      </c>
      <c r="S11" s="347" t="s">
        <v>57</v>
      </c>
      <c r="T11" s="34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8" t="s">
        <v>70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7" t="s">
        <v>33</v>
      </c>
      <c r="N12" s="349"/>
      <c r="O12" s="349"/>
      <c r="P12" s="28"/>
      <c r="Q12"/>
      <c r="R12" s="29" t="s">
        <v>48</v>
      </c>
      <c r="S12" s="350"/>
      <c r="T12" s="350"/>
      <c r="U12"/>
      <c r="Y12" s="60"/>
      <c r="Z12" s="60"/>
      <c r="AA12" s="60"/>
    </row>
    <row r="13" spans="1:28" s="17" customFormat="1" ht="23.25" customHeight="1" x14ac:dyDescent="0.2">
      <c r="A13" s="348" t="s">
        <v>71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1"/>
      <c r="M13" s="31" t="s">
        <v>34</v>
      </c>
      <c r="N13" s="347"/>
      <c r="O13" s="34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8" t="s">
        <v>72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1" t="s">
        <v>73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63</v>
      </c>
      <c r="N15" s="352"/>
      <c r="O15" s="352"/>
      <c r="P15" s="352"/>
      <c r="Q15" s="35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58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62</v>
      </c>
      <c r="Y17" s="361" t="s">
        <v>19</v>
      </c>
      <c r="Z17" s="362" t="s">
        <v>59</v>
      </c>
      <c r="AA17" s="363"/>
      <c r="AB17" s="364"/>
      <c r="AC17" s="368"/>
      <c r="AZ17" s="369" t="s">
        <v>64</v>
      </c>
    </row>
    <row r="18" spans="1:52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6" t="s">
        <v>47</v>
      </c>
      <c r="S18" s="36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  <c r="AZ18" s="369"/>
    </row>
    <row r="19" spans="1:52" ht="27.75" customHeight="1" x14ac:dyDescent="0.2">
      <c r="A19" s="370" t="s">
        <v>74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55"/>
      <c r="Y19" s="55"/>
    </row>
    <row r="20" spans="1:52" ht="16.5" customHeight="1" x14ac:dyDescent="0.25">
      <c r="A20" s="371" t="s">
        <v>74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66"/>
      <c r="Y20" s="66"/>
    </row>
    <row r="21" spans="1:52" ht="14.25" customHeight="1" x14ac:dyDescent="0.25">
      <c r="A21" s="372" t="s">
        <v>75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5"/>
      <c r="O22" s="375"/>
      <c r="P22" s="375"/>
      <c r="Q22" s="37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1"/>
      <c r="M23" s="377" t="s">
        <v>43</v>
      </c>
      <c r="N23" s="378"/>
      <c r="O23" s="378"/>
      <c r="P23" s="378"/>
      <c r="Q23" s="378"/>
      <c r="R23" s="378"/>
      <c r="S23" s="37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1"/>
      <c r="M24" s="377" t="s">
        <v>43</v>
      </c>
      <c r="N24" s="378"/>
      <c r="O24" s="378"/>
      <c r="P24" s="378"/>
      <c r="Q24" s="378"/>
      <c r="R24" s="378"/>
      <c r="S24" s="37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2" t="s">
        <v>79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5"/>
      <c r="O26" s="375"/>
      <c r="P26" s="375"/>
      <c r="Q26" s="37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5"/>
      <c r="O27" s="375"/>
      <c r="P27" s="375"/>
      <c r="Q27" s="37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5"/>
      <c r="O28" s="375"/>
      <c r="P28" s="375"/>
      <c r="Q28" s="37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5"/>
      <c r="O29" s="375"/>
      <c r="P29" s="375"/>
      <c r="Q29" s="37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5"/>
      <c r="O30" s="375"/>
      <c r="P30" s="375"/>
      <c r="Q30" s="37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5"/>
      <c r="O31" s="375"/>
      <c r="P31" s="375"/>
      <c r="Q31" s="37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1"/>
      <c r="M32" s="377" t="s">
        <v>43</v>
      </c>
      <c r="N32" s="378"/>
      <c r="O32" s="378"/>
      <c r="P32" s="378"/>
      <c r="Q32" s="378"/>
      <c r="R32" s="378"/>
      <c r="S32" s="37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1"/>
      <c r="M33" s="377" t="s">
        <v>43</v>
      </c>
      <c r="N33" s="378"/>
      <c r="O33" s="378"/>
      <c r="P33" s="378"/>
      <c r="Q33" s="378"/>
      <c r="R33" s="378"/>
      <c r="S33" s="37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2" t="s">
        <v>92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5"/>
      <c r="O35" s="375"/>
      <c r="P35" s="375"/>
      <c r="Q35" s="37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3">
        <v>4680115880139</v>
      </c>
      <c r="E36" s="37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5"/>
      <c r="O36" s="375"/>
      <c r="P36" s="375"/>
      <c r="Q36" s="37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1"/>
      <c r="M37" s="377" t="s">
        <v>43</v>
      </c>
      <c r="N37" s="378"/>
      <c r="O37" s="378"/>
      <c r="P37" s="378"/>
      <c r="Q37" s="378"/>
      <c r="R37" s="378"/>
      <c r="S37" s="37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1"/>
      <c r="M38" s="377" t="s">
        <v>43</v>
      </c>
      <c r="N38" s="378"/>
      <c r="O38" s="378"/>
      <c r="P38" s="378"/>
      <c r="Q38" s="378"/>
      <c r="R38" s="378"/>
      <c r="S38" s="37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2" t="s">
        <v>100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3">
        <v>4607091388282</v>
      </c>
      <c r="E40" s="37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5"/>
      <c r="O40" s="375"/>
      <c r="P40" s="375"/>
      <c r="Q40" s="37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1"/>
      <c r="M41" s="377" t="s">
        <v>43</v>
      </c>
      <c r="N41" s="378"/>
      <c r="O41" s="378"/>
      <c r="P41" s="378"/>
      <c r="Q41" s="378"/>
      <c r="R41" s="378"/>
      <c r="S41" s="37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1"/>
      <c r="M42" s="377" t="s">
        <v>43</v>
      </c>
      <c r="N42" s="378"/>
      <c r="O42" s="378"/>
      <c r="P42" s="378"/>
      <c r="Q42" s="378"/>
      <c r="R42" s="378"/>
      <c r="S42" s="37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70" t="s">
        <v>104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55"/>
      <c r="Y43" s="55"/>
    </row>
    <row r="44" spans="1:52" ht="16.5" customHeight="1" x14ac:dyDescent="0.25">
      <c r="A44" s="371" t="s">
        <v>105</v>
      </c>
      <c r="B44" s="371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66"/>
      <c r="Y44" s="66"/>
    </row>
    <row r="45" spans="1:52" ht="14.25" customHeight="1" x14ac:dyDescent="0.25">
      <c r="A45" s="372" t="s">
        <v>106</v>
      </c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3">
        <v>4680115881440</v>
      </c>
      <c r="E46" s="37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5"/>
      <c r="O46" s="375"/>
      <c r="P46" s="375"/>
      <c r="Q46" s="376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3">
        <v>4680115881433</v>
      </c>
      <c r="E47" s="37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5"/>
      <c r="O47" s="375"/>
      <c r="P47" s="375"/>
      <c r="Q47" s="376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80"/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1"/>
      <c r="M48" s="377" t="s">
        <v>43</v>
      </c>
      <c r="N48" s="378"/>
      <c r="O48" s="378"/>
      <c r="P48" s="378"/>
      <c r="Q48" s="378"/>
      <c r="R48" s="378"/>
      <c r="S48" s="379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80"/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1"/>
      <c r="M49" s="377" t="s">
        <v>43</v>
      </c>
      <c r="N49" s="378"/>
      <c r="O49" s="378"/>
      <c r="P49" s="378"/>
      <c r="Q49" s="378"/>
      <c r="R49" s="378"/>
      <c r="S49" s="379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1" t="s">
        <v>112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66"/>
      <c r="Y50" s="66"/>
    </row>
    <row r="51" spans="1:52" ht="14.25" customHeight="1" x14ac:dyDescent="0.25">
      <c r="A51" s="372" t="s">
        <v>113</v>
      </c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372"/>
      <c r="S51" s="372"/>
      <c r="T51" s="372"/>
      <c r="U51" s="372"/>
      <c r="V51" s="372"/>
      <c r="W51" s="372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3">
        <v>4680115881426</v>
      </c>
      <c r="E52" s="37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5"/>
      <c r="O52" s="375"/>
      <c r="P52" s="375"/>
      <c r="Q52" s="376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3">
        <v>4680115881419</v>
      </c>
      <c r="E53" s="37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5"/>
      <c r="O53" s="375"/>
      <c r="P53" s="375"/>
      <c r="Q53" s="376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3">
        <v>4680115881525</v>
      </c>
      <c r="E54" s="37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5" t="s">
        <v>120</v>
      </c>
      <c r="N54" s="375"/>
      <c r="O54" s="375"/>
      <c r="P54" s="375"/>
      <c r="Q54" s="37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1"/>
      <c r="M55" s="377" t="s">
        <v>43</v>
      </c>
      <c r="N55" s="378"/>
      <c r="O55" s="378"/>
      <c r="P55" s="378"/>
      <c r="Q55" s="378"/>
      <c r="R55" s="378"/>
      <c r="S55" s="379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1"/>
      <c r="M56" s="377" t="s">
        <v>43</v>
      </c>
      <c r="N56" s="378"/>
      <c r="O56" s="378"/>
      <c r="P56" s="378"/>
      <c r="Q56" s="378"/>
      <c r="R56" s="378"/>
      <c r="S56" s="379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1" t="s">
        <v>104</v>
      </c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71"/>
      <c r="V57" s="371"/>
      <c r="W57" s="371"/>
      <c r="X57" s="66"/>
      <c r="Y57" s="66"/>
    </row>
    <row r="58" spans="1:52" ht="14.25" customHeight="1" x14ac:dyDescent="0.25">
      <c r="A58" s="372" t="s">
        <v>113</v>
      </c>
      <c r="B58" s="372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4301011562</v>
      </c>
      <c r="D59" s="373">
        <v>4680115882577</v>
      </c>
      <c r="E59" s="373"/>
      <c r="F59" s="63">
        <v>0.4</v>
      </c>
      <c r="G59" s="38">
        <v>8</v>
      </c>
      <c r="H59" s="63">
        <v>3.2</v>
      </c>
      <c r="I59" s="63">
        <v>3.4</v>
      </c>
      <c r="J59" s="38">
        <v>156</v>
      </c>
      <c r="K59" s="39" t="s">
        <v>96</v>
      </c>
      <c r="L59" s="38">
        <v>90</v>
      </c>
      <c r="M59" s="396" t="s">
        <v>123</v>
      </c>
      <c r="N59" s="375"/>
      <c r="O59" s="375"/>
      <c r="P59" s="375"/>
      <c r="Q59" s="37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3" si="2">IFERROR(IF(U59="",0,CEILING((U59/$H59),1)*$H59),"")</f>
        <v>0</v>
      </c>
      <c r="W59" s="42" t="str">
        <f>IFERROR(IF(V59=0,"",ROUNDUP(V59/H59,0)*0.00753),"")</f>
        <v/>
      </c>
      <c r="X59" s="69" t="s">
        <v>48</v>
      </c>
      <c r="Y59" s="70" t="s">
        <v>124</v>
      </c>
      <c r="AC59" s="71"/>
      <c r="AZ59" s="88" t="s">
        <v>65</v>
      </c>
    </row>
    <row r="60" spans="1:52" ht="27" customHeight="1" x14ac:dyDescent="0.25">
      <c r="A60" s="64" t="s">
        <v>125</v>
      </c>
      <c r="B60" s="64" t="s">
        <v>126</v>
      </c>
      <c r="C60" s="37">
        <v>4301011623</v>
      </c>
      <c r="D60" s="373">
        <v>4607091382945</v>
      </c>
      <c r="E60" s="373"/>
      <c r="F60" s="63">
        <v>1.4</v>
      </c>
      <c r="G60" s="38">
        <v>8</v>
      </c>
      <c r="H60" s="63">
        <v>11.2</v>
      </c>
      <c r="I60" s="63">
        <v>11.68</v>
      </c>
      <c r="J60" s="38">
        <v>56</v>
      </c>
      <c r="K60" s="39" t="s">
        <v>109</v>
      </c>
      <c r="L60" s="38">
        <v>50</v>
      </c>
      <c r="M60" s="397" t="s">
        <v>127</v>
      </c>
      <c r="N60" s="375"/>
      <c r="O60" s="375"/>
      <c r="P60" s="375"/>
      <c r="Q60" s="37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128</v>
      </c>
      <c r="B61" s="64" t="s">
        <v>129</v>
      </c>
      <c r="C61" s="37">
        <v>4301011380</v>
      </c>
      <c r="D61" s="373">
        <v>4607091385670</v>
      </c>
      <c r="E61" s="37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109</v>
      </c>
      <c r="L61" s="38">
        <v>50</v>
      </c>
      <c r="M61" s="3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75"/>
      <c r="O61" s="375"/>
      <c r="P61" s="375"/>
      <c r="Q61" s="376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27" customHeight="1" x14ac:dyDescent="0.25">
      <c r="A62" s="64" t="s">
        <v>130</v>
      </c>
      <c r="B62" s="64" t="s">
        <v>131</v>
      </c>
      <c r="C62" s="37">
        <v>4301011468</v>
      </c>
      <c r="D62" s="373">
        <v>4680115881327</v>
      </c>
      <c r="E62" s="37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132</v>
      </c>
      <c r="L62" s="38">
        <v>50</v>
      </c>
      <c r="M62" s="3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75"/>
      <c r="O62" s="375"/>
      <c r="P62" s="375"/>
      <c r="Q62" s="37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133</v>
      </c>
      <c r="B63" s="64" t="s">
        <v>134</v>
      </c>
      <c r="C63" s="37">
        <v>4301011514</v>
      </c>
      <c r="D63" s="373">
        <v>4680115882133</v>
      </c>
      <c r="E63" s="37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5"/>
      <c r="O63" s="375"/>
      <c r="P63" s="375"/>
      <c r="Q63" s="37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135</v>
      </c>
      <c r="B64" s="64" t="s">
        <v>136</v>
      </c>
      <c r="C64" s="37">
        <v>4301011192</v>
      </c>
      <c r="D64" s="373">
        <v>4607091382952</v>
      </c>
      <c r="E64" s="373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5"/>
      <c r="O64" s="375"/>
      <c r="P64" s="375"/>
      <c r="Q64" s="37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137</v>
      </c>
      <c r="B65" s="64" t="s">
        <v>138</v>
      </c>
      <c r="C65" s="37">
        <v>4301011565</v>
      </c>
      <c r="D65" s="373">
        <v>4680115882539</v>
      </c>
      <c r="E65" s="373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139</v>
      </c>
      <c r="L65" s="38">
        <v>50</v>
      </c>
      <c r="M65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5"/>
      <c r="O65" s="375"/>
      <c r="P65" s="375"/>
      <c r="Q65" s="37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3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140</v>
      </c>
      <c r="B66" s="64" t="s">
        <v>141</v>
      </c>
      <c r="C66" s="37">
        <v>4301011382</v>
      </c>
      <c r="D66" s="373">
        <v>4607091385687</v>
      </c>
      <c r="E66" s="373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139</v>
      </c>
      <c r="L66" s="38">
        <v>50</v>
      </c>
      <c r="M66" s="4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75"/>
      <c r="O66" s="375"/>
      <c r="P66" s="375"/>
      <c r="Q66" s="37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142</v>
      </c>
      <c r="B67" s="64" t="s">
        <v>143</v>
      </c>
      <c r="C67" s="37">
        <v>4301011344</v>
      </c>
      <c r="D67" s="373">
        <v>4607091384604</v>
      </c>
      <c r="E67" s="373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5"/>
      <c r="O67" s="375"/>
      <c r="P67" s="375"/>
      <c r="Q67" s="37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144</v>
      </c>
      <c r="B68" s="64" t="s">
        <v>145</v>
      </c>
      <c r="C68" s="37">
        <v>4301011386</v>
      </c>
      <c r="D68" s="373">
        <v>4680115880283</v>
      </c>
      <c r="E68" s="37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5"/>
      <c r="O68" s="375"/>
      <c r="P68" s="375"/>
      <c r="Q68" s="37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146</v>
      </c>
      <c r="B69" s="64" t="s">
        <v>147</v>
      </c>
      <c r="C69" s="37">
        <v>4301011476</v>
      </c>
      <c r="D69" s="373">
        <v>4680115881518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5"/>
      <c r="O69" s="375"/>
      <c r="P69" s="375"/>
      <c r="Q69" s="37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148</v>
      </c>
      <c r="B70" s="64" t="s">
        <v>149</v>
      </c>
      <c r="C70" s="37">
        <v>4301011443</v>
      </c>
      <c r="D70" s="373">
        <v>4680115881303</v>
      </c>
      <c r="E70" s="373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132</v>
      </c>
      <c r="L70" s="38">
        <v>50</v>
      </c>
      <c r="M70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5"/>
      <c r="O70" s="375"/>
      <c r="P70" s="375"/>
      <c r="Q70" s="37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150</v>
      </c>
      <c r="B71" s="64" t="s">
        <v>151</v>
      </c>
      <c r="C71" s="37">
        <v>4301011417</v>
      </c>
      <c r="D71" s="373">
        <v>4680115880269</v>
      </c>
      <c r="E71" s="373"/>
      <c r="F71" s="63">
        <v>0.375</v>
      </c>
      <c r="G71" s="38">
        <v>10</v>
      </c>
      <c r="H71" s="63">
        <v>3.75</v>
      </c>
      <c r="I71" s="63">
        <v>3.99</v>
      </c>
      <c r="J71" s="38">
        <v>120</v>
      </c>
      <c r="K71" s="39" t="s">
        <v>139</v>
      </c>
      <c r="L71" s="38">
        <v>50</v>
      </c>
      <c r="M71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75"/>
      <c r="O71" s="375"/>
      <c r="P71" s="375"/>
      <c r="Q71" s="37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152</v>
      </c>
      <c r="B72" s="64" t="s">
        <v>153</v>
      </c>
      <c r="C72" s="37">
        <v>4301011415</v>
      </c>
      <c r="D72" s="373">
        <v>4680115880429</v>
      </c>
      <c r="E72" s="373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9" t="s">
        <v>139</v>
      </c>
      <c r="L72" s="38">
        <v>50</v>
      </c>
      <c r="M72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75"/>
      <c r="O72" s="375"/>
      <c r="P72" s="375"/>
      <c r="Q72" s="37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154</v>
      </c>
      <c r="B73" s="64" t="s">
        <v>155</v>
      </c>
      <c r="C73" s="37">
        <v>4301011462</v>
      </c>
      <c r="D73" s="373">
        <v>4680115881457</v>
      </c>
      <c r="E73" s="373"/>
      <c r="F73" s="63">
        <v>0.75</v>
      </c>
      <c r="G73" s="38">
        <v>6</v>
      </c>
      <c r="H73" s="63">
        <v>4.5</v>
      </c>
      <c r="I73" s="63">
        <v>4.74</v>
      </c>
      <c r="J73" s="38">
        <v>120</v>
      </c>
      <c r="K73" s="39" t="s">
        <v>139</v>
      </c>
      <c r="L73" s="38">
        <v>50</v>
      </c>
      <c r="M73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75"/>
      <c r="O73" s="375"/>
      <c r="P73" s="375"/>
      <c r="Q73" s="37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102" t="s">
        <v>65</v>
      </c>
    </row>
    <row r="74" spans="1:52" x14ac:dyDescent="0.2">
      <c r="A74" s="380"/>
      <c r="B74" s="380"/>
      <c r="C74" s="380"/>
      <c r="D74" s="380"/>
      <c r="E74" s="380"/>
      <c r="F74" s="380"/>
      <c r="G74" s="380"/>
      <c r="H74" s="380"/>
      <c r="I74" s="380"/>
      <c r="J74" s="380"/>
      <c r="K74" s="380"/>
      <c r="L74" s="381"/>
      <c r="M74" s="377" t="s">
        <v>43</v>
      </c>
      <c r="N74" s="378"/>
      <c r="O74" s="378"/>
      <c r="P74" s="378"/>
      <c r="Q74" s="378"/>
      <c r="R74" s="378"/>
      <c r="S74" s="379"/>
      <c r="T74" s="43" t="s">
        <v>42</v>
      </c>
      <c r="U74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68"/>
      <c r="Y74" s="68"/>
    </row>
    <row r="75" spans="1:52" x14ac:dyDescent="0.2">
      <c r="A75" s="380"/>
      <c r="B75" s="380"/>
      <c r="C75" s="380"/>
      <c r="D75" s="380"/>
      <c r="E75" s="380"/>
      <c r="F75" s="380"/>
      <c r="G75" s="380"/>
      <c r="H75" s="380"/>
      <c r="I75" s="380"/>
      <c r="J75" s="380"/>
      <c r="K75" s="380"/>
      <c r="L75" s="381"/>
      <c r="M75" s="377" t="s">
        <v>43</v>
      </c>
      <c r="N75" s="378"/>
      <c r="O75" s="378"/>
      <c r="P75" s="378"/>
      <c r="Q75" s="378"/>
      <c r="R75" s="378"/>
      <c r="S75" s="379"/>
      <c r="T75" s="43" t="s">
        <v>0</v>
      </c>
      <c r="U75" s="44">
        <f>IFERROR(SUM(U59:U73),"0")</f>
        <v>0</v>
      </c>
      <c r="V75" s="44">
        <f>IFERROR(SUM(V59:V73),"0")</f>
        <v>0</v>
      </c>
      <c r="W75" s="43"/>
      <c r="X75" s="68"/>
      <c r="Y75" s="68"/>
    </row>
    <row r="76" spans="1:52" ht="14.25" customHeight="1" x14ac:dyDescent="0.25">
      <c r="A76" s="372" t="s">
        <v>106</v>
      </c>
      <c r="B76" s="372"/>
      <c r="C76" s="372"/>
      <c r="D76" s="372"/>
      <c r="E76" s="372"/>
      <c r="F76" s="372"/>
      <c r="G76" s="372"/>
      <c r="H76" s="372"/>
      <c r="I76" s="372"/>
      <c r="J76" s="372"/>
      <c r="K76" s="372"/>
      <c r="L76" s="372"/>
      <c r="M76" s="372"/>
      <c r="N76" s="372"/>
      <c r="O76" s="372"/>
      <c r="P76" s="372"/>
      <c r="Q76" s="372"/>
      <c r="R76" s="372"/>
      <c r="S76" s="372"/>
      <c r="T76" s="372"/>
      <c r="U76" s="372"/>
      <c r="V76" s="372"/>
      <c r="W76" s="372"/>
      <c r="X76" s="67"/>
      <c r="Y76" s="67"/>
    </row>
    <row r="77" spans="1:52" ht="27" customHeight="1" x14ac:dyDescent="0.25">
      <c r="A77" s="64" t="s">
        <v>156</v>
      </c>
      <c r="B77" s="64" t="s">
        <v>157</v>
      </c>
      <c r="C77" s="37">
        <v>4301020189</v>
      </c>
      <c r="D77" s="373">
        <v>4607091384789</v>
      </c>
      <c r="E77" s="373"/>
      <c r="F77" s="63">
        <v>1</v>
      </c>
      <c r="G77" s="38">
        <v>6</v>
      </c>
      <c r="H77" s="63">
        <v>6</v>
      </c>
      <c r="I77" s="63">
        <v>6.36</v>
      </c>
      <c r="J77" s="38">
        <v>104</v>
      </c>
      <c r="K77" s="39" t="s">
        <v>109</v>
      </c>
      <c r="L77" s="38">
        <v>45</v>
      </c>
      <c r="M77" s="411" t="s">
        <v>158</v>
      </c>
      <c r="N77" s="375"/>
      <c r="O77" s="375"/>
      <c r="P77" s="375"/>
      <c r="Q77" s="37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ref="V77:V82" si="4">IFERROR(IF(U77="",0,CEILING((U77/$H77),1)*$H77),"")</f>
        <v>0</v>
      </c>
      <c r="W77" s="42" t="str">
        <f>IFERROR(IF(V77=0,"",ROUNDUP(V77/H77,0)*0.01196),"")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159</v>
      </c>
      <c r="B78" s="64" t="s">
        <v>160</v>
      </c>
      <c r="C78" s="37">
        <v>4301020235</v>
      </c>
      <c r="D78" s="373">
        <v>4680115881488</v>
      </c>
      <c r="E78" s="373"/>
      <c r="F78" s="63">
        <v>1.35</v>
      </c>
      <c r="G78" s="38">
        <v>8</v>
      </c>
      <c r="H78" s="63">
        <v>10.8</v>
      </c>
      <c r="I78" s="63">
        <v>11.28</v>
      </c>
      <c r="J78" s="38">
        <v>48</v>
      </c>
      <c r="K78" s="39" t="s">
        <v>109</v>
      </c>
      <c r="L78" s="38">
        <v>50</v>
      </c>
      <c r="M78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75"/>
      <c r="O78" s="375"/>
      <c r="P78" s="375"/>
      <c r="Q78" s="37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161</v>
      </c>
      <c r="B79" s="64" t="s">
        <v>162</v>
      </c>
      <c r="C79" s="37">
        <v>4301020183</v>
      </c>
      <c r="D79" s="373">
        <v>4607091384765</v>
      </c>
      <c r="E79" s="373"/>
      <c r="F79" s="63">
        <v>0.42</v>
      </c>
      <c r="G79" s="38">
        <v>6</v>
      </c>
      <c r="H79" s="63">
        <v>2.52</v>
      </c>
      <c r="I79" s="63">
        <v>2.72</v>
      </c>
      <c r="J79" s="38">
        <v>156</v>
      </c>
      <c r="K79" s="39" t="s">
        <v>109</v>
      </c>
      <c r="L79" s="38">
        <v>45</v>
      </c>
      <c r="M79" s="413" t="s">
        <v>163</v>
      </c>
      <c r="N79" s="375"/>
      <c r="O79" s="375"/>
      <c r="P79" s="375"/>
      <c r="Q79" s="37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IFERROR(IF(V79=0,"",ROUNDUP(V79/H79,0)*0.00753),"")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164</v>
      </c>
      <c r="B80" s="64" t="s">
        <v>165</v>
      </c>
      <c r="C80" s="37">
        <v>4301020258</v>
      </c>
      <c r="D80" s="373">
        <v>4680115882775</v>
      </c>
      <c r="E80" s="373"/>
      <c r="F80" s="63">
        <v>0.3</v>
      </c>
      <c r="G80" s="38">
        <v>8</v>
      </c>
      <c r="H80" s="63">
        <v>2.4</v>
      </c>
      <c r="I80" s="63">
        <v>2.5</v>
      </c>
      <c r="J80" s="38">
        <v>234</v>
      </c>
      <c r="K80" s="39" t="s">
        <v>139</v>
      </c>
      <c r="L80" s="38">
        <v>50</v>
      </c>
      <c r="M80" s="414" t="s">
        <v>166</v>
      </c>
      <c r="N80" s="375"/>
      <c r="O80" s="375"/>
      <c r="P80" s="375"/>
      <c r="Q80" s="37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IFERROR(IF(V80=0,"",ROUNDUP(V80/H80,0)*0.00502),"")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167</v>
      </c>
      <c r="B81" s="64" t="s">
        <v>168</v>
      </c>
      <c r="C81" s="37">
        <v>4301020217</v>
      </c>
      <c r="D81" s="373">
        <v>4680115880658</v>
      </c>
      <c r="E81" s="373"/>
      <c r="F81" s="63">
        <v>0.4</v>
      </c>
      <c r="G81" s="38">
        <v>6</v>
      </c>
      <c r="H81" s="63">
        <v>2.4</v>
      </c>
      <c r="I81" s="63">
        <v>2.6</v>
      </c>
      <c r="J81" s="38">
        <v>156</v>
      </c>
      <c r="K81" s="39" t="s">
        <v>109</v>
      </c>
      <c r="L81" s="38">
        <v>50</v>
      </c>
      <c r="M81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75"/>
      <c r="O81" s="375"/>
      <c r="P81" s="375"/>
      <c r="Q81" s="37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169</v>
      </c>
      <c r="B82" s="64" t="s">
        <v>170</v>
      </c>
      <c r="C82" s="37">
        <v>4301020223</v>
      </c>
      <c r="D82" s="373">
        <v>4607091381962</v>
      </c>
      <c r="E82" s="373"/>
      <c r="F82" s="63">
        <v>0.5</v>
      </c>
      <c r="G82" s="38">
        <v>6</v>
      </c>
      <c r="H82" s="63">
        <v>3</v>
      </c>
      <c r="I82" s="63">
        <v>3.2</v>
      </c>
      <c r="J82" s="38">
        <v>156</v>
      </c>
      <c r="K82" s="39" t="s">
        <v>109</v>
      </c>
      <c r="L82" s="38">
        <v>50</v>
      </c>
      <c r="M82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75"/>
      <c r="O82" s="375"/>
      <c r="P82" s="375"/>
      <c r="Q82" s="37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x14ac:dyDescent="0.2">
      <c r="A83" s="380"/>
      <c r="B83" s="380"/>
      <c r="C83" s="380"/>
      <c r="D83" s="380"/>
      <c r="E83" s="380"/>
      <c r="F83" s="380"/>
      <c r="G83" s="380"/>
      <c r="H83" s="380"/>
      <c r="I83" s="380"/>
      <c r="J83" s="380"/>
      <c r="K83" s="380"/>
      <c r="L83" s="381"/>
      <c r="M83" s="377" t="s">
        <v>43</v>
      </c>
      <c r="N83" s="378"/>
      <c r="O83" s="378"/>
      <c r="P83" s="378"/>
      <c r="Q83" s="378"/>
      <c r="R83" s="378"/>
      <c r="S83" s="379"/>
      <c r="T83" s="43" t="s">
        <v>42</v>
      </c>
      <c r="U83" s="44">
        <f>IFERROR(U77/H77,"0")+IFERROR(U78/H78,"0")+IFERROR(U79/H79,"0")+IFERROR(U80/H80,"0")+IFERROR(U81/H81,"0")+IFERROR(U82/H82,"0")</f>
        <v>0</v>
      </c>
      <c r="V83" s="44">
        <f>IFERROR(V77/H77,"0")+IFERROR(V78/H78,"0")+IFERROR(V79/H79,"0")+IFERROR(V80/H80,"0")+IFERROR(V81/H81,"0")+IFERROR(V82/H82,"0")</f>
        <v>0</v>
      </c>
      <c r="W83" s="44">
        <f>IFERROR(IF(W77="",0,W77),"0")+IFERROR(IF(W78="",0,W78),"0")+IFERROR(IF(W79="",0,W79),"0")+IFERROR(IF(W80="",0,W80),"0")+IFERROR(IF(W81="",0,W81),"0")+IFERROR(IF(W82="",0,W82),"0")</f>
        <v>0</v>
      </c>
      <c r="X83" s="68"/>
      <c r="Y83" s="68"/>
    </row>
    <row r="84" spans="1:52" x14ac:dyDescent="0.2">
      <c r="A84" s="380"/>
      <c r="B84" s="380"/>
      <c r="C84" s="380"/>
      <c r="D84" s="380"/>
      <c r="E84" s="380"/>
      <c r="F84" s="380"/>
      <c r="G84" s="380"/>
      <c r="H84" s="380"/>
      <c r="I84" s="380"/>
      <c r="J84" s="380"/>
      <c r="K84" s="380"/>
      <c r="L84" s="381"/>
      <c r="M84" s="377" t="s">
        <v>43</v>
      </c>
      <c r="N84" s="378"/>
      <c r="O84" s="378"/>
      <c r="P84" s="378"/>
      <c r="Q84" s="378"/>
      <c r="R84" s="378"/>
      <c r="S84" s="379"/>
      <c r="T84" s="43" t="s">
        <v>0</v>
      </c>
      <c r="U84" s="44">
        <f>IFERROR(SUM(U77:U82),"0")</f>
        <v>0</v>
      </c>
      <c r="V84" s="44">
        <f>IFERROR(SUM(V77:V82),"0")</f>
        <v>0</v>
      </c>
      <c r="W84" s="43"/>
      <c r="X84" s="68"/>
      <c r="Y84" s="68"/>
    </row>
    <row r="85" spans="1:52" ht="14.25" customHeight="1" x14ac:dyDescent="0.25">
      <c r="A85" s="372" t="s">
        <v>75</v>
      </c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67"/>
      <c r="Y85" s="67"/>
    </row>
    <row r="86" spans="1:52" ht="16.5" customHeight="1" x14ac:dyDescent="0.25">
      <c r="A86" s="64" t="s">
        <v>171</v>
      </c>
      <c r="B86" s="64" t="s">
        <v>172</v>
      </c>
      <c r="C86" s="37">
        <v>4301030895</v>
      </c>
      <c r="D86" s="373">
        <v>4607091387667</v>
      </c>
      <c r="E86" s="373"/>
      <c r="F86" s="63">
        <v>0.9</v>
      </c>
      <c r="G86" s="38">
        <v>10</v>
      </c>
      <c r="H86" s="63">
        <v>9</v>
      </c>
      <c r="I86" s="63">
        <v>9.6300000000000008</v>
      </c>
      <c r="J86" s="38">
        <v>56</v>
      </c>
      <c r="K86" s="39" t="s">
        <v>109</v>
      </c>
      <c r="L86" s="38">
        <v>40</v>
      </c>
      <c r="M86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75"/>
      <c r="O86" s="375"/>
      <c r="P86" s="375"/>
      <c r="Q86" s="37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ref="V86:V94" si="5">IFERROR(IF(U86="",0,CEILING((U86/$H86),1)*$H86),"")</f>
        <v>0</v>
      </c>
      <c r="W86" s="42" t="str">
        <f>IFERROR(IF(V86=0,"",ROUNDUP(V86/H86,0)*0.02175),"")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4301030961</v>
      </c>
      <c r="D87" s="373">
        <v>4607091387636</v>
      </c>
      <c r="E87" s="373"/>
      <c r="F87" s="63">
        <v>0.7</v>
      </c>
      <c r="G87" s="38">
        <v>6</v>
      </c>
      <c r="H87" s="63">
        <v>4.2</v>
      </c>
      <c r="I87" s="63">
        <v>4.5</v>
      </c>
      <c r="J87" s="38">
        <v>120</v>
      </c>
      <c r="K87" s="39" t="s">
        <v>78</v>
      </c>
      <c r="L87" s="38">
        <v>40</v>
      </c>
      <c r="M87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75"/>
      <c r="O87" s="375"/>
      <c r="P87" s="375"/>
      <c r="Q87" s="37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IFERROR(IF(V87=0,"",ROUNDUP(V87/H87,0)*0.00937),"")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175</v>
      </c>
      <c r="B88" s="64" t="s">
        <v>176</v>
      </c>
      <c r="C88" s="37">
        <v>4301031078</v>
      </c>
      <c r="D88" s="373">
        <v>4607091384727</v>
      </c>
      <c r="E88" s="373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75"/>
      <c r="O88" s="375"/>
      <c r="P88" s="375"/>
      <c r="Q88" s="37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177</v>
      </c>
      <c r="B89" s="64" t="s">
        <v>178</v>
      </c>
      <c r="C89" s="37">
        <v>4301031080</v>
      </c>
      <c r="D89" s="373">
        <v>4607091386745</v>
      </c>
      <c r="E89" s="373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75"/>
      <c r="O89" s="375"/>
      <c r="P89" s="375"/>
      <c r="Q89" s="37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16.5" customHeight="1" x14ac:dyDescent="0.25">
      <c r="A90" s="64" t="s">
        <v>179</v>
      </c>
      <c r="B90" s="64" t="s">
        <v>180</v>
      </c>
      <c r="C90" s="37">
        <v>4301030963</v>
      </c>
      <c r="D90" s="373">
        <v>4607091382426</v>
      </c>
      <c r="E90" s="373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9" t="s">
        <v>78</v>
      </c>
      <c r="L90" s="38">
        <v>40</v>
      </c>
      <c r="M90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75"/>
      <c r="O90" s="375"/>
      <c r="P90" s="375"/>
      <c r="Q90" s="37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IFERROR(IF(V90=0,"",ROUNDUP(V90/H90,0)*0.02175),"")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181</v>
      </c>
      <c r="B91" s="64" t="s">
        <v>182</v>
      </c>
      <c r="C91" s="37">
        <v>4301030962</v>
      </c>
      <c r="D91" s="373">
        <v>4607091386547</v>
      </c>
      <c r="E91" s="373"/>
      <c r="F91" s="63">
        <v>0.35</v>
      </c>
      <c r="G91" s="38">
        <v>8</v>
      </c>
      <c r="H91" s="63">
        <v>2.8</v>
      </c>
      <c r="I91" s="63">
        <v>2.94</v>
      </c>
      <c r="J91" s="38">
        <v>234</v>
      </c>
      <c r="K91" s="39" t="s">
        <v>78</v>
      </c>
      <c r="L91" s="38">
        <v>40</v>
      </c>
      <c r="M91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75"/>
      <c r="O91" s="375"/>
      <c r="P91" s="375"/>
      <c r="Q91" s="37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183</v>
      </c>
      <c r="B92" s="64" t="s">
        <v>184</v>
      </c>
      <c r="C92" s="37">
        <v>4301031077</v>
      </c>
      <c r="D92" s="373">
        <v>4607091384703</v>
      </c>
      <c r="E92" s="373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75"/>
      <c r="O92" s="375"/>
      <c r="P92" s="375"/>
      <c r="Q92" s="37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185</v>
      </c>
      <c r="B93" s="64" t="s">
        <v>186</v>
      </c>
      <c r="C93" s="37">
        <v>4301031079</v>
      </c>
      <c r="D93" s="373">
        <v>4607091384734</v>
      </c>
      <c r="E93" s="373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75"/>
      <c r="O93" s="375"/>
      <c r="P93" s="375"/>
      <c r="Q93" s="37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187</v>
      </c>
      <c r="B94" s="64" t="s">
        <v>188</v>
      </c>
      <c r="C94" s="37">
        <v>4301030964</v>
      </c>
      <c r="D94" s="373">
        <v>4607091382464</v>
      </c>
      <c r="E94" s="373"/>
      <c r="F94" s="63">
        <v>0.35</v>
      </c>
      <c r="G94" s="38">
        <v>8</v>
      </c>
      <c r="H94" s="63">
        <v>2.8</v>
      </c>
      <c r="I94" s="63">
        <v>2.964</v>
      </c>
      <c r="J94" s="38">
        <v>234</v>
      </c>
      <c r="K94" s="39" t="s">
        <v>78</v>
      </c>
      <c r="L94" s="38">
        <v>40</v>
      </c>
      <c r="M94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75"/>
      <c r="O94" s="375"/>
      <c r="P94" s="375"/>
      <c r="Q94" s="37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x14ac:dyDescent="0.2">
      <c r="A95" s="380"/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1"/>
      <c r="M95" s="377" t="s">
        <v>43</v>
      </c>
      <c r="N95" s="378"/>
      <c r="O95" s="378"/>
      <c r="P95" s="378"/>
      <c r="Q95" s="378"/>
      <c r="R95" s="378"/>
      <c r="S95" s="379"/>
      <c r="T95" s="43" t="s">
        <v>42</v>
      </c>
      <c r="U95" s="44">
        <f>IFERROR(U86/H86,"0")+IFERROR(U87/H87,"0")+IFERROR(U88/H88,"0")+IFERROR(U89/H89,"0")+IFERROR(U90/H90,"0")+IFERROR(U91/H91,"0")+IFERROR(U92/H92,"0")+IFERROR(U93/H93,"0")+IFERROR(U94/H94,"0")</f>
        <v>0</v>
      </c>
      <c r="V95" s="44">
        <f>IFERROR(V86/H86,"0")+IFERROR(V87/H87,"0")+IFERROR(V88/H88,"0")+IFERROR(V89/H89,"0")+IFERROR(V90/H90,"0")+IFERROR(V91/H91,"0")+IFERROR(V92/H92,"0")+IFERROR(V93/H93,"0")+IFERROR(V94/H94,"0")</f>
        <v>0</v>
      </c>
      <c r="W95" s="44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68"/>
      <c r="Y95" s="68"/>
    </row>
    <row r="96" spans="1:52" x14ac:dyDescent="0.2">
      <c r="A96" s="380"/>
      <c r="B96" s="380"/>
      <c r="C96" s="380"/>
      <c r="D96" s="380"/>
      <c r="E96" s="380"/>
      <c r="F96" s="380"/>
      <c r="G96" s="380"/>
      <c r="H96" s="380"/>
      <c r="I96" s="380"/>
      <c r="J96" s="380"/>
      <c r="K96" s="380"/>
      <c r="L96" s="381"/>
      <c r="M96" s="377" t="s">
        <v>43</v>
      </c>
      <c r="N96" s="378"/>
      <c r="O96" s="378"/>
      <c r="P96" s="378"/>
      <c r="Q96" s="378"/>
      <c r="R96" s="378"/>
      <c r="S96" s="379"/>
      <c r="T96" s="43" t="s">
        <v>0</v>
      </c>
      <c r="U96" s="44">
        <f>IFERROR(SUM(U86:U94),"0")</f>
        <v>0</v>
      </c>
      <c r="V96" s="44">
        <f>IFERROR(SUM(V86:V94),"0")</f>
        <v>0</v>
      </c>
      <c r="W96" s="43"/>
      <c r="X96" s="68"/>
      <c r="Y96" s="68"/>
    </row>
    <row r="97" spans="1:52" ht="14.25" customHeight="1" x14ac:dyDescent="0.25">
      <c r="A97" s="372" t="s">
        <v>79</v>
      </c>
      <c r="B97" s="372"/>
      <c r="C97" s="372"/>
      <c r="D97" s="372"/>
      <c r="E97" s="372"/>
      <c r="F97" s="372"/>
      <c r="G97" s="372"/>
      <c r="H97" s="372"/>
      <c r="I97" s="372"/>
      <c r="J97" s="372"/>
      <c r="K97" s="372"/>
      <c r="L97" s="372"/>
      <c r="M97" s="372"/>
      <c r="N97" s="372"/>
      <c r="O97" s="372"/>
      <c r="P97" s="372"/>
      <c r="Q97" s="372"/>
      <c r="R97" s="372"/>
      <c r="S97" s="372"/>
      <c r="T97" s="372"/>
      <c r="U97" s="372"/>
      <c r="V97" s="372"/>
      <c r="W97" s="372"/>
      <c r="X97" s="67"/>
      <c r="Y97" s="67"/>
    </row>
    <row r="98" spans="1:52" ht="16.5" customHeight="1" x14ac:dyDescent="0.25">
      <c r="A98" s="64" t="s">
        <v>189</v>
      </c>
      <c r="B98" s="64" t="s">
        <v>190</v>
      </c>
      <c r="C98" s="37">
        <v>4301051476</v>
      </c>
      <c r="D98" s="373">
        <v>4680115882584</v>
      </c>
      <c r="E98" s="373"/>
      <c r="F98" s="63">
        <v>0.33</v>
      </c>
      <c r="G98" s="38">
        <v>8</v>
      </c>
      <c r="H98" s="63">
        <v>2.64</v>
      </c>
      <c r="I98" s="63">
        <v>2.9279999999999999</v>
      </c>
      <c r="J98" s="38">
        <v>156</v>
      </c>
      <c r="K98" s="39" t="s">
        <v>96</v>
      </c>
      <c r="L98" s="38">
        <v>60</v>
      </c>
      <c r="M98" s="426" t="s">
        <v>191</v>
      </c>
      <c r="N98" s="375"/>
      <c r="O98" s="375"/>
      <c r="P98" s="375"/>
      <c r="Q98" s="37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ref="V98:V107" si="6">IFERROR(IF(U98="",0,CEILING((U98/$H98),1)*$H98),"")</f>
        <v>0</v>
      </c>
      <c r="W98" s="42" t="str">
        <f>IFERROR(IF(V98=0,"",ROUNDUP(V98/H98,0)*0.00753),"")</f>
        <v/>
      </c>
      <c r="X98" s="69" t="s">
        <v>48</v>
      </c>
      <c r="Y98" s="70" t="s">
        <v>124</v>
      </c>
      <c r="AC98" s="71"/>
      <c r="AZ98" s="118" t="s">
        <v>65</v>
      </c>
    </row>
    <row r="99" spans="1:52" ht="27" customHeight="1" x14ac:dyDescent="0.25">
      <c r="A99" s="64" t="s">
        <v>192</v>
      </c>
      <c r="B99" s="64" t="s">
        <v>193</v>
      </c>
      <c r="C99" s="37">
        <v>4301051437</v>
      </c>
      <c r="D99" s="373">
        <v>4607091386967</v>
      </c>
      <c r="E99" s="373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139</v>
      </c>
      <c r="L99" s="38">
        <v>45</v>
      </c>
      <c r="M99" s="427" t="s">
        <v>194</v>
      </c>
      <c r="N99" s="375"/>
      <c r="O99" s="375"/>
      <c r="P99" s="375"/>
      <c r="Q99" s="37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192</v>
      </c>
      <c r="B100" s="64" t="s">
        <v>195</v>
      </c>
      <c r="C100" s="37">
        <v>4301051543</v>
      </c>
      <c r="D100" s="373">
        <v>4607091386967</v>
      </c>
      <c r="E100" s="373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428" t="s">
        <v>196</v>
      </c>
      <c r="N100" s="375"/>
      <c r="O100" s="375"/>
      <c r="P100" s="375"/>
      <c r="Q100" s="37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197</v>
      </c>
      <c r="B101" s="64" t="s">
        <v>198</v>
      </c>
      <c r="C101" s="37">
        <v>4301051311</v>
      </c>
      <c r="D101" s="373">
        <v>4607091385304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5"/>
      <c r="O101" s="375"/>
      <c r="P101" s="375"/>
      <c r="Q101" s="376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199</v>
      </c>
      <c r="B102" s="64" t="s">
        <v>200</v>
      </c>
      <c r="C102" s="37">
        <v>4301051306</v>
      </c>
      <c r="D102" s="373">
        <v>4607091386264</v>
      </c>
      <c r="E102" s="373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5"/>
      <c r="O102" s="375"/>
      <c r="P102" s="375"/>
      <c r="Q102" s="376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201</v>
      </c>
      <c r="B103" s="64" t="s">
        <v>202</v>
      </c>
      <c r="C103" s="37">
        <v>4301051436</v>
      </c>
      <c r="D103" s="373">
        <v>4607091385731</v>
      </c>
      <c r="E103" s="373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139</v>
      </c>
      <c r="L103" s="38">
        <v>45</v>
      </c>
      <c r="M103" s="431" t="s">
        <v>203</v>
      </c>
      <c r="N103" s="375"/>
      <c r="O103" s="375"/>
      <c r="P103" s="375"/>
      <c r="Q103" s="37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204</v>
      </c>
      <c r="B104" s="64" t="s">
        <v>205</v>
      </c>
      <c r="C104" s="37">
        <v>4301051439</v>
      </c>
      <c r="D104" s="373">
        <v>4680115880214</v>
      </c>
      <c r="E104" s="373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139</v>
      </c>
      <c r="L104" s="38">
        <v>45</v>
      </c>
      <c r="M104" s="432" t="s">
        <v>206</v>
      </c>
      <c r="N104" s="375"/>
      <c r="O104" s="375"/>
      <c r="P104" s="375"/>
      <c r="Q104" s="37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207</v>
      </c>
      <c r="B105" s="64" t="s">
        <v>208</v>
      </c>
      <c r="C105" s="37">
        <v>4301051438</v>
      </c>
      <c r="D105" s="373">
        <v>4680115880894</v>
      </c>
      <c r="E105" s="373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139</v>
      </c>
      <c r="L105" s="38">
        <v>45</v>
      </c>
      <c r="M105" s="433" t="s">
        <v>209</v>
      </c>
      <c r="N105" s="375"/>
      <c r="O105" s="375"/>
      <c r="P105" s="375"/>
      <c r="Q105" s="37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210</v>
      </c>
      <c r="B106" s="64" t="s">
        <v>211</v>
      </c>
      <c r="C106" s="37">
        <v>4301051313</v>
      </c>
      <c r="D106" s="373">
        <v>4607091385427</v>
      </c>
      <c r="E106" s="373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5"/>
      <c r="O106" s="375"/>
      <c r="P106" s="375"/>
      <c r="Q106" s="37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ht="16.5" customHeight="1" x14ac:dyDescent="0.25">
      <c r="A107" s="64" t="s">
        <v>212</v>
      </c>
      <c r="B107" s="64" t="s">
        <v>213</v>
      </c>
      <c r="C107" s="37">
        <v>4301051480</v>
      </c>
      <c r="D107" s="373">
        <v>4680115882645</v>
      </c>
      <c r="E107" s="373"/>
      <c r="F107" s="63">
        <v>0.3</v>
      </c>
      <c r="G107" s="38">
        <v>6</v>
      </c>
      <c r="H107" s="63">
        <v>1.8</v>
      </c>
      <c r="I107" s="63">
        <v>2.66</v>
      </c>
      <c r="J107" s="38">
        <v>156</v>
      </c>
      <c r="K107" s="39" t="s">
        <v>78</v>
      </c>
      <c r="L107" s="38">
        <v>40</v>
      </c>
      <c r="M107" s="435" t="s">
        <v>214</v>
      </c>
      <c r="N107" s="375"/>
      <c r="O107" s="375"/>
      <c r="P107" s="375"/>
      <c r="Q107" s="37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7" t="s">
        <v>65</v>
      </c>
    </row>
    <row r="108" spans="1:52" x14ac:dyDescent="0.2">
      <c r="A108" s="380"/>
      <c r="B108" s="380"/>
      <c r="C108" s="380"/>
      <c r="D108" s="380"/>
      <c r="E108" s="380"/>
      <c r="F108" s="380"/>
      <c r="G108" s="380"/>
      <c r="H108" s="380"/>
      <c r="I108" s="380"/>
      <c r="J108" s="380"/>
      <c r="K108" s="380"/>
      <c r="L108" s="381"/>
      <c r="M108" s="377" t="s">
        <v>43</v>
      </c>
      <c r="N108" s="378"/>
      <c r="O108" s="378"/>
      <c r="P108" s="378"/>
      <c r="Q108" s="378"/>
      <c r="R108" s="378"/>
      <c r="S108" s="379"/>
      <c r="T108" s="43" t="s">
        <v>42</v>
      </c>
      <c r="U108" s="44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44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44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68"/>
      <c r="Y108" s="68"/>
    </row>
    <row r="109" spans="1:52" x14ac:dyDescent="0.2">
      <c r="A109" s="380"/>
      <c r="B109" s="380"/>
      <c r="C109" s="380"/>
      <c r="D109" s="380"/>
      <c r="E109" s="380"/>
      <c r="F109" s="380"/>
      <c r="G109" s="380"/>
      <c r="H109" s="380"/>
      <c r="I109" s="380"/>
      <c r="J109" s="380"/>
      <c r="K109" s="380"/>
      <c r="L109" s="381"/>
      <c r="M109" s="377" t="s">
        <v>43</v>
      </c>
      <c r="N109" s="378"/>
      <c r="O109" s="378"/>
      <c r="P109" s="378"/>
      <c r="Q109" s="378"/>
      <c r="R109" s="378"/>
      <c r="S109" s="379"/>
      <c r="T109" s="43" t="s">
        <v>0</v>
      </c>
      <c r="U109" s="44">
        <f>IFERROR(SUM(U98:U107),"0")</f>
        <v>0</v>
      </c>
      <c r="V109" s="44">
        <f>IFERROR(SUM(V98:V107),"0")</f>
        <v>0</v>
      </c>
      <c r="W109" s="43"/>
      <c r="X109" s="68"/>
      <c r="Y109" s="68"/>
    </row>
    <row r="110" spans="1:52" ht="14.25" customHeight="1" x14ac:dyDescent="0.25">
      <c r="A110" s="372" t="s">
        <v>215</v>
      </c>
      <c r="B110" s="372"/>
      <c r="C110" s="372"/>
      <c r="D110" s="372"/>
      <c r="E110" s="372"/>
      <c r="F110" s="372"/>
      <c r="G110" s="372"/>
      <c r="H110" s="372"/>
      <c r="I110" s="372"/>
      <c r="J110" s="372"/>
      <c r="K110" s="372"/>
      <c r="L110" s="372"/>
      <c r="M110" s="372"/>
      <c r="N110" s="372"/>
      <c r="O110" s="372"/>
      <c r="P110" s="372"/>
      <c r="Q110" s="372"/>
      <c r="R110" s="372"/>
      <c r="S110" s="372"/>
      <c r="T110" s="372"/>
      <c r="U110" s="372"/>
      <c r="V110" s="372"/>
      <c r="W110" s="372"/>
      <c r="X110" s="67"/>
      <c r="Y110" s="67"/>
    </row>
    <row r="111" spans="1:52" ht="27" customHeight="1" x14ac:dyDescent="0.25">
      <c r="A111" s="64" t="s">
        <v>216</v>
      </c>
      <c r="B111" s="64" t="s">
        <v>217</v>
      </c>
      <c r="C111" s="37">
        <v>4301060296</v>
      </c>
      <c r="D111" s="373">
        <v>4607091383065</v>
      </c>
      <c r="E111" s="373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43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5"/>
      <c r="O111" s="375"/>
      <c r="P111" s="375"/>
      <c r="Q111" s="37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218</v>
      </c>
      <c r="B112" s="64" t="s">
        <v>219</v>
      </c>
      <c r="C112" s="37">
        <v>4301060350</v>
      </c>
      <c r="D112" s="373">
        <v>4680115881532</v>
      </c>
      <c r="E112" s="373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139</v>
      </c>
      <c r="L112" s="38">
        <v>30</v>
      </c>
      <c r="M112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5"/>
      <c r="O112" s="375"/>
      <c r="P112" s="375"/>
      <c r="Q112" s="37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220</v>
      </c>
      <c r="B113" s="64" t="s">
        <v>221</v>
      </c>
      <c r="C113" s="37">
        <v>4301060356</v>
      </c>
      <c r="D113" s="373">
        <v>4680115882652</v>
      </c>
      <c r="E113" s="373"/>
      <c r="F113" s="63">
        <v>0.33</v>
      </c>
      <c r="G113" s="38">
        <v>6</v>
      </c>
      <c r="H113" s="63">
        <v>1.98</v>
      </c>
      <c r="I113" s="63">
        <v>2.84</v>
      </c>
      <c r="J113" s="38">
        <v>156</v>
      </c>
      <c r="K113" s="39" t="s">
        <v>78</v>
      </c>
      <c r="L113" s="38">
        <v>40</v>
      </c>
      <c r="M113" s="438" t="s">
        <v>222</v>
      </c>
      <c r="N113" s="375"/>
      <c r="O113" s="375"/>
      <c r="P113" s="375"/>
      <c r="Q113" s="37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16.5" customHeight="1" x14ac:dyDescent="0.25">
      <c r="A114" s="64" t="s">
        <v>223</v>
      </c>
      <c r="B114" s="64" t="s">
        <v>224</v>
      </c>
      <c r="C114" s="37">
        <v>4301060309</v>
      </c>
      <c r="D114" s="373">
        <v>4680115880238</v>
      </c>
      <c r="E114" s="373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9" t="s">
        <v>78</v>
      </c>
      <c r="L114" s="38">
        <v>40</v>
      </c>
      <c r="M114" s="43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75"/>
      <c r="O114" s="375"/>
      <c r="P114" s="375"/>
      <c r="Q114" s="37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ht="27" customHeight="1" x14ac:dyDescent="0.25">
      <c r="A115" s="64" t="s">
        <v>225</v>
      </c>
      <c r="B115" s="64" t="s">
        <v>226</v>
      </c>
      <c r="C115" s="37">
        <v>4301060351</v>
      </c>
      <c r="D115" s="373">
        <v>4680115881464</v>
      </c>
      <c r="E115" s="373"/>
      <c r="F115" s="63">
        <v>0.4</v>
      </c>
      <c r="G115" s="38">
        <v>6</v>
      </c>
      <c r="H115" s="63">
        <v>2.4</v>
      </c>
      <c r="I115" s="63">
        <v>2.6</v>
      </c>
      <c r="J115" s="38">
        <v>156</v>
      </c>
      <c r="K115" s="39" t="s">
        <v>139</v>
      </c>
      <c r="L115" s="38">
        <v>30</v>
      </c>
      <c r="M115" s="440" t="s">
        <v>227</v>
      </c>
      <c r="N115" s="375"/>
      <c r="O115" s="375"/>
      <c r="P115" s="375"/>
      <c r="Q115" s="376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71"/>
      <c r="AZ115" s="132" t="s">
        <v>65</v>
      </c>
    </row>
    <row r="116" spans="1:52" x14ac:dyDescent="0.2">
      <c r="A116" s="380"/>
      <c r="B116" s="380"/>
      <c r="C116" s="380"/>
      <c r="D116" s="380"/>
      <c r="E116" s="380"/>
      <c r="F116" s="380"/>
      <c r="G116" s="380"/>
      <c r="H116" s="380"/>
      <c r="I116" s="380"/>
      <c r="J116" s="380"/>
      <c r="K116" s="380"/>
      <c r="L116" s="381"/>
      <c r="M116" s="377" t="s">
        <v>43</v>
      </c>
      <c r="N116" s="378"/>
      <c r="O116" s="378"/>
      <c r="P116" s="378"/>
      <c r="Q116" s="378"/>
      <c r="R116" s="378"/>
      <c r="S116" s="379"/>
      <c r="T116" s="43" t="s">
        <v>42</v>
      </c>
      <c r="U116" s="44">
        <f>IFERROR(U111/H111,"0")+IFERROR(U112/H112,"0")+IFERROR(U113/H113,"0")+IFERROR(U114/H114,"0")+IFERROR(U115/H115,"0")</f>
        <v>0</v>
      </c>
      <c r="V116" s="44">
        <f>IFERROR(V111/H111,"0")+IFERROR(V112/H112,"0")+IFERROR(V113/H113,"0")+IFERROR(V114/H114,"0")+IFERROR(V115/H115,"0")</f>
        <v>0</v>
      </c>
      <c r="W116" s="44">
        <f>IFERROR(IF(W111="",0,W111),"0")+IFERROR(IF(W112="",0,W112),"0")+IFERROR(IF(W113="",0,W113),"0")+IFERROR(IF(W114="",0,W114),"0")+IFERROR(IF(W115="",0,W115),"0")</f>
        <v>0</v>
      </c>
      <c r="X116" s="68"/>
      <c r="Y116" s="68"/>
    </row>
    <row r="117" spans="1:52" x14ac:dyDescent="0.2">
      <c r="A117" s="380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1"/>
      <c r="M117" s="377" t="s">
        <v>43</v>
      </c>
      <c r="N117" s="378"/>
      <c r="O117" s="378"/>
      <c r="P117" s="378"/>
      <c r="Q117" s="378"/>
      <c r="R117" s="378"/>
      <c r="S117" s="379"/>
      <c r="T117" s="43" t="s">
        <v>0</v>
      </c>
      <c r="U117" s="44">
        <f>IFERROR(SUM(U111:U115),"0")</f>
        <v>0</v>
      </c>
      <c r="V117" s="44">
        <f>IFERROR(SUM(V111:V115),"0")</f>
        <v>0</v>
      </c>
      <c r="W117" s="43"/>
      <c r="X117" s="68"/>
      <c r="Y117" s="68"/>
    </row>
    <row r="118" spans="1:52" ht="16.5" customHeight="1" x14ac:dyDescent="0.25">
      <c r="A118" s="371" t="s">
        <v>228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66"/>
      <c r="Y118" s="66"/>
    </row>
    <row r="119" spans="1:52" ht="14.25" customHeight="1" x14ac:dyDescent="0.25">
      <c r="A119" s="372" t="s">
        <v>79</v>
      </c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2"/>
      <c r="O119" s="372"/>
      <c r="P119" s="372"/>
      <c r="Q119" s="372"/>
      <c r="R119" s="372"/>
      <c r="S119" s="372"/>
      <c r="T119" s="372"/>
      <c r="U119" s="372"/>
      <c r="V119" s="372"/>
      <c r="W119" s="372"/>
      <c r="X119" s="67"/>
      <c r="Y119" s="67"/>
    </row>
    <row r="120" spans="1:52" ht="27" customHeight="1" x14ac:dyDescent="0.25">
      <c r="A120" s="64" t="s">
        <v>229</v>
      </c>
      <c r="B120" s="64" t="s">
        <v>230</v>
      </c>
      <c r="C120" s="37">
        <v>4301051360</v>
      </c>
      <c r="D120" s="373">
        <v>4607091385168</v>
      </c>
      <c r="E120" s="373"/>
      <c r="F120" s="63">
        <v>1.35</v>
      </c>
      <c r="G120" s="38">
        <v>6</v>
      </c>
      <c r="H120" s="63">
        <v>8.1</v>
      </c>
      <c r="I120" s="63">
        <v>8.6579999999999995</v>
      </c>
      <c r="J120" s="38">
        <v>56</v>
      </c>
      <c r="K120" s="39" t="s">
        <v>139</v>
      </c>
      <c r="L120" s="38">
        <v>45</v>
      </c>
      <c r="M120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75"/>
      <c r="O120" s="375"/>
      <c r="P120" s="375"/>
      <c r="Q120" s="37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IFERROR(IF(V120=0,"",ROUNDUP(V120/H120,0)*0.02175),"")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231</v>
      </c>
      <c r="B121" s="64" t="s">
        <v>232</v>
      </c>
      <c r="C121" s="37">
        <v>4301051362</v>
      </c>
      <c r="D121" s="373">
        <v>4607091383256</v>
      </c>
      <c r="E121" s="373"/>
      <c r="F121" s="63">
        <v>0.33</v>
      </c>
      <c r="G121" s="38">
        <v>6</v>
      </c>
      <c r="H121" s="63">
        <v>1.98</v>
      </c>
      <c r="I121" s="63">
        <v>2.246</v>
      </c>
      <c r="J121" s="38">
        <v>156</v>
      </c>
      <c r="K121" s="39" t="s">
        <v>139</v>
      </c>
      <c r="L121" s="38">
        <v>45</v>
      </c>
      <c r="M121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75"/>
      <c r="O121" s="375"/>
      <c r="P121" s="375"/>
      <c r="Q121" s="37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233</v>
      </c>
      <c r="B122" s="64" t="s">
        <v>234</v>
      </c>
      <c r="C122" s="37">
        <v>4301051358</v>
      </c>
      <c r="D122" s="373">
        <v>4607091385748</v>
      </c>
      <c r="E122" s="373"/>
      <c r="F122" s="63">
        <v>0.45</v>
      </c>
      <c r="G122" s="38">
        <v>6</v>
      </c>
      <c r="H122" s="63">
        <v>2.7</v>
      </c>
      <c r="I122" s="63">
        <v>2.972</v>
      </c>
      <c r="J122" s="38">
        <v>156</v>
      </c>
      <c r="K122" s="39" t="s">
        <v>139</v>
      </c>
      <c r="L122" s="38">
        <v>45</v>
      </c>
      <c r="M122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75"/>
      <c r="O122" s="375"/>
      <c r="P122" s="375"/>
      <c r="Q122" s="37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ht="16.5" customHeight="1" x14ac:dyDescent="0.25">
      <c r="A123" s="64" t="s">
        <v>235</v>
      </c>
      <c r="B123" s="64" t="s">
        <v>236</v>
      </c>
      <c r="C123" s="37">
        <v>4301051364</v>
      </c>
      <c r="D123" s="373">
        <v>4607091384581</v>
      </c>
      <c r="E123" s="373"/>
      <c r="F123" s="63">
        <v>0.67</v>
      </c>
      <c r="G123" s="38">
        <v>4</v>
      </c>
      <c r="H123" s="63">
        <v>2.68</v>
      </c>
      <c r="I123" s="63">
        <v>2.9420000000000002</v>
      </c>
      <c r="J123" s="38">
        <v>120</v>
      </c>
      <c r="K123" s="39" t="s">
        <v>139</v>
      </c>
      <c r="L123" s="38">
        <v>45</v>
      </c>
      <c r="M123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75"/>
      <c r="O123" s="375"/>
      <c r="P123" s="375"/>
      <c r="Q123" s="37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IFERROR(IF(V123=0,"",ROUNDUP(V123/H123,0)*0.00937),"")</f>
        <v/>
      </c>
      <c r="X123" s="69" t="s">
        <v>48</v>
      </c>
      <c r="Y123" s="70" t="s">
        <v>48</v>
      </c>
      <c r="AC123" s="71"/>
      <c r="AZ123" s="136" t="s">
        <v>65</v>
      </c>
    </row>
    <row r="124" spans="1:52" x14ac:dyDescent="0.2">
      <c r="A124" s="380"/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1"/>
      <c r="M124" s="377" t="s">
        <v>43</v>
      </c>
      <c r="N124" s="378"/>
      <c r="O124" s="378"/>
      <c r="P124" s="378"/>
      <c r="Q124" s="378"/>
      <c r="R124" s="378"/>
      <c r="S124" s="379"/>
      <c r="T124" s="43" t="s">
        <v>42</v>
      </c>
      <c r="U124" s="44">
        <f>IFERROR(U120/H120,"0")+IFERROR(U121/H121,"0")+IFERROR(U122/H122,"0")+IFERROR(U123/H123,"0")</f>
        <v>0</v>
      </c>
      <c r="V124" s="44">
        <f>IFERROR(V120/H120,"0")+IFERROR(V121/H121,"0")+IFERROR(V122/H122,"0")+IFERROR(V123/H123,"0")</f>
        <v>0</v>
      </c>
      <c r="W124" s="44">
        <f>IFERROR(IF(W120="",0,W120),"0")+IFERROR(IF(W121="",0,W121),"0")+IFERROR(IF(W122="",0,W122),"0")+IFERROR(IF(W123="",0,W123),"0")</f>
        <v>0</v>
      </c>
      <c r="X124" s="68"/>
      <c r="Y124" s="68"/>
    </row>
    <row r="125" spans="1:52" x14ac:dyDescent="0.2">
      <c r="A125" s="380"/>
      <c r="B125" s="380"/>
      <c r="C125" s="380"/>
      <c r="D125" s="380"/>
      <c r="E125" s="380"/>
      <c r="F125" s="380"/>
      <c r="G125" s="380"/>
      <c r="H125" s="380"/>
      <c r="I125" s="380"/>
      <c r="J125" s="380"/>
      <c r="K125" s="380"/>
      <c r="L125" s="381"/>
      <c r="M125" s="377" t="s">
        <v>43</v>
      </c>
      <c r="N125" s="378"/>
      <c r="O125" s="378"/>
      <c r="P125" s="378"/>
      <c r="Q125" s="378"/>
      <c r="R125" s="378"/>
      <c r="S125" s="379"/>
      <c r="T125" s="43" t="s">
        <v>0</v>
      </c>
      <c r="U125" s="44">
        <f>IFERROR(SUM(U120:U123),"0")</f>
        <v>0</v>
      </c>
      <c r="V125" s="44">
        <f>IFERROR(SUM(V120:V123),"0")</f>
        <v>0</v>
      </c>
      <c r="W125" s="43"/>
      <c r="X125" s="68"/>
      <c r="Y125" s="68"/>
    </row>
    <row r="126" spans="1:52" ht="27.75" customHeight="1" x14ac:dyDescent="0.2">
      <c r="A126" s="370" t="s">
        <v>237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55"/>
      <c r="Y126" s="55"/>
    </row>
    <row r="127" spans="1:52" ht="16.5" customHeight="1" x14ac:dyDescent="0.25">
      <c r="A127" s="371" t="s">
        <v>238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66"/>
      <c r="Y127" s="66"/>
    </row>
    <row r="128" spans="1:52" ht="14.25" customHeight="1" x14ac:dyDescent="0.25">
      <c r="A128" s="372" t="s">
        <v>113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67"/>
      <c r="Y128" s="67"/>
    </row>
    <row r="129" spans="1:52" ht="27" customHeight="1" x14ac:dyDescent="0.25">
      <c r="A129" s="64" t="s">
        <v>239</v>
      </c>
      <c r="B129" s="64" t="s">
        <v>240</v>
      </c>
      <c r="C129" s="37">
        <v>4301011223</v>
      </c>
      <c r="D129" s="373">
        <v>4607091383423</v>
      </c>
      <c r="E129" s="373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139</v>
      </c>
      <c r="L129" s="38">
        <v>35</v>
      </c>
      <c r="M129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75"/>
      <c r="O129" s="375"/>
      <c r="P129" s="375"/>
      <c r="Q129" s="37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241</v>
      </c>
      <c r="B130" s="64" t="s">
        <v>242</v>
      </c>
      <c r="C130" s="37">
        <v>4301011338</v>
      </c>
      <c r="D130" s="373">
        <v>4607091381405</v>
      </c>
      <c r="E130" s="373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78</v>
      </c>
      <c r="L130" s="38">
        <v>35</v>
      </c>
      <c r="M130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75"/>
      <c r="O130" s="375"/>
      <c r="P130" s="375"/>
      <c r="Q130" s="376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ht="27" customHeight="1" x14ac:dyDescent="0.25">
      <c r="A131" s="64" t="s">
        <v>243</v>
      </c>
      <c r="B131" s="64" t="s">
        <v>244</v>
      </c>
      <c r="C131" s="37">
        <v>4301011333</v>
      </c>
      <c r="D131" s="373">
        <v>4607091386516</v>
      </c>
      <c r="E131" s="373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9" t="s">
        <v>78</v>
      </c>
      <c r="L131" s="38">
        <v>30</v>
      </c>
      <c r="M131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75"/>
      <c r="O131" s="375"/>
      <c r="P131" s="375"/>
      <c r="Q131" s="37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71"/>
      <c r="AZ131" s="139" t="s">
        <v>65</v>
      </c>
    </row>
    <row r="132" spans="1:52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1"/>
      <c r="M132" s="377" t="s">
        <v>43</v>
      </c>
      <c r="N132" s="378"/>
      <c r="O132" s="378"/>
      <c r="P132" s="378"/>
      <c r="Q132" s="378"/>
      <c r="R132" s="378"/>
      <c r="S132" s="379"/>
      <c r="T132" s="43" t="s">
        <v>42</v>
      </c>
      <c r="U132" s="44">
        <f>IFERROR(U129/H129,"0")+IFERROR(U130/H130,"0")+IFERROR(U131/H131,"0")</f>
        <v>0</v>
      </c>
      <c r="V132" s="44">
        <f>IFERROR(V129/H129,"0")+IFERROR(V130/H130,"0")+IFERROR(V131/H131,"0")</f>
        <v>0</v>
      </c>
      <c r="W132" s="44">
        <f>IFERROR(IF(W129="",0,W129),"0")+IFERROR(IF(W130="",0,W130),"0")+IFERROR(IF(W131="",0,W131),"0")</f>
        <v>0</v>
      </c>
      <c r="X132" s="68"/>
      <c r="Y132" s="68"/>
    </row>
    <row r="133" spans="1:52" x14ac:dyDescent="0.2">
      <c r="A133" s="380"/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1"/>
      <c r="M133" s="377" t="s">
        <v>43</v>
      </c>
      <c r="N133" s="378"/>
      <c r="O133" s="378"/>
      <c r="P133" s="378"/>
      <c r="Q133" s="378"/>
      <c r="R133" s="378"/>
      <c r="S133" s="379"/>
      <c r="T133" s="43" t="s">
        <v>0</v>
      </c>
      <c r="U133" s="44">
        <f>IFERROR(SUM(U129:U131),"0")</f>
        <v>0</v>
      </c>
      <c r="V133" s="44">
        <f>IFERROR(SUM(V129:V131),"0")</f>
        <v>0</v>
      </c>
      <c r="W133" s="43"/>
      <c r="X133" s="68"/>
      <c r="Y133" s="68"/>
    </row>
    <row r="134" spans="1:52" ht="16.5" customHeight="1" x14ac:dyDescent="0.25">
      <c r="A134" s="371" t="s">
        <v>245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66"/>
      <c r="Y134" s="66"/>
    </row>
    <row r="135" spans="1:52" ht="14.25" customHeight="1" x14ac:dyDescent="0.25">
      <c r="A135" s="372" t="s">
        <v>75</v>
      </c>
      <c r="B135" s="372"/>
      <c r="C135" s="372"/>
      <c r="D135" s="372"/>
      <c r="E135" s="372"/>
      <c r="F135" s="372"/>
      <c r="G135" s="372"/>
      <c r="H135" s="372"/>
      <c r="I135" s="372"/>
      <c r="J135" s="372"/>
      <c r="K135" s="372"/>
      <c r="L135" s="372"/>
      <c r="M135" s="372"/>
      <c r="N135" s="372"/>
      <c r="O135" s="372"/>
      <c r="P135" s="372"/>
      <c r="Q135" s="372"/>
      <c r="R135" s="372"/>
      <c r="S135" s="372"/>
      <c r="T135" s="372"/>
      <c r="U135" s="372"/>
      <c r="V135" s="372"/>
      <c r="W135" s="372"/>
      <c r="X135" s="67"/>
      <c r="Y135" s="67"/>
    </row>
    <row r="136" spans="1:52" ht="27" customHeight="1" x14ac:dyDescent="0.25">
      <c r="A136" s="64" t="s">
        <v>246</v>
      </c>
      <c r="B136" s="64" t="s">
        <v>247</v>
      </c>
      <c r="C136" s="37">
        <v>4301031191</v>
      </c>
      <c r="D136" s="373">
        <v>4680115880993</v>
      </c>
      <c r="E136" s="373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75"/>
      <c r="O136" s="375"/>
      <c r="P136" s="375"/>
      <c r="Q136" s="376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ref="V136:V143" si="7">IFERROR(IF(U136="",0,CEILING((U136/$H136),1)*$H136),"")</f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248</v>
      </c>
      <c r="B137" s="64" t="s">
        <v>249</v>
      </c>
      <c r="C137" s="37">
        <v>4301031204</v>
      </c>
      <c r="D137" s="373">
        <v>4680115881761</v>
      </c>
      <c r="E137" s="373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9" t="s">
        <v>78</v>
      </c>
      <c r="L137" s="38">
        <v>40</v>
      </c>
      <c r="M137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75"/>
      <c r="O137" s="375"/>
      <c r="P137" s="375"/>
      <c r="Q137" s="37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250</v>
      </c>
      <c r="B138" s="64" t="s">
        <v>251</v>
      </c>
      <c r="C138" s="37">
        <v>4301031201</v>
      </c>
      <c r="D138" s="373">
        <v>4680115881563</v>
      </c>
      <c r="E138" s="373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9" t="s">
        <v>78</v>
      </c>
      <c r="L138" s="38">
        <v>40</v>
      </c>
      <c r="M138" s="4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75"/>
      <c r="O138" s="375"/>
      <c r="P138" s="375"/>
      <c r="Q138" s="37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252</v>
      </c>
      <c r="B139" s="64" t="s">
        <v>253</v>
      </c>
      <c r="C139" s="37">
        <v>4301031199</v>
      </c>
      <c r="D139" s="373">
        <v>4680115880986</v>
      </c>
      <c r="E139" s="37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75"/>
      <c r="O139" s="375"/>
      <c r="P139" s="375"/>
      <c r="Q139" s="37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254</v>
      </c>
      <c r="B140" s="64" t="s">
        <v>255</v>
      </c>
      <c r="C140" s="37">
        <v>4301031190</v>
      </c>
      <c r="D140" s="373">
        <v>4680115880207</v>
      </c>
      <c r="E140" s="373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9" t="s">
        <v>78</v>
      </c>
      <c r="L140" s="38">
        <v>40</v>
      </c>
      <c r="M140" s="4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75"/>
      <c r="O140" s="375"/>
      <c r="P140" s="375"/>
      <c r="Q140" s="37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256</v>
      </c>
      <c r="B141" s="64" t="s">
        <v>257</v>
      </c>
      <c r="C141" s="37">
        <v>4301031205</v>
      </c>
      <c r="D141" s="373">
        <v>4680115881785</v>
      </c>
      <c r="E141" s="373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75"/>
      <c r="O141" s="375"/>
      <c r="P141" s="375"/>
      <c r="Q141" s="37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258</v>
      </c>
      <c r="B142" s="64" t="s">
        <v>259</v>
      </c>
      <c r="C142" s="37">
        <v>4301031202</v>
      </c>
      <c r="D142" s="373">
        <v>4680115881679</v>
      </c>
      <c r="E142" s="373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9" t="s">
        <v>78</v>
      </c>
      <c r="L142" s="38">
        <v>40</v>
      </c>
      <c r="M142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75"/>
      <c r="O142" s="375"/>
      <c r="P142" s="375"/>
      <c r="Q142" s="37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IFERROR(IF(V142=0,"",ROUNDUP(V142/H142,0)*0.00502),"")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ht="27" customHeight="1" x14ac:dyDescent="0.25">
      <c r="A143" s="64" t="s">
        <v>260</v>
      </c>
      <c r="B143" s="64" t="s">
        <v>261</v>
      </c>
      <c r="C143" s="37">
        <v>4301031158</v>
      </c>
      <c r="D143" s="373">
        <v>4680115880191</v>
      </c>
      <c r="E143" s="373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9" t="s">
        <v>78</v>
      </c>
      <c r="L143" s="38">
        <v>40</v>
      </c>
      <c r="M143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75"/>
      <c r="O143" s="375"/>
      <c r="P143" s="375"/>
      <c r="Q143" s="37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7" t="s">
        <v>65</v>
      </c>
    </row>
    <row r="144" spans="1:52" x14ac:dyDescent="0.2">
      <c r="A144" s="380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1"/>
      <c r="M144" s="377" t="s">
        <v>43</v>
      </c>
      <c r="N144" s="378"/>
      <c r="O144" s="378"/>
      <c r="P144" s="378"/>
      <c r="Q144" s="378"/>
      <c r="R144" s="378"/>
      <c r="S144" s="379"/>
      <c r="T144" s="43" t="s">
        <v>42</v>
      </c>
      <c r="U144" s="44">
        <f>IFERROR(U136/H136,"0")+IFERROR(U137/H137,"0")+IFERROR(U138/H138,"0")+IFERROR(U139/H139,"0")+IFERROR(U140/H140,"0")+IFERROR(U141/H141,"0")+IFERROR(U142/H142,"0")+IFERROR(U143/H143,"0")</f>
        <v>0</v>
      </c>
      <c r="V144" s="44">
        <f>IFERROR(V136/H136,"0")+IFERROR(V137/H137,"0")+IFERROR(V138/H138,"0")+IFERROR(V139/H139,"0")+IFERROR(V140/H140,"0")+IFERROR(V141/H141,"0")+IFERROR(V142/H142,"0")+IFERROR(V143/H143,"0")</f>
        <v>0</v>
      </c>
      <c r="W144" s="44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68"/>
      <c r="Y144" s="68"/>
    </row>
    <row r="145" spans="1:52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1"/>
      <c r="M145" s="377" t="s">
        <v>43</v>
      </c>
      <c r="N145" s="378"/>
      <c r="O145" s="378"/>
      <c r="P145" s="378"/>
      <c r="Q145" s="378"/>
      <c r="R145" s="378"/>
      <c r="S145" s="379"/>
      <c r="T145" s="43" t="s">
        <v>0</v>
      </c>
      <c r="U145" s="44">
        <f>IFERROR(SUM(U136:U143),"0")</f>
        <v>0</v>
      </c>
      <c r="V145" s="44">
        <f>IFERROR(SUM(V136:V143),"0")</f>
        <v>0</v>
      </c>
      <c r="W145" s="43"/>
      <c r="X145" s="68"/>
      <c r="Y145" s="68"/>
    </row>
    <row r="146" spans="1:52" ht="16.5" customHeight="1" x14ac:dyDescent="0.25">
      <c r="A146" s="371" t="s">
        <v>262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66"/>
      <c r="Y146" s="66"/>
    </row>
    <row r="147" spans="1:52" ht="14.25" customHeight="1" x14ac:dyDescent="0.25">
      <c r="A147" s="372" t="s">
        <v>113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67"/>
      <c r="Y147" s="67"/>
    </row>
    <row r="148" spans="1:52" ht="16.5" customHeight="1" x14ac:dyDescent="0.25">
      <c r="A148" s="64" t="s">
        <v>263</v>
      </c>
      <c r="B148" s="64" t="s">
        <v>264</v>
      </c>
      <c r="C148" s="37">
        <v>4301011450</v>
      </c>
      <c r="D148" s="373">
        <v>4680115881402</v>
      </c>
      <c r="E148" s="373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9" t="s">
        <v>109</v>
      </c>
      <c r="L148" s="38">
        <v>55</v>
      </c>
      <c r="M148" s="4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75"/>
      <c r="O148" s="375"/>
      <c r="P148" s="375"/>
      <c r="Q148" s="376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IFERROR(IF(V148=0,"",ROUNDUP(V148/H148,0)*0.02175),"")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ht="27" customHeight="1" x14ac:dyDescent="0.25">
      <c r="A149" s="64" t="s">
        <v>265</v>
      </c>
      <c r="B149" s="64" t="s">
        <v>266</v>
      </c>
      <c r="C149" s="37">
        <v>4301011454</v>
      </c>
      <c r="D149" s="373">
        <v>4680115881396</v>
      </c>
      <c r="E149" s="373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4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75"/>
      <c r="O149" s="375"/>
      <c r="P149" s="375"/>
      <c r="Q149" s="376"/>
      <c r="R149" s="40" t="s">
        <v>48</v>
      </c>
      <c r="S149" s="40" t="s">
        <v>48</v>
      </c>
      <c r="T149" s="41" t="s">
        <v>0</v>
      </c>
      <c r="U149" s="59">
        <v>0</v>
      </c>
      <c r="V149" s="56">
        <f>IFERROR(IF(U149="",0,CEILING((U149/$H149),1)*$H149),"")</f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  <c r="AC149" s="71"/>
      <c r="AZ149" s="149" t="s">
        <v>65</v>
      </c>
    </row>
    <row r="150" spans="1:52" x14ac:dyDescent="0.2">
      <c r="A150" s="380"/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1"/>
      <c r="M150" s="377" t="s">
        <v>43</v>
      </c>
      <c r="N150" s="378"/>
      <c r="O150" s="378"/>
      <c r="P150" s="378"/>
      <c r="Q150" s="378"/>
      <c r="R150" s="378"/>
      <c r="S150" s="379"/>
      <c r="T150" s="43" t="s">
        <v>42</v>
      </c>
      <c r="U150" s="44">
        <f>IFERROR(U148/H148,"0")+IFERROR(U149/H149,"0")</f>
        <v>0</v>
      </c>
      <c r="V150" s="44">
        <f>IFERROR(V148/H148,"0")+IFERROR(V149/H149,"0")</f>
        <v>0</v>
      </c>
      <c r="W150" s="44">
        <f>IFERROR(IF(W148="",0,W148),"0")+IFERROR(IF(W149="",0,W149),"0")</f>
        <v>0</v>
      </c>
      <c r="X150" s="68"/>
      <c r="Y150" s="68"/>
    </row>
    <row r="151" spans="1:52" x14ac:dyDescent="0.2">
      <c r="A151" s="380"/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1"/>
      <c r="M151" s="377" t="s">
        <v>43</v>
      </c>
      <c r="N151" s="378"/>
      <c r="O151" s="378"/>
      <c r="P151" s="378"/>
      <c r="Q151" s="378"/>
      <c r="R151" s="378"/>
      <c r="S151" s="379"/>
      <c r="T151" s="43" t="s">
        <v>0</v>
      </c>
      <c r="U151" s="44">
        <f>IFERROR(SUM(U148:U149),"0")</f>
        <v>0</v>
      </c>
      <c r="V151" s="44">
        <f>IFERROR(SUM(V148:V149),"0")</f>
        <v>0</v>
      </c>
      <c r="W151" s="43"/>
      <c r="X151" s="68"/>
      <c r="Y151" s="68"/>
    </row>
    <row r="152" spans="1:52" ht="14.25" customHeight="1" x14ac:dyDescent="0.25">
      <c r="A152" s="372" t="s">
        <v>106</v>
      </c>
      <c r="B152" s="372"/>
      <c r="C152" s="372"/>
      <c r="D152" s="372"/>
      <c r="E152" s="372"/>
      <c r="F152" s="372"/>
      <c r="G152" s="372"/>
      <c r="H152" s="372"/>
      <c r="I152" s="372"/>
      <c r="J152" s="372"/>
      <c r="K152" s="372"/>
      <c r="L152" s="372"/>
      <c r="M152" s="372"/>
      <c r="N152" s="372"/>
      <c r="O152" s="372"/>
      <c r="P152" s="372"/>
      <c r="Q152" s="372"/>
      <c r="R152" s="372"/>
      <c r="S152" s="372"/>
      <c r="T152" s="372"/>
      <c r="U152" s="372"/>
      <c r="V152" s="372"/>
      <c r="W152" s="372"/>
      <c r="X152" s="67"/>
      <c r="Y152" s="67"/>
    </row>
    <row r="153" spans="1:52" ht="16.5" customHeight="1" x14ac:dyDescent="0.25">
      <c r="A153" s="64" t="s">
        <v>267</v>
      </c>
      <c r="B153" s="64" t="s">
        <v>268</v>
      </c>
      <c r="C153" s="37">
        <v>4301020262</v>
      </c>
      <c r="D153" s="373">
        <v>4680115882935</v>
      </c>
      <c r="E153" s="373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139</v>
      </c>
      <c r="L153" s="38">
        <v>50</v>
      </c>
      <c r="M153" s="458" t="s">
        <v>269</v>
      </c>
      <c r="N153" s="375"/>
      <c r="O153" s="375"/>
      <c r="P153" s="375"/>
      <c r="Q153" s="376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16.5" customHeight="1" x14ac:dyDescent="0.25">
      <c r="A154" s="64" t="s">
        <v>270</v>
      </c>
      <c r="B154" s="64" t="s">
        <v>271</v>
      </c>
      <c r="C154" s="37">
        <v>4301020220</v>
      </c>
      <c r="D154" s="373">
        <v>4680115880764</v>
      </c>
      <c r="E154" s="373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109</v>
      </c>
      <c r="L154" s="38">
        <v>50</v>
      </c>
      <c r="M154" s="4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75"/>
      <c r="O154" s="375"/>
      <c r="P154" s="375"/>
      <c r="Q154" s="376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80"/>
      <c r="B155" s="380"/>
      <c r="C155" s="380"/>
      <c r="D155" s="380"/>
      <c r="E155" s="380"/>
      <c r="F155" s="380"/>
      <c r="G155" s="380"/>
      <c r="H155" s="380"/>
      <c r="I155" s="380"/>
      <c r="J155" s="380"/>
      <c r="K155" s="380"/>
      <c r="L155" s="381"/>
      <c r="M155" s="377" t="s">
        <v>43</v>
      </c>
      <c r="N155" s="378"/>
      <c r="O155" s="378"/>
      <c r="P155" s="378"/>
      <c r="Q155" s="378"/>
      <c r="R155" s="378"/>
      <c r="S155" s="379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80"/>
      <c r="B156" s="380"/>
      <c r="C156" s="380"/>
      <c r="D156" s="380"/>
      <c r="E156" s="380"/>
      <c r="F156" s="380"/>
      <c r="G156" s="380"/>
      <c r="H156" s="380"/>
      <c r="I156" s="380"/>
      <c r="J156" s="380"/>
      <c r="K156" s="380"/>
      <c r="L156" s="381"/>
      <c r="M156" s="377" t="s">
        <v>43</v>
      </c>
      <c r="N156" s="378"/>
      <c r="O156" s="378"/>
      <c r="P156" s="378"/>
      <c r="Q156" s="378"/>
      <c r="R156" s="378"/>
      <c r="S156" s="379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72" t="s">
        <v>75</v>
      </c>
      <c r="B157" s="372"/>
      <c r="C157" s="372"/>
      <c r="D157" s="372"/>
      <c r="E157" s="372"/>
      <c r="F157" s="372"/>
      <c r="G157" s="372"/>
      <c r="H157" s="372"/>
      <c r="I157" s="372"/>
      <c r="J157" s="372"/>
      <c r="K157" s="372"/>
      <c r="L157" s="372"/>
      <c r="M157" s="372"/>
      <c r="N157" s="372"/>
      <c r="O157" s="372"/>
      <c r="P157" s="372"/>
      <c r="Q157" s="372"/>
      <c r="R157" s="372"/>
      <c r="S157" s="372"/>
      <c r="T157" s="372"/>
      <c r="U157" s="372"/>
      <c r="V157" s="372"/>
      <c r="W157" s="372"/>
      <c r="X157" s="67"/>
      <c r="Y157" s="67"/>
    </row>
    <row r="158" spans="1:52" ht="27" customHeight="1" x14ac:dyDescent="0.25">
      <c r="A158" s="64" t="s">
        <v>272</v>
      </c>
      <c r="B158" s="64" t="s">
        <v>273</v>
      </c>
      <c r="C158" s="37">
        <v>4301031224</v>
      </c>
      <c r="D158" s="373">
        <v>4680115882683</v>
      </c>
      <c r="E158" s="37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75"/>
      <c r="O158" s="375"/>
      <c r="P158" s="375"/>
      <c r="Q158" s="37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274</v>
      </c>
      <c r="B159" s="64" t="s">
        <v>275</v>
      </c>
      <c r="C159" s="37">
        <v>4301031230</v>
      </c>
      <c r="D159" s="373">
        <v>4680115882690</v>
      </c>
      <c r="E159" s="37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75"/>
      <c r="O159" s="375"/>
      <c r="P159" s="375"/>
      <c r="Q159" s="37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276</v>
      </c>
      <c r="B160" s="64" t="s">
        <v>277</v>
      </c>
      <c r="C160" s="37">
        <v>4301031220</v>
      </c>
      <c r="D160" s="373">
        <v>4680115882669</v>
      </c>
      <c r="E160" s="373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75"/>
      <c r="O160" s="375"/>
      <c r="P160" s="375"/>
      <c r="Q160" s="37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t="27" customHeight="1" x14ac:dyDescent="0.25">
      <c r="A161" s="64" t="s">
        <v>278</v>
      </c>
      <c r="B161" s="64" t="s">
        <v>279</v>
      </c>
      <c r="C161" s="37">
        <v>4301031221</v>
      </c>
      <c r="D161" s="373">
        <v>4680115882676</v>
      </c>
      <c r="E161" s="373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75"/>
      <c r="O161" s="375"/>
      <c r="P161" s="375"/>
      <c r="Q161" s="376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5" t="s">
        <v>65</v>
      </c>
    </row>
    <row r="162" spans="1:52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1"/>
      <c r="M162" s="377" t="s">
        <v>43</v>
      </c>
      <c r="N162" s="378"/>
      <c r="O162" s="378"/>
      <c r="P162" s="378"/>
      <c r="Q162" s="378"/>
      <c r="R162" s="378"/>
      <c r="S162" s="379"/>
      <c r="T162" s="43" t="s">
        <v>42</v>
      </c>
      <c r="U162" s="44">
        <f>IFERROR(U158/H158,"0")+IFERROR(U159/H159,"0")+IFERROR(U160/H160,"0")+IFERROR(U161/H161,"0")</f>
        <v>0</v>
      </c>
      <c r="V162" s="44">
        <f>IFERROR(V158/H158,"0")+IFERROR(V159/H159,"0")+IFERROR(V160/H160,"0")+IFERROR(V161/H161,"0")</f>
        <v>0</v>
      </c>
      <c r="W162" s="44">
        <f>IFERROR(IF(W158="",0,W158),"0")+IFERROR(IF(W159="",0,W159),"0")+IFERROR(IF(W160="",0,W160),"0")+IFERROR(IF(W161="",0,W161),"0")</f>
        <v>0</v>
      </c>
      <c r="X162" s="68"/>
      <c r="Y162" s="68"/>
    </row>
    <row r="163" spans="1:52" x14ac:dyDescent="0.2">
      <c r="A163" s="380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1"/>
      <c r="M163" s="377" t="s">
        <v>43</v>
      </c>
      <c r="N163" s="378"/>
      <c r="O163" s="378"/>
      <c r="P163" s="378"/>
      <c r="Q163" s="378"/>
      <c r="R163" s="378"/>
      <c r="S163" s="379"/>
      <c r="T163" s="43" t="s">
        <v>0</v>
      </c>
      <c r="U163" s="44">
        <f>IFERROR(SUM(U158:U161),"0")</f>
        <v>0</v>
      </c>
      <c r="V163" s="44">
        <f>IFERROR(SUM(V158:V161),"0")</f>
        <v>0</v>
      </c>
      <c r="W163" s="43"/>
      <c r="X163" s="68"/>
      <c r="Y163" s="68"/>
    </row>
    <row r="164" spans="1:52" ht="14.25" customHeight="1" x14ac:dyDescent="0.25">
      <c r="A164" s="372" t="s">
        <v>79</v>
      </c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2"/>
      <c r="O164" s="372"/>
      <c r="P164" s="372"/>
      <c r="Q164" s="372"/>
      <c r="R164" s="372"/>
      <c r="S164" s="372"/>
      <c r="T164" s="372"/>
      <c r="U164" s="372"/>
      <c r="V164" s="372"/>
      <c r="W164" s="372"/>
      <c r="X164" s="67"/>
      <c r="Y164" s="67"/>
    </row>
    <row r="165" spans="1:52" ht="27" customHeight="1" x14ac:dyDescent="0.25">
      <c r="A165" s="64" t="s">
        <v>280</v>
      </c>
      <c r="B165" s="64" t="s">
        <v>281</v>
      </c>
      <c r="C165" s="37">
        <v>4301051409</v>
      </c>
      <c r="D165" s="373">
        <v>4680115881556</v>
      </c>
      <c r="E165" s="373"/>
      <c r="F165" s="63">
        <v>1</v>
      </c>
      <c r="G165" s="38">
        <v>4</v>
      </c>
      <c r="H165" s="63">
        <v>4</v>
      </c>
      <c r="I165" s="63">
        <v>4.4080000000000004</v>
      </c>
      <c r="J165" s="38">
        <v>104</v>
      </c>
      <c r="K165" s="39" t="s">
        <v>139</v>
      </c>
      <c r="L165" s="38">
        <v>45</v>
      </c>
      <c r="M165" s="4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75"/>
      <c r="O165" s="375"/>
      <c r="P165" s="375"/>
      <c r="Q165" s="37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ref="V165:V181" si="8">IFERROR(IF(U165="",0,CEILING((U165/$H165),1)*$H165),"")</f>
        <v>0</v>
      </c>
      <c r="W165" s="42" t="str">
        <f>IFERROR(IF(V165=0,"",ROUNDUP(V165/H165,0)*0.01196),"")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16.5" customHeight="1" x14ac:dyDescent="0.25">
      <c r="A166" s="64" t="s">
        <v>282</v>
      </c>
      <c r="B166" s="64" t="s">
        <v>283</v>
      </c>
      <c r="C166" s="37">
        <v>4301051470</v>
      </c>
      <c r="D166" s="373">
        <v>4680115880573</v>
      </c>
      <c r="E166" s="373"/>
      <c r="F166" s="63">
        <v>1.3</v>
      </c>
      <c r="G166" s="38">
        <v>6</v>
      </c>
      <c r="H166" s="63">
        <v>7.8</v>
      </c>
      <c r="I166" s="63">
        <v>8.3640000000000008</v>
      </c>
      <c r="J166" s="38">
        <v>56</v>
      </c>
      <c r="K166" s="39" t="s">
        <v>139</v>
      </c>
      <c r="L166" s="38">
        <v>45</v>
      </c>
      <c r="M166" s="465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75"/>
      <c r="O166" s="375"/>
      <c r="P166" s="375"/>
      <c r="Q166" s="37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282</v>
      </c>
      <c r="B167" s="64" t="s">
        <v>284</v>
      </c>
      <c r="C167" s="37">
        <v>4301051538</v>
      </c>
      <c r="D167" s="373">
        <v>4680115880573</v>
      </c>
      <c r="E167" s="373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9" t="s">
        <v>78</v>
      </c>
      <c r="L167" s="38">
        <v>45</v>
      </c>
      <c r="M167" s="466" t="s">
        <v>285</v>
      </c>
      <c r="N167" s="375"/>
      <c r="O167" s="375"/>
      <c r="P167" s="375"/>
      <c r="Q167" s="37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286</v>
      </c>
      <c r="B168" s="64" t="s">
        <v>287</v>
      </c>
      <c r="C168" s="37">
        <v>4301051408</v>
      </c>
      <c r="D168" s="373">
        <v>4680115881594</v>
      </c>
      <c r="E168" s="373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9" t="s">
        <v>139</v>
      </c>
      <c r="L168" s="38">
        <v>40</v>
      </c>
      <c r="M168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75"/>
      <c r="O168" s="375"/>
      <c r="P168" s="375"/>
      <c r="Q168" s="37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288</v>
      </c>
      <c r="B169" s="64" t="s">
        <v>289</v>
      </c>
      <c r="C169" s="37">
        <v>4301051433</v>
      </c>
      <c r="D169" s="373">
        <v>4680115881587</v>
      </c>
      <c r="E169" s="373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9" t="s">
        <v>78</v>
      </c>
      <c r="L169" s="38">
        <v>35</v>
      </c>
      <c r="M169" s="468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75"/>
      <c r="O169" s="375"/>
      <c r="P169" s="375"/>
      <c r="Q169" s="37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IFERROR(IF(V169=0,"",ROUNDUP(V169/H169,0)*0.01196),"")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16.5" customHeight="1" x14ac:dyDescent="0.25">
      <c r="A170" s="64" t="s">
        <v>290</v>
      </c>
      <c r="B170" s="64" t="s">
        <v>291</v>
      </c>
      <c r="C170" s="37">
        <v>4301051380</v>
      </c>
      <c r="D170" s="373">
        <v>4680115880962</v>
      </c>
      <c r="E170" s="373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9" t="s">
        <v>78</v>
      </c>
      <c r="L170" s="38">
        <v>40</v>
      </c>
      <c r="M170" s="46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75"/>
      <c r="O170" s="375"/>
      <c r="P170" s="375"/>
      <c r="Q170" s="37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IFERROR(IF(V170=0,"",ROUNDUP(V170/H170,0)*0.02175),"")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292</v>
      </c>
      <c r="B171" s="64" t="s">
        <v>293</v>
      </c>
      <c r="C171" s="37">
        <v>4301051411</v>
      </c>
      <c r="D171" s="373">
        <v>4680115881617</v>
      </c>
      <c r="E171" s="373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9" t="s">
        <v>139</v>
      </c>
      <c r="L171" s="38">
        <v>40</v>
      </c>
      <c r="M171" s="4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75"/>
      <c r="O171" s="375"/>
      <c r="P171" s="375"/>
      <c r="Q171" s="37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294</v>
      </c>
      <c r="B172" s="64" t="s">
        <v>295</v>
      </c>
      <c r="C172" s="37">
        <v>4301051377</v>
      </c>
      <c r="D172" s="373">
        <v>4680115881228</v>
      </c>
      <c r="E172" s="373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35</v>
      </c>
      <c r="M172" s="471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75"/>
      <c r="O172" s="375"/>
      <c r="P172" s="375"/>
      <c r="Q172" s="37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296</v>
      </c>
      <c r="B173" s="64" t="s">
        <v>297</v>
      </c>
      <c r="C173" s="37">
        <v>4301051432</v>
      </c>
      <c r="D173" s="373">
        <v>4680115881037</v>
      </c>
      <c r="E173" s="373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9" t="s">
        <v>78</v>
      </c>
      <c r="L173" s="38">
        <v>35</v>
      </c>
      <c r="M173" s="47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75"/>
      <c r="O173" s="375"/>
      <c r="P173" s="375"/>
      <c r="Q173" s="37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298</v>
      </c>
      <c r="B174" s="64" t="s">
        <v>299</v>
      </c>
      <c r="C174" s="37">
        <v>4301051384</v>
      </c>
      <c r="D174" s="373">
        <v>4680115881211</v>
      </c>
      <c r="E174" s="373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9" t="s">
        <v>78</v>
      </c>
      <c r="L174" s="38">
        <v>45</v>
      </c>
      <c r="M174" s="4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75"/>
      <c r="O174" s="375"/>
      <c r="P174" s="375"/>
      <c r="Q174" s="37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300</v>
      </c>
      <c r="B175" s="64" t="s">
        <v>301</v>
      </c>
      <c r="C175" s="37">
        <v>4301051378</v>
      </c>
      <c r="D175" s="373">
        <v>4680115881020</v>
      </c>
      <c r="E175" s="373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9" t="s">
        <v>78</v>
      </c>
      <c r="L175" s="38">
        <v>45</v>
      </c>
      <c r="M175" s="4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75"/>
      <c r="O175" s="375"/>
      <c r="P175" s="375"/>
      <c r="Q175" s="37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IFERROR(IF(V175=0,"",ROUNDUP(V175/H175,0)*0.00937),"")</f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302</v>
      </c>
      <c r="B176" s="64" t="s">
        <v>303</v>
      </c>
      <c r="C176" s="37">
        <v>4301051407</v>
      </c>
      <c r="D176" s="373">
        <v>4680115882195</v>
      </c>
      <c r="E176" s="373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139</v>
      </c>
      <c r="L176" s="38">
        <v>40</v>
      </c>
      <c r="M176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75"/>
      <c r="O176" s="375"/>
      <c r="P176" s="375"/>
      <c r="Q176" s="37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ref="W176:W181" si="9">IFERROR(IF(V176=0,"",ROUNDUP(V176/H176,0)*0.00753),"")</f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304</v>
      </c>
      <c r="B177" s="64" t="s">
        <v>305</v>
      </c>
      <c r="C177" s="37">
        <v>4301051468</v>
      </c>
      <c r="D177" s="373">
        <v>4680115880092</v>
      </c>
      <c r="E177" s="373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139</v>
      </c>
      <c r="L177" s="38">
        <v>45</v>
      </c>
      <c r="M177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75"/>
      <c r="O177" s="375"/>
      <c r="P177" s="375"/>
      <c r="Q177" s="37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27" customHeight="1" x14ac:dyDescent="0.25">
      <c r="A178" s="64" t="s">
        <v>306</v>
      </c>
      <c r="B178" s="64" t="s">
        <v>307</v>
      </c>
      <c r="C178" s="37">
        <v>4301051469</v>
      </c>
      <c r="D178" s="373">
        <v>4680115880221</v>
      </c>
      <c r="E178" s="37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139</v>
      </c>
      <c r="L178" s="38">
        <v>45</v>
      </c>
      <c r="M178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75"/>
      <c r="O178" s="375"/>
      <c r="P178" s="375"/>
      <c r="Q178" s="37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308</v>
      </c>
      <c r="B179" s="64" t="s">
        <v>309</v>
      </c>
      <c r="C179" s="37">
        <v>4301051523</v>
      </c>
      <c r="D179" s="373">
        <v>4680115882942</v>
      </c>
      <c r="E179" s="373"/>
      <c r="F179" s="63">
        <v>0.3</v>
      </c>
      <c r="G179" s="38">
        <v>6</v>
      </c>
      <c r="H179" s="63">
        <v>1.8</v>
      </c>
      <c r="I179" s="63">
        <v>2.0720000000000001</v>
      </c>
      <c r="J179" s="38">
        <v>156</v>
      </c>
      <c r="K179" s="39" t="s">
        <v>78</v>
      </c>
      <c r="L179" s="38">
        <v>40</v>
      </c>
      <c r="M179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75"/>
      <c r="O179" s="375"/>
      <c r="P179" s="375"/>
      <c r="Q179" s="37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16.5" customHeight="1" x14ac:dyDescent="0.25">
      <c r="A180" s="64" t="s">
        <v>310</v>
      </c>
      <c r="B180" s="64" t="s">
        <v>311</v>
      </c>
      <c r="C180" s="37">
        <v>4301051326</v>
      </c>
      <c r="D180" s="373">
        <v>4680115880504</v>
      </c>
      <c r="E180" s="373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78</v>
      </c>
      <c r="L180" s="38">
        <v>40</v>
      </c>
      <c r="M180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75"/>
      <c r="O180" s="375"/>
      <c r="P180" s="375"/>
      <c r="Q180" s="376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ht="27" customHeight="1" x14ac:dyDescent="0.25">
      <c r="A181" s="64" t="s">
        <v>312</v>
      </c>
      <c r="B181" s="64" t="s">
        <v>313</v>
      </c>
      <c r="C181" s="37">
        <v>4301051410</v>
      </c>
      <c r="D181" s="373">
        <v>4680115882164</v>
      </c>
      <c r="E181" s="373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139</v>
      </c>
      <c r="L181" s="38">
        <v>40</v>
      </c>
      <c r="M181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75"/>
      <c r="O181" s="375"/>
      <c r="P181" s="375"/>
      <c r="Q181" s="376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72" t="s">
        <v>65</v>
      </c>
    </row>
    <row r="182" spans="1:52" x14ac:dyDescent="0.2">
      <c r="A182" s="380"/>
      <c r="B182" s="380"/>
      <c r="C182" s="380"/>
      <c r="D182" s="380"/>
      <c r="E182" s="380"/>
      <c r="F182" s="380"/>
      <c r="G182" s="380"/>
      <c r="H182" s="380"/>
      <c r="I182" s="380"/>
      <c r="J182" s="380"/>
      <c r="K182" s="380"/>
      <c r="L182" s="381"/>
      <c r="M182" s="377" t="s">
        <v>43</v>
      </c>
      <c r="N182" s="378"/>
      <c r="O182" s="378"/>
      <c r="P182" s="378"/>
      <c r="Q182" s="378"/>
      <c r="R182" s="378"/>
      <c r="S182" s="379"/>
      <c r="T182" s="43" t="s">
        <v>42</v>
      </c>
      <c r="U182" s="44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44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44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68"/>
      <c r="Y182" s="68"/>
    </row>
    <row r="183" spans="1:52" x14ac:dyDescent="0.2">
      <c r="A183" s="380"/>
      <c r="B183" s="380"/>
      <c r="C183" s="380"/>
      <c r="D183" s="380"/>
      <c r="E183" s="380"/>
      <c r="F183" s="380"/>
      <c r="G183" s="380"/>
      <c r="H183" s="380"/>
      <c r="I183" s="380"/>
      <c r="J183" s="380"/>
      <c r="K183" s="380"/>
      <c r="L183" s="381"/>
      <c r="M183" s="377" t="s">
        <v>43</v>
      </c>
      <c r="N183" s="378"/>
      <c r="O183" s="378"/>
      <c r="P183" s="378"/>
      <c r="Q183" s="378"/>
      <c r="R183" s="378"/>
      <c r="S183" s="379"/>
      <c r="T183" s="43" t="s">
        <v>0</v>
      </c>
      <c r="U183" s="44">
        <f>IFERROR(SUM(U165:U181),"0")</f>
        <v>0</v>
      </c>
      <c r="V183" s="44">
        <f>IFERROR(SUM(V165:V181),"0")</f>
        <v>0</v>
      </c>
      <c r="W183" s="43"/>
      <c r="X183" s="68"/>
      <c r="Y183" s="68"/>
    </row>
    <row r="184" spans="1:52" ht="14.25" customHeight="1" x14ac:dyDescent="0.25">
      <c r="A184" s="372" t="s">
        <v>215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67"/>
      <c r="Y184" s="67"/>
    </row>
    <row r="185" spans="1:52" ht="16.5" customHeight="1" x14ac:dyDescent="0.25">
      <c r="A185" s="64" t="s">
        <v>314</v>
      </c>
      <c r="B185" s="64" t="s">
        <v>315</v>
      </c>
      <c r="C185" s="37">
        <v>4301060338</v>
      </c>
      <c r="D185" s="373">
        <v>4680115880801</v>
      </c>
      <c r="E185" s="373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75"/>
      <c r="O185" s="375"/>
      <c r="P185" s="375"/>
      <c r="Q185" s="376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27" customHeight="1" x14ac:dyDescent="0.25">
      <c r="A186" s="64" t="s">
        <v>316</v>
      </c>
      <c r="B186" s="64" t="s">
        <v>317</v>
      </c>
      <c r="C186" s="37">
        <v>4301060339</v>
      </c>
      <c r="D186" s="373">
        <v>4680115880818</v>
      </c>
      <c r="E186" s="373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75"/>
      <c r="O186" s="375"/>
      <c r="P186" s="375"/>
      <c r="Q186" s="376"/>
      <c r="R186" s="40" t="s">
        <v>48</v>
      </c>
      <c r="S186" s="40" t="s">
        <v>48</v>
      </c>
      <c r="T186" s="41" t="s">
        <v>0</v>
      </c>
      <c r="U186" s="59">
        <v>0</v>
      </c>
      <c r="V186" s="56">
        <f>IFERROR(IF(U186="",0,CEILING((U186/$H186),1)*$H186),"")</f>
        <v>0</v>
      </c>
      <c r="W186" s="42" t="str">
        <f>IFERROR(IF(V186=0,"",ROUNDUP(V186/H186,0)*0.00753),"")</f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x14ac:dyDescent="0.2">
      <c r="A187" s="380"/>
      <c r="B187" s="380"/>
      <c r="C187" s="380"/>
      <c r="D187" s="380"/>
      <c r="E187" s="380"/>
      <c r="F187" s="380"/>
      <c r="G187" s="380"/>
      <c r="H187" s="380"/>
      <c r="I187" s="380"/>
      <c r="J187" s="380"/>
      <c r="K187" s="380"/>
      <c r="L187" s="381"/>
      <c r="M187" s="377" t="s">
        <v>43</v>
      </c>
      <c r="N187" s="378"/>
      <c r="O187" s="378"/>
      <c r="P187" s="378"/>
      <c r="Q187" s="378"/>
      <c r="R187" s="378"/>
      <c r="S187" s="379"/>
      <c r="T187" s="43" t="s">
        <v>42</v>
      </c>
      <c r="U187" s="44">
        <f>IFERROR(U185/H185,"0")+IFERROR(U186/H186,"0")</f>
        <v>0</v>
      </c>
      <c r="V187" s="44">
        <f>IFERROR(V185/H185,"0")+IFERROR(V186/H186,"0")</f>
        <v>0</v>
      </c>
      <c r="W187" s="44">
        <f>IFERROR(IF(W185="",0,W185),"0")+IFERROR(IF(W186="",0,W186),"0")</f>
        <v>0</v>
      </c>
      <c r="X187" s="68"/>
      <c r="Y187" s="68"/>
    </row>
    <row r="188" spans="1:52" x14ac:dyDescent="0.2">
      <c r="A188" s="380"/>
      <c r="B188" s="380"/>
      <c r="C188" s="380"/>
      <c r="D188" s="380"/>
      <c r="E188" s="380"/>
      <c r="F188" s="380"/>
      <c r="G188" s="380"/>
      <c r="H188" s="380"/>
      <c r="I188" s="380"/>
      <c r="J188" s="380"/>
      <c r="K188" s="380"/>
      <c r="L188" s="381"/>
      <c r="M188" s="377" t="s">
        <v>43</v>
      </c>
      <c r="N188" s="378"/>
      <c r="O188" s="378"/>
      <c r="P188" s="378"/>
      <c r="Q188" s="378"/>
      <c r="R188" s="378"/>
      <c r="S188" s="379"/>
      <c r="T188" s="43" t="s">
        <v>0</v>
      </c>
      <c r="U188" s="44">
        <f>IFERROR(SUM(U185:U186),"0")</f>
        <v>0</v>
      </c>
      <c r="V188" s="44">
        <f>IFERROR(SUM(V185:V186),"0")</f>
        <v>0</v>
      </c>
      <c r="W188" s="43"/>
      <c r="X188" s="68"/>
      <c r="Y188" s="68"/>
    </row>
    <row r="189" spans="1:52" ht="16.5" customHeight="1" x14ac:dyDescent="0.25">
      <c r="A189" s="371" t="s">
        <v>318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66"/>
      <c r="Y189" s="66"/>
    </row>
    <row r="190" spans="1:52" ht="14.25" customHeight="1" x14ac:dyDescent="0.25">
      <c r="A190" s="372" t="s">
        <v>113</v>
      </c>
      <c r="B190" s="372"/>
      <c r="C190" s="372"/>
      <c r="D190" s="372"/>
      <c r="E190" s="372"/>
      <c r="F190" s="372"/>
      <c r="G190" s="372"/>
      <c r="H190" s="372"/>
      <c r="I190" s="372"/>
      <c r="J190" s="372"/>
      <c r="K190" s="372"/>
      <c r="L190" s="372"/>
      <c r="M190" s="372"/>
      <c r="N190" s="372"/>
      <c r="O190" s="372"/>
      <c r="P190" s="372"/>
      <c r="Q190" s="372"/>
      <c r="R190" s="372"/>
      <c r="S190" s="372"/>
      <c r="T190" s="372"/>
      <c r="U190" s="372"/>
      <c r="V190" s="372"/>
      <c r="W190" s="372"/>
      <c r="X190" s="67"/>
      <c r="Y190" s="67"/>
    </row>
    <row r="191" spans="1:52" ht="27" customHeight="1" x14ac:dyDescent="0.25">
      <c r="A191" s="64" t="s">
        <v>319</v>
      </c>
      <c r="B191" s="64" t="s">
        <v>320</v>
      </c>
      <c r="C191" s="37">
        <v>4301011346</v>
      </c>
      <c r="D191" s="373">
        <v>4607091387445</v>
      </c>
      <c r="E191" s="373"/>
      <c r="F191" s="63">
        <v>0.9</v>
      </c>
      <c r="G191" s="38">
        <v>10</v>
      </c>
      <c r="H191" s="63">
        <v>9</v>
      </c>
      <c r="I191" s="63">
        <v>9.6300000000000008</v>
      </c>
      <c r="J191" s="38">
        <v>56</v>
      </c>
      <c r="K191" s="39" t="s">
        <v>109</v>
      </c>
      <c r="L191" s="38">
        <v>31</v>
      </c>
      <c r="M191" s="4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75"/>
      <c r="O191" s="375"/>
      <c r="P191" s="375"/>
      <c r="Q191" s="37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ref="V191:V205" si="10">IFERROR(IF(U191="",0,CEILING((U191/$H191),1)*$H191),"")</f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321</v>
      </c>
      <c r="B192" s="64" t="s">
        <v>322</v>
      </c>
      <c r="C192" s="37">
        <v>4301011362</v>
      </c>
      <c r="D192" s="373">
        <v>4607091386004</v>
      </c>
      <c r="E192" s="373"/>
      <c r="F192" s="63">
        <v>1.35</v>
      </c>
      <c r="G192" s="38">
        <v>8</v>
      </c>
      <c r="H192" s="63">
        <v>10.8</v>
      </c>
      <c r="I192" s="63">
        <v>11.28</v>
      </c>
      <c r="J192" s="38">
        <v>48</v>
      </c>
      <c r="K192" s="39" t="s">
        <v>323</v>
      </c>
      <c r="L192" s="38">
        <v>55</v>
      </c>
      <c r="M192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5"/>
      <c r="O192" s="375"/>
      <c r="P192" s="375"/>
      <c r="Q192" s="37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IFERROR(IF(V192=0,"",ROUNDUP(V192/H192,0)*0.02039),"")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321</v>
      </c>
      <c r="B193" s="64" t="s">
        <v>324</v>
      </c>
      <c r="C193" s="37">
        <v>4301011308</v>
      </c>
      <c r="D193" s="373">
        <v>4607091386004</v>
      </c>
      <c r="E193" s="373"/>
      <c r="F193" s="63">
        <v>1.35</v>
      </c>
      <c r="G193" s="38">
        <v>8</v>
      </c>
      <c r="H193" s="63">
        <v>10.8</v>
      </c>
      <c r="I193" s="63">
        <v>11.28</v>
      </c>
      <c r="J193" s="38">
        <v>56</v>
      </c>
      <c r="K193" s="39" t="s">
        <v>109</v>
      </c>
      <c r="L193" s="38">
        <v>55</v>
      </c>
      <c r="M193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75"/>
      <c r="O193" s="375"/>
      <c r="P193" s="375"/>
      <c r="Q193" s="37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325</v>
      </c>
      <c r="B194" s="64" t="s">
        <v>326</v>
      </c>
      <c r="C194" s="37">
        <v>4301011347</v>
      </c>
      <c r="D194" s="373">
        <v>4607091386073</v>
      </c>
      <c r="E194" s="373"/>
      <c r="F194" s="63">
        <v>0.9</v>
      </c>
      <c r="G194" s="38">
        <v>10</v>
      </c>
      <c r="H194" s="63">
        <v>9</v>
      </c>
      <c r="I194" s="63">
        <v>9.6300000000000008</v>
      </c>
      <c r="J194" s="38">
        <v>56</v>
      </c>
      <c r="K194" s="39" t="s">
        <v>109</v>
      </c>
      <c r="L194" s="38">
        <v>31</v>
      </c>
      <c r="M194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75"/>
      <c r="O194" s="375"/>
      <c r="P194" s="375"/>
      <c r="Q194" s="37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327</v>
      </c>
      <c r="B195" s="64" t="s">
        <v>328</v>
      </c>
      <c r="C195" s="37">
        <v>4301010928</v>
      </c>
      <c r="D195" s="373">
        <v>4607091387322</v>
      </c>
      <c r="E195" s="37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5"/>
      <c r="O195" s="375"/>
      <c r="P195" s="375"/>
      <c r="Q195" s="37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329</v>
      </c>
      <c r="C196" s="37">
        <v>4301011395</v>
      </c>
      <c r="D196" s="373">
        <v>4607091387322</v>
      </c>
      <c r="E196" s="373"/>
      <c r="F196" s="63">
        <v>1.35</v>
      </c>
      <c r="G196" s="38">
        <v>8</v>
      </c>
      <c r="H196" s="63">
        <v>10.8</v>
      </c>
      <c r="I196" s="63">
        <v>11.28</v>
      </c>
      <c r="J196" s="38">
        <v>48</v>
      </c>
      <c r="K196" s="39" t="s">
        <v>323</v>
      </c>
      <c r="L196" s="38">
        <v>55</v>
      </c>
      <c r="M196" s="4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75"/>
      <c r="O196" s="375"/>
      <c r="P196" s="375"/>
      <c r="Q196" s="37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IFERROR(IF(V196=0,"",ROUNDUP(V196/H196,0)*0.02039),"")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330</v>
      </c>
      <c r="B197" s="64" t="s">
        <v>331</v>
      </c>
      <c r="C197" s="37">
        <v>4301011311</v>
      </c>
      <c r="D197" s="373">
        <v>4607091387377</v>
      </c>
      <c r="E197" s="373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75"/>
      <c r="O197" s="375"/>
      <c r="P197" s="375"/>
      <c r="Q197" s="37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332</v>
      </c>
      <c r="B198" s="64" t="s">
        <v>333</v>
      </c>
      <c r="C198" s="37">
        <v>4301010945</v>
      </c>
      <c r="D198" s="373">
        <v>4607091387353</v>
      </c>
      <c r="E198" s="373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9" t="s">
        <v>109</v>
      </c>
      <c r="L198" s="38">
        <v>55</v>
      </c>
      <c r="M198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75"/>
      <c r="O198" s="375"/>
      <c r="P198" s="375"/>
      <c r="Q198" s="37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334</v>
      </c>
      <c r="B199" s="64" t="s">
        <v>335</v>
      </c>
      <c r="C199" s="37">
        <v>4301011328</v>
      </c>
      <c r="D199" s="373">
        <v>4607091386011</v>
      </c>
      <c r="E199" s="373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75"/>
      <c r="O199" s="375"/>
      <c r="P199" s="375"/>
      <c r="Q199" s="37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ref="W199:W205" si="11">IFERROR(IF(V199=0,"",ROUNDUP(V199/H199,0)*0.00937),"")</f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336</v>
      </c>
      <c r="B200" s="64" t="s">
        <v>337</v>
      </c>
      <c r="C200" s="37">
        <v>4301011329</v>
      </c>
      <c r="D200" s="373">
        <v>4607091387308</v>
      </c>
      <c r="E200" s="373"/>
      <c r="F200" s="63">
        <v>0.5</v>
      </c>
      <c r="G200" s="38">
        <v>10</v>
      </c>
      <c r="H200" s="63">
        <v>5</v>
      </c>
      <c r="I200" s="63">
        <v>5.21</v>
      </c>
      <c r="J200" s="38">
        <v>120</v>
      </c>
      <c r="K200" s="39" t="s">
        <v>78</v>
      </c>
      <c r="L200" s="38">
        <v>55</v>
      </c>
      <c r="M200" s="4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75"/>
      <c r="O200" s="375"/>
      <c r="P200" s="375"/>
      <c r="Q200" s="37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338</v>
      </c>
      <c r="B201" s="64" t="s">
        <v>339</v>
      </c>
      <c r="C201" s="37">
        <v>4301011049</v>
      </c>
      <c r="D201" s="373">
        <v>4607091387339</v>
      </c>
      <c r="E201" s="373"/>
      <c r="F201" s="63">
        <v>0.5</v>
      </c>
      <c r="G201" s="38">
        <v>10</v>
      </c>
      <c r="H201" s="63">
        <v>5</v>
      </c>
      <c r="I201" s="63">
        <v>5.24</v>
      </c>
      <c r="J201" s="38">
        <v>120</v>
      </c>
      <c r="K201" s="39" t="s">
        <v>109</v>
      </c>
      <c r="L201" s="38">
        <v>55</v>
      </c>
      <c r="M201" s="4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75"/>
      <c r="O201" s="375"/>
      <c r="P201" s="375"/>
      <c r="Q201" s="37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340</v>
      </c>
      <c r="B202" s="64" t="s">
        <v>341</v>
      </c>
      <c r="C202" s="37">
        <v>4301011433</v>
      </c>
      <c r="D202" s="373">
        <v>4680115882638</v>
      </c>
      <c r="E202" s="37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75"/>
      <c r="O202" s="375"/>
      <c r="P202" s="375"/>
      <c r="Q202" s="37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342</v>
      </c>
      <c r="B203" s="64" t="s">
        <v>343</v>
      </c>
      <c r="C203" s="37">
        <v>4301011573</v>
      </c>
      <c r="D203" s="373">
        <v>4680115881938</v>
      </c>
      <c r="E203" s="37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90</v>
      </c>
      <c r="M203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75"/>
      <c r="O203" s="375"/>
      <c r="P203" s="375"/>
      <c r="Q203" s="37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344</v>
      </c>
      <c r="B204" s="64" t="s">
        <v>345</v>
      </c>
      <c r="C204" s="37">
        <v>4301010944</v>
      </c>
      <c r="D204" s="373">
        <v>4607091387346</v>
      </c>
      <c r="E204" s="373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75"/>
      <c r="O204" s="375"/>
      <c r="P204" s="375"/>
      <c r="Q204" s="37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ht="27" customHeight="1" x14ac:dyDescent="0.25">
      <c r="A205" s="64" t="s">
        <v>346</v>
      </c>
      <c r="B205" s="64" t="s">
        <v>347</v>
      </c>
      <c r="C205" s="37">
        <v>4301011353</v>
      </c>
      <c r="D205" s="373">
        <v>4607091389807</v>
      </c>
      <c r="E205" s="373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109</v>
      </c>
      <c r="L205" s="38">
        <v>55</v>
      </c>
      <c r="M205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75"/>
      <c r="O205" s="375"/>
      <c r="P205" s="375"/>
      <c r="Q205" s="37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9" t="s">
        <v>65</v>
      </c>
    </row>
    <row r="206" spans="1:52" x14ac:dyDescent="0.2">
      <c r="A206" s="380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1"/>
      <c r="M206" s="377" t="s">
        <v>43</v>
      </c>
      <c r="N206" s="378"/>
      <c r="O206" s="378"/>
      <c r="P206" s="378"/>
      <c r="Q206" s="378"/>
      <c r="R206" s="378"/>
      <c r="S206" s="379"/>
      <c r="T206" s="43" t="s">
        <v>42</v>
      </c>
      <c r="U206" s="44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52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1"/>
      <c r="M207" s="377" t="s">
        <v>43</v>
      </c>
      <c r="N207" s="378"/>
      <c r="O207" s="378"/>
      <c r="P207" s="378"/>
      <c r="Q207" s="378"/>
      <c r="R207" s="378"/>
      <c r="S207" s="379"/>
      <c r="T207" s="43" t="s">
        <v>0</v>
      </c>
      <c r="U207" s="44">
        <f>IFERROR(SUM(U191:U205),"0")</f>
        <v>0</v>
      </c>
      <c r="V207" s="44">
        <f>IFERROR(SUM(V191:V205),"0")</f>
        <v>0</v>
      </c>
      <c r="W207" s="43"/>
      <c r="X207" s="68"/>
      <c r="Y207" s="68"/>
    </row>
    <row r="208" spans="1:52" ht="14.25" customHeight="1" x14ac:dyDescent="0.25">
      <c r="A208" s="372" t="s">
        <v>106</v>
      </c>
      <c r="B208" s="372"/>
      <c r="C208" s="372"/>
      <c r="D208" s="372"/>
      <c r="E208" s="372"/>
      <c r="F208" s="372"/>
      <c r="G208" s="372"/>
      <c r="H208" s="372"/>
      <c r="I208" s="372"/>
      <c r="J208" s="372"/>
      <c r="K208" s="372"/>
      <c r="L208" s="372"/>
      <c r="M208" s="372"/>
      <c r="N208" s="372"/>
      <c r="O208" s="372"/>
      <c r="P208" s="372"/>
      <c r="Q208" s="372"/>
      <c r="R208" s="372"/>
      <c r="S208" s="372"/>
      <c r="T208" s="372"/>
      <c r="U208" s="372"/>
      <c r="V208" s="372"/>
      <c r="W208" s="372"/>
      <c r="X208" s="67"/>
      <c r="Y208" s="67"/>
    </row>
    <row r="209" spans="1:52" ht="27" customHeight="1" x14ac:dyDescent="0.25">
      <c r="A209" s="64" t="s">
        <v>348</v>
      </c>
      <c r="B209" s="64" t="s">
        <v>349</v>
      </c>
      <c r="C209" s="37">
        <v>4301020254</v>
      </c>
      <c r="D209" s="373">
        <v>4680115881914</v>
      </c>
      <c r="E209" s="373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4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75"/>
      <c r="O209" s="375"/>
      <c r="P209" s="375"/>
      <c r="Q209" s="376"/>
      <c r="R209" s="40" t="s">
        <v>48</v>
      </c>
      <c r="S209" s="40" t="s">
        <v>48</v>
      </c>
      <c r="T209" s="41" t="s">
        <v>0</v>
      </c>
      <c r="U209" s="59">
        <v>0</v>
      </c>
      <c r="V209" s="56">
        <f>IFERROR(IF(U209="",0,CEILING((U209/$H209),1)*$H209),"")</f>
        <v>0</v>
      </c>
      <c r="W209" s="42" t="str">
        <f>IFERROR(IF(V209=0,"",ROUNDUP(V209/H209,0)*0.00937),"")</f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x14ac:dyDescent="0.2">
      <c r="A210" s="380"/>
      <c r="B210" s="380"/>
      <c r="C210" s="380"/>
      <c r="D210" s="380"/>
      <c r="E210" s="380"/>
      <c r="F210" s="380"/>
      <c r="G210" s="380"/>
      <c r="H210" s="380"/>
      <c r="I210" s="380"/>
      <c r="J210" s="380"/>
      <c r="K210" s="380"/>
      <c r="L210" s="381"/>
      <c r="M210" s="377" t="s">
        <v>43</v>
      </c>
      <c r="N210" s="378"/>
      <c r="O210" s="378"/>
      <c r="P210" s="378"/>
      <c r="Q210" s="378"/>
      <c r="R210" s="378"/>
      <c r="S210" s="379"/>
      <c r="T210" s="43" t="s">
        <v>42</v>
      </c>
      <c r="U210" s="44">
        <f>IFERROR(U209/H209,"0")</f>
        <v>0</v>
      </c>
      <c r="V210" s="44">
        <f>IFERROR(V209/H209,"0")</f>
        <v>0</v>
      </c>
      <c r="W210" s="44">
        <f>IFERROR(IF(W209="",0,W209),"0")</f>
        <v>0</v>
      </c>
      <c r="X210" s="68"/>
      <c r="Y210" s="68"/>
    </row>
    <row r="211" spans="1:52" x14ac:dyDescent="0.2">
      <c r="A211" s="380"/>
      <c r="B211" s="380"/>
      <c r="C211" s="380"/>
      <c r="D211" s="380"/>
      <c r="E211" s="380"/>
      <c r="F211" s="380"/>
      <c r="G211" s="380"/>
      <c r="H211" s="380"/>
      <c r="I211" s="380"/>
      <c r="J211" s="380"/>
      <c r="K211" s="380"/>
      <c r="L211" s="381"/>
      <c r="M211" s="377" t="s">
        <v>43</v>
      </c>
      <c r="N211" s="378"/>
      <c r="O211" s="378"/>
      <c r="P211" s="378"/>
      <c r="Q211" s="378"/>
      <c r="R211" s="378"/>
      <c r="S211" s="379"/>
      <c r="T211" s="43" t="s">
        <v>0</v>
      </c>
      <c r="U211" s="44">
        <f>IFERROR(SUM(U209:U209),"0")</f>
        <v>0</v>
      </c>
      <c r="V211" s="44">
        <f>IFERROR(SUM(V209:V209),"0")</f>
        <v>0</v>
      </c>
      <c r="W211" s="43"/>
      <c r="X211" s="68"/>
      <c r="Y211" s="68"/>
    </row>
    <row r="212" spans="1:52" ht="14.25" customHeight="1" x14ac:dyDescent="0.25">
      <c r="A212" s="372" t="s">
        <v>75</v>
      </c>
      <c r="B212" s="372"/>
      <c r="C212" s="372"/>
      <c r="D212" s="372"/>
      <c r="E212" s="372"/>
      <c r="F212" s="372"/>
      <c r="G212" s="372"/>
      <c r="H212" s="372"/>
      <c r="I212" s="372"/>
      <c r="J212" s="372"/>
      <c r="K212" s="372"/>
      <c r="L212" s="372"/>
      <c r="M212" s="372"/>
      <c r="N212" s="372"/>
      <c r="O212" s="372"/>
      <c r="P212" s="372"/>
      <c r="Q212" s="372"/>
      <c r="R212" s="372"/>
      <c r="S212" s="372"/>
      <c r="T212" s="372"/>
      <c r="U212" s="372"/>
      <c r="V212" s="372"/>
      <c r="W212" s="372"/>
      <c r="X212" s="67"/>
      <c r="Y212" s="67"/>
    </row>
    <row r="213" spans="1:52" ht="27" customHeight="1" x14ac:dyDescent="0.25">
      <c r="A213" s="64" t="s">
        <v>350</v>
      </c>
      <c r="B213" s="64" t="s">
        <v>351</v>
      </c>
      <c r="C213" s="37">
        <v>4301030878</v>
      </c>
      <c r="D213" s="373">
        <v>4607091387193</v>
      </c>
      <c r="E213" s="373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35</v>
      </c>
      <c r="M213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75"/>
      <c r="O213" s="375"/>
      <c r="P213" s="375"/>
      <c r="Q213" s="376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352</v>
      </c>
      <c r="B214" s="64" t="s">
        <v>353</v>
      </c>
      <c r="C214" s="37">
        <v>4301031153</v>
      </c>
      <c r="D214" s="373">
        <v>4607091387230</v>
      </c>
      <c r="E214" s="373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9" t="s">
        <v>78</v>
      </c>
      <c r="L214" s="38">
        <v>40</v>
      </c>
      <c r="M214" s="5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75"/>
      <c r="O214" s="375"/>
      <c r="P214" s="375"/>
      <c r="Q214" s="37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354</v>
      </c>
      <c r="B215" s="64" t="s">
        <v>355</v>
      </c>
      <c r="C215" s="37">
        <v>4301031152</v>
      </c>
      <c r="D215" s="373">
        <v>4607091387285</v>
      </c>
      <c r="E215" s="373"/>
      <c r="F215" s="63">
        <v>0.35</v>
      </c>
      <c r="G215" s="38">
        <v>6</v>
      </c>
      <c r="H215" s="63">
        <v>2.1</v>
      </c>
      <c r="I215" s="63">
        <v>2.23</v>
      </c>
      <c r="J215" s="38">
        <v>234</v>
      </c>
      <c r="K215" s="39" t="s">
        <v>78</v>
      </c>
      <c r="L215" s="38">
        <v>40</v>
      </c>
      <c r="M215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75"/>
      <c r="O215" s="375"/>
      <c r="P215" s="375"/>
      <c r="Q215" s="376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ht="27" customHeight="1" x14ac:dyDescent="0.25">
      <c r="A216" s="64" t="s">
        <v>356</v>
      </c>
      <c r="B216" s="64" t="s">
        <v>357</v>
      </c>
      <c r="C216" s="37">
        <v>4301031151</v>
      </c>
      <c r="D216" s="373">
        <v>4607091389845</v>
      </c>
      <c r="E216" s="373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9" t="s">
        <v>78</v>
      </c>
      <c r="L216" s="38">
        <v>40</v>
      </c>
      <c r="M216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75"/>
      <c r="O216" s="375"/>
      <c r="P216" s="375"/>
      <c r="Q216" s="376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IFERROR(IF(V216=0,"",ROUNDUP(V216/H216,0)*0.00502),"")</f>
        <v/>
      </c>
      <c r="X216" s="69" t="s">
        <v>48</v>
      </c>
      <c r="Y216" s="70" t="s">
        <v>48</v>
      </c>
      <c r="AC216" s="71"/>
      <c r="AZ216" s="194" t="s">
        <v>65</v>
      </c>
    </row>
    <row r="217" spans="1:52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1"/>
      <c r="M217" s="377" t="s">
        <v>43</v>
      </c>
      <c r="N217" s="378"/>
      <c r="O217" s="378"/>
      <c r="P217" s="378"/>
      <c r="Q217" s="378"/>
      <c r="R217" s="378"/>
      <c r="S217" s="379"/>
      <c r="T217" s="43" t="s">
        <v>42</v>
      </c>
      <c r="U217" s="44">
        <f>IFERROR(U213/H213,"0")+IFERROR(U214/H214,"0")+IFERROR(U215/H215,"0")+IFERROR(U216/H216,"0")</f>
        <v>0</v>
      </c>
      <c r="V217" s="44">
        <f>IFERROR(V213/H213,"0")+IFERROR(V214/H214,"0")+IFERROR(V215/H215,"0")+IFERROR(V216/H216,"0")</f>
        <v>0</v>
      </c>
      <c r="W217" s="44">
        <f>IFERROR(IF(W213="",0,W213),"0")+IFERROR(IF(W214="",0,W214),"0")+IFERROR(IF(W215="",0,W215),"0")+IFERROR(IF(W216="",0,W216),"0")</f>
        <v>0</v>
      </c>
      <c r="X217" s="68"/>
      <c r="Y217" s="68"/>
    </row>
    <row r="218" spans="1:52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1"/>
      <c r="M218" s="377" t="s">
        <v>43</v>
      </c>
      <c r="N218" s="378"/>
      <c r="O218" s="378"/>
      <c r="P218" s="378"/>
      <c r="Q218" s="378"/>
      <c r="R218" s="378"/>
      <c r="S218" s="379"/>
      <c r="T218" s="43" t="s">
        <v>0</v>
      </c>
      <c r="U218" s="44">
        <f>IFERROR(SUM(U213:U216),"0")</f>
        <v>0</v>
      </c>
      <c r="V218" s="44">
        <f>IFERROR(SUM(V213:V216),"0")</f>
        <v>0</v>
      </c>
      <c r="W218" s="43"/>
      <c r="X218" s="68"/>
      <c r="Y218" s="68"/>
    </row>
    <row r="219" spans="1:52" ht="14.25" customHeight="1" x14ac:dyDescent="0.25">
      <c r="A219" s="372" t="s">
        <v>79</v>
      </c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2"/>
      <c r="O219" s="372"/>
      <c r="P219" s="372"/>
      <c r="Q219" s="372"/>
      <c r="R219" s="372"/>
      <c r="S219" s="372"/>
      <c r="T219" s="372"/>
      <c r="U219" s="372"/>
      <c r="V219" s="372"/>
      <c r="W219" s="372"/>
      <c r="X219" s="67"/>
      <c r="Y219" s="67"/>
    </row>
    <row r="220" spans="1:52" ht="16.5" customHeight="1" x14ac:dyDescent="0.25">
      <c r="A220" s="64" t="s">
        <v>358</v>
      </c>
      <c r="B220" s="64" t="s">
        <v>359</v>
      </c>
      <c r="C220" s="37">
        <v>4301051100</v>
      </c>
      <c r="D220" s="373">
        <v>4607091387766</v>
      </c>
      <c r="E220" s="373"/>
      <c r="F220" s="63">
        <v>1.35</v>
      </c>
      <c r="G220" s="38">
        <v>6</v>
      </c>
      <c r="H220" s="63">
        <v>8.1</v>
      </c>
      <c r="I220" s="63">
        <v>8.6579999999999995</v>
      </c>
      <c r="J220" s="38">
        <v>56</v>
      </c>
      <c r="K220" s="39" t="s">
        <v>139</v>
      </c>
      <c r="L220" s="38">
        <v>40</v>
      </c>
      <c r="M220" s="5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75"/>
      <c r="O220" s="375"/>
      <c r="P220" s="375"/>
      <c r="Q220" s="37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ref="V220:V225" si="12">IFERROR(IF(U220="",0,CEILING((U220/$H220),1)*$H220),"")</f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4301051116</v>
      </c>
      <c r="D221" s="373">
        <v>4607091387957</v>
      </c>
      <c r="E221" s="373"/>
      <c r="F221" s="63">
        <v>1.3</v>
      </c>
      <c r="G221" s="38">
        <v>6</v>
      </c>
      <c r="H221" s="63">
        <v>7.8</v>
      </c>
      <c r="I221" s="63">
        <v>8.3640000000000008</v>
      </c>
      <c r="J221" s="38">
        <v>56</v>
      </c>
      <c r="K221" s="39" t="s">
        <v>78</v>
      </c>
      <c r="L221" s="38">
        <v>40</v>
      </c>
      <c r="M221" s="5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75"/>
      <c r="O221" s="375"/>
      <c r="P221" s="375"/>
      <c r="Q221" s="376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4301051115</v>
      </c>
      <c r="D222" s="373">
        <v>4607091387964</v>
      </c>
      <c r="E222" s="373"/>
      <c r="F222" s="63">
        <v>1.35</v>
      </c>
      <c r="G222" s="38">
        <v>6</v>
      </c>
      <c r="H222" s="63">
        <v>8.1</v>
      </c>
      <c r="I222" s="63">
        <v>8.6460000000000008</v>
      </c>
      <c r="J222" s="38">
        <v>56</v>
      </c>
      <c r="K222" s="39" t="s">
        <v>78</v>
      </c>
      <c r="L222" s="38">
        <v>40</v>
      </c>
      <c r="M222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75"/>
      <c r="O222" s="375"/>
      <c r="P222" s="375"/>
      <c r="Q222" s="37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16.5" customHeight="1" x14ac:dyDescent="0.25">
      <c r="A223" s="64" t="s">
        <v>364</v>
      </c>
      <c r="B223" s="64" t="s">
        <v>365</v>
      </c>
      <c r="C223" s="37">
        <v>4301051134</v>
      </c>
      <c r="D223" s="373">
        <v>4607091381672</v>
      </c>
      <c r="E223" s="373"/>
      <c r="F223" s="63">
        <v>0.6</v>
      </c>
      <c r="G223" s="38">
        <v>6</v>
      </c>
      <c r="H223" s="63">
        <v>3.6</v>
      </c>
      <c r="I223" s="63">
        <v>3.8759999999999999</v>
      </c>
      <c r="J223" s="38">
        <v>120</v>
      </c>
      <c r="K223" s="39" t="s">
        <v>78</v>
      </c>
      <c r="L223" s="38">
        <v>40</v>
      </c>
      <c r="M223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75"/>
      <c r="O223" s="375"/>
      <c r="P223" s="375"/>
      <c r="Q223" s="37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IFERROR(IF(V223=0,"",ROUNDUP(V223/H223,0)*0.00937),"")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366</v>
      </c>
      <c r="B224" s="64" t="s">
        <v>367</v>
      </c>
      <c r="C224" s="37">
        <v>4301051130</v>
      </c>
      <c r="D224" s="373">
        <v>4607091387537</v>
      </c>
      <c r="E224" s="373"/>
      <c r="F224" s="63">
        <v>0.45</v>
      </c>
      <c r="G224" s="38">
        <v>6</v>
      </c>
      <c r="H224" s="63">
        <v>2.7</v>
      </c>
      <c r="I224" s="63">
        <v>2.99</v>
      </c>
      <c r="J224" s="38">
        <v>156</v>
      </c>
      <c r="K224" s="39" t="s">
        <v>78</v>
      </c>
      <c r="L224" s="38">
        <v>40</v>
      </c>
      <c r="M224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75"/>
      <c r="O224" s="375"/>
      <c r="P224" s="375"/>
      <c r="Q224" s="376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ht="27" customHeight="1" x14ac:dyDescent="0.25">
      <c r="A225" s="64" t="s">
        <v>368</v>
      </c>
      <c r="B225" s="64" t="s">
        <v>369</v>
      </c>
      <c r="C225" s="37">
        <v>4301051132</v>
      </c>
      <c r="D225" s="373">
        <v>4607091387513</v>
      </c>
      <c r="E225" s="373"/>
      <c r="F225" s="63">
        <v>0.45</v>
      </c>
      <c r="G225" s="38">
        <v>6</v>
      </c>
      <c r="H225" s="63">
        <v>2.7</v>
      </c>
      <c r="I225" s="63">
        <v>2.9780000000000002</v>
      </c>
      <c r="J225" s="38">
        <v>156</v>
      </c>
      <c r="K225" s="39" t="s">
        <v>78</v>
      </c>
      <c r="L225" s="38">
        <v>40</v>
      </c>
      <c r="M225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75"/>
      <c r="O225" s="375"/>
      <c r="P225" s="375"/>
      <c r="Q225" s="376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IFERROR(IF(V225=0,"",ROUNDUP(V225/H225,0)*0.00753),"")</f>
        <v/>
      </c>
      <c r="X225" s="69" t="s">
        <v>48</v>
      </c>
      <c r="Y225" s="70" t="s">
        <v>48</v>
      </c>
      <c r="AC225" s="71"/>
      <c r="AZ225" s="200" t="s">
        <v>65</v>
      </c>
    </row>
    <row r="226" spans="1:52" x14ac:dyDescent="0.2">
      <c r="A226" s="380"/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1"/>
      <c r="M226" s="377" t="s">
        <v>43</v>
      </c>
      <c r="N226" s="378"/>
      <c r="O226" s="378"/>
      <c r="P226" s="378"/>
      <c r="Q226" s="378"/>
      <c r="R226" s="378"/>
      <c r="S226" s="379"/>
      <c r="T226" s="43" t="s">
        <v>42</v>
      </c>
      <c r="U226" s="44">
        <f>IFERROR(U220/H220,"0")+IFERROR(U221/H221,"0")+IFERROR(U222/H222,"0")+IFERROR(U223/H223,"0")+IFERROR(U224/H224,"0")+IFERROR(U225/H225,"0")</f>
        <v>0</v>
      </c>
      <c r="V226" s="44">
        <f>IFERROR(V220/H220,"0")+IFERROR(V221/H221,"0")+IFERROR(V222/H222,"0")+IFERROR(V223/H223,"0")+IFERROR(V224/H224,"0")+IFERROR(V225/H225,"0")</f>
        <v>0</v>
      </c>
      <c r="W226" s="44">
        <f>IFERROR(IF(W220="",0,W220),"0")+IFERROR(IF(W221="",0,W221),"0")+IFERROR(IF(W222="",0,W222),"0")+IFERROR(IF(W223="",0,W223),"0")+IFERROR(IF(W224="",0,W224),"0")+IFERROR(IF(W225="",0,W225),"0")</f>
        <v>0</v>
      </c>
      <c r="X226" s="68"/>
      <c r="Y226" s="68"/>
    </row>
    <row r="227" spans="1:52" x14ac:dyDescent="0.2">
      <c r="A227" s="380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1"/>
      <c r="M227" s="377" t="s">
        <v>43</v>
      </c>
      <c r="N227" s="378"/>
      <c r="O227" s="378"/>
      <c r="P227" s="378"/>
      <c r="Q227" s="378"/>
      <c r="R227" s="378"/>
      <c r="S227" s="379"/>
      <c r="T227" s="43" t="s">
        <v>0</v>
      </c>
      <c r="U227" s="44">
        <f>IFERROR(SUM(U220:U225),"0")</f>
        <v>0</v>
      </c>
      <c r="V227" s="44">
        <f>IFERROR(SUM(V220:V225),"0")</f>
        <v>0</v>
      </c>
      <c r="W227" s="43"/>
      <c r="X227" s="68"/>
      <c r="Y227" s="68"/>
    </row>
    <row r="228" spans="1:52" ht="14.25" customHeight="1" x14ac:dyDescent="0.25">
      <c r="A228" s="372" t="s">
        <v>215</v>
      </c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2"/>
      <c r="P228" s="372"/>
      <c r="Q228" s="372"/>
      <c r="R228" s="372"/>
      <c r="S228" s="372"/>
      <c r="T228" s="372"/>
      <c r="U228" s="372"/>
      <c r="V228" s="372"/>
      <c r="W228" s="372"/>
      <c r="X228" s="67"/>
      <c r="Y228" s="67"/>
    </row>
    <row r="229" spans="1:52" ht="16.5" customHeight="1" x14ac:dyDescent="0.25">
      <c r="A229" s="64" t="s">
        <v>370</v>
      </c>
      <c r="B229" s="64" t="s">
        <v>371</v>
      </c>
      <c r="C229" s="37">
        <v>4301060326</v>
      </c>
      <c r="D229" s="373">
        <v>4607091380880</v>
      </c>
      <c r="E229" s="37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75"/>
      <c r="O229" s="375"/>
      <c r="P229" s="375"/>
      <c r="Q229" s="376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4301060308</v>
      </c>
      <c r="D230" s="373">
        <v>4607091384482</v>
      </c>
      <c r="E230" s="373"/>
      <c r="F230" s="63">
        <v>1.3</v>
      </c>
      <c r="G230" s="38">
        <v>6</v>
      </c>
      <c r="H230" s="63">
        <v>7.8</v>
      </c>
      <c r="I230" s="63">
        <v>8.3640000000000008</v>
      </c>
      <c r="J230" s="38">
        <v>56</v>
      </c>
      <c r="K230" s="39" t="s">
        <v>78</v>
      </c>
      <c r="L230" s="38">
        <v>30</v>
      </c>
      <c r="M230" s="5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75"/>
      <c r="O230" s="375"/>
      <c r="P230" s="375"/>
      <c r="Q230" s="37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374</v>
      </c>
      <c r="B231" s="64" t="s">
        <v>375</v>
      </c>
      <c r="C231" s="37">
        <v>4301060325</v>
      </c>
      <c r="D231" s="373">
        <v>4607091380897</v>
      </c>
      <c r="E231" s="373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75"/>
      <c r="O231" s="375"/>
      <c r="P231" s="375"/>
      <c r="Q231" s="376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t="16.5" customHeight="1" x14ac:dyDescent="0.25">
      <c r="A232" s="64" t="s">
        <v>376</v>
      </c>
      <c r="B232" s="64" t="s">
        <v>377</v>
      </c>
      <c r="C232" s="37">
        <v>4301060337</v>
      </c>
      <c r="D232" s="373">
        <v>4680115880368</v>
      </c>
      <c r="E232" s="373"/>
      <c r="F232" s="63">
        <v>1</v>
      </c>
      <c r="G232" s="38">
        <v>4</v>
      </c>
      <c r="H232" s="63">
        <v>4</v>
      </c>
      <c r="I232" s="63">
        <v>4.3600000000000003</v>
      </c>
      <c r="J232" s="38">
        <v>104</v>
      </c>
      <c r="K232" s="39" t="s">
        <v>139</v>
      </c>
      <c r="L232" s="38">
        <v>40</v>
      </c>
      <c r="M232" s="51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75"/>
      <c r="O232" s="375"/>
      <c r="P232" s="375"/>
      <c r="Q232" s="376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IFERROR(IF(V232=0,"",ROUNDUP(V232/H232,0)*0.01196),"")</f>
        <v/>
      </c>
      <c r="X232" s="69" t="s">
        <v>48</v>
      </c>
      <c r="Y232" s="70" t="s">
        <v>48</v>
      </c>
      <c r="AC232" s="71"/>
      <c r="AZ232" s="204" t="s">
        <v>65</v>
      </c>
    </row>
    <row r="233" spans="1:52" x14ac:dyDescent="0.2">
      <c r="A233" s="380"/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1"/>
      <c r="M233" s="377" t="s">
        <v>43</v>
      </c>
      <c r="N233" s="378"/>
      <c r="O233" s="378"/>
      <c r="P233" s="378"/>
      <c r="Q233" s="378"/>
      <c r="R233" s="378"/>
      <c r="S233" s="379"/>
      <c r="T233" s="43" t="s">
        <v>42</v>
      </c>
      <c r="U233" s="44">
        <f>IFERROR(U229/H229,"0")+IFERROR(U230/H230,"0")+IFERROR(U231/H231,"0")+IFERROR(U232/H232,"0")</f>
        <v>0</v>
      </c>
      <c r="V233" s="44">
        <f>IFERROR(V229/H229,"0")+IFERROR(V230/H230,"0")+IFERROR(V231/H231,"0")+IFERROR(V232/H232,"0")</f>
        <v>0</v>
      </c>
      <c r="W233" s="44">
        <f>IFERROR(IF(W229="",0,W229),"0")+IFERROR(IF(W230="",0,W230),"0")+IFERROR(IF(W231="",0,W231),"0")+IFERROR(IF(W232="",0,W232),"0")</f>
        <v>0</v>
      </c>
      <c r="X233" s="68"/>
      <c r="Y233" s="68"/>
    </row>
    <row r="234" spans="1:52" x14ac:dyDescent="0.2">
      <c r="A234" s="380"/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1"/>
      <c r="M234" s="377" t="s">
        <v>43</v>
      </c>
      <c r="N234" s="378"/>
      <c r="O234" s="378"/>
      <c r="P234" s="378"/>
      <c r="Q234" s="378"/>
      <c r="R234" s="378"/>
      <c r="S234" s="379"/>
      <c r="T234" s="43" t="s">
        <v>0</v>
      </c>
      <c r="U234" s="44">
        <f>IFERROR(SUM(U229:U232),"0")</f>
        <v>0</v>
      </c>
      <c r="V234" s="44">
        <f>IFERROR(SUM(V229:V232),"0")</f>
        <v>0</v>
      </c>
      <c r="W234" s="43"/>
      <c r="X234" s="68"/>
      <c r="Y234" s="68"/>
    </row>
    <row r="235" spans="1:52" ht="14.25" customHeight="1" x14ac:dyDescent="0.25">
      <c r="A235" s="372" t="s">
        <v>92</v>
      </c>
      <c r="B235" s="372"/>
      <c r="C235" s="372"/>
      <c r="D235" s="372"/>
      <c r="E235" s="372"/>
      <c r="F235" s="372"/>
      <c r="G235" s="372"/>
      <c r="H235" s="372"/>
      <c r="I235" s="372"/>
      <c r="J235" s="372"/>
      <c r="K235" s="372"/>
      <c r="L235" s="372"/>
      <c r="M235" s="372"/>
      <c r="N235" s="372"/>
      <c r="O235" s="372"/>
      <c r="P235" s="372"/>
      <c r="Q235" s="372"/>
      <c r="R235" s="372"/>
      <c r="S235" s="372"/>
      <c r="T235" s="372"/>
      <c r="U235" s="372"/>
      <c r="V235" s="372"/>
      <c r="W235" s="372"/>
      <c r="X235" s="67"/>
      <c r="Y235" s="67"/>
    </row>
    <row r="236" spans="1:52" ht="16.5" customHeight="1" x14ac:dyDescent="0.25">
      <c r="A236" s="64" t="s">
        <v>378</v>
      </c>
      <c r="B236" s="64" t="s">
        <v>379</v>
      </c>
      <c r="C236" s="37">
        <v>4301030232</v>
      </c>
      <c r="D236" s="373">
        <v>4607091388374</v>
      </c>
      <c r="E236" s="373"/>
      <c r="F236" s="63">
        <v>0.38</v>
      </c>
      <c r="G236" s="38">
        <v>8</v>
      </c>
      <c r="H236" s="63">
        <v>3.04</v>
      </c>
      <c r="I236" s="63">
        <v>3.28</v>
      </c>
      <c r="J236" s="38">
        <v>156</v>
      </c>
      <c r="K236" s="39" t="s">
        <v>96</v>
      </c>
      <c r="L236" s="38">
        <v>180</v>
      </c>
      <c r="M236" s="513" t="s">
        <v>380</v>
      </c>
      <c r="N236" s="375"/>
      <c r="O236" s="375"/>
      <c r="P236" s="375"/>
      <c r="Q236" s="376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4301030235</v>
      </c>
      <c r="D237" s="373">
        <v>4607091388381</v>
      </c>
      <c r="E237" s="373"/>
      <c r="F237" s="63">
        <v>0.38</v>
      </c>
      <c r="G237" s="38">
        <v>8</v>
      </c>
      <c r="H237" s="63">
        <v>3.04</v>
      </c>
      <c r="I237" s="63">
        <v>3.32</v>
      </c>
      <c r="J237" s="38">
        <v>156</v>
      </c>
      <c r="K237" s="39" t="s">
        <v>96</v>
      </c>
      <c r="L237" s="38">
        <v>180</v>
      </c>
      <c r="M237" s="514" t="s">
        <v>383</v>
      </c>
      <c r="N237" s="375"/>
      <c r="O237" s="375"/>
      <c r="P237" s="375"/>
      <c r="Q237" s="376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t="27" customHeight="1" x14ac:dyDescent="0.25">
      <c r="A238" s="64" t="s">
        <v>384</v>
      </c>
      <c r="B238" s="64" t="s">
        <v>385</v>
      </c>
      <c r="C238" s="37">
        <v>4301030233</v>
      </c>
      <c r="D238" s="373">
        <v>4607091388404</v>
      </c>
      <c r="E238" s="373"/>
      <c r="F238" s="63">
        <v>0.17</v>
      </c>
      <c r="G238" s="38">
        <v>15</v>
      </c>
      <c r="H238" s="63">
        <v>2.5499999999999998</v>
      </c>
      <c r="I238" s="63">
        <v>2.9</v>
      </c>
      <c r="J238" s="38">
        <v>156</v>
      </c>
      <c r="K238" s="39" t="s">
        <v>96</v>
      </c>
      <c r="L238" s="38">
        <v>180</v>
      </c>
      <c r="M238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75"/>
      <c r="O238" s="375"/>
      <c r="P238" s="375"/>
      <c r="Q238" s="376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71"/>
      <c r="AZ238" s="207" t="s">
        <v>65</v>
      </c>
    </row>
    <row r="239" spans="1:52" x14ac:dyDescent="0.2">
      <c r="A239" s="380"/>
      <c r="B239" s="380"/>
      <c r="C239" s="380"/>
      <c r="D239" s="380"/>
      <c r="E239" s="380"/>
      <c r="F239" s="380"/>
      <c r="G239" s="380"/>
      <c r="H239" s="380"/>
      <c r="I239" s="380"/>
      <c r="J239" s="380"/>
      <c r="K239" s="380"/>
      <c r="L239" s="381"/>
      <c r="M239" s="377" t="s">
        <v>43</v>
      </c>
      <c r="N239" s="378"/>
      <c r="O239" s="378"/>
      <c r="P239" s="378"/>
      <c r="Q239" s="378"/>
      <c r="R239" s="378"/>
      <c r="S239" s="379"/>
      <c r="T239" s="43" t="s">
        <v>42</v>
      </c>
      <c r="U239" s="44">
        <f>IFERROR(U236/H236,"0")+IFERROR(U237/H237,"0")+IFERROR(U238/H238,"0")</f>
        <v>0</v>
      </c>
      <c r="V239" s="44">
        <f>IFERROR(V236/H236,"0")+IFERROR(V237/H237,"0")+IFERROR(V238/H238,"0")</f>
        <v>0</v>
      </c>
      <c r="W239" s="44">
        <f>IFERROR(IF(W236="",0,W236),"0")+IFERROR(IF(W237="",0,W237),"0")+IFERROR(IF(W238="",0,W238),"0")</f>
        <v>0</v>
      </c>
      <c r="X239" s="68"/>
      <c r="Y239" s="68"/>
    </row>
    <row r="240" spans="1:52" x14ac:dyDescent="0.2">
      <c r="A240" s="380"/>
      <c r="B240" s="380"/>
      <c r="C240" s="380"/>
      <c r="D240" s="380"/>
      <c r="E240" s="380"/>
      <c r="F240" s="380"/>
      <c r="G240" s="380"/>
      <c r="H240" s="380"/>
      <c r="I240" s="380"/>
      <c r="J240" s="380"/>
      <c r="K240" s="380"/>
      <c r="L240" s="381"/>
      <c r="M240" s="377" t="s">
        <v>43</v>
      </c>
      <c r="N240" s="378"/>
      <c r="O240" s="378"/>
      <c r="P240" s="378"/>
      <c r="Q240" s="378"/>
      <c r="R240" s="378"/>
      <c r="S240" s="379"/>
      <c r="T240" s="43" t="s">
        <v>0</v>
      </c>
      <c r="U240" s="44">
        <f>IFERROR(SUM(U236:U238),"0")</f>
        <v>0</v>
      </c>
      <c r="V240" s="44">
        <f>IFERROR(SUM(V236:V238),"0")</f>
        <v>0</v>
      </c>
      <c r="W240" s="43"/>
      <c r="X240" s="68"/>
      <c r="Y240" s="68"/>
    </row>
    <row r="241" spans="1:52" ht="14.25" customHeight="1" x14ac:dyDescent="0.25">
      <c r="A241" s="372" t="s">
        <v>386</v>
      </c>
      <c r="B241" s="372"/>
      <c r="C241" s="372"/>
      <c r="D241" s="372"/>
      <c r="E241" s="372"/>
      <c r="F241" s="372"/>
      <c r="G241" s="372"/>
      <c r="H241" s="372"/>
      <c r="I241" s="372"/>
      <c r="J241" s="372"/>
      <c r="K241" s="372"/>
      <c r="L241" s="372"/>
      <c r="M241" s="372"/>
      <c r="N241" s="372"/>
      <c r="O241" s="372"/>
      <c r="P241" s="372"/>
      <c r="Q241" s="372"/>
      <c r="R241" s="372"/>
      <c r="S241" s="372"/>
      <c r="T241" s="372"/>
      <c r="U241" s="372"/>
      <c r="V241" s="372"/>
      <c r="W241" s="372"/>
      <c r="X241" s="67"/>
      <c r="Y241" s="67"/>
    </row>
    <row r="242" spans="1:52" ht="16.5" customHeight="1" x14ac:dyDescent="0.25">
      <c r="A242" s="64" t="s">
        <v>387</v>
      </c>
      <c r="B242" s="64" t="s">
        <v>388</v>
      </c>
      <c r="C242" s="37">
        <v>4301180007</v>
      </c>
      <c r="D242" s="373">
        <v>4680115881808</v>
      </c>
      <c r="E242" s="37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389</v>
      </c>
      <c r="L242" s="38">
        <v>730</v>
      </c>
      <c r="M242" s="5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75"/>
      <c r="O242" s="375"/>
      <c r="P242" s="375"/>
      <c r="Q242" s="37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390</v>
      </c>
      <c r="B243" s="64" t="s">
        <v>391</v>
      </c>
      <c r="C243" s="37">
        <v>4301180006</v>
      </c>
      <c r="D243" s="373">
        <v>4680115881822</v>
      </c>
      <c r="E243" s="373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389</v>
      </c>
      <c r="L243" s="38">
        <v>730</v>
      </c>
      <c r="M243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75"/>
      <c r="O243" s="375"/>
      <c r="P243" s="375"/>
      <c r="Q243" s="376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t="27" customHeight="1" x14ac:dyDescent="0.25">
      <c r="A244" s="64" t="s">
        <v>392</v>
      </c>
      <c r="B244" s="64" t="s">
        <v>393</v>
      </c>
      <c r="C244" s="37">
        <v>4301180001</v>
      </c>
      <c r="D244" s="373">
        <v>4680115880016</v>
      </c>
      <c r="E244" s="373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389</v>
      </c>
      <c r="L244" s="38">
        <v>730</v>
      </c>
      <c r="M244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75"/>
      <c r="O244" s="375"/>
      <c r="P244" s="375"/>
      <c r="Q244" s="376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71"/>
      <c r="AZ244" s="210" t="s">
        <v>65</v>
      </c>
    </row>
    <row r="245" spans="1:52" x14ac:dyDescent="0.2">
      <c r="A245" s="380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1"/>
      <c r="M245" s="377" t="s">
        <v>43</v>
      </c>
      <c r="N245" s="378"/>
      <c r="O245" s="378"/>
      <c r="P245" s="378"/>
      <c r="Q245" s="378"/>
      <c r="R245" s="378"/>
      <c r="S245" s="379"/>
      <c r="T245" s="43" t="s">
        <v>42</v>
      </c>
      <c r="U245" s="44">
        <f>IFERROR(U242/H242,"0")+IFERROR(U243/H243,"0")+IFERROR(U244/H244,"0")</f>
        <v>0</v>
      </c>
      <c r="V245" s="44">
        <f>IFERROR(V242/H242,"0")+IFERROR(V243/H243,"0")+IFERROR(V244/H244,"0")</f>
        <v>0</v>
      </c>
      <c r="W245" s="44">
        <f>IFERROR(IF(W242="",0,W242),"0")+IFERROR(IF(W243="",0,W243),"0")+IFERROR(IF(W244="",0,W244),"0")</f>
        <v>0</v>
      </c>
      <c r="X245" s="68"/>
      <c r="Y245" s="68"/>
    </row>
    <row r="246" spans="1:52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1"/>
      <c r="M246" s="377" t="s">
        <v>43</v>
      </c>
      <c r="N246" s="378"/>
      <c r="O246" s="378"/>
      <c r="P246" s="378"/>
      <c r="Q246" s="378"/>
      <c r="R246" s="378"/>
      <c r="S246" s="379"/>
      <c r="T246" s="43" t="s">
        <v>0</v>
      </c>
      <c r="U246" s="44">
        <f>IFERROR(SUM(U242:U244),"0")</f>
        <v>0</v>
      </c>
      <c r="V246" s="44">
        <f>IFERROR(SUM(V242:V244),"0")</f>
        <v>0</v>
      </c>
      <c r="W246" s="43"/>
      <c r="X246" s="68"/>
      <c r="Y246" s="68"/>
    </row>
    <row r="247" spans="1:52" ht="16.5" customHeight="1" x14ac:dyDescent="0.25">
      <c r="A247" s="371" t="s">
        <v>394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6"/>
      <c r="Y247" s="66"/>
    </row>
    <row r="248" spans="1:52" ht="14.25" customHeight="1" x14ac:dyDescent="0.25">
      <c r="A248" s="372" t="s">
        <v>113</v>
      </c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2"/>
      <c r="O248" s="372"/>
      <c r="P248" s="372"/>
      <c r="Q248" s="372"/>
      <c r="R248" s="372"/>
      <c r="S248" s="372"/>
      <c r="T248" s="372"/>
      <c r="U248" s="372"/>
      <c r="V248" s="372"/>
      <c r="W248" s="372"/>
      <c r="X248" s="67"/>
      <c r="Y248" s="67"/>
    </row>
    <row r="249" spans="1:52" ht="27" customHeight="1" x14ac:dyDescent="0.25">
      <c r="A249" s="64" t="s">
        <v>395</v>
      </c>
      <c r="B249" s="64" t="s">
        <v>396</v>
      </c>
      <c r="C249" s="37">
        <v>4301011315</v>
      </c>
      <c r="D249" s="373">
        <v>4607091387421</v>
      </c>
      <c r="E249" s="373"/>
      <c r="F249" s="63">
        <v>1.35</v>
      </c>
      <c r="G249" s="38">
        <v>8</v>
      </c>
      <c r="H249" s="63">
        <v>10.8</v>
      </c>
      <c r="I249" s="63">
        <v>11.28</v>
      </c>
      <c r="J249" s="38">
        <v>56</v>
      </c>
      <c r="K249" s="39" t="s">
        <v>109</v>
      </c>
      <c r="L249" s="38">
        <v>55</v>
      </c>
      <c r="M249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5"/>
      <c r="O249" s="375"/>
      <c r="P249" s="375"/>
      <c r="Q249" s="37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ref="V249:V255" si="13"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397</v>
      </c>
      <c r="C250" s="37">
        <v>4301011121</v>
      </c>
      <c r="D250" s="373">
        <v>4607091387421</v>
      </c>
      <c r="E250" s="373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323</v>
      </c>
      <c r="L250" s="38">
        <v>55</v>
      </c>
      <c r="M250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75"/>
      <c r="O250" s="375"/>
      <c r="P250" s="375"/>
      <c r="Q250" s="37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398</v>
      </c>
      <c r="B251" s="64" t="s">
        <v>399</v>
      </c>
      <c r="C251" s="37">
        <v>4301011619</v>
      </c>
      <c r="D251" s="373">
        <v>4607091387452</v>
      </c>
      <c r="E251" s="373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109</v>
      </c>
      <c r="L251" s="38">
        <v>55</v>
      </c>
      <c r="M251" s="521" t="s">
        <v>400</v>
      </c>
      <c r="N251" s="375"/>
      <c r="O251" s="375"/>
      <c r="P251" s="375"/>
      <c r="Q251" s="37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398</v>
      </c>
      <c r="B252" s="64" t="s">
        <v>401</v>
      </c>
      <c r="C252" s="37">
        <v>4301011396</v>
      </c>
      <c r="D252" s="373">
        <v>4607091387452</v>
      </c>
      <c r="E252" s="373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323</v>
      </c>
      <c r="L252" s="38">
        <v>55</v>
      </c>
      <c r="M252" s="5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75"/>
      <c r="O252" s="375"/>
      <c r="P252" s="375"/>
      <c r="Q252" s="37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402</v>
      </c>
      <c r="B253" s="64" t="s">
        <v>403</v>
      </c>
      <c r="C253" s="37">
        <v>4301011313</v>
      </c>
      <c r="D253" s="373">
        <v>4607091385984</v>
      </c>
      <c r="E253" s="373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109</v>
      </c>
      <c r="L253" s="38">
        <v>55</v>
      </c>
      <c r="M253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75"/>
      <c r="O253" s="375"/>
      <c r="P253" s="375"/>
      <c r="Q253" s="37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404</v>
      </c>
      <c r="B254" s="64" t="s">
        <v>405</v>
      </c>
      <c r="C254" s="37">
        <v>4301011316</v>
      </c>
      <c r="D254" s="373">
        <v>4607091387438</v>
      </c>
      <c r="E254" s="373"/>
      <c r="F254" s="63">
        <v>0.5</v>
      </c>
      <c r="G254" s="38">
        <v>10</v>
      </c>
      <c r="H254" s="63">
        <v>5</v>
      </c>
      <c r="I254" s="63">
        <v>5.24</v>
      </c>
      <c r="J254" s="38">
        <v>120</v>
      </c>
      <c r="K254" s="39" t="s">
        <v>109</v>
      </c>
      <c r="L254" s="38">
        <v>55</v>
      </c>
      <c r="M254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75"/>
      <c r="O254" s="375"/>
      <c r="P254" s="375"/>
      <c r="Q254" s="376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ht="27" customHeight="1" x14ac:dyDescent="0.25">
      <c r="A255" s="64" t="s">
        <v>406</v>
      </c>
      <c r="B255" s="64" t="s">
        <v>407</v>
      </c>
      <c r="C255" s="37">
        <v>4301011318</v>
      </c>
      <c r="D255" s="373">
        <v>4607091387469</v>
      </c>
      <c r="E255" s="373"/>
      <c r="F255" s="63">
        <v>0.5</v>
      </c>
      <c r="G255" s="38">
        <v>10</v>
      </c>
      <c r="H255" s="63">
        <v>5</v>
      </c>
      <c r="I255" s="63">
        <v>5.21</v>
      </c>
      <c r="J255" s="38">
        <v>120</v>
      </c>
      <c r="K255" s="39" t="s">
        <v>78</v>
      </c>
      <c r="L255" s="38">
        <v>55</v>
      </c>
      <c r="M255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75"/>
      <c r="O255" s="375"/>
      <c r="P255" s="375"/>
      <c r="Q255" s="376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IFERROR(IF(V255=0,"",ROUNDUP(V255/H255,0)*0.00937),"")</f>
        <v/>
      </c>
      <c r="X255" s="69" t="s">
        <v>48</v>
      </c>
      <c r="Y255" s="70" t="s">
        <v>48</v>
      </c>
      <c r="AC255" s="71"/>
      <c r="AZ255" s="217" t="s">
        <v>65</v>
      </c>
    </row>
    <row r="256" spans="1:52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1"/>
      <c r="M256" s="377" t="s">
        <v>43</v>
      </c>
      <c r="N256" s="378"/>
      <c r="O256" s="378"/>
      <c r="P256" s="378"/>
      <c r="Q256" s="378"/>
      <c r="R256" s="378"/>
      <c r="S256" s="379"/>
      <c r="T256" s="43" t="s">
        <v>42</v>
      </c>
      <c r="U256" s="44">
        <f>IFERROR(U249/H249,"0")+IFERROR(U250/H250,"0")+IFERROR(U251/H251,"0")+IFERROR(U252/H252,"0")+IFERROR(U253/H253,"0")+IFERROR(U254/H254,"0")+IFERROR(U255/H255,"0")</f>
        <v>0</v>
      </c>
      <c r="V256" s="44">
        <f>IFERROR(V249/H249,"0")+IFERROR(V250/H250,"0")+IFERROR(V251/H251,"0")+IFERROR(V252/H252,"0")+IFERROR(V253/H253,"0")+IFERROR(V254/H254,"0")+IFERROR(V255/H255,"0")</f>
        <v>0</v>
      </c>
      <c r="W256" s="44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68"/>
      <c r="Y256" s="68"/>
    </row>
    <row r="257" spans="1:52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1"/>
      <c r="M257" s="377" t="s">
        <v>43</v>
      </c>
      <c r="N257" s="378"/>
      <c r="O257" s="378"/>
      <c r="P257" s="378"/>
      <c r="Q257" s="378"/>
      <c r="R257" s="378"/>
      <c r="S257" s="379"/>
      <c r="T257" s="43" t="s">
        <v>0</v>
      </c>
      <c r="U257" s="44">
        <f>IFERROR(SUM(U249:U255),"0")</f>
        <v>0</v>
      </c>
      <c r="V257" s="44">
        <f>IFERROR(SUM(V249:V255),"0")</f>
        <v>0</v>
      </c>
      <c r="W257" s="43"/>
      <c r="X257" s="68"/>
      <c r="Y257" s="68"/>
    </row>
    <row r="258" spans="1:52" ht="14.25" customHeight="1" x14ac:dyDescent="0.25">
      <c r="A258" s="372" t="s">
        <v>75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67"/>
      <c r="Y258" s="67"/>
    </row>
    <row r="259" spans="1:52" ht="27" customHeight="1" x14ac:dyDescent="0.25">
      <c r="A259" s="64" t="s">
        <v>408</v>
      </c>
      <c r="B259" s="64" t="s">
        <v>409</v>
      </c>
      <c r="C259" s="37">
        <v>4301031154</v>
      </c>
      <c r="D259" s="373">
        <v>4607091387292</v>
      </c>
      <c r="E259" s="373"/>
      <c r="F259" s="63">
        <v>0.73</v>
      </c>
      <c r="G259" s="38">
        <v>6</v>
      </c>
      <c r="H259" s="63">
        <v>4.38</v>
      </c>
      <c r="I259" s="63">
        <v>4.6399999999999997</v>
      </c>
      <c r="J259" s="38">
        <v>156</v>
      </c>
      <c r="K259" s="39" t="s">
        <v>78</v>
      </c>
      <c r="L259" s="38">
        <v>45</v>
      </c>
      <c r="M259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75"/>
      <c r="O259" s="375"/>
      <c r="P259" s="375"/>
      <c r="Q259" s="376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4301031155</v>
      </c>
      <c r="D260" s="373">
        <v>4607091387315</v>
      </c>
      <c r="E260" s="373"/>
      <c r="F260" s="63">
        <v>0.7</v>
      </c>
      <c r="G260" s="38">
        <v>4</v>
      </c>
      <c r="H260" s="63">
        <v>2.8</v>
      </c>
      <c r="I260" s="63">
        <v>3.048</v>
      </c>
      <c r="J260" s="38">
        <v>156</v>
      </c>
      <c r="K260" s="39" t="s">
        <v>78</v>
      </c>
      <c r="L260" s="38">
        <v>45</v>
      </c>
      <c r="M260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75"/>
      <c r="O260" s="375"/>
      <c r="P260" s="375"/>
      <c r="Q260" s="376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IFERROR(IF(V260=0,"",ROUNDUP(V260/H260,0)*0.00753),"")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80"/>
      <c r="B261" s="380"/>
      <c r="C261" s="380"/>
      <c r="D261" s="380"/>
      <c r="E261" s="380"/>
      <c r="F261" s="380"/>
      <c r="G261" s="380"/>
      <c r="H261" s="380"/>
      <c r="I261" s="380"/>
      <c r="J261" s="380"/>
      <c r="K261" s="380"/>
      <c r="L261" s="381"/>
      <c r="M261" s="377" t="s">
        <v>43</v>
      </c>
      <c r="N261" s="378"/>
      <c r="O261" s="378"/>
      <c r="P261" s="378"/>
      <c r="Q261" s="378"/>
      <c r="R261" s="378"/>
      <c r="S261" s="379"/>
      <c r="T261" s="43" t="s">
        <v>42</v>
      </c>
      <c r="U261" s="44">
        <f>IFERROR(U259/H259,"0")+IFERROR(U260/H260,"0")</f>
        <v>0</v>
      </c>
      <c r="V261" s="44">
        <f>IFERROR(V259/H259,"0")+IFERROR(V260/H260,"0")</f>
        <v>0</v>
      </c>
      <c r="W261" s="44">
        <f>IFERROR(IF(W259="",0,W259),"0")+IFERROR(IF(W260="",0,W260),"0")</f>
        <v>0</v>
      </c>
      <c r="X261" s="68"/>
      <c r="Y261" s="68"/>
    </row>
    <row r="262" spans="1:52" x14ac:dyDescent="0.2">
      <c r="A262" s="380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1"/>
      <c r="M262" s="377" t="s">
        <v>43</v>
      </c>
      <c r="N262" s="378"/>
      <c r="O262" s="378"/>
      <c r="P262" s="378"/>
      <c r="Q262" s="378"/>
      <c r="R262" s="378"/>
      <c r="S262" s="379"/>
      <c r="T262" s="43" t="s">
        <v>0</v>
      </c>
      <c r="U262" s="44">
        <f>IFERROR(SUM(U259:U260),"0")</f>
        <v>0</v>
      </c>
      <c r="V262" s="44">
        <f>IFERROR(SUM(V259:V260),"0")</f>
        <v>0</v>
      </c>
      <c r="W262" s="43"/>
      <c r="X262" s="68"/>
      <c r="Y262" s="68"/>
    </row>
    <row r="263" spans="1:52" ht="16.5" customHeight="1" x14ac:dyDescent="0.25">
      <c r="A263" s="371" t="s">
        <v>412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66"/>
      <c r="Y263" s="66"/>
    </row>
    <row r="264" spans="1:52" ht="14.25" customHeight="1" x14ac:dyDescent="0.25">
      <c r="A264" s="372" t="s">
        <v>75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67"/>
      <c r="Y264" s="67"/>
    </row>
    <row r="265" spans="1:52" ht="27" customHeight="1" x14ac:dyDescent="0.25">
      <c r="A265" s="64" t="s">
        <v>413</v>
      </c>
      <c r="B265" s="64" t="s">
        <v>414</v>
      </c>
      <c r="C265" s="37">
        <v>4301031066</v>
      </c>
      <c r="D265" s="373">
        <v>4607091383836</v>
      </c>
      <c r="E265" s="373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78</v>
      </c>
      <c r="L265" s="38">
        <v>40</v>
      </c>
      <c r="M265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75"/>
      <c r="O265" s="375"/>
      <c r="P265" s="375"/>
      <c r="Q265" s="376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0" t="s">
        <v>65</v>
      </c>
    </row>
    <row r="266" spans="1:52" x14ac:dyDescent="0.2">
      <c r="A266" s="380"/>
      <c r="B266" s="380"/>
      <c r="C266" s="380"/>
      <c r="D266" s="380"/>
      <c r="E266" s="380"/>
      <c r="F266" s="380"/>
      <c r="G266" s="380"/>
      <c r="H266" s="380"/>
      <c r="I266" s="380"/>
      <c r="J266" s="380"/>
      <c r="K266" s="380"/>
      <c r="L266" s="381"/>
      <c r="M266" s="377" t="s">
        <v>43</v>
      </c>
      <c r="N266" s="378"/>
      <c r="O266" s="378"/>
      <c r="P266" s="378"/>
      <c r="Q266" s="378"/>
      <c r="R266" s="378"/>
      <c r="S266" s="379"/>
      <c r="T266" s="43" t="s">
        <v>42</v>
      </c>
      <c r="U266" s="44">
        <f>IFERROR(U265/H265,"0")</f>
        <v>0</v>
      </c>
      <c r="V266" s="44">
        <f>IFERROR(V265/H265,"0")</f>
        <v>0</v>
      </c>
      <c r="W266" s="44">
        <f>IFERROR(IF(W265="",0,W265),"0")</f>
        <v>0</v>
      </c>
      <c r="X266" s="68"/>
      <c r="Y266" s="68"/>
    </row>
    <row r="267" spans="1:52" x14ac:dyDescent="0.2">
      <c r="A267" s="380"/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1"/>
      <c r="M267" s="377" t="s">
        <v>43</v>
      </c>
      <c r="N267" s="378"/>
      <c r="O267" s="378"/>
      <c r="P267" s="378"/>
      <c r="Q267" s="378"/>
      <c r="R267" s="378"/>
      <c r="S267" s="379"/>
      <c r="T267" s="43" t="s">
        <v>0</v>
      </c>
      <c r="U267" s="44">
        <f>IFERROR(SUM(U265:U265),"0")</f>
        <v>0</v>
      </c>
      <c r="V267" s="44">
        <f>IFERROR(SUM(V265:V265),"0")</f>
        <v>0</v>
      </c>
      <c r="W267" s="43"/>
      <c r="X267" s="68"/>
      <c r="Y267" s="68"/>
    </row>
    <row r="268" spans="1:52" ht="14.25" customHeight="1" x14ac:dyDescent="0.25">
      <c r="A268" s="372" t="s">
        <v>79</v>
      </c>
      <c r="B268" s="372"/>
      <c r="C268" s="372"/>
      <c r="D268" s="372"/>
      <c r="E268" s="372"/>
      <c r="F268" s="372"/>
      <c r="G268" s="372"/>
      <c r="H268" s="372"/>
      <c r="I268" s="372"/>
      <c r="J268" s="372"/>
      <c r="K268" s="372"/>
      <c r="L268" s="372"/>
      <c r="M268" s="372"/>
      <c r="N268" s="372"/>
      <c r="O268" s="372"/>
      <c r="P268" s="372"/>
      <c r="Q268" s="372"/>
      <c r="R268" s="372"/>
      <c r="S268" s="372"/>
      <c r="T268" s="372"/>
      <c r="U268" s="372"/>
      <c r="V268" s="372"/>
      <c r="W268" s="372"/>
      <c r="X268" s="67"/>
      <c r="Y268" s="67"/>
    </row>
    <row r="269" spans="1:52" ht="27" customHeight="1" x14ac:dyDescent="0.25">
      <c r="A269" s="64" t="s">
        <v>415</v>
      </c>
      <c r="B269" s="64" t="s">
        <v>416</v>
      </c>
      <c r="C269" s="37">
        <v>4301051142</v>
      </c>
      <c r="D269" s="373">
        <v>4607091387919</v>
      </c>
      <c r="E269" s="373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78</v>
      </c>
      <c r="L269" s="38">
        <v>45</v>
      </c>
      <c r="M269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75"/>
      <c r="O269" s="375"/>
      <c r="P269" s="375"/>
      <c r="Q269" s="376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417</v>
      </c>
      <c r="B270" s="64" t="s">
        <v>418</v>
      </c>
      <c r="C270" s="37">
        <v>4301051109</v>
      </c>
      <c r="D270" s="373">
        <v>4607091383942</v>
      </c>
      <c r="E270" s="373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139</v>
      </c>
      <c r="L270" s="38">
        <v>45</v>
      </c>
      <c r="M270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75"/>
      <c r="O270" s="375"/>
      <c r="P270" s="375"/>
      <c r="Q270" s="376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ht="27" customHeight="1" x14ac:dyDescent="0.25">
      <c r="A271" s="64" t="s">
        <v>419</v>
      </c>
      <c r="B271" s="64" t="s">
        <v>420</v>
      </c>
      <c r="C271" s="37">
        <v>4301051300</v>
      </c>
      <c r="D271" s="373">
        <v>4607091383959</v>
      </c>
      <c r="E271" s="373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78</v>
      </c>
      <c r="L271" s="38">
        <v>35</v>
      </c>
      <c r="M271" s="53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75"/>
      <c r="O271" s="375"/>
      <c r="P271" s="375"/>
      <c r="Q271" s="376"/>
      <c r="R271" s="40" t="s">
        <v>48</v>
      </c>
      <c r="S271" s="40" t="s">
        <v>48</v>
      </c>
      <c r="T271" s="41" t="s">
        <v>0</v>
      </c>
      <c r="U271" s="59">
        <v>0</v>
      </c>
      <c r="V271" s="56">
        <f>IFERROR(IF(U271="",0,CEILING((U271/$H271),1)*$H271),"")</f>
        <v>0</v>
      </c>
      <c r="W271" s="42" t="str">
        <f>IFERROR(IF(V271=0,"",ROUNDUP(V271/H271,0)*0.00753),"")</f>
        <v/>
      </c>
      <c r="X271" s="69" t="s">
        <v>48</v>
      </c>
      <c r="Y271" s="70" t="s">
        <v>48</v>
      </c>
      <c r="AC271" s="71"/>
      <c r="AZ271" s="223" t="s">
        <v>65</v>
      </c>
    </row>
    <row r="272" spans="1:52" x14ac:dyDescent="0.2">
      <c r="A272" s="380"/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1"/>
      <c r="M272" s="377" t="s">
        <v>43</v>
      </c>
      <c r="N272" s="378"/>
      <c r="O272" s="378"/>
      <c r="P272" s="378"/>
      <c r="Q272" s="378"/>
      <c r="R272" s="378"/>
      <c r="S272" s="379"/>
      <c r="T272" s="43" t="s">
        <v>42</v>
      </c>
      <c r="U272" s="44">
        <f>IFERROR(U269/H269,"0")+IFERROR(U270/H270,"0")+IFERROR(U271/H271,"0")</f>
        <v>0</v>
      </c>
      <c r="V272" s="44">
        <f>IFERROR(V269/H269,"0")+IFERROR(V270/H270,"0")+IFERROR(V271/H271,"0")</f>
        <v>0</v>
      </c>
      <c r="W272" s="44">
        <f>IFERROR(IF(W269="",0,W269),"0")+IFERROR(IF(W270="",0,W270),"0")+IFERROR(IF(W271="",0,W271),"0")</f>
        <v>0</v>
      </c>
      <c r="X272" s="68"/>
      <c r="Y272" s="68"/>
    </row>
    <row r="273" spans="1:52" x14ac:dyDescent="0.2">
      <c r="A273" s="380"/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1"/>
      <c r="M273" s="377" t="s">
        <v>43</v>
      </c>
      <c r="N273" s="378"/>
      <c r="O273" s="378"/>
      <c r="P273" s="378"/>
      <c r="Q273" s="378"/>
      <c r="R273" s="378"/>
      <c r="S273" s="379"/>
      <c r="T273" s="43" t="s">
        <v>0</v>
      </c>
      <c r="U273" s="44">
        <f>IFERROR(SUM(U269:U271),"0")</f>
        <v>0</v>
      </c>
      <c r="V273" s="44">
        <f>IFERROR(SUM(V269:V271),"0")</f>
        <v>0</v>
      </c>
      <c r="W273" s="43"/>
      <c r="X273" s="68"/>
      <c r="Y273" s="68"/>
    </row>
    <row r="274" spans="1:52" ht="14.25" customHeight="1" x14ac:dyDescent="0.25">
      <c r="A274" s="372" t="s">
        <v>215</v>
      </c>
      <c r="B274" s="372"/>
      <c r="C274" s="372"/>
      <c r="D274" s="372"/>
      <c r="E274" s="372"/>
      <c r="F274" s="372"/>
      <c r="G274" s="372"/>
      <c r="H274" s="372"/>
      <c r="I274" s="372"/>
      <c r="J274" s="372"/>
      <c r="K274" s="372"/>
      <c r="L274" s="372"/>
      <c r="M274" s="372"/>
      <c r="N274" s="372"/>
      <c r="O274" s="372"/>
      <c r="P274" s="372"/>
      <c r="Q274" s="372"/>
      <c r="R274" s="372"/>
      <c r="S274" s="372"/>
      <c r="T274" s="372"/>
      <c r="U274" s="372"/>
      <c r="V274" s="372"/>
      <c r="W274" s="372"/>
      <c r="X274" s="67"/>
      <c r="Y274" s="67"/>
    </row>
    <row r="275" spans="1:52" ht="27" customHeight="1" x14ac:dyDescent="0.25">
      <c r="A275" s="64" t="s">
        <v>421</v>
      </c>
      <c r="B275" s="64" t="s">
        <v>422</v>
      </c>
      <c r="C275" s="37">
        <v>4301060324</v>
      </c>
      <c r="D275" s="373">
        <v>4607091388831</v>
      </c>
      <c r="E275" s="373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78</v>
      </c>
      <c r="L275" s="38">
        <v>40</v>
      </c>
      <c r="M275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75"/>
      <c r="O275" s="375"/>
      <c r="P275" s="375"/>
      <c r="Q275" s="376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65</v>
      </c>
    </row>
    <row r="276" spans="1:52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1"/>
      <c r="M276" s="377" t="s">
        <v>43</v>
      </c>
      <c r="N276" s="378"/>
      <c r="O276" s="378"/>
      <c r="P276" s="378"/>
      <c r="Q276" s="378"/>
      <c r="R276" s="378"/>
      <c r="S276" s="379"/>
      <c r="T276" s="43" t="s">
        <v>42</v>
      </c>
      <c r="U276" s="44">
        <f>IFERROR(U275/H275,"0")</f>
        <v>0</v>
      </c>
      <c r="V276" s="44">
        <f>IFERROR(V275/H275,"0")</f>
        <v>0</v>
      </c>
      <c r="W276" s="44">
        <f>IFERROR(IF(W275="",0,W275),"0")</f>
        <v>0</v>
      </c>
      <c r="X276" s="68"/>
      <c r="Y276" s="68"/>
    </row>
    <row r="277" spans="1:52" x14ac:dyDescent="0.2">
      <c r="A277" s="380"/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1"/>
      <c r="M277" s="377" t="s">
        <v>43</v>
      </c>
      <c r="N277" s="378"/>
      <c r="O277" s="378"/>
      <c r="P277" s="378"/>
      <c r="Q277" s="378"/>
      <c r="R277" s="378"/>
      <c r="S277" s="379"/>
      <c r="T277" s="43" t="s">
        <v>0</v>
      </c>
      <c r="U277" s="44">
        <f>IFERROR(SUM(U275:U275),"0")</f>
        <v>0</v>
      </c>
      <c r="V277" s="44">
        <f>IFERROR(SUM(V275:V275),"0")</f>
        <v>0</v>
      </c>
      <c r="W277" s="43"/>
      <c r="X277" s="68"/>
      <c r="Y277" s="68"/>
    </row>
    <row r="278" spans="1:52" ht="14.25" customHeight="1" x14ac:dyDescent="0.25">
      <c r="A278" s="372" t="s">
        <v>92</v>
      </c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2"/>
      <c r="O278" s="372"/>
      <c r="P278" s="372"/>
      <c r="Q278" s="372"/>
      <c r="R278" s="372"/>
      <c r="S278" s="372"/>
      <c r="T278" s="372"/>
      <c r="U278" s="372"/>
      <c r="V278" s="372"/>
      <c r="W278" s="372"/>
      <c r="X278" s="67"/>
      <c r="Y278" s="67"/>
    </row>
    <row r="279" spans="1:52" ht="27" customHeight="1" x14ac:dyDescent="0.25">
      <c r="A279" s="64" t="s">
        <v>423</v>
      </c>
      <c r="B279" s="64" t="s">
        <v>424</v>
      </c>
      <c r="C279" s="37">
        <v>4301032015</v>
      </c>
      <c r="D279" s="373">
        <v>4607091383102</v>
      </c>
      <c r="E279" s="373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96</v>
      </c>
      <c r="L279" s="38">
        <v>180</v>
      </c>
      <c r="M279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75"/>
      <c r="O279" s="375"/>
      <c r="P279" s="375"/>
      <c r="Q279" s="376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IFERROR(IF(V279=0,"",ROUNDUP(V279/H279,0)*0.00753),"")</f>
        <v/>
      </c>
      <c r="X279" s="69" t="s">
        <v>48</v>
      </c>
      <c r="Y279" s="70" t="s">
        <v>48</v>
      </c>
      <c r="AC279" s="71"/>
      <c r="AZ279" s="225" t="s">
        <v>65</v>
      </c>
    </row>
    <row r="280" spans="1:52" x14ac:dyDescent="0.2">
      <c r="A280" s="380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1"/>
      <c r="M280" s="377" t="s">
        <v>43</v>
      </c>
      <c r="N280" s="378"/>
      <c r="O280" s="378"/>
      <c r="P280" s="378"/>
      <c r="Q280" s="378"/>
      <c r="R280" s="378"/>
      <c r="S280" s="379"/>
      <c r="T280" s="43" t="s">
        <v>42</v>
      </c>
      <c r="U280" s="44">
        <f>IFERROR(U279/H279,"0")</f>
        <v>0</v>
      </c>
      <c r="V280" s="44">
        <f>IFERROR(V279/H279,"0")</f>
        <v>0</v>
      </c>
      <c r="W280" s="44">
        <f>IFERROR(IF(W279="",0,W279),"0")</f>
        <v>0</v>
      </c>
      <c r="X280" s="68"/>
      <c r="Y280" s="68"/>
    </row>
    <row r="281" spans="1:52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1"/>
      <c r="M281" s="377" t="s">
        <v>43</v>
      </c>
      <c r="N281" s="378"/>
      <c r="O281" s="378"/>
      <c r="P281" s="378"/>
      <c r="Q281" s="378"/>
      <c r="R281" s="378"/>
      <c r="S281" s="379"/>
      <c r="T281" s="43" t="s">
        <v>0</v>
      </c>
      <c r="U281" s="44">
        <f>IFERROR(SUM(U279:U279),"0")</f>
        <v>0</v>
      </c>
      <c r="V281" s="44">
        <f>IFERROR(SUM(V279:V279),"0")</f>
        <v>0</v>
      </c>
      <c r="W281" s="43"/>
      <c r="X281" s="68"/>
      <c r="Y281" s="68"/>
    </row>
    <row r="282" spans="1:52" ht="27.75" customHeight="1" x14ac:dyDescent="0.2">
      <c r="A282" s="370" t="s">
        <v>425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55"/>
      <c r="Y282" s="55"/>
    </row>
    <row r="283" spans="1:52" ht="16.5" customHeight="1" x14ac:dyDescent="0.25">
      <c r="A283" s="371" t="s">
        <v>426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6"/>
      <c r="Y283" s="66"/>
    </row>
    <row r="284" spans="1:52" ht="14.25" customHeight="1" x14ac:dyDescent="0.25">
      <c r="A284" s="372" t="s">
        <v>113</v>
      </c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2"/>
      <c r="O284" s="372"/>
      <c r="P284" s="372"/>
      <c r="Q284" s="372"/>
      <c r="R284" s="372"/>
      <c r="S284" s="372"/>
      <c r="T284" s="372"/>
      <c r="U284" s="372"/>
      <c r="V284" s="372"/>
      <c r="W284" s="372"/>
      <c r="X284" s="67"/>
      <c r="Y284" s="67"/>
    </row>
    <row r="285" spans="1:52" ht="27" customHeight="1" x14ac:dyDescent="0.25">
      <c r="A285" s="64" t="s">
        <v>427</v>
      </c>
      <c r="B285" s="64" t="s">
        <v>428</v>
      </c>
      <c r="C285" s="37">
        <v>4301011339</v>
      </c>
      <c r="D285" s="373">
        <v>4607091383997</v>
      </c>
      <c r="E285" s="37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5"/>
      <c r="O285" s="375"/>
      <c r="P285" s="375"/>
      <c r="Q285" s="376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ref="V285:V292" si="14">IFERROR(IF(U285="",0,CEILING((U285/$H285),1)*$H285),"")</f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429</v>
      </c>
      <c r="C286" s="37">
        <v>4301011239</v>
      </c>
      <c r="D286" s="373">
        <v>4607091383997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323</v>
      </c>
      <c r="L286" s="38">
        <v>60</v>
      </c>
      <c r="M286" s="5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75"/>
      <c r="O286" s="375"/>
      <c r="P286" s="375"/>
      <c r="Q286" s="37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430</v>
      </c>
      <c r="B287" s="64" t="s">
        <v>431</v>
      </c>
      <c r="C287" s="37">
        <v>4301011326</v>
      </c>
      <c r="D287" s="373">
        <v>4607091384130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5"/>
      <c r="O287" s="375"/>
      <c r="P287" s="375"/>
      <c r="Q287" s="376"/>
      <c r="R287" s="40" t="s">
        <v>48</v>
      </c>
      <c r="S287" s="40" t="s">
        <v>48</v>
      </c>
      <c r="T287" s="41" t="s">
        <v>0</v>
      </c>
      <c r="U287" s="59">
        <v>1500</v>
      </c>
      <c r="V287" s="56">
        <f t="shared" si="14"/>
        <v>1500</v>
      </c>
      <c r="W287" s="42">
        <f>IFERROR(IF(V287=0,"",ROUNDUP(V287/H287,0)*0.02175),"")</f>
        <v>2.1749999999999998</v>
      </c>
      <c r="X287" s="69" t="s">
        <v>48</v>
      </c>
      <c r="Y287" s="70" t="s">
        <v>48</v>
      </c>
      <c r="AC287" s="71"/>
      <c r="AZ287" s="228" t="s">
        <v>65</v>
      </c>
    </row>
    <row r="288" spans="1:52" ht="27" customHeight="1" x14ac:dyDescent="0.25">
      <c r="A288" s="64" t="s">
        <v>430</v>
      </c>
      <c r="B288" s="64" t="s">
        <v>432</v>
      </c>
      <c r="C288" s="37">
        <v>4301011240</v>
      </c>
      <c r="D288" s="373">
        <v>4607091384130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323</v>
      </c>
      <c r="L288" s="38">
        <v>60</v>
      </c>
      <c r="M288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75"/>
      <c r="O288" s="375"/>
      <c r="P288" s="375"/>
      <c r="Q288" s="37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433</v>
      </c>
      <c r="B289" s="64" t="s">
        <v>434</v>
      </c>
      <c r="C289" s="37">
        <v>4301011330</v>
      </c>
      <c r="D289" s="373">
        <v>4607091384147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78</v>
      </c>
      <c r="L289" s="38">
        <v>60</v>
      </c>
      <c r="M289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75"/>
      <c r="O289" s="375"/>
      <c r="P289" s="375"/>
      <c r="Q289" s="376"/>
      <c r="R289" s="40" t="s">
        <v>48</v>
      </c>
      <c r="S289" s="40" t="s">
        <v>48</v>
      </c>
      <c r="T289" s="41" t="s">
        <v>0</v>
      </c>
      <c r="U289" s="59">
        <v>1500</v>
      </c>
      <c r="V289" s="56">
        <f t="shared" si="14"/>
        <v>1500</v>
      </c>
      <c r="W289" s="42">
        <f>IFERROR(IF(V289=0,"",ROUNDUP(V289/H289,0)*0.02175),"")</f>
        <v>2.1749999999999998</v>
      </c>
      <c r="X289" s="69" t="s">
        <v>48</v>
      </c>
      <c r="Y289" s="70" t="s">
        <v>48</v>
      </c>
      <c r="AC289" s="71"/>
      <c r="AZ289" s="230" t="s">
        <v>65</v>
      </c>
    </row>
    <row r="290" spans="1:52" ht="16.5" customHeight="1" x14ac:dyDescent="0.25">
      <c r="A290" s="64" t="s">
        <v>433</v>
      </c>
      <c r="B290" s="64" t="s">
        <v>435</v>
      </c>
      <c r="C290" s="37">
        <v>4301011238</v>
      </c>
      <c r="D290" s="373">
        <v>4607091384147</v>
      </c>
      <c r="E290" s="373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323</v>
      </c>
      <c r="L290" s="38">
        <v>60</v>
      </c>
      <c r="M290" s="539" t="s">
        <v>436</v>
      </c>
      <c r="N290" s="375"/>
      <c r="O290" s="375"/>
      <c r="P290" s="375"/>
      <c r="Q290" s="37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437</v>
      </c>
      <c r="B291" s="64" t="s">
        <v>438</v>
      </c>
      <c r="C291" s="37">
        <v>4301011327</v>
      </c>
      <c r="D291" s="373">
        <v>4607091384154</v>
      </c>
      <c r="E291" s="373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75"/>
      <c r="O291" s="375"/>
      <c r="P291" s="375"/>
      <c r="Q291" s="376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ht="27" customHeight="1" x14ac:dyDescent="0.25">
      <c r="A292" s="64" t="s">
        <v>439</v>
      </c>
      <c r="B292" s="64" t="s">
        <v>440</v>
      </c>
      <c r="C292" s="37">
        <v>4301011332</v>
      </c>
      <c r="D292" s="373">
        <v>4607091384161</v>
      </c>
      <c r="E292" s="373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78</v>
      </c>
      <c r="L292" s="38">
        <v>60</v>
      </c>
      <c r="M292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75"/>
      <c r="O292" s="375"/>
      <c r="P292" s="375"/>
      <c r="Q292" s="376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65</v>
      </c>
    </row>
    <row r="293" spans="1:52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1"/>
      <c r="M293" s="377" t="s">
        <v>43</v>
      </c>
      <c r="N293" s="378"/>
      <c r="O293" s="378"/>
      <c r="P293" s="378"/>
      <c r="Q293" s="378"/>
      <c r="R293" s="378"/>
      <c r="S293" s="379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200</v>
      </c>
      <c r="V293" s="44">
        <f>IFERROR(V285/H285,"0")+IFERROR(V286/H286,"0")+IFERROR(V287/H287,"0")+IFERROR(V288/H288,"0")+IFERROR(V289/H289,"0")+IFERROR(V290/H290,"0")+IFERROR(V291/H291,"0")+IFERROR(V292/H292,"0")</f>
        <v>200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4.3499999999999996</v>
      </c>
      <c r="X293" s="68"/>
      <c r="Y293" s="68"/>
    </row>
    <row r="294" spans="1:52" x14ac:dyDescent="0.2">
      <c r="A294" s="380"/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1"/>
      <c r="M294" s="377" t="s">
        <v>43</v>
      </c>
      <c r="N294" s="378"/>
      <c r="O294" s="378"/>
      <c r="P294" s="378"/>
      <c r="Q294" s="378"/>
      <c r="R294" s="378"/>
      <c r="S294" s="379"/>
      <c r="T294" s="43" t="s">
        <v>0</v>
      </c>
      <c r="U294" s="44">
        <f>IFERROR(SUM(U285:U292),"0")</f>
        <v>3000</v>
      </c>
      <c r="V294" s="44">
        <f>IFERROR(SUM(V285:V292),"0")</f>
        <v>3000</v>
      </c>
      <c r="W294" s="43"/>
      <c r="X294" s="68"/>
      <c r="Y294" s="68"/>
    </row>
    <row r="295" spans="1:52" ht="14.25" customHeight="1" x14ac:dyDescent="0.25">
      <c r="A295" s="372" t="s">
        <v>106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7"/>
      <c r="Y295" s="67"/>
    </row>
    <row r="296" spans="1:52" ht="27" customHeight="1" x14ac:dyDescent="0.25">
      <c r="A296" s="64" t="s">
        <v>441</v>
      </c>
      <c r="B296" s="64" t="s">
        <v>442</v>
      </c>
      <c r="C296" s="37">
        <v>4301020178</v>
      </c>
      <c r="D296" s="373">
        <v>4607091383980</v>
      </c>
      <c r="E296" s="373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109</v>
      </c>
      <c r="L296" s="38">
        <v>50</v>
      </c>
      <c r="M296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75"/>
      <c r="O296" s="375"/>
      <c r="P296" s="375"/>
      <c r="Q296" s="376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443</v>
      </c>
      <c r="B297" s="64" t="s">
        <v>444</v>
      </c>
      <c r="C297" s="37">
        <v>4301020179</v>
      </c>
      <c r="D297" s="373">
        <v>4607091384178</v>
      </c>
      <c r="E297" s="373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109</v>
      </c>
      <c r="L297" s="38">
        <v>50</v>
      </c>
      <c r="M297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75"/>
      <c r="O297" s="375"/>
      <c r="P297" s="375"/>
      <c r="Q297" s="376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1"/>
      <c r="M298" s="377" t="s">
        <v>43</v>
      </c>
      <c r="N298" s="378"/>
      <c r="O298" s="378"/>
      <c r="P298" s="378"/>
      <c r="Q298" s="378"/>
      <c r="R298" s="378"/>
      <c r="S298" s="379"/>
      <c r="T298" s="43" t="s">
        <v>42</v>
      </c>
      <c r="U298" s="44">
        <f>IFERROR(U296/H296,"0")+IFERROR(U297/H297,"0")</f>
        <v>0</v>
      </c>
      <c r="V298" s="44">
        <f>IFERROR(V296/H296,"0")+IFERROR(V297/H297,"0")</f>
        <v>0</v>
      </c>
      <c r="W298" s="44">
        <f>IFERROR(IF(W296="",0,W296),"0")+IFERROR(IF(W297="",0,W297),"0")</f>
        <v>0</v>
      </c>
      <c r="X298" s="68"/>
      <c r="Y298" s="68"/>
    </row>
    <row r="299" spans="1:52" x14ac:dyDescent="0.2">
      <c r="A299" s="380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1"/>
      <c r="M299" s="377" t="s">
        <v>43</v>
      </c>
      <c r="N299" s="378"/>
      <c r="O299" s="378"/>
      <c r="P299" s="378"/>
      <c r="Q299" s="378"/>
      <c r="R299" s="378"/>
      <c r="S299" s="379"/>
      <c r="T299" s="43" t="s">
        <v>0</v>
      </c>
      <c r="U299" s="44">
        <f>IFERROR(SUM(U296:U297),"0")</f>
        <v>0</v>
      </c>
      <c r="V299" s="44">
        <f>IFERROR(SUM(V296:V297),"0")</f>
        <v>0</v>
      </c>
      <c r="W299" s="43"/>
      <c r="X299" s="68"/>
      <c r="Y299" s="68"/>
    </row>
    <row r="300" spans="1:52" ht="14.25" customHeight="1" x14ac:dyDescent="0.25">
      <c r="A300" s="372" t="s">
        <v>79</v>
      </c>
      <c r="B300" s="372"/>
      <c r="C300" s="372"/>
      <c r="D300" s="372"/>
      <c r="E300" s="372"/>
      <c r="F300" s="372"/>
      <c r="G300" s="372"/>
      <c r="H300" s="372"/>
      <c r="I300" s="372"/>
      <c r="J300" s="372"/>
      <c r="K300" s="372"/>
      <c r="L300" s="372"/>
      <c r="M300" s="372"/>
      <c r="N300" s="372"/>
      <c r="O300" s="372"/>
      <c r="P300" s="372"/>
      <c r="Q300" s="372"/>
      <c r="R300" s="372"/>
      <c r="S300" s="372"/>
      <c r="T300" s="372"/>
      <c r="U300" s="372"/>
      <c r="V300" s="372"/>
      <c r="W300" s="372"/>
      <c r="X300" s="67"/>
      <c r="Y300" s="67"/>
    </row>
    <row r="301" spans="1:52" ht="27" customHeight="1" x14ac:dyDescent="0.25">
      <c r="A301" s="64" t="s">
        <v>445</v>
      </c>
      <c r="B301" s="64" t="s">
        <v>446</v>
      </c>
      <c r="C301" s="37">
        <v>4301051298</v>
      </c>
      <c r="D301" s="373">
        <v>4607091384260</v>
      </c>
      <c r="E301" s="373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78</v>
      </c>
      <c r="L301" s="38">
        <v>35</v>
      </c>
      <c r="M301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75"/>
      <c r="O301" s="375"/>
      <c r="P301" s="375"/>
      <c r="Q301" s="376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x14ac:dyDescent="0.2">
      <c r="A302" s="380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1"/>
      <c r="M302" s="377" t="s">
        <v>43</v>
      </c>
      <c r="N302" s="378"/>
      <c r="O302" s="378"/>
      <c r="P302" s="378"/>
      <c r="Q302" s="378"/>
      <c r="R302" s="378"/>
      <c r="S302" s="379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1"/>
      <c r="M303" s="377" t="s">
        <v>43</v>
      </c>
      <c r="N303" s="378"/>
      <c r="O303" s="378"/>
      <c r="P303" s="378"/>
      <c r="Q303" s="378"/>
      <c r="R303" s="378"/>
      <c r="S303" s="379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72" t="s">
        <v>215</v>
      </c>
      <c r="B304" s="372"/>
      <c r="C304" s="372"/>
      <c r="D304" s="372"/>
      <c r="E304" s="372"/>
      <c r="F304" s="372"/>
      <c r="G304" s="372"/>
      <c r="H304" s="372"/>
      <c r="I304" s="372"/>
      <c r="J304" s="372"/>
      <c r="K304" s="372"/>
      <c r="L304" s="372"/>
      <c r="M304" s="372"/>
      <c r="N304" s="372"/>
      <c r="O304" s="372"/>
      <c r="P304" s="372"/>
      <c r="Q304" s="372"/>
      <c r="R304" s="372"/>
      <c r="S304" s="372"/>
      <c r="T304" s="372"/>
      <c r="U304" s="372"/>
      <c r="V304" s="372"/>
      <c r="W304" s="372"/>
      <c r="X304" s="67"/>
      <c r="Y304" s="67"/>
    </row>
    <row r="305" spans="1:52" ht="16.5" customHeight="1" x14ac:dyDescent="0.25">
      <c r="A305" s="64" t="s">
        <v>447</v>
      </c>
      <c r="B305" s="64" t="s">
        <v>448</v>
      </c>
      <c r="C305" s="37">
        <v>4301060314</v>
      </c>
      <c r="D305" s="373">
        <v>4607091384673</v>
      </c>
      <c r="E305" s="373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78</v>
      </c>
      <c r="L305" s="38">
        <v>30</v>
      </c>
      <c r="M305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75"/>
      <c r="O305" s="375"/>
      <c r="P305" s="375"/>
      <c r="Q305" s="37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65</v>
      </c>
    </row>
    <row r="306" spans="1:52" x14ac:dyDescent="0.2">
      <c r="A306" s="380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1"/>
      <c r="M306" s="377" t="s">
        <v>43</v>
      </c>
      <c r="N306" s="378"/>
      <c r="O306" s="378"/>
      <c r="P306" s="378"/>
      <c r="Q306" s="378"/>
      <c r="R306" s="378"/>
      <c r="S306" s="379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80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1"/>
      <c r="M307" s="377" t="s">
        <v>43</v>
      </c>
      <c r="N307" s="378"/>
      <c r="O307" s="378"/>
      <c r="P307" s="378"/>
      <c r="Q307" s="378"/>
      <c r="R307" s="378"/>
      <c r="S307" s="379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6.5" customHeight="1" x14ac:dyDescent="0.25">
      <c r="A308" s="371" t="s">
        <v>449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6"/>
      <c r="Y308" s="66"/>
    </row>
    <row r="309" spans="1:52" ht="14.25" customHeight="1" x14ac:dyDescent="0.25">
      <c r="A309" s="372" t="s">
        <v>113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67"/>
      <c r="Y309" s="67"/>
    </row>
    <row r="310" spans="1:52" ht="27" customHeight="1" x14ac:dyDescent="0.25">
      <c r="A310" s="64" t="s">
        <v>450</v>
      </c>
      <c r="B310" s="64" t="s">
        <v>451</v>
      </c>
      <c r="C310" s="37">
        <v>4301011324</v>
      </c>
      <c r="D310" s="373">
        <v>4607091384185</v>
      </c>
      <c r="E310" s="373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78</v>
      </c>
      <c r="L310" s="38">
        <v>60</v>
      </c>
      <c r="M310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75"/>
      <c r="O310" s="375"/>
      <c r="P310" s="375"/>
      <c r="Q310" s="37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452</v>
      </c>
      <c r="B311" s="64" t="s">
        <v>453</v>
      </c>
      <c r="C311" s="37">
        <v>4301011312</v>
      </c>
      <c r="D311" s="373">
        <v>4607091384192</v>
      </c>
      <c r="E311" s="373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109</v>
      </c>
      <c r="L311" s="38">
        <v>60</v>
      </c>
      <c r="M311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75"/>
      <c r="O311" s="375"/>
      <c r="P311" s="375"/>
      <c r="Q311" s="37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454</v>
      </c>
      <c r="B312" s="64" t="s">
        <v>455</v>
      </c>
      <c r="C312" s="37">
        <v>4301011483</v>
      </c>
      <c r="D312" s="373">
        <v>4680115881907</v>
      </c>
      <c r="E312" s="373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78</v>
      </c>
      <c r="L312" s="38">
        <v>60</v>
      </c>
      <c r="M312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75"/>
      <c r="O312" s="375"/>
      <c r="P312" s="375"/>
      <c r="Q312" s="37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ht="27" customHeight="1" x14ac:dyDescent="0.25">
      <c r="A313" s="64" t="s">
        <v>456</v>
      </c>
      <c r="B313" s="64" t="s">
        <v>457</v>
      </c>
      <c r="C313" s="37">
        <v>4301011303</v>
      </c>
      <c r="D313" s="373">
        <v>4607091384680</v>
      </c>
      <c r="E313" s="373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78</v>
      </c>
      <c r="L313" s="38">
        <v>60</v>
      </c>
      <c r="M313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75"/>
      <c r="O313" s="375"/>
      <c r="P313" s="375"/>
      <c r="Q313" s="376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IFERROR(IF(V313=0,"",ROUNDUP(V313/H313,0)*0.00937),"")</f>
        <v/>
      </c>
      <c r="X313" s="69" t="s">
        <v>48</v>
      </c>
      <c r="Y313" s="70" t="s">
        <v>48</v>
      </c>
      <c r="AC313" s="71"/>
      <c r="AZ313" s="241" t="s">
        <v>65</v>
      </c>
    </row>
    <row r="314" spans="1:52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1"/>
      <c r="M314" s="377" t="s">
        <v>43</v>
      </c>
      <c r="N314" s="378"/>
      <c r="O314" s="378"/>
      <c r="P314" s="378"/>
      <c r="Q314" s="378"/>
      <c r="R314" s="378"/>
      <c r="S314" s="379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52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1"/>
      <c r="M315" s="377" t="s">
        <v>43</v>
      </c>
      <c r="N315" s="378"/>
      <c r="O315" s="378"/>
      <c r="P315" s="378"/>
      <c r="Q315" s="378"/>
      <c r="R315" s="378"/>
      <c r="S315" s="379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52" ht="14.25" customHeight="1" x14ac:dyDescent="0.25">
      <c r="A316" s="372" t="s">
        <v>75</v>
      </c>
      <c r="B316" s="372"/>
      <c r="C316" s="372"/>
      <c r="D316" s="372"/>
      <c r="E316" s="372"/>
      <c r="F316" s="372"/>
      <c r="G316" s="372"/>
      <c r="H316" s="372"/>
      <c r="I316" s="372"/>
      <c r="J316" s="372"/>
      <c r="K316" s="372"/>
      <c r="L316" s="372"/>
      <c r="M316" s="372"/>
      <c r="N316" s="372"/>
      <c r="O316" s="372"/>
      <c r="P316" s="372"/>
      <c r="Q316" s="372"/>
      <c r="R316" s="372"/>
      <c r="S316" s="372"/>
      <c r="T316" s="372"/>
      <c r="U316" s="372"/>
      <c r="V316" s="372"/>
      <c r="W316" s="372"/>
      <c r="X316" s="67"/>
      <c r="Y316" s="67"/>
    </row>
    <row r="317" spans="1:52" ht="27" customHeight="1" x14ac:dyDescent="0.25">
      <c r="A317" s="64" t="s">
        <v>458</v>
      </c>
      <c r="B317" s="64" t="s">
        <v>459</v>
      </c>
      <c r="C317" s="37">
        <v>4301031139</v>
      </c>
      <c r="D317" s="373">
        <v>4607091384802</v>
      </c>
      <c r="E317" s="373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78</v>
      </c>
      <c r="L317" s="38">
        <v>35</v>
      </c>
      <c r="M317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75"/>
      <c r="O317" s="375"/>
      <c r="P317" s="375"/>
      <c r="Q317" s="376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460</v>
      </c>
      <c r="B318" s="64" t="s">
        <v>461</v>
      </c>
      <c r="C318" s="37">
        <v>4301031140</v>
      </c>
      <c r="D318" s="373">
        <v>4607091384826</v>
      </c>
      <c r="E318" s="373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78</v>
      </c>
      <c r="L318" s="38">
        <v>35</v>
      </c>
      <c r="M318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75"/>
      <c r="O318" s="375"/>
      <c r="P318" s="375"/>
      <c r="Q318" s="376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80"/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1"/>
      <c r="M319" s="377" t="s">
        <v>43</v>
      </c>
      <c r="N319" s="378"/>
      <c r="O319" s="378"/>
      <c r="P319" s="378"/>
      <c r="Q319" s="378"/>
      <c r="R319" s="378"/>
      <c r="S319" s="379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80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1"/>
      <c r="M320" s="377" t="s">
        <v>43</v>
      </c>
      <c r="N320" s="378"/>
      <c r="O320" s="378"/>
      <c r="P320" s="378"/>
      <c r="Q320" s="378"/>
      <c r="R320" s="378"/>
      <c r="S320" s="379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72" t="s">
        <v>79</v>
      </c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2"/>
      <c r="O321" s="372"/>
      <c r="P321" s="372"/>
      <c r="Q321" s="372"/>
      <c r="R321" s="372"/>
      <c r="S321" s="372"/>
      <c r="T321" s="372"/>
      <c r="U321" s="372"/>
      <c r="V321" s="372"/>
      <c r="W321" s="372"/>
      <c r="X321" s="67"/>
      <c r="Y321" s="67"/>
    </row>
    <row r="322" spans="1:52" ht="27" customHeight="1" x14ac:dyDescent="0.25">
      <c r="A322" s="64" t="s">
        <v>462</v>
      </c>
      <c r="B322" s="64" t="s">
        <v>463</v>
      </c>
      <c r="C322" s="37">
        <v>4301051303</v>
      </c>
      <c r="D322" s="373">
        <v>4607091384246</v>
      </c>
      <c r="E322" s="373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78</v>
      </c>
      <c r="L322" s="38">
        <v>40</v>
      </c>
      <c r="M322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75"/>
      <c r="O322" s="375"/>
      <c r="P322" s="375"/>
      <c r="Q322" s="37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464</v>
      </c>
      <c r="B323" s="64" t="s">
        <v>465</v>
      </c>
      <c r="C323" s="37">
        <v>4301051445</v>
      </c>
      <c r="D323" s="373">
        <v>4680115881976</v>
      </c>
      <c r="E323" s="373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78</v>
      </c>
      <c r="L323" s="38">
        <v>40</v>
      </c>
      <c r="M323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75"/>
      <c r="O323" s="375"/>
      <c r="P323" s="375"/>
      <c r="Q323" s="37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466</v>
      </c>
      <c r="B324" s="64" t="s">
        <v>467</v>
      </c>
      <c r="C324" s="37">
        <v>4301051297</v>
      </c>
      <c r="D324" s="373">
        <v>4607091384253</v>
      </c>
      <c r="E324" s="373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78</v>
      </c>
      <c r="L324" s="38">
        <v>40</v>
      </c>
      <c r="M324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75"/>
      <c r="O324" s="375"/>
      <c r="P324" s="375"/>
      <c r="Q324" s="376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468</v>
      </c>
      <c r="B325" s="64" t="s">
        <v>469</v>
      </c>
      <c r="C325" s="37">
        <v>4301051444</v>
      </c>
      <c r="D325" s="373">
        <v>4680115881969</v>
      </c>
      <c r="E325" s="373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78</v>
      </c>
      <c r="L325" s="38">
        <v>40</v>
      </c>
      <c r="M325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75"/>
      <c r="O325" s="375"/>
      <c r="P325" s="375"/>
      <c r="Q325" s="376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80"/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1"/>
      <c r="M326" s="377" t="s">
        <v>43</v>
      </c>
      <c r="N326" s="378"/>
      <c r="O326" s="378"/>
      <c r="P326" s="378"/>
      <c r="Q326" s="378"/>
      <c r="R326" s="378"/>
      <c r="S326" s="379"/>
      <c r="T326" s="43" t="s">
        <v>42</v>
      </c>
      <c r="U326" s="44">
        <f>IFERROR(U322/H322,"0")+IFERROR(U323/H323,"0")+IFERROR(U324/H324,"0")+IFERROR(U325/H325,"0")</f>
        <v>0</v>
      </c>
      <c r="V326" s="44">
        <f>IFERROR(V322/H322,"0")+IFERROR(V323/H323,"0")+IFERROR(V324/H324,"0")+IFERROR(V325/H325,"0")</f>
        <v>0</v>
      </c>
      <c r="W326" s="44">
        <f>IFERROR(IF(W322="",0,W322),"0")+IFERROR(IF(W323="",0,W323),"0")+IFERROR(IF(W324="",0,W324),"0")+IFERROR(IF(W325="",0,W325),"0")</f>
        <v>0</v>
      </c>
      <c r="X326" s="68"/>
      <c r="Y326" s="68"/>
    </row>
    <row r="327" spans="1:52" x14ac:dyDescent="0.2">
      <c r="A327" s="380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1"/>
      <c r="M327" s="377" t="s">
        <v>43</v>
      </c>
      <c r="N327" s="378"/>
      <c r="O327" s="378"/>
      <c r="P327" s="378"/>
      <c r="Q327" s="378"/>
      <c r="R327" s="378"/>
      <c r="S327" s="379"/>
      <c r="T327" s="43" t="s">
        <v>0</v>
      </c>
      <c r="U327" s="44">
        <f>IFERROR(SUM(U322:U325),"0")</f>
        <v>0</v>
      </c>
      <c r="V327" s="44">
        <f>IFERROR(SUM(V322:V325),"0")</f>
        <v>0</v>
      </c>
      <c r="W327" s="43"/>
      <c r="X327" s="68"/>
      <c r="Y327" s="68"/>
    </row>
    <row r="328" spans="1:52" ht="14.25" customHeight="1" x14ac:dyDescent="0.25">
      <c r="A328" s="372" t="s">
        <v>215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67"/>
      <c r="Y328" s="67"/>
    </row>
    <row r="329" spans="1:52" ht="27" customHeight="1" x14ac:dyDescent="0.25">
      <c r="A329" s="64" t="s">
        <v>470</v>
      </c>
      <c r="B329" s="64" t="s">
        <v>471</v>
      </c>
      <c r="C329" s="37">
        <v>4301060322</v>
      </c>
      <c r="D329" s="373">
        <v>4607091389357</v>
      </c>
      <c r="E329" s="373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78</v>
      </c>
      <c r="L329" s="38">
        <v>40</v>
      </c>
      <c r="M329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75"/>
      <c r="O329" s="375"/>
      <c r="P329" s="375"/>
      <c r="Q329" s="376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x14ac:dyDescent="0.2">
      <c r="A330" s="380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1"/>
      <c r="M330" s="377" t="s">
        <v>43</v>
      </c>
      <c r="N330" s="378"/>
      <c r="O330" s="378"/>
      <c r="P330" s="378"/>
      <c r="Q330" s="378"/>
      <c r="R330" s="378"/>
      <c r="S330" s="379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80"/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1"/>
      <c r="M331" s="377" t="s">
        <v>43</v>
      </c>
      <c r="N331" s="378"/>
      <c r="O331" s="378"/>
      <c r="P331" s="378"/>
      <c r="Q331" s="378"/>
      <c r="R331" s="378"/>
      <c r="S331" s="379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70" t="s">
        <v>472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55"/>
      <c r="Y332" s="55"/>
    </row>
    <row r="333" spans="1:52" ht="16.5" customHeight="1" x14ac:dyDescent="0.25">
      <c r="A333" s="371" t="s">
        <v>473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6"/>
      <c r="Y333" s="66"/>
    </row>
    <row r="334" spans="1:52" ht="14.25" customHeight="1" x14ac:dyDescent="0.25">
      <c r="A334" s="372" t="s">
        <v>113</v>
      </c>
      <c r="B334" s="372"/>
      <c r="C334" s="372"/>
      <c r="D334" s="372"/>
      <c r="E334" s="372"/>
      <c r="F334" s="372"/>
      <c r="G334" s="372"/>
      <c r="H334" s="372"/>
      <c r="I334" s="372"/>
      <c r="J334" s="372"/>
      <c r="K334" s="372"/>
      <c r="L334" s="372"/>
      <c r="M334" s="372"/>
      <c r="N334" s="372"/>
      <c r="O334" s="372"/>
      <c r="P334" s="372"/>
      <c r="Q334" s="372"/>
      <c r="R334" s="372"/>
      <c r="S334" s="372"/>
      <c r="T334" s="372"/>
      <c r="U334" s="372"/>
      <c r="V334" s="372"/>
      <c r="W334" s="372"/>
      <c r="X334" s="67"/>
      <c r="Y334" s="67"/>
    </row>
    <row r="335" spans="1:52" ht="27" customHeight="1" x14ac:dyDescent="0.25">
      <c r="A335" s="64" t="s">
        <v>474</v>
      </c>
      <c r="B335" s="64" t="s">
        <v>475</v>
      </c>
      <c r="C335" s="37">
        <v>4301011428</v>
      </c>
      <c r="D335" s="373">
        <v>4607091389708</v>
      </c>
      <c r="E335" s="373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75"/>
      <c r="O335" s="375"/>
      <c r="P335" s="375"/>
      <c r="Q335" s="376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ht="27" customHeight="1" x14ac:dyDescent="0.25">
      <c r="A336" s="64" t="s">
        <v>476</v>
      </c>
      <c r="B336" s="64" t="s">
        <v>477</v>
      </c>
      <c r="C336" s="37">
        <v>4301011427</v>
      </c>
      <c r="D336" s="373">
        <v>4607091389692</v>
      </c>
      <c r="E336" s="373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109</v>
      </c>
      <c r="L336" s="38">
        <v>50</v>
      </c>
      <c r="M336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75"/>
      <c r="O336" s="375"/>
      <c r="P336" s="375"/>
      <c r="Q336" s="376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71"/>
      <c r="AZ336" s="250" t="s">
        <v>65</v>
      </c>
    </row>
    <row r="337" spans="1:52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1"/>
      <c r="M337" s="377" t="s">
        <v>43</v>
      </c>
      <c r="N337" s="378"/>
      <c r="O337" s="378"/>
      <c r="P337" s="378"/>
      <c r="Q337" s="378"/>
      <c r="R337" s="378"/>
      <c r="S337" s="379"/>
      <c r="T337" s="43" t="s">
        <v>42</v>
      </c>
      <c r="U337" s="44">
        <f>IFERROR(U335/H335,"0")+IFERROR(U336/H336,"0")</f>
        <v>0</v>
      </c>
      <c r="V337" s="44">
        <f>IFERROR(V335/H335,"0")+IFERROR(V336/H336,"0")</f>
        <v>0</v>
      </c>
      <c r="W337" s="44">
        <f>IFERROR(IF(W335="",0,W335),"0")+IFERROR(IF(W336="",0,W336),"0")</f>
        <v>0</v>
      </c>
      <c r="X337" s="68"/>
      <c r="Y337" s="68"/>
    </row>
    <row r="338" spans="1:52" x14ac:dyDescent="0.2">
      <c r="A338" s="380"/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1"/>
      <c r="M338" s="377" t="s">
        <v>43</v>
      </c>
      <c r="N338" s="378"/>
      <c r="O338" s="378"/>
      <c r="P338" s="378"/>
      <c r="Q338" s="378"/>
      <c r="R338" s="378"/>
      <c r="S338" s="379"/>
      <c r="T338" s="43" t="s">
        <v>0</v>
      </c>
      <c r="U338" s="44">
        <f>IFERROR(SUM(U335:U336),"0")</f>
        <v>0</v>
      </c>
      <c r="V338" s="44">
        <f>IFERROR(SUM(V335:V336),"0")</f>
        <v>0</v>
      </c>
      <c r="W338" s="43"/>
      <c r="X338" s="68"/>
      <c r="Y338" s="68"/>
    </row>
    <row r="339" spans="1:52" ht="14.25" customHeight="1" x14ac:dyDescent="0.25">
      <c r="A339" s="372" t="s">
        <v>75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67"/>
      <c r="Y339" s="67"/>
    </row>
    <row r="340" spans="1:52" ht="27" customHeight="1" x14ac:dyDescent="0.25">
      <c r="A340" s="64" t="s">
        <v>478</v>
      </c>
      <c r="B340" s="64" t="s">
        <v>479</v>
      </c>
      <c r="C340" s="37">
        <v>4301031177</v>
      </c>
      <c r="D340" s="373">
        <v>4607091389753</v>
      </c>
      <c r="E340" s="373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75"/>
      <c r="O340" s="375"/>
      <c r="P340" s="375"/>
      <c r="Q340" s="376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5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480</v>
      </c>
      <c r="B341" s="64" t="s">
        <v>481</v>
      </c>
      <c r="C341" s="37">
        <v>4301031174</v>
      </c>
      <c r="D341" s="373">
        <v>4607091389760</v>
      </c>
      <c r="E341" s="373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75"/>
      <c r="O341" s="375"/>
      <c r="P341" s="375"/>
      <c r="Q341" s="376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482</v>
      </c>
      <c r="B342" s="64" t="s">
        <v>483</v>
      </c>
      <c r="C342" s="37">
        <v>4301031175</v>
      </c>
      <c r="D342" s="373">
        <v>4607091389746</v>
      </c>
      <c r="E342" s="373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78</v>
      </c>
      <c r="L342" s="38">
        <v>45</v>
      </c>
      <c r="M342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75"/>
      <c r="O342" s="375"/>
      <c r="P342" s="375"/>
      <c r="Q342" s="376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37.5" customHeight="1" x14ac:dyDescent="0.25">
      <c r="A343" s="64" t="s">
        <v>484</v>
      </c>
      <c r="B343" s="64" t="s">
        <v>485</v>
      </c>
      <c r="C343" s="37">
        <v>4301031236</v>
      </c>
      <c r="D343" s="373">
        <v>4680115882928</v>
      </c>
      <c r="E343" s="373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78</v>
      </c>
      <c r="L343" s="38">
        <v>35</v>
      </c>
      <c r="M343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75"/>
      <c r="O343" s="375"/>
      <c r="P343" s="375"/>
      <c r="Q343" s="376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486</v>
      </c>
      <c r="B344" s="64" t="s">
        <v>487</v>
      </c>
      <c r="C344" s="37">
        <v>4301031257</v>
      </c>
      <c r="D344" s="373">
        <v>4680115883147</v>
      </c>
      <c r="E344" s="373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75"/>
      <c r="O344" s="375"/>
      <c r="P344" s="375"/>
      <c r="Q344" s="37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ref="W344:W352" si="16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27" customHeight="1" x14ac:dyDescent="0.25">
      <c r="A345" s="64" t="s">
        <v>488</v>
      </c>
      <c r="B345" s="64" t="s">
        <v>489</v>
      </c>
      <c r="C345" s="37">
        <v>4301031178</v>
      </c>
      <c r="D345" s="373">
        <v>4607091384338</v>
      </c>
      <c r="E345" s="373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75"/>
      <c r="O345" s="375"/>
      <c r="P345" s="375"/>
      <c r="Q345" s="376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490</v>
      </c>
      <c r="B346" s="64" t="s">
        <v>491</v>
      </c>
      <c r="C346" s="37">
        <v>4301031254</v>
      </c>
      <c r="D346" s="373">
        <v>4680115883154</v>
      </c>
      <c r="E346" s="37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75"/>
      <c r="O346" s="375"/>
      <c r="P346" s="375"/>
      <c r="Q346" s="37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37.5" customHeight="1" x14ac:dyDescent="0.25">
      <c r="A347" s="64" t="s">
        <v>492</v>
      </c>
      <c r="B347" s="64" t="s">
        <v>493</v>
      </c>
      <c r="C347" s="37">
        <v>4301031171</v>
      </c>
      <c r="D347" s="373">
        <v>4607091389524</v>
      </c>
      <c r="E347" s="37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75"/>
      <c r="O347" s="375"/>
      <c r="P347" s="375"/>
      <c r="Q347" s="37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494</v>
      </c>
      <c r="B348" s="64" t="s">
        <v>495</v>
      </c>
      <c r="C348" s="37">
        <v>4301031258</v>
      </c>
      <c r="D348" s="373">
        <v>4680115883161</v>
      </c>
      <c r="E348" s="37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75"/>
      <c r="O348" s="375"/>
      <c r="P348" s="375"/>
      <c r="Q348" s="37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496</v>
      </c>
      <c r="B349" s="64" t="s">
        <v>497</v>
      </c>
      <c r="C349" s="37">
        <v>4301031170</v>
      </c>
      <c r="D349" s="373">
        <v>4607091384345</v>
      </c>
      <c r="E349" s="37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75"/>
      <c r="O349" s="375"/>
      <c r="P349" s="375"/>
      <c r="Q349" s="37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498</v>
      </c>
      <c r="B350" s="64" t="s">
        <v>499</v>
      </c>
      <c r="C350" s="37">
        <v>4301031256</v>
      </c>
      <c r="D350" s="373">
        <v>4680115883178</v>
      </c>
      <c r="E350" s="37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75"/>
      <c r="O350" s="375"/>
      <c r="P350" s="375"/>
      <c r="Q350" s="37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500</v>
      </c>
      <c r="B351" s="64" t="s">
        <v>501</v>
      </c>
      <c r="C351" s="37">
        <v>4301031172</v>
      </c>
      <c r="D351" s="373">
        <v>4607091389531</v>
      </c>
      <c r="E351" s="373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75"/>
      <c r="O351" s="375"/>
      <c r="P351" s="375"/>
      <c r="Q351" s="376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ht="27" customHeight="1" x14ac:dyDescent="0.25">
      <c r="A352" s="64" t="s">
        <v>502</v>
      </c>
      <c r="B352" s="64" t="s">
        <v>503</v>
      </c>
      <c r="C352" s="37">
        <v>4301031255</v>
      </c>
      <c r="D352" s="373">
        <v>4680115883185</v>
      </c>
      <c r="E352" s="373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71" t="s">
        <v>504</v>
      </c>
      <c r="N352" s="375"/>
      <c r="O352" s="375"/>
      <c r="P352" s="375"/>
      <c r="Q352" s="376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3" t="s">
        <v>65</v>
      </c>
    </row>
    <row r="353" spans="1:52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1"/>
      <c r="M353" s="377" t="s">
        <v>43</v>
      </c>
      <c r="N353" s="378"/>
      <c r="O353" s="378"/>
      <c r="P353" s="378"/>
      <c r="Q353" s="378"/>
      <c r="R353" s="378"/>
      <c r="S353" s="379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68"/>
      <c r="Y353" s="68"/>
    </row>
    <row r="354" spans="1:52" x14ac:dyDescent="0.2">
      <c r="A354" s="380"/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1"/>
      <c r="M354" s="377" t="s">
        <v>43</v>
      </c>
      <c r="N354" s="378"/>
      <c r="O354" s="378"/>
      <c r="P354" s="378"/>
      <c r="Q354" s="378"/>
      <c r="R354" s="378"/>
      <c r="S354" s="379"/>
      <c r="T354" s="43" t="s">
        <v>0</v>
      </c>
      <c r="U354" s="44">
        <f>IFERROR(SUM(U340:U352),"0")</f>
        <v>0</v>
      </c>
      <c r="V354" s="44">
        <f>IFERROR(SUM(V340:V352),"0")</f>
        <v>0</v>
      </c>
      <c r="W354" s="43"/>
      <c r="X354" s="68"/>
      <c r="Y354" s="68"/>
    </row>
    <row r="355" spans="1:52" ht="14.25" customHeight="1" x14ac:dyDescent="0.25">
      <c r="A355" s="372" t="s">
        <v>79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67"/>
      <c r="Y355" s="67"/>
    </row>
    <row r="356" spans="1:52" ht="27" customHeight="1" x14ac:dyDescent="0.25">
      <c r="A356" s="64" t="s">
        <v>505</v>
      </c>
      <c r="B356" s="64" t="s">
        <v>506</v>
      </c>
      <c r="C356" s="37">
        <v>4301051258</v>
      </c>
      <c r="D356" s="373">
        <v>4607091389685</v>
      </c>
      <c r="E356" s="373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139</v>
      </c>
      <c r="L356" s="38">
        <v>45</v>
      </c>
      <c r="M356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75"/>
      <c r="O356" s="375"/>
      <c r="P356" s="375"/>
      <c r="Q356" s="37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4301051431</v>
      </c>
      <c r="D357" s="373">
        <v>4607091389654</v>
      </c>
      <c r="E357" s="373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139</v>
      </c>
      <c r="L357" s="38">
        <v>45</v>
      </c>
      <c r="M357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75"/>
      <c r="O357" s="375"/>
      <c r="P357" s="375"/>
      <c r="Q357" s="376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509</v>
      </c>
      <c r="B358" s="64" t="s">
        <v>510</v>
      </c>
      <c r="C358" s="37">
        <v>4301051284</v>
      </c>
      <c r="D358" s="373">
        <v>4607091384352</v>
      </c>
      <c r="E358" s="373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139</v>
      </c>
      <c r="L358" s="38">
        <v>45</v>
      </c>
      <c r="M358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75"/>
      <c r="O358" s="375"/>
      <c r="P358" s="375"/>
      <c r="Q358" s="376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511</v>
      </c>
      <c r="B359" s="64" t="s">
        <v>512</v>
      </c>
      <c r="C359" s="37">
        <v>4301051257</v>
      </c>
      <c r="D359" s="373">
        <v>4607091389661</v>
      </c>
      <c r="E359" s="373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139</v>
      </c>
      <c r="L359" s="38">
        <v>45</v>
      </c>
      <c r="M359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75"/>
      <c r="O359" s="375"/>
      <c r="P359" s="375"/>
      <c r="Q359" s="376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IFERROR(IF(V359=0,"",ROUNDUP(V359/H359,0)*0.00937),"")</f>
        <v/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80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1"/>
      <c r="M360" s="377" t="s">
        <v>43</v>
      </c>
      <c r="N360" s="378"/>
      <c r="O360" s="378"/>
      <c r="P360" s="378"/>
      <c r="Q360" s="378"/>
      <c r="R360" s="378"/>
      <c r="S360" s="379"/>
      <c r="T360" s="43" t="s">
        <v>42</v>
      </c>
      <c r="U360" s="44">
        <f>IFERROR(U356/H356,"0")+IFERROR(U357/H357,"0")+IFERROR(U358/H358,"0")+IFERROR(U359/H359,"0")</f>
        <v>0</v>
      </c>
      <c r="V360" s="44">
        <f>IFERROR(V356/H356,"0")+IFERROR(V357/H357,"0")+IFERROR(V358/H358,"0")+IFERROR(V359/H359,"0")</f>
        <v>0</v>
      </c>
      <c r="W360" s="44">
        <f>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1"/>
      <c r="M361" s="377" t="s">
        <v>43</v>
      </c>
      <c r="N361" s="378"/>
      <c r="O361" s="378"/>
      <c r="P361" s="378"/>
      <c r="Q361" s="378"/>
      <c r="R361" s="378"/>
      <c r="S361" s="379"/>
      <c r="T361" s="43" t="s">
        <v>0</v>
      </c>
      <c r="U361" s="44">
        <f>IFERROR(SUM(U356:U359),"0")</f>
        <v>0</v>
      </c>
      <c r="V361" s="44">
        <f>IFERROR(SUM(V356:V359),"0")</f>
        <v>0</v>
      </c>
      <c r="W361" s="43"/>
      <c r="X361" s="68"/>
      <c r="Y361" s="68"/>
    </row>
    <row r="362" spans="1:52" ht="14.25" customHeight="1" x14ac:dyDescent="0.25">
      <c r="A362" s="372" t="s">
        <v>215</v>
      </c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2"/>
      <c r="O362" s="372"/>
      <c r="P362" s="372"/>
      <c r="Q362" s="372"/>
      <c r="R362" s="372"/>
      <c r="S362" s="372"/>
      <c r="T362" s="372"/>
      <c r="U362" s="372"/>
      <c r="V362" s="372"/>
      <c r="W362" s="372"/>
      <c r="X362" s="67"/>
      <c r="Y362" s="67"/>
    </row>
    <row r="363" spans="1:52" ht="27" customHeight="1" x14ac:dyDescent="0.25">
      <c r="A363" s="64" t="s">
        <v>513</v>
      </c>
      <c r="B363" s="64" t="s">
        <v>514</v>
      </c>
      <c r="C363" s="37">
        <v>4301060352</v>
      </c>
      <c r="D363" s="373">
        <v>4680115881648</v>
      </c>
      <c r="E363" s="373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78</v>
      </c>
      <c r="L363" s="38">
        <v>35</v>
      </c>
      <c r="M363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75"/>
      <c r="O363" s="375"/>
      <c r="P363" s="375"/>
      <c r="Q363" s="376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x14ac:dyDescent="0.2">
      <c r="A364" s="380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1"/>
      <c r="M364" s="377" t="s">
        <v>43</v>
      </c>
      <c r="N364" s="378"/>
      <c r="O364" s="378"/>
      <c r="P364" s="378"/>
      <c r="Q364" s="378"/>
      <c r="R364" s="378"/>
      <c r="S364" s="379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80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1"/>
      <c r="M365" s="377" t="s">
        <v>43</v>
      </c>
      <c r="N365" s="378"/>
      <c r="O365" s="378"/>
      <c r="P365" s="378"/>
      <c r="Q365" s="378"/>
      <c r="R365" s="378"/>
      <c r="S365" s="379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72" t="s">
        <v>92</v>
      </c>
      <c r="B366" s="372"/>
      <c r="C366" s="372"/>
      <c r="D366" s="372"/>
      <c r="E366" s="372"/>
      <c r="F366" s="372"/>
      <c r="G366" s="372"/>
      <c r="H366" s="372"/>
      <c r="I366" s="372"/>
      <c r="J366" s="372"/>
      <c r="K366" s="372"/>
      <c r="L366" s="372"/>
      <c r="M366" s="372"/>
      <c r="N366" s="372"/>
      <c r="O366" s="372"/>
      <c r="P366" s="372"/>
      <c r="Q366" s="372"/>
      <c r="R366" s="372"/>
      <c r="S366" s="372"/>
      <c r="T366" s="372"/>
      <c r="U366" s="372"/>
      <c r="V366" s="372"/>
      <c r="W366" s="372"/>
      <c r="X366" s="67"/>
      <c r="Y366" s="67"/>
    </row>
    <row r="367" spans="1:52" ht="27" customHeight="1" x14ac:dyDescent="0.25">
      <c r="A367" s="64" t="s">
        <v>515</v>
      </c>
      <c r="B367" s="64" t="s">
        <v>516</v>
      </c>
      <c r="C367" s="37">
        <v>4301032042</v>
      </c>
      <c r="D367" s="373">
        <v>4680115883017</v>
      </c>
      <c r="E367" s="373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517</v>
      </c>
      <c r="L367" s="38">
        <v>60</v>
      </c>
      <c r="M367" s="57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75"/>
      <c r="O367" s="375"/>
      <c r="P367" s="375"/>
      <c r="Q367" s="376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518</v>
      </c>
      <c r="B368" s="64" t="s">
        <v>519</v>
      </c>
      <c r="C368" s="37">
        <v>4301032043</v>
      </c>
      <c r="D368" s="373">
        <v>4680115883031</v>
      </c>
      <c r="E368" s="373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517</v>
      </c>
      <c r="L368" s="38">
        <v>60</v>
      </c>
      <c r="M368" s="57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75"/>
      <c r="O368" s="375"/>
      <c r="P368" s="375"/>
      <c r="Q368" s="376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ht="27" customHeight="1" x14ac:dyDescent="0.25">
      <c r="A369" s="64" t="s">
        <v>520</v>
      </c>
      <c r="B369" s="64" t="s">
        <v>521</v>
      </c>
      <c r="C369" s="37">
        <v>4301032041</v>
      </c>
      <c r="D369" s="373">
        <v>4680115883024</v>
      </c>
      <c r="E369" s="373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517</v>
      </c>
      <c r="L369" s="38">
        <v>60</v>
      </c>
      <c r="M369" s="57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75"/>
      <c r="O369" s="375"/>
      <c r="P369" s="375"/>
      <c r="Q369" s="376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65</v>
      </c>
    </row>
    <row r="370" spans="1:52" x14ac:dyDescent="0.2">
      <c r="A370" s="380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1"/>
      <c r="M370" s="377" t="s">
        <v>43</v>
      </c>
      <c r="N370" s="378"/>
      <c r="O370" s="378"/>
      <c r="P370" s="378"/>
      <c r="Q370" s="378"/>
      <c r="R370" s="378"/>
      <c r="S370" s="379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1"/>
      <c r="M371" s="377" t="s">
        <v>43</v>
      </c>
      <c r="N371" s="378"/>
      <c r="O371" s="378"/>
      <c r="P371" s="378"/>
      <c r="Q371" s="378"/>
      <c r="R371" s="378"/>
      <c r="S371" s="379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72" t="s">
        <v>522</v>
      </c>
      <c r="B372" s="372"/>
      <c r="C372" s="372"/>
      <c r="D372" s="372"/>
      <c r="E372" s="372"/>
      <c r="F372" s="372"/>
      <c r="G372" s="372"/>
      <c r="H372" s="372"/>
      <c r="I372" s="372"/>
      <c r="J372" s="372"/>
      <c r="K372" s="372"/>
      <c r="L372" s="372"/>
      <c r="M372" s="372"/>
      <c r="N372" s="372"/>
      <c r="O372" s="372"/>
      <c r="P372" s="372"/>
      <c r="Q372" s="372"/>
      <c r="R372" s="372"/>
      <c r="S372" s="372"/>
      <c r="T372" s="372"/>
      <c r="U372" s="372"/>
      <c r="V372" s="372"/>
      <c r="W372" s="372"/>
      <c r="X372" s="67"/>
      <c r="Y372" s="67"/>
    </row>
    <row r="373" spans="1:52" ht="27" customHeight="1" x14ac:dyDescent="0.25">
      <c r="A373" s="64" t="s">
        <v>523</v>
      </c>
      <c r="B373" s="64" t="s">
        <v>524</v>
      </c>
      <c r="C373" s="37">
        <v>4301170009</v>
      </c>
      <c r="D373" s="373">
        <v>4680115882997</v>
      </c>
      <c r="E373" s="373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517</v>
      </c>
      <c r="L373" s="38">
        <v>150</v>
      </c>
      <c r="M373" s="580" t="s">
        <v>525</v>
      </c>
      <c r="N373" s="375"/>
      <c r="O373" s="375"/>
      <c r="P373" s="375"/>
      <c r="Q373" s="376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1"/>
      <c r="M374" s="377" t="s">
        <v>43</v>
      </c>
      <c r="N374" s="378"/>
      <c r="O374" s="378"/>
      <c r="P374" s="378"/>
      <c r="Q374" s="378"/>
      <c r="R374" s="378"/>
      <c r="S374" s="379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80"/>
      <c r="B375" s="380"/>
      <c r="C375" s="380"/>
      <c r="D375" s="380"/>
      <c r="E375" s="380"/>
      <c r="F375" s="380"/>
      <c r="G375" s="380"/>
      <c r="H375" s="380"/>
      <c r="I375" s="380"/>
      <c r="J375" s="380"/>
      <c r="K375" s="380"/>
      <c r="L375" s="381"/>
      <c r="M375" s="377" t="s">
        <v>43</v>
      </c>
      <c r="N375" s="378"/>
      <c r="O375" s="378"/>
      <c r="P375" s="378"/>
      <c r="Q375" s="378"/>
      <c r="R375" s="378"/>
      <c r="S375" s="379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71" t="s">
        <v>526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6"/>
      <c r="Y376" s="66"/>
    </row>
    <row r="377" spans="1:52" ht="14.25" customHeight="1" x14ac:dyDescent="0.25">
      <c r="A377" s="372" t="s">
        <v>106</v>
      </c>
      <c r="B377" s="372"/>
      <c r="C377" s="372"/>
      <c r="D377" s="372"/>
      <c r="E377" s="372"/>
      <c r="F377" s="372"/>
      <c r="G377" s="372"/>
      <c r="H377" s="372"/>
      <c r="I377" s="372"/>
      <c r="J377" s="372"/>
      <c r="K377" s="372"/>
      <c r="L377" s="372"/>
      <c r="M377" s="372"/>
      <c r="N377" s="372"/>
      <c r="O377" s="372"/>
      <c r="P377" s="372"/>
      <c r="Q377" s="372"/>
      <c r="R377" s="372"/>
      <c r="S377" s="372"/>
      <c r="T377" s="372"/>
      <c r="U377" s="372"/>
      <c r="V377" s="372"/>
      <c r="W377" s="372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4301020196</v>
      </c>
      <c r="D378" s="373">
        <v>4607091389388</v>
      </c>
      <c r="E378" s="373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139</v>
      </c>
      <c r="L378" s="38">
        <v>35</v>
      </c>
      <c r="M378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75"/>
      <c r="O378" s="375"/>
      <c r="P378" s="375"/>
      <c r="Q378" s="376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ht="27" customHeight="1" x14ac:dyDescent="0.25">
      <c r="A379" s="64" t="s">
        <v>529</v>
      </c>
      <c r="B379" s="64" t="s">
        <v>530</v>
      </c>
      <c r="C379" s="37">
        <v>4301020185</v>
      </c>
      <c r="D379" s="373">
        <v>4607091389364</v>
      </c>
      <c r="E379" s="373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139</v>
      </c>
      <c r="L379" s="38">
        <v>35</v>
      </c>
      <c r="M379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75"/>
      <c r="O379" s="375"/>
      <c r="P379" s="375"/>
      <c r="Q379" s="37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65</v>
      </c>
    </row>
    <row r="380" spans="1:52" x14ac:dyDescent="0.2">
      <c r="A380" s="380"/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1"/>
      <c r="M380" s="377" t="s">
        <v>43</v>
      </c>
      <c r="N380" s="378"/>
      <c r="O380" s="378"/>
      <c r="P380" s="378"/>
      <c r="Q380" s="378"/>
      <c r="R380" s="378"/>
      <c r="S380" s="379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1"/>
      <c r="M381" s="377" t="s">
        <v>43</v>
      </c>
      <c r="N381" s="378"/>
      <c r="O381" s="378"/>
      <c r="P381" s="378"/>
      <c r="Q381" s="378"/>
      <c r="R381" s="378"/>
      <c r="S381" s="379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72" t="s">
        <v>75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4301031212</v>
      </c>
      <c r="D383" s="373">
        <v>4607091389739</v>
      </c>
      <c r="E383" s="373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109</v>
      </c>
      <c r="L383" s="38">
        <v>45</v>
      </c>
      <c r="M383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75"/>
      <c r="O383" s="375"/>
      <c r="P383" s="375"/>
      <c r="Q383" s="376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7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4301031247</v>
      </c>
      <c r="D384" s="373">
        <v>4680115883048</v>
      </c>
      <c r="E384" s="373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78</v>
      </c>
      <c r="L384" s="38">
        <v>40</v>
      </c>
      <c r="M384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75"/>
      <c r="O384" s="375"/>
      <c r="P384" s="375"/>
      <c r="Q384" s="376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535</v>
      </c>
      <c r="B385" s="64" t="s">
        <v>536</v>
      </c>
      <c r="C385" s="37">
        <v>4301031176</v>
      </c>
      <c r="D385" s="373">
        <v>4607091389425</v>
      </c>
      <c r="E385" s="373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78</v>
      </c>
      <c r="L385" s="38">
        <v>45</v>
      </c>
      <c r="M385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75"/>
      <c r="O385" s="375"/>
      <c r="P385" s="375"/>
      <c r="Q385" s="37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4301031215</v>
      </c>
      <c r="D386" s="373">
        <v>4680115882911</v>
      </c>
      <c r="E386" s="373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6" t="s">
        <v>539</v>
      </c>
      <c r="N386" s="375"/>
      <c r="O386" s="375"/>
      <c r="P386" s="375"/>
      <c r="Q386" s="37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540</v>
      </c>
      <c r="B387" s="64" t="s">
        <v>541</v>
      </c>
      <c r="C387" s="37">
        <v>4301031167</v>
      </c>
      <c r="D387" s="373">
        <v>4680115880771</v>
      </c>
      <c r="E387" s="373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78</v>
      </c>
      <c r="L387" s="38">
        <v>45</v>
      </c>
      <c r="M387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75"/>
      <c r="O387" s="375"/>
      <c r="P387" s="375"/>
      <c r="Q387" s="37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542</v>
      </c>
      <c r="B388" s="64" t="s">
        <v>543</v>
      </c>
      <c r="C388" s="37">
        <v>4301031173</v>
      </c>
      <c r="D388" s="373">
        <v>4607091389500</v>
      </c>
      <c r="E388" s="37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75"/>
      <c r="O388" s="375"/>
      <c r="P388" s="375"/>
      <c r="Q388" s="37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ht="27" customHeight="1" x14ac:dyDescent="0.25">
      <c r="A389" s="64" t="s">
        <v>544</v>
      </c>
      <c r="B389" s="64" t="s">
        <v>545</v>
      </c>
      <c r="C389" s="37">
        <v>4301031103</v>
      </c>
      <c r="D389" s="373">
        <v>4680115881983</v>
      </c>
      <c r="E389" s="373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78</v>
      </c>
      <c r="L389" s="38">
        <v>40</v>
      </c>
      <c r="M389" s="5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75"/>
      <c r="O389" s="375"/>
      <c r="P389" s="375"/>
      <c r="Q389" s="37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65</v>
      </c>
    </row>
    <row r="390" spans="1:52" x14ac:dyDescent="0.2">
      <c r="A390" s="380"/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1"/>
      <c r="M390" s="377" t="s">
        <v>43</v>
      </c>
      <c r="N390" s="378"/>
      <c r="O390" s="378"/>
      <c r="P390" s="378"/>
      <c r="Q390" s="378"/>
      <c r="R390" s="378"/>
      <c r="S390" s="379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80"/>
      <c r="B391" s="380"/>
      <c r="C391" s="380"/>
      <c r="D391" s="380"/>
      <c r="E391" s="380"/>
      <c r="F391" s="380"/>
      <c r="G391" s="380"/>
      <c r="H391" s="380"/>
      <c r="I391" s="380"/>
      <c r="J391" s="380"/>
      <c r="K391" s="380"/>
      <c r="L391" s="381"/>
      <c r="M391" s="377" t="s">
        <v>43</v>
      </c>
      <c r="N391" s="378"/>
      <c r="O391" s="378"/>
      <c r="P391" s="378"/>
      <c r="Q391" s="378"/>
      <c r="R391" s="378"/>
      <c r="S391" s="379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72" t="s">
        <v>92</v>
      </c>
      <c r="B392" s="372"/>
      <c r="C392" s="372"/>
      <c r="D392" s="372"/>
      <c r="E392" s="372"/>
      <c r="F392" s="372"/>
      <c r="G392" s="372"/>
      <c r="H392" s="372"/>
      <c r="I392" s="372"/>
      <c r="J392" s="372"/>
      <c r="K392" s="372"/>
      <c r="L392" s="372"/>
      <c r="M392" s="372"/>
      <c r="N392" s="372"/>
      <c r="O392" s="372"/>
      <c r="P392" s="372"/>
      <c r="Q392" s="372"/>
      <c r="R392" s="372"/>
      <c r="S392" s="372"/>
      <c r="T392" s="372"/>
      <c r="U392" s="372"/>
      <c r="V392" s="372"/>
      <c r="W392" s="372"/>
      <c r="X392" s="67"/>
      <c r="Y392" s="67"/>
    </row>
    <row r="393" spans="1:52" ht="27" customHeight="1" x14ac:dyDescent="0.25">
      <c r="A393" s="64" t="s">
        <v>546</v>
      </c>
      <c r="B393" s="64" t="s">
        <v>547</v>
      </c>
      <c r="C393" s="37">
        <v>4301032044</v>
      </c>
      <c r="D393" s="373">
        <v>4680115883000</v>
      </c>
      <c r="E393" s="373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517</v>
      </c>
      <c r="L393" s="38">
        <v>60</v>
      </c>
      <c r="M393" s="59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75"/>
      <c r="O393" s="375"/>
      <c r="P393" s="375"/>
      <c r="Q393" s="376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1"/>
      <c r="M394" s="377" t="s">
        <v>43</v>
      </c>
      <c r="N394" s="378"/>
      <c r="O394" s="378"/>
      <c r="P394" s="378"/>
      <c r="Q394" s="378"/>
      <c r="R394" s="378"/>
      <c r="S394" s="379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80"/>
      <c r="B395" s="380"/>
      <c r="C395" s="380"/>
      <c r="D395" s="380"/>
      <c r="E395" s="380"/>
      <c r="F395" s="380"/>
      <c r="G395" s="380"/>
      <c r="H395" s="380"/>
      <c r="I395" s="380"/>
      <c r="J395" s="380"/>
      <c r="K395" s="380"/>
      <c r="L395" s="381"/>
      <c r="M395" s="377" t="s">
        <v>43</v>
      </c>
      <c r="N395" s="378"/>
      <c r="O395" s="378"/>
      <c r="P395" s="378"/>
      <c r="Q395" s="378"/>
      <c r="R395" s="378"/>
      <c r="S395" s="379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72" t="s">
        <v>522</v>
      </c>
      <c r="B396" s="372"/>
      <c r="C396" s="372"/>
      <c r="D396" s="372"/>
      <c r="E396" s="372"/>
      <c r="F396" s="372"/>
      <c r="G396" s="372"/>
      <c r="H396" s="372"/>
      <c r="I396" s="372"/>
      <c r="J396" s="372"/>
      <c r="K396" s="372"/>
      <c r="L396" s="372"/>
      <c r="M396" s="372"/>
      <c r="N396" s="372"/>
      <c r="O396" s="372"/>
      <c r="P396" s="372"/>
      <c r="Q396" s="372"/>
      <c r="R396" s="372"/>
      <c r="S396" s="372"/>
      <c r="T396" s="372"/>
      <c r="U396" s="372"/>
      <c r="V396" s="372"/>
      <c r="W396" s="372"/>
      <c r="X396" s="67"/>
      <c r="Y396" s="67"/>
    </row>
    <row r="397" spans="1:52" ht="27" customHeight="1" x14ac:dyDescent="0.25">
      <c r="A397" s="64" t="s">
        <v>548</v>
      </c>
      <c r="B397" s="64" t="s">
        <v>549</v>
      </c>
      <c r="C397" s="37">
        <v>4301170008</v>
      </c>
      <c r="D397" s="373">
        <v>4680115882980</v>
      </c>
      <c r="E397" s="373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517</v>
      </c>
      <c r="L397" s="38">
        <v>150</v>
      </c>
      <c r="M397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75"/>
      <c r="O397" s="375"/>
      <c r="P397" s="375"/>
      <c r="Q397" s="376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65</v>
      </c>
    </row>
    <row r="398" spans="1:52" x14ac:dyDescent="0.2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1"/>
      <c r="M398" s="377" t="s">
        <v>43</v>
      </c>
      <c r="N398" s="378"/>
      <c r="O398" s="378"/>
      <c r="P398" s="378"/>
      <c r="Q398" s="378"/>
      <c r="R398" s="378"/>
      <c r="S398" s="379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80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1"/>
      <c r="M399" s="377" t="s">
        <v>43</v>
      </c>
      <c r="N399" s="378"/>
      <c r="O399" s="378"/>
      <c r="P399" s="378"/>
      <c r="Q399" s="378"/>
      <c r="R399" s="378"/>
      <c r="S399" s="379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70" t="s">
        <v>550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55"/>
      <c r="Y400" s="55"/>
    </row>
    <row r="401" spans="1:52" ht="16.5" customHeight="1" x14ac:dyDescent="0.25">
      <c r="A401" s="371" t="s">
        <v>550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6"/>
      <c r="Y401" s="66"/>
    </row>
    <row r="402" spans="1:52" ht="14.25" customHeight="1" x14ac:dyDescent="0.25">
      <c r="A402" s="372" t="s">
        <v>113</v>
      </c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67"/>
      <c r="Y402" s="67"/>
    </row>
    <row r="403" spans="1:52" ht="27" customHeight="1" x14ac:dyDescent="0.25">
      <c r="A403" s="64" t="s">
        <v>551</v>
      </c>
      <c r="B403" s="64" t="s">
        <v>552</v>
      </c>
      <c r="C403" s="37">
        <v>4301011371</v>
      </c>
      <c r="D403" s="373">
        <v>4607091389067</v>
      </c>
      <c r="E403" s="37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139</v>
      </c>
      <c r="L403" s="38">
        <v>55</v>
      </c>
      <c r="M403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75"/>
      <c r="O403" s="375"/>
      <c r="P403" s="375"/>
      <c r="Q403" s="37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553</v>
      </c>
      <c r="B404" s="64" t="s">
        <v>554</v>
      </c>
      <c r="C404" s="37">
        <v>4301011363</v>
      </c>
      <c r="D404" s="373">
        <v>4607091383522</v>
      </c>
      <c r="E404" s="37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75"/>
      <c r="O404" s="375"/>
      <c r="P404" s="375"/>
      <c r="Q404" s="37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555</v>
      </c>
      <c r="B405" s="64" t="s">
        <v>556</v>
      </c>
      <c r="C405" s="37">
        <v>4301011431</v>
      </c>
      <c r="D405" s="373">
        <v>4607091384437</v>
      </c>
      <c r="E405" s="37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50</v>
      </c>
      <c r="M405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75"/>
      <c r="O405" s="375"/>
      <c r="P405" s="375"/>
      <c r="Q405" s="37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557</v>
      </c>
      <c r="B406" s="64" t="s">
        <v>558</v>
      </c>
      <c r="C406" s="37">
        <v>4301011365</v>
      </c>
      <c r="D406" s="373">
        <v>4607091389104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109</v>
      </c>
      <c r="L406" s="38">
        <v>55</v>
      </c>
      <c r="M406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75"/>
      <c r="O406" s="375"/>
      <c r="P406" s="375"/>
      <c r="Q406" s="37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559</v>
      </c>
      <c r="B407" s="64" t="s">
        <v>560</v>
      </c>
      <c r="C407" s="37">
        <v>4301011367</v>
      </c>
      <c r="D407" s="373">
        <v>4680115880603</v>
      </c>
      <c r="E407" s="37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75"/>
      <c r="O407" s="375"/>
      <c r="P407" s="375"/>
      <c r="Q407" s="37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561</v>
      </c>
      <c r="B408" s="64" t="s">
        <v>562</v>
      </c>
      <c r="C408" s="37">
        <v>4301011168</v>
      </c>
      <c r="D408" s="373">
        <v>4607091389999</v>
      </c>
      <c r="E408" s="373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55</v>
      </c>
      <c r="M408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75"/>
      <c r="O408" s="375"/>
      <c r="P408" s="375"/>
      <c r="Q408" s="37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563</v>
      </c>
      <c r="B409" s="64" t="s">
        <v>564</v>
      </c>
      <c r="C409" s="37">
        <v>4301011372</v>
      </c>
      <c r="D409" s="373">
        <v>4680115882782</v>
      </c>
      <c r="E409" s="37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50</v>
      </c>
      <c r="M409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75"/>
      <c r="O409" s="375"/>
      <c r="P409" s="375"/>
      <c r="Q409" s="37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565</v>
      </c>
      <c r="B410" s="64" t="s">
        <v>566</v>
      </c>
      <c r="C410" s="37">
        <v>4301011190</v>
      </c>
      <c r="D410" s="373">
        <v>4607091389098</v>
      </c>
      <c r="E410" s="373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75"/>
      <c r="O410" s="375"/>
      <c r="P410" s="375"/>
      <c r="Q410" s="37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ht="27" customHeight="1" x14ac:dyDescent="0.25">
      <c r="A411" s="64" t="s">
        <v>567</v>
      </c>
      <c r="B411" s="64" t="s">
        <v>568</v>
      </c>
      <c r="C411" s="37">
        <v>4301011366</v>
      </c>
      <c r="D411" s="373">
        <v>4607091389982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75"/>
      <c r="O411" s="375"/>
      <c r="P411" s="375"/>
      <c r="Q411" s="37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65</v>
      </c>
    </row>
    <row r="412" spans="1:52" x14ac:dyDescent="0.2">
      <c r="A412" s="380"/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1"/>
      <c r="M412" s="377" t="s">
        <v>43</v>
      </c>
      <c r="N412" s="378"/>
      <c r="O412" s="378"/>
      <c r="P412" s="378"/>
      <c r="Q412" s="378"/>
      <c r="R412" s="378"/>
      <c r="S412" s="379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52" x14ac:dyDescent="0.2">
      <c r="A413" s="380"/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1"/>
      <c r="M413" s="377" t="s">
        <v>43</v>
      </c>
      <c r="N413" s="378"/>
      <c r="O413" s="378"/>
      <c r="P413" s="378"/>
      <c r="Q413" s="378"/>
      <c r="R413" s="378"/>
      <c r="S413" s="379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52" ht="14.25" customHeight="1" x14ac:dyDescent="0.25">
      <c r="A414" s="372" t="s">
        <v>106</v>
      </c>
      <c r="B414" s="372"/>
      <c r="C414" s="372"/>
      <c r="D414" s="372"/>
      <c r="E414" s="372"/>
      <c r="F414" s="372"/>
      <c r="G414" s="372"/>
      <c r="H414" s="372"/>
      <c r="I414" s="372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72"/>
      <c r="V414" s="372"/>
      <c r="W414" s="372"/>
      <c r="X414" s="67"/>
      <c r="Y414" s="67"/>
    </row>
    <row r="415" spans="1:52" ht="16.5" customHeight="1" x14ac:dyDescent="0.25">
      <c r="A415" s="64" t="s">
        <v>569</v>
      </c>
      <c r="B415" s="64" t="s">
        <v>570</v>
      </c>
      <c r="C415" s="37">
        <v>4301020222</v>
      </c>
      <c r="D415" s="373">
        <v>4607091388930</v>
      </c>
      <c r="E415" s="37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109</v>
      </c>
      <c r="L415" s="38">
        <v>55</v>
      </c>
      <c r="M415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75"/>
      <c r="O415" s="375"/>
      <c r="P415" s="375"/>
      <c r="Q415" s="37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16.5" customHeight="1" x14ac:dyDescent="0.25">
      <c r="A416" s="64" t="s">
        <v>571</v>
      </c>
      <c r="B416" s="64" t="s">
        <v>572</v>
      </c>
      <c r="C416" s="37">
        <v>4301020206</v>
      </c>
      <c r="D416" s="373">
        <v>4680115880054</v>
      </c>
      <c r="E416" s="373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75"/>
      <c r="O416" s="375"/>
      <c r="P416" s="375"/>
      <c r="Q416" s="37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80"/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1"/>
      <c r="M417" s="377" t="s">
        <v>43</v>
      </c>
      <c r="N417" s="378"/>
      <c r="O417" s="378"/>
      <c r="P417" s="378"/>
      <c r="Q417" s="378"/>
      <c r="R417" s="378"/>
      <c r="S417" s="379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80"/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1"/>
      <c r="M418" s="377" t="s">
        <v>43</v>
      </c>
      <c r="N418" s="378"/>
      <c r="O418" s="378"/>
      <c r="P418" s="378"/>
      <c r="Q418" s="378"/>
      <c r="R418" s="378"/>
      <c r="S418" s="379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72" t="s">
        <v>75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67"/>
      <c r="Y419" s="67"/>
    </row>
    <row r="420" spans="1:52" ht="27" customHeight="1" x14ac:dyDescent="0.25">
      <c r="A420" s="64" t="s">
        <v>573</v>
      </c>
      <c r="B420" s="64" t="s">
        <v>574</v>
      </c>
      <c r="C420" s="37">
        <v>4301031252</v>
      </c>
      <c r="D420" s="373">
        <v>4680115883116</v>
      </c>
      <c r="E420" s="37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60</v>
      </c>
      <c r="M420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75"/>
      <c r="O420" s="375"/>
      <c r="P420" s="375"/>
      <c r="Q420" s="376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19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575</v>
      </c>
      <c r="B421" s="64" t="s">
        <v>576</v>
      </c>
      <c r="C421" s="37">
        <v>4301031248</v>
      </c>
      <c r="D421" s="373">
        <v>4680115883093</v>
      </c>
      <c r="E421" s="373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75"/>
      <c r="O421" s="375"/>
      <c r="P421" s="375"/>
      <c r="Q421" s="376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577</v>
      </c>
      <c r="B422" s="64" t="s">
        <v>578</v>
      </c>
      <c r="C422" s="37">
        <v>4301031250</v>
      </c>
      <c r="D422" s="373">
        <v>4680115883109</v>
      </c>
      <c r="E422" s="373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78</v>
      </c>
      <c r="L422" s="38">
        <v>60</v>
      </c>
      <c r="M422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75"/>
      <c r="O422" s="375"/>
      <c r="P422" s="375"/>
      <c r="Q422" s="376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4301031249</v>
      </c>
      <c r="D423" s="373">
        <v>4680115882072</v>
      </c>
      <c r="E423" s="373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60</v>
      </c>
      <c r="M423" s="606" t="s">
        <v>581</v>
      </c>
      <c r="N423" s="375"/>
      <c r="O423" s="375"/>
      <c r="P423" s="375"/>
      <c r="Q423" s="37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4301031251</v>
      </c>
      <c r="D424" s="373">
        <v>4680115882102</v>
      </c>
      <c r="E424" s="373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607" t="s">
        <v>584</v>
      </c>
      <c r="N424" s="375"/>
      <c r="O424" s="375"/>
      <c r="P424" s="375"/>
      <c r="Q424" s="376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ht="27" customHeight="1" x14ac:dyDescent="0.25">
      <c r="A425" s="64" t="s">
        <v>585</v>
      </c>
      <c r="B425" s="64" t="s">
        <v>586</v>
      </c>
      <c r="C425" s="37">
        <v>4301031253</v>
      </c>
      <c r="D425" s="373">
        <v>4680115882096</v>
      </c>
      <c r="E425" s="373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78</v>
      </c>
      <c r="L425" s="38">
        <v>60</v>
      </c>
      <c r="M425" s="608" t="s">
        <v>587</v>
      </c>
      <c r="N425" s="375"/>
      <c r="O425" s="375"/>
      <c r="P425" s="375"/>
      <c r="Q425" s="376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65</v>
      </c>
    </row>
    <row r="426" spans="1:52" x14ac:dyDescent="0.2">
      <c r="A426" s="380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1"/>
      <c r="M426" s="377" t="s">
        <v>43</v>
      </c>
      <c r="N426" s="378"/>
      <c r="O426" s="378"/>
      <c r="P426" s="378"/>
      <c r="Q426" s="378"/>
      <c r="R426" s="378"/>
      <c r="S426" s="379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1"/>
      <c r="M427" s="377" t="s">
        <v>43</v>
      </c>
      <c r="N427" s="378"/>
      <c r="O427" s="378"/>
      <c r="P427" s="378"/>
      <c r="Q427" s="378"/>
      <c r="R427" s="378"/>
      <c r="S427" s="379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72" t="s">
        <v>79</v>
      </c>
      <c r="B428" s="372"/>
      <c r="C428" s="372"/>
      <c r="D428" s="372"/>
      <c r="E428" s="372"/>
      <c r="F428" s="372"/>
      <c r="G428" s="372"/>
      <c r="H428" s="372"/>
      <c r="I428" s="372"/>
      <c r="J428" s="372"/>
      <c r="K428" s="372"/>
      <c r="L428" s="372"/>
      <c r="M428" s="372"/>
      <c r="N428" s="372"/>
      <c r="O428" s="372"/>
      <c r="P428" s="372"/>
      <c r="Q428" s="372"/>
      <c r="R428" s="372"/>
      <c r="S428" s="372"/>
      <c r="T428" s="372"/>
      <c r="U428" s="372"/>
      <c r="V428" s="372"/>
      <c r="W428" s="372"/>
      <c r="X428" s="67"/>
      <c r="Y428" s="67"/>
    </row>
    <row r="429" spans="1:52" ht="16.5" customHeight="1" x14ac:dyDescent="0.25">
      <c r="A429" s="64" t="s">
        <v>588</v>
      </c>
      <c r="B429" s="64" t="s">
        <v>589</v>
      </c>
      <c r="C429" s="37">
        <v>4301051230</v>
      </c>
      <c r="D429" s="373">
        <v>4607091383409</v>
      </c>
      <c r="E429" s="373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75"/>
      <c r="O429" s="375"/>
      <c r="P429" s="375"/>
      <c r="Q429" s="376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16.5" customHeight="1" x14ac:dyDescent="0.25">
      <c r="A430" s="64" t="s">
        <v>590</v>
      </c>
      <c r="B430" s="64" t="s">
        <v>591</v>
      </c>
      <c r="C430" s="37">
        <v>4301051231</v>
      </c>
      <c r="D430" s="373">
        <v>4607091383416</v>
      </c>
      <c r="E430" s="373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78</v>
      </c>
      <c r="L430" s="38">
        <v>45</v>
      </c>
      <c r="M430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75"/>
      <c r="O430" s="375"/>
      <c r="P430" s="375"/>
      <c r="Q430" s="376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80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1"/>
      <c r="M431" s="377" t="s">
        <v>43</v>
      </c>
      <c r="N431" s="378"/>
      <c r="O431" s="378"/>
      <c r="P431" s="378"/>
      <c r="Q431" s="378"/>
      <c r="R431" s="378"/>
      <c r="S431" s="379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1"/>
      <c r="M432" s="377" t="s">
        <v>43</v>
      </c>
      <c r="N432" s="378"/>
      <c r="O432" s="378"/>
      <c r="P432" s="378"/>
      <c r="Q432" s="378"/>
      <c r="R432" s="378"/>
      <c r="S432" s="379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70" t="s">
        <v>592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55"/>
      <c r="Y433" s="55"/>
    </row>
    <row r="434" spans="1:52" ht="16.5" customHeight="1" x14ac:dyDescent="0.25">
      <c r="A434" s="371" t="s">
        <v>593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6"/>
      <c r="Y434" s="66"/>
    </row>
    <row r="435" spans="1:52" ht="14.25" customHeight="1" x14ac:dyDescent="0.25">
      <c r="A435" s="372" t="s">
        <v>113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67"/>
      <c r="Y435" s="67"/>
    </row>
    <row r="436" spans="1:52" ht="27" customHeight="1" x14ac:dyDescent="0.25">
      <c r="A436" s="64" t="s">
        <v>594</v>
      </c>
      <c r="B436" s="64" t="s">
        <v>595</v>
      </c>
      <c r="C436" s="37">
        <v>4301011434</v>
      </c>
      <c r="D436" s="373">
        <v>4680115881099</v>
      </c>
      <c r="E436" s="373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61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75"/>
      <c r="O436" s="375"/>
      <c r="P436" s="375"/>
      <c r="Q436" s="376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ht="27" customHeight="1" x14ac:dyDescent="0.25">
      <c r="A437" s="64" t="s">
        <v>596</v>
      </c>
      <c r="B437" s="64" t="s">
        <v>597</v>
      </c>
      <c r="C437" s="37">
        <v>4301011435</v>
      </c>
      <c r="D437" s="373">
        <v>4680115881150</v>
      </c>
      <c r="E437" s="373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109</v>
      </c>
      <c r="L437" s="38">
        <v>50</v>
      </c>
      <c r="M437" s="6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75"/>
      <c r="O437" s="375"/>
      <c r="P437" s="375"/>
      <c r="Q437" s="37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65</v>
      </c>
    </row>
    <row r="438" spans="1:52" x14ac:dyDescent="0.2">
      <c r="A438" s="380"/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1"/>
      <c r="M438" s="377" t="s">
        <v>43</v>
      </c>
      <c r="N438" s="378"/>
      <c r="O438" s="378"/>
      <c r="P438" s="378"/>
      <c r="Q438" s="378"/>
      <c r="R438" s="378"/>
      <c r="S438" s="379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80"/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1"/>
      <c r="M439" s="377" t="s">
        <v>43</v>
      </c>
      <c r="N439" s="378"/>
      <c r="O439" s="378"/>
      <c r="P439" s="378"/>
      <c r="Q439" s="378"/>
      <c r="R439" s="378"/>
      <c r="S439" s="379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72" t="s">
        <v>106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4301020231</v>
      </c>
      <c r="D441" s="373">
        <v>4680115881129</v>
      </c>
      <c r="E441" s="373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61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75"/>
      <c r="O441" s="375"/>
      <c r="P441" s="375"/>
      <c r="Q441" s="376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16.5" customHeight="1" x14ac:dyDescent="0.25">
      <c r="A442" s="64" t="s">
        <v>600</v>
      </c>
      <c r="B442" s="64" t="s">
        <v>601</v>
      </c>
      <c r="C442" s="37">
        <v>4301020230</v>
      </c>
      <c r="D442" s="373">
        <v>4680115881112</v>
      </c>
      <c r="E442" s="373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9" t="s">
        <v>109</v>
      </c>
      <c r="L442" s="38">
        <v>50</v>
      </c>
      <c r="M442" s="61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75"/>
      <c r="O442" s="375"/>
      <c r="P442" s="375"/>
      <c r="Q442" s="376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80"/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1"/>
      <c r="M443" s="377" t="s">
        <v>43</v>
      </c>
      <c r="N443" s="378"/>
      <c r="O443" s="378"/>
      <c r="P443" s="378"/>
      <c r="Q443" s="378"/>
      <c r="R443" s="378"/>
      <c r="S443" s="379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80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1"/>
      <c r="M444" s="377" t="s">
        <v>43</v>
      </c>
      <c r="N444" s="378"/>
      <c r="O444" s="378"/>
      <c r="P444" s="378"/>
      <c r="Q444" s="378"/>
      <c r="R444" s="378"/>
      <c r="S444" s="379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72" t="s">
        <v>75</v>
      </c>
      <c r="B445" s="372"/>
      <c r="C445" s="372"/>
      <c r="D445" s="372"/>
      <c r="E445" s="372"/>
      <c r="F445" s="372"/>
      <c r="G445" s="372"/>
      <c r="H445" s="372"/>
      <c r="I445" s="372"/>
      <c r="J445" s="372"/>
      <c r="K445" s="372"/>
      <c r="L445" s="372"/>
      <c r="M445" s="372"/>
      <c r="N445" s="372"/>
      <c r="O445" s="372"/>
      <c r="P445" s="372"/>
      <c r="Q445" s="372"/>
      <c r="R445" s="372"/>
      <c r="S445" s="372"/>
      <c r="T445" s="372"/>
      <c r="U445" s="372"/>
      <c r="V445" s="372"/>
      <c r="W445" s="372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4301031192</v>
      </c>
      <c r="D446" s="373">
        <v>4680115881167</v>
      </c>
      <c r="E446" s="373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61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75"/>
      <c r="O446" s="375"/>
      <c r="P446" s="375"/>
      <c r="Q446" s="376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27" customHeight="1" x14ac:dyDescent="0.25">
      <c r="A447" s="64" t="s">
        <v>604</v>
      </c>
      <c r="B447" s="64" t="s">
        <v>605</v>
      </c>
      <c r="C447" s="37">
        <v>4301031193</v>
      </c>
      <c r="D447" s="373">
        <v>4680115881136</v>
      </c>
      <c r="E447" s="373"/>
      <c r="F447" s="63">
        <v>0.73</v>
      </c>
      <c r="G447" s="38">
        <v>6</v>
      </c>
      <c r="H447" s="63">
        <v>4.38</v>
      </c>
      <c r="I447" s="63">
        <v>4.6399999999999997</v>
      </c>
      <c r="J447" s="38">
        <v>156</v>
      </c>
      <c r="K447" s="39" t="s">
        <v>78</v>
      </c>
      <c r="L447" s="38">
        <v>40</v>
      </c>
      <c r="M447" s="616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75"/>
      <c r="O447" s="375"/>
      <c r="P447" s="375"/>
      <c r="Q447" s="376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IFERROR(IF(V447=0,"",ROUNDUP(V447/H447,0)*0.00753),"")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x14ac:dyDescent="0.2">
      <c r="A448" s="380"/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1"/>
      <c r="M448" s="377" t="s">
        <v>43</v>
      </c>
      <c r="N448" s="378"/>
      <c r="O448" s="378"/>
      <c r="P448" s="378"/>
      <c r="Q448" s="378"/>
      <c r="R448" s="378"/>
      <c r="S448" s="379"/>
      <c r="T448" s="43" t="s">
        <v>42</v>
      </c>
      <c r="U448" s="44">
        <f>IFERROR(U446/H446,"0")+IFERROR(U447/H447,"0")</f>
        <v>0</v>
      </c>
      <c r="V448" s="44">
        <f>IFERROR(V446/H446,"0")+IFERROR(V447/H447,"0")</f>
        <v>0</v>
      </c>
      <c r="W448" s="44">
        <f>IFERROR(IF(W446="",0,W446),"0")+IFERROR(IF(W447="",0,W447),"0")</f>
        <v>0</v>
      </c>
      <c r="X448" s="68"/>
      <c r="Y448" s="68"/>
    </row>
    <row r="449" spans="1:52" x14ac:dyDescent="0.2">
      <c r="A449" s="380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1"/>
      <c r="M449" s="377" t="s">
        <v>43</v>
      </c>
      <c r="N449" s="378"/>
      <c r="O449" s="378"/>
      <c r="P449" s="378"/>
      <c r="Q449" s="378"/>
      <c r="R449" s="378"/>
      <c r="S449" s="379"/>
      <c r="T449" s="43" t="s">
        <v>0</v>
      </c>
      <c r="U449" s="44">
        <f>IFERROR(SUM(U446:U447),"0")</f>
        <v>0</v>
      </c>
      <c r="V449" s="44">
        <f>IFERROR(SUM(V446:V447),"0")</f>
        <v>0</v>
      </c>
      <c r="W449" s="43"/>
      <c r="X449" s="68"/>
      <c r="Y449" s="68"/>
    </row>
    <row r="450" spans="1:52" ht="14.25" customHeight="1" x14ac:dyDescent="0.25">
      <c r="A450" s="372" t="s">
        <v>79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67"/>
      <c r="Y450" s="67"/>
    </row>
    <row r="451" spans="1:52" ht="27" customHeight="1" x14ac:dyDescent="0.25">
      <c r="A451" s="64" t="s">
        <v>606</v>
      </c>
      <c r="B451" s="64" t="s">
        <v>607</v>
      </c>
      <c r="C451" s="37">
        <v>4301051381</v>
      </c>
      <c r="D451" s="373">
        <v>4680115881068</v>
      </c>
      <c r="E451" s="373"/>
      <c r="F451" s="63">
        <v>1.3</v>
      </c>
      <c r="G451" s="38">
        <v>6</v>
      </c>
      <c r="H451" s="63">
        <v>7.8</v>
      </c>
      <c r="I451" s="63">
        <v>8.2799999999999994</v>
      </c>
      <c r="J451" s="38">
        <v>56</v>
      </c>
      <c r="K451" s="39" t="s">
        <v>78</v>
      </c>
      <c r="L451" s="38">
        <v>30</v>
      </c>
      <c r="M451" s="61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75"/>
      <c r="O451" s="375"/>
      <c r="P451" s="375"/>
      <c r="Q451" s="376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IFERROR(IF(V451=0,"",ROUNDUP(V451/H451,0)*0.02175),"")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ht="27" customHeight="1" x14ac:dyDescent="0.25">
      <c r="A452" s="64" t="s">
        <v>608</v>
      </c>
      <c r="B452" s="64" t="s">
        <v>609</v>
      </c>
      <c r="C452" s="37">
        <v>4301051382</v>
      </c>
      <c r="D452" s="373">
        <v>4680115881075</v>
      </c>
      <c r="E452" s="373"/>
      <c r="F452" s="63">
        <v>0.5</v>
      </c>
      <c r="G452" s="38">
        <v>6</v>
      </c>
      <c r="H452" s="63">
        <v>3</v>
      </c>
      <c r="I452" s="63">
        <v>3.2</v>
      </c>
      <c r="J452" s="38">
        <v>156</v>
      </c>
      <c r="K452" s="39" t="s">
        <v>78</v>
      </c>
      <c r="L452" s="38">
        <v>30</v>
      </c>
      <c r="M452" s="61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75"/>
      <c r="O452" s="375"/>
      <c r="P452" s="375"/>
      <c r="Q452" s="376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x14ac:dyDescent="0.2">
      <c r="A453" s="380"/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1"/>
      <c r="M453" s="377" t="s">
        <v>43</v>
      </c>
      <c r="N453" s="378"/>
      <c r="O453" s="378"/>
      <c r="P453" s="378"/>
      <c r="Q453" s="378"/>
      <c r="R453" s="378"/>
      <c r="S453" s="379"/>
      <c r="T453" s="43" t="s">
        <v>42</v>
      </c>
      <c r="U453" s="44">
        <f>IFERROR(U451/H451,"0")+IFERROR(U452/H452,"0")</f>
        <v>0</v>
      </c>
      <c r="V453" s="44">
        <f>IFERROR(V451/H451,"0")+IFERROR(V452/H452,"0")</f>
        <v>0</v>
      </c>
      <c r="W453" s="44">
        <f>IFERROR(IF(W451="",0,W451),"0")+IFERROR(IF(W452="",0,W452),"0")</f>
        <v>0</v>
      </c>
      <c r="X453" s="68"/>
      <c r="Y453" s="68"/>
    </row>
    <row r="454" spans="1:52" x14ac:dyDescent="0.2">
      <c r="A454" s="380"/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1"/>
      <c r="M454" s="377" t="s">
        <v>43</v>
      </c>
      <c r="N454" s="378"/>
      <c r="O454" s="378"/>
      <c r="P454" s="378"/>
      <c r="Q454" s="378"/>
      <c r="R454" s="378"/>
      <c r="S454" s="379"/>
      <c r="T454" s="43" t="s">
        <v>0</v>
      </c>
      <c r="U454" s="44">
        <f>IFERROR(SUM(U451:U452),"0")</f>
        <v>0</v>
      </c>
      <c r="V454" s="44">
        <f>IFERROR(SUM(V451:V452),"0")</f>
        <v>0</v>
      </c>
      <c r="W454" s="43"/>
      <c r="X454" s="68"/>
      <c r="Y454" s="68"/>
    </row>
    <row r="455" spans="1:52" ht="16.5" customHeight="1" x14ac:dyDescent="0.25">
      <c r="A455" s="371" t="s">
        <v>610</v>
      </c>
      <c r="B455" s="371"/>
      <c r="C455" s="371"/>
      <c r="D455" s="371"/>
      <c r="E455" s="371"/>
      <c r="F455" s="371"/>
      <c r="G455" s="371"/>
      <c r="H455" s="371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  <c r="V455" s="371"/>
      <c r="W455" s="371"/>
      <c r="X455" s="66"/>
      <c r="Y455" s="66"/>
    </row>
    <row r="456" spans="1:52" ht="14.25" customHeight="1" x14ac:dyDescent="0.25">
      <c r="A456" s="372" t="s">
        <v>79</v>
      </c>
      <c r="B456" s="372"/>
      <c r="C456" s="372"/>
      <c r="D456" s="372"/>
      <c r="E456" s="372"/>
      <c r="F456" s="372"/>
      <c r="G456" s="372"/>
      <c r="H456" s="372"/>
      <c r="I456" s="372"/>
      <c r="J456" s="372"/>
      <c r="K456" s="372"/>
      <c r="L456" s="372"/>
      <c r="M456" s="372"/>
      <c r="N456" s="372"/>
      <c r="O456" s="372"/>
      <c r="P456" s="372"/>
      <c r="Q456" s="372"/>
      <c r="R456" s="372"/>
      <c r="S456" s="372"/>
      <c r="T456" s="372"/>
      <c r="U456" s="372"/>
      <c r="V456" s="372"/>
      <c r="W456" s="372"/>
      <c r="X456" s="67"/>
      <c r="Y456" s="67"/>
    </row>
    <row r="457" spans="1:52" ht="16.5" customHeight="1" x14ac:dyDescent="0.25">
      <c r="A457" s="64" t="s">
        <v>611</v>
      </c>
      <c r="B457" s="64" t="s">
        <v>612</v>
      </c>
      <c r="C457" s="37">
        <v>4301051310</v>
      </c>
      <c r="D457" s="373">
        <v>4680115880870</v>
      </c>
      <c r="E457" s="373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9" t="s">
        <v>139</v>
      </c>
      <c r="L457" s="38">
        <v>40</v>
      </c>
      <c r="M457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75"/>
      <c r="O457" s="375"/>
      <c r="P457" s="375"/>
      <c r="Q457" s="376"/>
      <c r="R457" s="40" t="s">
        <v>48</v>
      </c>
      <c r="S457" s="40" t="s">
        <v>48</v>
      </c>
      <c r="T457" s="41" t="s">
        <v>0</v>
      </c>
      <c r="U457" s="59">
        <v>0</v>
      </c>
      <c r="V457" s="56">
        <f>IFERROR(IF(U457="",0,CEILING((U457/$H457),1)*$H457),"")</f>
        <v>0</v>
      </c>
      <c r="W457" s="42" t="str">
        <f>IFERROR(IF(V457=0,"",ROUNDUP(V457/H457,0)*0.02175),"")</f>
        <v/>
      </c>
      <c r="X457" s="69" t="s">
        <v>48</v>
      </c>
      <c r="Y457" s="70" t="s">
        <v>48</v>
      </c>
      <c r="AC457" s="71"/>
      <c r="AZ457" s="311" t="s">
        <v>65</v>
      </c>
    </row>
    <row r="458" spans="1:52" x14ac:dyDescent="0.2">
      <c r="A458" s="380"/>
      <c r="B458" s="380"/>
      <c r="C458" s="380"/>
      <c r="D458" s="380"/>
      <c r="E458" s="380"/>
      <c r="F458" s="380"/>
      <c r="G458" s="380"/>
      <c r="H458" s="380"/>
      <c r="I458" s="380"/>
      <c r="J458" s="380"/>
      <c r="K458" s="380"/>
      <c r="L458" s="381"/>
      <c r="M458" s="377" t="s">
        <v>43</v>
      </c>
      <c r="N458" s="378"/>
      <c r="O458" s="378"/>
      <c r="P458" s="378"/>
      <c r="Q458" s="378"/>
      <c r="R458" s="378"/>
      <c r="S458" s="379"/>
      <c r="T458" s="43" t="s">
        <v>42</v>
      </c>
      <c r="U458" s="44">
        <f>IFERROR(U457/H457,"0")</f>
        <v>0</v>
      </c>
      <c r="V458" s="44">
        <f>IFERROR(V457/H457,"0")</f>
        <v>0</v>
      </c>
      <c r="W458" s="44">
        <f>IFERROR(IF(W457="",0,W457),"0")</f>
        <v>0</v>
      </c>
      <c r="X458" s="68"/>
      <c r="Y458" s="68"/>
    </row>
    <row r="459" spans="1:52" x14ac:dyDescent="0.2">
      <c r="A459" s="380"/>
      <c r="B459" s="380"/>
      <c r="C459" s="380"/>
      <c r="D459" s="380"/>
      <c r="E459" s="380"/>
      <c r="F459" s="380"/>
      <c r="G459" s="380"/>
      <c r="H459" s="380"/>
      <c r="I459" s="380"/>
      <c r="J459" s="380"/>
      <c r="K459" s="380"/>
      <c r="L459" s="381"/>
      <c r="M459" s="377" t="s">
        <v>43</v>
      </c>
      <c r="N459" s="378"/>
      <c r="O459" s="378"/>
      <c r="P459" s="378"/>
      <c r="Q459" s="378"/>
      <c r="R459" s="378"/>
      <c r="S459" s="379"/>
      <c r="T459" s="43" t="s">
        <v>0</v>
      </c>
      <c r="U459" s="44">
        <f>IFERROR(SUM(U457:U457),"0")</f>
        <v>0</v>
      </c>
      <c r="V459" s="44">
        <f>IFERROR(SUM(V457:V457),"0")</f>
        <v>0</v>
      </c>
      <c r="W459" s="43"/>
      <c r="X459" s="68"/>
      <c r="Y459" s="68"/>
    </row>
    <row r="460" spans="1:52" ht="15" customHeight="1" x14ac:dyDescent="0.2">
      <c r="A460" s="380"/>
      <c r="B460" s="380"/>
      <c r="C460" s="380"/>
      <c r="D460" s="380"/>
      <c r="E460" s="380"/>
      <c r="F460" s="380"/>
      <c r="G460" s="380"/>
      <c r="H460" s="380"/>
      <c r="I460" s="380"/>
      <c r="J460" s="380"/>
      <c r="K460" s="380"/>
      <c r="L460" s="623"/>
      <c r="M460" s="620" t="s">
        <v>36</v>
      </c>
      <c r="N460" s="621"/>
      <c r="O460" s="621"/>
      <c r="P460" s="621"/>
      <c r="Q460" s="621"/>
      <c r="R460" s="621"/>
      <c r="S460" s="622"/>
      <c r="T460" s="43" t="s">
        <v>0</v>
      </c>
      <c r="U460" s="44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3000</v>
      </c>
      <c r="V460" s="44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3000</v>
      </c>
      <c r="W460" s="43"/>
      <c r="X460" s="68"/>
      <c r="Y460" s="68"/>
    </row>
    <row r="461" spans="1:52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623"/>
      <c r="M461" s="620" t="s">
        <v>37</v>
      </c>
      <c r="N461" s="621"/>
      <c r="O461" s="621"/>
      <c r="P461" s="621"/>
      <c r="Q461" s="621"/>
      <c r="R461" s="621"/>
      <c r="S461" s="622"/>
      <c r="T461" s="43" t="s">
        <v>0</v>
      </c>
      <c r="U461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3096</v>
      </c>
      <c r="V461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3096</v>
      </c>
      <c r="W461" s="43"/>
      <c r="X461" s="68"/>
      <c r="Y461" s="68"/>
    </row>
    <row r="462" spans="1:52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623"/>
      <c r="M462" s="620" t="s">
        <v>38</v>
      </c>
      <c r="N462" s="621"/>
      <c r="O462" s="621"/>
      <c r="P462" s="621"/>
      <c r="Q462" s="621"/>
      <c r="R462" s="621"/>
      <c r="S462" s="622"/>
      <c r="T462" s="43" t="s">
        <v>23</v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5</v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5</v>
      </c>
      <c r="W462" s="43"/>
      <c r="X462" s="68"/>
      <c r="Y462" s="68"/>
    </row>
    <row r="463" spans="1:52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623"/>
      <c r="M463" s="620" t="s">
        <v>39</v>
      </c>
      <c r="N463" s="621"/>
      <c r="O463" s="621"/>
      <c r="P463" s="621"/>
      <c r="Q463" s="621"/>
      <c r="R463" s="621"/>
      <c r="S463" s="622"/>
      <c r="T463" s="43" t="s">
        <v>0</v>
      </c>
      <c r="U463" s="44">
        <f>GrossWeightTotal+PalletQtyTotal*25</f>
        <v>3221</v>
      </c>
      <c r="V463" s="44">
        <f>GrossWeightTotalR+PalletQtyTotalR*25</f>
        <v>3221</v>
      </c>
      <c r="W463" s="43"/>
      <c r="X463" s="68"/>
      <c r="Y463" s="68"/>
    </row>
    <row r="464" spans="1:52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623"/>
      <c r="M464" s="620" t="s">
        <v>40</v>
      </c>
      <c r="N464" s="621"/>
      <c r="O464" s="621"/>
      <c r="P464" s="621"/>
      <c r="Q464" s="621"/>
      <c r="R464" s="621"/>
      <c r="S464" s="622"/>
      <c r="T464" s="43" t="s">
        <v>23</v>
      </c>
      <c r="U464" s="44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200</v>
      </c>
      <c r="V464" s="44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200</v>
      </c>
      <c r="W464" s="43"/>
      <c r="X464" s="68"/>
      <c r="Y464" s="68"/>
    </row>
    <row r="465" spans="1:28" ht="14.25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623"/>
      <c r="M465" s="620" t="s">
        <v>41</v>
      </c>
      <c r="N465" s="621"/>
      <c r="O465" s="621"/>
      <c r="P465" s="621"/>
      <c r="Q465" s="621"/>
      <c r="R465" s="621"/>
      <c r="S465" s="622"/>
      <c r="T465" s="46" t="s">
        <v>54</v>
      </c>
      <c r="U465" s="43"/>
      <c r="V465" s="43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4.3499999999999996</v>
      </c>
      <c r="X465" s="68"/>
      <c r="Y465" s="68"/>
    </row>
    <row r="466" spans="1:28" ht="13.5" thickBot="1" x14ac:dyDescent="0.25"/>
    <row r="467" spans="1:28" ht="27" thickTop="1" thickBot="1" x14ac:dyDescent="0.25">
      <c r="A467" s="47" t="s">
        <v>9</v>
      </c>
      <c r="B467" s="72" t="s">
        <v>74</v>
      </c>
      <c r="C467" s="624" t="s">
        <v>104</v>
      </c>
      <c r="D467" s="624" t="s">
        <v>104</v>
      </c>
      <c r="E467" s="624" t="s">
        <v>104</v>
      </c>
      <c r="F467" s="624" t="s">
        <v>104</v>
      </c>
      <c r="G467" s="624" t="s">
        <v>237</v>
      </c>
      <c r="H467" s="624" t="s">
        <v>237</v>
      </c>
      <c r="I467" s="624" t="s">
        <v>237</v>
      </c>
      <c r="J467" s="624" t="s">
        <v>237</v>
      </c>
      <c r="K467" s="624" t="s">
        <v>237</v>
      </c>
      <c r="L467" s="624" t="s">
        <v>237</v>
      </c>
      <c r="M467" s="624" t="s">
        <v>425</v>
      </c>
      <c r="N467" s="624" t="s">
        <v>425</v>
      </c>
      <c r="O467" s="624" t="s">
        <v>472</v>
      </c>
      <c r="P467" s="624" t="s">
        <v>472</v>
      </c>
      <c r="Q467" s="72" t="s">
        <v>550</v>
      </c>
      <c r="R467" s="624" t="s">
        <v>592</v>
      </c>
      <c r="S467" s="624" t="s">
        <v>592</v>
      </c>
      <c r="T467" s="1"/>
      <c r="Y467" s="61"/>
      <c r="AB467" s="1"/>
    </row>
    <row r="468" spans="1:28" ht="14.25" customHeight="1" thickTop="1" x14ac:dyDescent="0.2">
      <c r="A468" s="625" t="s">
        <v>10</v>
      </c>
      <c r="B468" s="624" t="s">
        <v>74</v>
      </c>
      <c r="C468" s="624" t="s">
        <v>105</v>
      </c>
      <c r="D468" s="624" t="s">
        <v>112</v>
      </c>
      <c r="E468" s="624" t="s">
        <v>104</v>
      </c>
      <c r="F468" s="624" t="s">
        <v>228</v>
      </c>
      <c r="G468" s="624" t="s">
        <v>238</v>
      </c>
      <c r="H468" s="624" t="s">
        <v>245</v>
      </c>
      <c r="I468" s="624" t="s">
        <v>262</v>
      </c>
      <c r="J468" s="624" t="s">
        <v>318</v>
      </c>
      <c r="K468" s="624" t="s">
        <v>394</v>
      </c>
      <c r="L468" s="624" t="s">
        <v>412</v>
      </c>
      <c r="M468" s="624" t="s">
        <v>426</v>
      </c>
      <c r="N468" s="624" t="s">
        <v>449</v>
      </c>
      <c r="O468" s="624" t="s">
        <v>473</v>
      </c>
      <c r="P468" s="624" t="s">
        <v>526</v>
      </c>
      <c r="Q468" s="624" t="s">
        <v>550</v>
      </c>
      <c r="R468" s="624" t="s">
        <v>593</v>
      </c>
      <c r="S468" s="624" t="s">
        <v>610</v>
      </c>
      <c r="T468" s="1"/>
      <c r="Y468" s="61"/>
      <c r="AB468" s="1"/>
    </row>
    <row r="469" spans="1:28" ht="13.5" thickBot="1" x14ac:dyDescent="0.25">
      <c r="A469" s="626"/>
      <c r="B469" s="624"/>
      <c r="C469" s="624"/>
      <c r="D469" s="624"/>
      <c r="E469" s="624"/>
      <c r="F469" s="624"/>
      <c r="G469" s="624"/>
      <c r="H469" s="624"/>
      <c r="I469" s="624"/>
      <c r="J469" s="624"/>
      <c r="K469" s="624"/>
      <c r="L469" s="624"/>
      <c r="M469" s="624"/>
      <c r="N469" s="624"/>
      <c r="O469" s="624"/>
      <c r="P469" s="624"/>
      <c r="Q469" s="624"/>
      <c r="R469" s="624"/>
      <c r="S469" s="624"/>
      <c r="T469" s="1"/>
      <c r="Y469" s="61"/>
      <c r="AB469" s="1"/>
    </row>
    <row r="470" spans="1:28" ht="18" thickTop="1" thickBot="1" x14ac:dyDescent="0.25">
      <c r="A470" s="47" t="s">
        <v>13</v>
      </c>
      <c r="B470" s="53">
        <f>IFERROR(V22*1,"0")+IFERROR(V26*1,"0")+IFERROR(V27*1,"0")+IFERROR(V28*1,"0")+IFERROR(V29*1,"0")+IFERROR(V30*1,"0")+IFERROR(V31*1,"0")+IFERROR(V35*1,"0")+IFERROR(V36*1,"0")+IFERROR(V40*1,"0")</f>
        <v>0</v>
      </c>
      <c r="C470" s="53">
        <f>IFERROR(V46*1,"0")+IFERROR(V47*1,"0")</f>
        <v>0</v>
      </c>
      <c r="D470" s="53">
        <f>IFERROR(V52*1,"0")+IFERROR(V53*1,"0")+IFERROR(V54*1,"0")</f>
        <v>0</v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0" s="53">
        <f>IFERROR(V120*1,"0")+IFERROR(V121*1,"0")+IFERROR(V122*1,"0")+IFERROR(V123*1,"0")</f>
        <v>0</v>
      </c>
      <c r="G470" s="53">
        <f>IFERROR(V129*1,"0")+IFERROR(V130*1,"0")+IFERROR(V131*1,"0")</f>
        <v>0</v>
      </c>
      <c r="H470" s="53">
        <f>IFERROR(V136*1,"0")+IFERROR(V137*1,"0")+IFERROR(V138*1,"0")+IFERROR(V139*1,"0")+IFERROR(V140*1,"0")+IFERROR(V141*1,"0")+IFERROR(V142*1,"0")+IFERROR(V143*1,"0")</f>
        <v>0</v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53">
        <f>IFERROR(V249*1,"0")+IFERROR(V250*1,"0")+IFERROR(V251*1,"0")+IFERROR(V252*1,"0")+IFERROR(V253*1,"0")+IFERROR(V254*1,"0")+IFERROR(V255*1,"0")+IFERROR(V259*1,"0")+IFERROR(V260*1,"0")</f>
        <v>0</v>
      </c>
      <c r="L470" s="53">
        <f>IFERROR(V265*1,"0")+IFERROR(V269*1,"0")+IFERROR(V270*1,"0")+IFERROR(V271*1,"0")+IFERROR(V275*1,"0")+IFERROR(V279*1,"0")</f>
        <v>0</v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>3000</v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53">
        <f>IFERROR(V436*1,"0")+IFERROR(V437*1,"0")+IFERROR(V441*1,"0")+IFERROR(V442*1,"0")+IFERROR(V446*1,"0")+IFERROR(V447*1,"0")+IFERROR(V451*1,"0")+IFERROR(V452*1,"0")</f>
        <v>0</v>
      </c>
      <c r="S470" s="53">
        <f>IFERROR(V457*1,"0")</f>
        <v>0</v>
      </c>
      <c r="T470" s="1"/>
      <c r="Y470" s="61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613</v>
      </c>
      <c r="H1" s="9"/>
    </row>
    <row r="3" spans="2:8" x14ac:dyDescent="0.2">
      <c r="B3" s="54" t="s">
        <v>614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616</v>
      </c>
      <c r="C6" s="54" t="s">
        <v>617</v>
      </c>
      <c r="D6" s="54" t="s">
        <v>618</v>
      </c>
      <c r="E6" s="54" t="s">
        <v>48</v>
      </c>
    </row>
    <row r="7" spans="2:8" x14ac:dyDescent="0.2">
      <c r="B7" s="54" t="s">
        <v>619</v>
      </c>
      <c r="C7" s="54" t="s">
        <v>620</v>
      </c>
      <c r="D7" s="54" t="s">
        <v>621</v>
      </c>
      <c r="E7" s="54" t="s">
        <v>48</v>
      </c>
    </row>
    <row r="8" spans="2:8" x14ac:dyDescent="0.2">
      <c r="B8" s="54" t="s">
        <v>622</v>
      </c>
      <c r="C8" s="54" t="s">
        <v>623</v>
      </c>
      <c r="D8" s="54" t="s">
        <v>624</v>
      </c>
      <c r="E8" s="54" t="s">
        <v>48</v>
      </c>
    </row>
    <row r="9" spans="2:8" x14ac:dyDescent="0.2">
      <c r="B9" s="54" t="s">
        <v>625</v>
      </c>
      <c r="C9" s="54" t="s">
        <v>626</v>
      </c>
      <c r="D9" s="54" t="s">
        <v>627</v>
      </c>
      <c r="E9" s="54" t="s">
        <v>48</v>
      </c>
    </row>
    <row r="11" spans="2:8" x14ac:dyDescent="0.2">
      <c r="B11" s="54" t="s">
        <v>628</v>
      </c>
      <c r="C11" s="54" t="s">
        <v>617</v>
      </c>
      <c r="D11" s="54" t="s">
        <v>48</v>
      </c>
      <c r="E11" s="54" t="s">
        <v>48</v>
      </c>
    </row>
    <row r="13" spans="2:8" x14ac:dyDescent="0.2">
      <c r="B13" s="54" t="s">
        <v>629</v>
      </c>
      <c r="C13" s="54" t="s">
        <v>620</v>
      </c>
      <c r="D13" s="54" t="s">
        <v>48</v>
      </c>
      <c r="E13" s="54" t="s">
        <v>48</v>
      </c>
    </row>
    <row r="15" spans="2:8" x14ac:dyDescent="0.2">
      <c r="B15" s="54" t="s">
        <v>630</v>
      </c>
      <c r="C15" s="54" t="s">
        <v>623</v>
      </c>
      <c r="D15" s="54" t="s">
        <v>48</v>
      </c>
      <c r="E15" s="54" t="s">
        <v>48</v>
      </c>
    </row>
    <row r="17" spans="2:5" x14ac:dyDescent="0.2">
      <c r="B17" s="54" t="s">
        <v>631</v>
      </c>
      <c r="C17" s="54" t="s">
        <v>626</v>
      </c>
      <c r="D17" s="54" t="s">
        <v>48</v>
      </c>
      <c r="E17" s="54" t="s">
        <v>48</v>
      </c>
    </row>
    <row r="19" spans="2:5" x14ac:dyDescent="0.2">
      <c r="B19" s="54" t="s">
        <v>632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633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634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636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637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638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640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642</v>
      </c>
      <c r="C29" s="54" t="s">
        <v>48</v>
      </c>
      <c r="D29" s="54" t="s">
        <v>48</v>
      </c>
      <c r="E29" s="54" t="s">
        <v>48</v>
      </c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2023-09-29T14:05:20Z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