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Краснодар 11,07,23\"/>
    </mc:Choice>
  </mc:AlternateContent>
  <xr:revisionPtr revIDLastSave="0" documentId="13_ncr:1_{05C36E89-7892-4106-BAD3-84FB7BC88F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1" l="1"/>
  <c r="U422" i="1"/>
  <c r="U420" i="1"/>
  <c r="U419" i="1"/>
  <c r="V418" i="1"/>
  <c r="W418" i="1" s="1"/>
  <c r="V417" i="1"/>
  <c r="W417" i="1" s="1"/>
  <c r="V416" i="1"/>
  <c r="U414" i="1"/>
  <c r="U413" i="1"/>
  <c r="V412" i="1"/>
  <c r="W412" i="1" s="1"/>
  <c r="V411" i="1"/>
  <c r="U409" i="1"/>
  <c r="U408" i="1"/>
  <c r="V407" i="1"/>
  <c r="W407" i="1" s="1"/>
  <c r="V406" i="1"/>
  <c r="U404" i="1"/>
  <c r="U403" i="1"/>
  <c r="V402" i="1"/>
  <c r="W402" i="1" s="1"/>
  <c r="V401" i="1"/>
  <c r="U397" i="1"/>
  <c r="U396" i="1"/>
  <c r="V395" i="1"/>
  <c r="W395" i="1" s="1"/>
  <c r="V394" i="1"/>
  <c r="U392" i="1"/>
  <c r="U391" i="1"/>
  <c r="V390" i="1"/>
  <c r="W390" i="1" s="1"/>
  <c r="V389" i="1"/>
  <c r="W389" i="1" s="1"/>
  <c r="V388" i="1"/>
  <c r="W388" i="1" s="1"/>
  <c r="M388" i="1"/>
  <c r="V387" i="1"/>
  <c r="W387" i="1" s="1"/>
  <c r="V386" i="1"/>
  <c r="W386" i="1" s="1"/>
  <c r="V385" i="1"/>
  <c r="U383" i="1"/>
  <c r="U382" i="1"/>
  <c r="V381" i="1"/>
  <c r="W381" i="1" s="1"/>
  <c r="V380" i="1"/>
  <c r="U378" i="1"/>
  <c r="U377" i="1"/>
  <c r="V376" i="1"/>
  <c r="W376" i="1" s="1"/>
  <c r="V375" i="1"/>
  <c r="W375" i="1" s="1"/>
  <c r="V374" i="1"/>
  <c r="W374" i="1" s="1"/>
  <c r="V373" i="1"/>
  <c r="W373" i="1" s="1"/>
  <c r="V372" i="1"/>
  <c r="W372" i="1" s="1"/>
  <c r="V371" i="1"/>
  <c r="W371" i="1" s="1"/>
  <c r="M371" i="1"/>
  <c r="V370" i="1"/>
  <c r="W370" i="1" s="1"/>
  <c r="V369" i="1"/>
  <c r="W369" i="1" s="1"/>
  <c r="M369" i="1"/>
  <c r="V368" i="1"/>
  <c r="W368" i="1" s="1"/>
  <c r="V367" i="1"/>
  <c r="W367" i="1" s="1"/>
  <c r="U363" i="1"/>
  <c r="U362" i="1"/>
  <c r="V361" i="1"/>
  <c r="W361" i="1" s="1"/>
  <c r="V360" i="1"/>
  <c r="W360" i="1" s="1"/>
  <c r="V359" i="1"/>
  <c r="W359" i="1" s="1"/>
  <c r="V358" i="1"/>
  <c r="W358" i="1" s="1"/>
  <c r="V357" i="1"/>
  <c r="U355" i="1"/>
  <c r="U354" i="1"/>
  <c r="V353" i="1"/>
  <c r="W353" i="1" s="1"/>
  <c r="V352" i="1"/>
  <c r="U349" i="1"/>
  <c r="U348" i="1"/>
  <c r="V347" i="1"/>
  <c r="U345" i="1"/>
  <c r="U344" i="1"/>
  <c r="V343" i="1"/>
  <c r="W343" i="1" s="1"/>
  <c r="M343" i="1"/>
  <c r="V342" i="1"/>
  <c r="W342" i="1" s="1"/>
  <c r="V341" i="1"/>
  <c r="W341" i="1" s="1"/>
  <c r="V340" i="1"/>
  <c r="U338" i="1"/>
  <c r="U337" i="1"/>
  <c r="V336" i="1"/>
  <c r="W336" i="1" s="1"/>
  <c r="V335" i="1"/>
  <c r="W335" i="1" s="1"/>
  <c r="V334" i="1"/>
  <c r="W334" i="1" s="1"/>
  <c r="V333" i="1"/>
  <c r="W333" i="1" s="1"/>
  <c r="V332" i="1"/>
  <c r="W332" i="1" s="1"/>
  <c r="V331" i="1"/>
  <c r="W331" i="1" s="1"/>
  <c r="V330" i="1"/>
  <c r="U328" i="1"/>
  <c r="U327" i="1"/>
  <c r="V326" i="1"/>
  <c r="W326" i="1" s="1"/>
  <c r="V325" i="1"/>
  <c r="U321" i="1"/>
  <c r="U320" i="1"/>
  <c r="V319" i="1"/>
  <c r="W319" i="1" s="1"/>
  <c r="V318" i="1"/>
  <c r="V321" i="1" s="1"/>
  <c r="U316" i="1"/>
  <c r="U315" i="1"/>
  <c r="V314" i="1"/>
  <c r="W314" i="1" s="1"/>
  <c r="V313" i="1"/>
  <c r="W313" i="1" s="1"/>
  <c r="V312" i="1"/>
  <c r="W312" i="1" s="1"/>
  <c r="V311" i="1"/>
  <c r="U309" i="1"/>
  <c r="U308" i="1"/>
  <c r="V307" i="1"/>
  <c r="W307" i="1" s="1"/>
  <c r="V306" i="1"/>
  <c r="U304" i="1"/>
  <c r="U303" i="1"/>
  <c r="V302" i="1"/>
  <c r="W302" i="1" s="1"/>
  <c r="V301" i="1"/>
  <c r="W301" i="1" s="1"/>
  <c r="V300" i="1"/>
  <c r="W300" i="1" s="1"/>
  <c r="V299" i="1"/>
  <c r="U296" i="1"/>
  <c r="U295" i="1"/>
  <c r="V294" i="1"/>
  <c r="V296" i="1" s="1"/>
  <c r="U292" i="1"/>
  <c r="U291" i="1"/>
  <c r="V290" i="1"/>
  <c r="U288" i="1"/>
  <c r="U287" i="1"/>
  <c r="V286" i="1"/>
  <c r="W286" i="1" s="1"/>
  <c r="V285" i="1"/>
  <c r="V288" i="1" s="1"/>
  <c r="U283" i="1"/>
  <c r="U282" i="1"/>
  <c r="V281" i="1"/>
  <c r="W281" i="1" s="1"/>
  <c r="V280" i="1"/>
  <c r="U278" i="1"/>
  <c r="U277" i="1"/>
  <c r="V276" i="1"/>
  <c r="W276" i="1" s="1"/>
  <c r="V275" i="1"/>
  <c r="W275" i="1" s="1"/>
  <c r="V274" i="1"/>
  <c r="W274" i="1" s="1"/>
  <c r="V273" i="1"/>
  <c r="W273" i="1" s="1"/>
  <c r="V272" i="1"/>
  <c r="W272" i="1" s="1"/>
  <c r="V271" i="1"/>
  <c r="W271" i="1" s="1"/>
  <c r="V270" i="1"/>
  <c r="W270" i="1" s="1"/>
  <c r="V269" i="1"/>
  <c r="U265" i="1"/>
  <c r="U264" i="1"/>
  <c r="V263" i="1"/>
  <c r="U261" i="1"/>
  <c r="U260" i="1"/>
  <c r="V259" i="1"/>
  <c r="V261" i="1" s="1"/>
  <c r="U257" i="1"/>
  <c r="V256" i="1"/>
  <c r="U256" i="1"/>
  <c r="W255" i="1"/>
  <c r="W256" i="1" s="1"/>
  <c r="V255" i="1"/>
  <c r="V257" i="1" s="1"/>
  <c r="M255" i="1"/>
  <c r="U253" i="1"/>
  <c r="U252" i="1"/>
  <c r="V251" i="1"/>
  <c r="W251" i="1" s="1"/>
  <c r="V250" i="1"/>
  <c r="W250" i="1" s="1"/>
  <c r="V249" i="1"/>
  <c r="U247" i="1"/>
  <c r="U246" i="1"/>
  <c r="V245" i="1"/>
  <c r="W245" i="1" s="1"/>
  <c r="V244" i="1"/>
  <c r="U241" i="1"/>
  <c r="U240" i="1"/>
  <c r="V239" i="1"/>
  <c r="W239" i="1" s="1"/>
  <c r="V238" i="1"/>
  <c r="U236" i="1"/>
  <c r="U235" i="1"/>
  <c r="V234" i="1"/>
  <c r="W234" i="1" s="1"/>
  <c r="V233" i="1"/>
  <c r="W233" i="1" s="1"/>
  <c r="V232" i="1"/>
  <c r="W232" i="1" s="1"/>
  <c r="V231" i="1"/>
  <c r="W231" i="1" s="1"/>
  <c r="V230" i="1"/>
  <c r="W230" i="1" s="1"/>
  <c r="V229" i="1"/>
  <c r="W229" i="1" s="1"/>
  <c r="V228" i="1"/>
  <c r="U225" i="1"/>
  <c r="U224" i="1"/>
  <c r="V223" i="1"/>
  <c r="W223" i="1" s="1"/>
  <c r="V222" i="1"/>
  <c r="W222" i="1" s="1"/>
  <c r="V221" i="1"/>
  <c r="W221" i="1" s="1"/>
  <c r="V220" i="1"/>
  <c r="U218" i="1"/>
  <c r="U217" i="1"/>
  <c r="V216" i="1"/>
  <c r="W216" i="1" s="1"/>
  <c r="V215" i="1"/>
  <c r="W215" i="1" s="1"/>
  <c r="V214" i="1"/>
  <c r="U212" i="1"/>
  <c r="U211" i="1"/>
  <c r="V210" i="1"/>
  <c r="W210" i="1" s="1"/>
  <c r="V209" i="1"/>
  <c r="W209" i="1" s="1"/>
  <c r="V208" i="1"/>
  <c r="W208" i="1" s="1"/>
  <c r="V207" i="1"/>
  <c r="W207" i="1" s="1"/>
  <c r="V206" i="1"/>
  <c r="W206" i="1" s="1"/>
  <c r="V205" i="1"/>
  <c r="M205" i="1"/>
  <c r="U203" i="1"/>
  <c r="U202" i="1"/>
  <c r="V201" i="1"/>
  <c r="W201" i="1" s="1"/>
  <c r="V200" i="1"/>
  <c r="W200" i="1" s="1"/>
  <c r="V199" i="1"/>
  <c r="W199" i="1" s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8" i="1"/>
  <c r="U176" i="1"/>
  <c r="U175" i="1"/>
  <c r="V174" i="1"/>
  <c r="W174" i="1" s="1"/>
  <c r="V173" i="1"/>
  <c r="W173" i="1" s="1"/>
  <c r="V172" i="1"/>
  <c r="W172" i="1" s="1"/>
  <c r="V171" i="1"/>
  <c r="W171" i="1" s="1"/>
  <c r="V170" i="1"/>
  <c r="W170" i="1" s="1"/>
  <c r="V169" i="1"/>
  <c r="W169" i="1" s="1"/>
  <c r="V168" i="1"/>
  <c r="W168" i="1" s="1"/>
  <c r="V167" i="1"/>
  <c r="W167" i="1" s="1"/>
  <c r="V166" i="1"/>
  <c r="W166" i="1" s="1"/>
  <c r="V165" i="1"/>
  <c r="W165" i="1" s="1"/>
  <c r="V164" i="1"/>
  <c r="W164" i="1" s="1"/>
  <c r="V163" i="1"/>
  <c r="W163" i="1" s="1"/>
  <c r="V162" i="1"/>
  <c r="W162" i="1" s="1"/>
  <c r="V161" i="1"/>
  <c r="W161" i="1" s="1"/>
  <c r="V160" i="1"/>
  <c r="W160" i="1" s="1"/>
  <c r="V159" i="1"/>
  <c r="U157" i="1"/>
  <c r="U156" i="1"/>
  <c r="V155" i="1"/>
  <c r="V157" i="1" s="1"/>
  <c r="U153" i="1"/>
  <c r="U152" i="1"/>
  <c r="V151" i="1"/>
  <c r="W151" i="1" s="1"/>
  <c r="V150" i="1"/>
  <c r="W150" i="1" s="1"/>
  <c r="V149" i="1"/>
  <c r="W149" i="1" s="1"/>
  <c r="V148" i="1"/>
  <c r="W148" i="1" s="1"/>
  <c r="V147" i="1"/>
  <c r="W147" i="1" s="1"/>
  <c r="V146" i="1"/>
  <c r="W146" i="1" s="1"/>
  <c r="V145" i="1"/>
  <c r="W145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U134" i="1"/>
  <c r="U133" i="1"/>
  <c r="V132" i="1"/>
  <c r="W132" i="1" s="1"/>
  <c r="V131" i="1"/>
  <c r="W131" i="1" s="1"/>
  <c r="V130" i="1"/>
  <c r="U126" i="1"/>
  <c r="U125" i="1"/>
  <c r="V124" i="1"/>
  <c r="W124" i="1" s="1"/>
  <c r="V123" i="1"/>
  <c r="W123" i="1" s="1"/>
  <c r="V122" i="1"/>
  <c r="W122" i="1" s="1"/>
  <c r="V121" i="1"/>
  <c r="U118" i="1"/>
  <c r="U117" i="1"/>
  <c r="V116" i="1"/>
  <c r="W116" i="1" s="1"/>
  <c r="V115" i="1"/>
  <c r="W115" i="1" s="1"/>
  <c r="V114" i="1"/>
  <c r="W114" i="1" s="1"/>
  <c r="V113" i="1"/>
  <c r="U111" i="1"/>
  <c r="U110" i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U101" i="1"/>
  <c r="U100" i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U89" i="1"/>
  <c r="U88" i="1"/>
  <c r="V87" i="1"/>
  <c r="W87" i="1" s="1"/>
  <c r="V86" i="1"/>
  <c r="W86" i="1" s="1"/>
  <c r="V85" i="1"/>
  <c r="W85" i="1" s="1"/>
  <c r="V84" i="1"/>
  <c r="W84" i="1" s="1"/>
  <c r="V83" i="1"/>
  <c r="W83" i="1" s="1"/>
  <c r="V82" i="1"/>
  <c r="U80" i="1"/>
  <c r="U79" i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U60" i="1"/>
  <c r="U59" i="1"/>
  <c r="V58" i="1"/>
  <c r="W58" i="1" s="1"/>
  <c r="V57" i="1"/>
  <c r="W57" i="1" s="1"/>
  <c r="V56" i="1"/>
  <c r="U53" i="1"/>
  <c r="U52" i="1"/>
  <c r="V51" i="1"/>
  <c r="W51" i="1" s="1"/>
  <c r="V50" i="1"/>
  <c r="U46" i="1"/>
  <c r="U45" i="1"/>
  <c r="V44" i="1"/>
  <c r="U42" i="1"/>
  <c r="U41" i="1"/>
  <c r="V40" i="1"/>
  <c r="V42" i="1" s="1"/>
  <c r="U38" i="1"/>
  <c r="U37" i="1"/>
  <c r="V36" i="1"/>
  <c r="W36" i="1" s="1"/>
  <c r="V35" i="1"/>
  <c r="U33" i="1"/>
  <c r="U32" i="1"/>
  <c r="V31" i="1"/>
  <c r="W31" i="1" s="1"/>
  <c r="V30" i="1"/>
  <c r="W30" i="1" s="1"/>
  <c r="V29" i="1"/>
  <c r="W29" i="1" s="1"/>
  <c r="V28" i="1"/>
  <c r="W28" i="1" s="1"/>
  <c r="V27" i="1"/>
  <c r="W27" i="1" s="1"/>
  <c r="V26" i="1"/>
  <c r="U24" i="1"/>
  <c r="U23" i="1"/>
  <c r="V22" i="1"/>
  <c r="H10" i="1"/>
  <c r="F10" i="1"/>
  <c r="J9" i="1"/>
  <c r="F9" i="1"/>
  <c r="A9" i="1"/>
  <c r="A10" i="1" s="1"/>
  <c r="D7" i="1"/>
  <c r="N6" i="1"/>
  <c r="M2" i="1"/>
  <c r="V253" i="1" l="1"/>
  <c r="W249" i="1"/>
  <c r="W252" i="1" s="1"/>
  <c r="V252" i="1"/>
  <c r="V33" i="1"/>
  <c r="V80" i="1"/>
  <c r="V101" i="1"/>
  <c r="V118" i="1"/>
  <c r="W318" i="1"/>
  <c r="W320" i="1" s="1"/>
  <c r="V320" i="1"/>
  <c r="V409" i="1"/>
  <c r="U421" i="1"/>
  <c r="W26" i="1"/>
  <c r="W32" i="1" s="1"/>
  <c r="V32" i="1"/>
  <c r="C431" i="1"/>
  <c r="W91" i="1"/>
  <c r="W100" i="1" s="1"/>
  <c r="V100" i="1"/>
  <c r="V110" i="1"/>
  <c r="W113" i="1"/>
  <c r="W117" i="1" s="1"/>
  <c r="V117" i="1"/>
  <c r="F431" i="1"/>
  <c r="G431" i="1"/>
  <c r="W285" i="1"/>
  <c r="W287" i="1" s="1"/>
  <c r="V287" i="1"/>
  <c r="W294" i="1"/>
  <c r="W295" i="1" s="1"/>
  <c r="V295" i="1"/>
  <c r="W377" i="1"/>
  <c r="W406" i="1"/>
  <c r="W408" i="1" s="1"/>
  <c r="V408" i="1"/>
  <c r="V212" i="1"/>
  <c r="V211" i="1"/>
  <c r="W205" i="1"/>
  <c r="W211" i="1" s="1"/>
  <c r="V241" i="1"/>
  <c r="V240" i="1"/>
  <c r="W238" i="1"/>
  <c r="W240" i="1" s="1"/>
  <c r="V309" i="1"/>
  <c r="V308" i="1"/>
  <c r="W306" i="1"/>
  <c r="W308" i="1" s="1"/>
  <c r="V391" i="1"/>
  <c r="W385" i="1"/>
  <c r="W391" i="1" s="1"/>
  <c r="V420" i="1"/>
  <c r="V419" i="1"/>
  <c r="W416" i="1"/>
  <c r="W419" i="1" s="1"/>
  <c r="U425" i="1"/>
  <c r="W40" i="1"/>
  <c r="W41" i="1" s="1"/>
  <c r="V41" i="1"/>
  <c r="W50" i="1"/>
  <c r="W52" i="1" s="1"/>
  <c r="V52" i="1"/>
  <c r="W63" i="1"/>
  <c r="W79" i="1" s="1"/>
  <c r="V79" i="1"/>
  <c r="W130" i="1"/>
  <c r="W133" i="1" s="1"/>
  <c r="V133" i="1"/>
  <c r="H431" i="1"/>
  <c r="W155" i="1"/>
  <c r="W156" i="1" s="1"/>
  <c r="V156" i="1"/>
  <c r="V175" i="1"/>
  <c r="V203" i="1"/>
  <c r="V202" i="1"/>
  <c r="W178" i="1"/>
  <c r="W202" i="1" s="1"/>
  <c r="V225" i="1"/>
  <c r="V224" i="1"/>
  <c r="W220" i="1"/>
  <c r="W224" i="1" s="1"/>
  <c r="V278" i="1"/>
  <c r="V277" i="1"/>
  <c r="W269" i="1"/>
  <c r="W277" i="1" s="1"/>
  <c r="V338" i="1"/>
  <c r="V337" i="1"/>
  <c r="W330" i="1"/>
  <c r="W337" i="1" s="1"/>
  <c r="V354" i="1"/>
  <c r="W352" i="1"/>
  <c r="W354" i="1" s="1"/>
  <c r="V397" i="1"/>
  <c r="V396" i="1"/>
  <c r="W394" i="1"/>
  <c r="W396" i="1" s="1"/>
  <c r="V217" i="1"/>
  <c r="V235" i="1"/>
  <c r="J431" i="1"/>
  <c r="U424" i="1"/>
  <c r="V38" i="1"/>
  <c r="V45" i="1"/>
  <c r="W44" i="1"/>
  <c r="W45" i="1" s="1"/>
  <c r="V46" i="1"/>
  <c r="D431" i="1"/>
  <c r="V59" i="1"/>
  <c r="W56" i="1"/>
  <c r="W59" i="1" s="1"/>
  <c r="V60" i="1"/>
  <c r="V88" i="1"/>
  <c r="W82" i="1"/>
  <c r="W88" i="1" s="1"/>
  <c r="E431" i="1"/>
  <c r="V89" i="1"/>
  <c r="B431" i="1"/>
  <c r="V423" i="1"/>
  <c r="V422" i="1"/>
  <c r="V23" i="1"/>
  <c r="W22" i="1"/>
  <c r="W23" i="1" s="1"/>
  <c r="V24" i="1"/>
  <c r="V37" i="1"/>
  <c r="W35" i="1"/>
  <c r="W37" i="1" s="1"/>
  <c r="V111" i="1"/>
  <c r="V126" i="1"/>
  <c r="V153" i="1"/>
  <c r="V176" i="1"/>
  <c r="V218" i="1"/>
  <c r="V236" i="1"/>
  <c r="V247" i="1"/>
  <c r="V283" i="1"/>
  <c r="V291" i="1"/>
  <c r="W290" i="1"/>
  <c r="W291" i="1" s="1"/>
  <c r="V292" i="1"/>
  <c r="L431" i="1"/>
  <c r="V303" i="1"/>
  <c r="W299" i="1"/>
  <c r="W303" i="1" s="1"/>
  <c r="V316" i="1"/>
  <c r="V327" i="1"/>
  <c r="W325" i="1"/>
  <c r="W327" i="1" s="1"/>
  <c r="V344" i="1"/>
  <c r="V348" i="1"/>
  <c r="W347" i="1"/>
  <c r="W348" i="1" s="1"/>
  <c r="V349" i="1"/>
  <c r="V362" i="1"/>
  <c r="W357" i="1"/>
  <c r="W362" i="1" s="1"/>
  <c r="V363" i="1"/>
  <c r="V377" i="1"/>
  <c r="V382" i="1"/>
  <c r="W380" i="1"/>
  <c r="W382" i="1" s="1"/>
  <c r="V404" i="1"/>
  <c r="V413" i="1"/>
  <c r="W411" i="1"/>
  <c r="W413" i="1" s="1"/>
  <c r="I431" i="1"/>
  <c r="M431" i="1"/>
  <c r="H9" i="1"/>
  <c r="V53" i="1"/>
  <c r="W103" i="1"/>
  <c r="W110" i="1" s="1"/>
  <c r="W121" i="1"/>
  <c r="W125" i="1" s="1"/>
  <c r="V125" i="1"/>
  <c r="V134" i="1"/>
  <c r="W137" i="1"/>
  <c r="W152" i="1" s="1"/>
  <c r="V152" i="1"/>
  <c r="W159" i="1"/>
  <c r="W175" i="1" s="1"/>
  <c r="W214" i="1"/>
  <c r="W217" i="1" s="1"/>
  <c r="W228" i="1"/>
  <c r="W235" i="1" s="1"/>
  <c r="W244" i="1"/>
  <c r="W246" i="1" s="1"/>
  <c r="V246" i="1"/>
  <c r="W259" i="1"/>
  <c r="W260" i="1" s="1"/>
  <c r="V260" i="1"/>
  <c r="V264" i="1"/>
  <c r="W263" i="1"/>
  <c r="W264" i="1" s="1"/>
  <c r="V265" i="1"/>
  <c r="V282" i="1"/>
  <c r="W280" i="1"/>
  <c r="W282" i="1" s="1"/>
  <c r="V304" i="1"/>
  <c r="V315" i="1"/>
  <c r="W311" i="1"/>
  <c r="W315" i="1" s="1"/>
  <c r="V328" i="1"/>
  <c r="V345" i="1"/>
  <c r="W340" i="1"/>
  <c r="W344" i="1" s="1"/>
  <c r="N431" i="1"/>
  <c r="V378" i="1"/>
  <c r="V383" i="1"/>
  <c r="V392" i="1"/>
  <c r="P431" i="1"/>
  <c r="V403" i="1"/>
  <c r="W401" i="1"/>
  <c r="W403" i="1" s="1"/>
  <c r="V414" i="1"/>
  <c r="K431" i="1"/>
  <c r="O431" i="1"/>
  <c r="V355" i="1"/>
  <c r="V424" i="1" l="1"/>
  <c r="W426" i="1"/>
  <c r="V421" i="1"/>
  <c r="V425" i="1"/>
</calcChain>
</file>

<file path=xl/sharedStrings.xml><?xml version="1.0" encoding="utf-8"?>
<sst xmlns="http://schemas.openxmlformats.org/spreadsheetml/2006/main" count="1575" uniqueCount="810">
  <si>
    <t xml:space="preserve">  БЛАНК ЗАКАЗА </t>
  </si>
  <si>
    <t>КИ</t>
  </si>
  <si>
    <t>на отгрузку продукции с ООО Трейд-Сервис с</t>
  </si>
  <si>
    <t>10.07.2023</t>
  </si>
  <si>
    <t>бланк создан</t>
  </si>
  <si>
    <t>05.07.2023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</si>
  <si>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</si>
  <si>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</si>
  <si>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</si>
  <si>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</si>
  <si>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</si>
  <si>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</si>
  <si>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</si>
  <si>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</si>
  <si>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</si>
  <si>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</si>
  <si>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</si>
  <si>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</si>
  <si>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</si>
  <si>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</si>
  <si>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</si>
  <si>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</si>
  <si>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</si>
  <si>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</si>
  <si>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</si>
  <si>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</si>
  <si>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</si>
  <si>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</si>
  <si>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</si>
  <si>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</si>
  <si>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</si>
  <si>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</si>
  <si>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</si>
  <si>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</si>
  <si>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</si>
  <si>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</si>
  <si>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</si>
  <si>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</si>
  <si>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</si>
  <si>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</si>
  <si>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</si>
  <si>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</si>
  <si>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</si>
  <si>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</si>
  <si>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</si>
  <si>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</si>
  <si>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</si>
  <si>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</si>
  <si>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</si>
  <si>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</si>
  <si>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</si>
  <si>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</si>
  <si>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</si>
  <si>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</si>
  <si>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</si>
  <si>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</si>
  <si>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</si>
  <si>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</si>
  <si>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</si>
  <si>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</si>
  <si>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</si>
  <si>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</si>
  <si>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</si>
  <si>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</si>
  <si>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</si>
  <si>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</si>
  <si>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</si>
  <si>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</si>
  <si>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</si>
  <si>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</si>
  <si>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</si>
  <si>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</si>
  <si>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</si>
  <si>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</si>
  <si>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</si>
  <si>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</si>
  <si>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</si>
  <si>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</si>
  <si>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</si>
  <si>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</si>
  <si>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</si>
  <si>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</si>
  <si>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</si>
  <si>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</si>
  <si>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</si>
  <si>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</si>
  <si>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</si>
  <si>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</si>
  <si>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</si>
  <si>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</si>
  <si>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</si>
  <si>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</si>
  <si>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</si>
  <si>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</si>
  <si>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</si>
  <si>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</si>
  <si>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</si>
  <si>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</si>
  <si>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</si>
  <si>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</si>
  <si>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</si>
  <si>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</si>
  <si>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</si>
  <si>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</si>
  <si>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</si>
  <si>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</si>
  <si>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</si>
  <si>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</si>
  <si>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</si>
  <si>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</si>
  <si>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</si>
  <si>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</si>
  <si>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</si>
  <si>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</si>
  <si>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</si>
  <si>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</si>
  <si>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</si>
  <si>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</si>
  <si>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</si>
  <si>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</si>
  <si>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</si>
  <si>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</si>
  <si>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</si>
  <si>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</si>
  <si>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</si>
  <si>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</si>
  <si>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</si>
  <si>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</si>
  <si>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</si>
  <si>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</si>
  <si>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</si>
  <si>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</si>
  <si>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</si>
  <si>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</si>
  <si>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</si>
  <si>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</si>
  <si>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</si>
  <si>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</si>
  <si>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</si>
  <si>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</si>
  <si>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</si>
  <si>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</si>
  <si>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</si>
  <si>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</si>
  <si>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</si>
  <si>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</si>
  <si>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</si>
  <si>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</si>
  <si>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</si>
  <si>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</si>
  <si>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</si>
  <si>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</si>
  <si>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</si>
  <si>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</si>
  <si>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</si>
  <si>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</si>
  <si>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</si>
  <si>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</si>
  <si>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</si>
  <si>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</si>
  <si>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</si>
  <si>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</si>
  <si>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</si>
  <si>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</si>
  <si>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</si>
  <si>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</si>
  <si>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</si>
  <si>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</si>
  <si>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</si>
  <si>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</si>
  <si>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</si>
  <si>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</si>
  <si>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</si>
  <si>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</si>
  <si>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</si>
  <si>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</si>
  <si>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</si>
  <si>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</si>
  <si>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</si>
  <si>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</si>
  <si>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</si>
  <si>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</si>
  <si>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</si>
  <si>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</si>
  <si>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</si>
  <si>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</si>
  <si>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</si>
  <si>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</si>
  <si>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</si>
  <si>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</si>
  <si>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</si>
  <si>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</si>
  <si>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</si>
  <si>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</si>
  <si>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</si>
  <si>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</si>
  <si>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</si>
  <si>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</si>
  <si>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</si>
  <si>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</si>
  <si>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</si>
  <si>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</si>
  <si>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</si>
  <si>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</si>
  <si>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</si>
  <si>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</si>
  <si>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</si>
  <si>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</si>
  <si>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</si>
  <si>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</si>
  <si>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</si>
  <si>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</si>
  <si>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</si>
  <si>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</si>
  <si>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</si>
  <si>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</si>
  <si>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</si>
  <si>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</si>
  <si>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</si>
  <si>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</si>
  <si>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</si>
  <si>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</si>
  <si>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</si>
  <si>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</si>
  <si>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</si>
  <si>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</si>
  <si>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</si>
  <si>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</si>
  <si>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</si>
  <si>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</si>
  <si>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</si>
  <si>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</si>
  <si>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</si>
  <si>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</si>
  <si>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</si>
  <si>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</si>
  <si>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</si>
  <si>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</si>
  <si>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</si>
  <si>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</si>
  <si>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</si>
  <si>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</si>
  <si>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</si>
  <si>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</si>
  <si>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</si>
  <si>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</si>
  <si>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</si>
  <si>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</si>
  <si>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</si>
  <si>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</si>
  <si>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</si>
  <si>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</si>
  <si>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</si>
  <si>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</si>
  <si>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</si>
  <si>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</si>
  <si>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</si>
  <si>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</si>
  <si>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</si>
  <si>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</si>
  <si>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</si>
  <si>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</si>
  <si>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</si>
  <si>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</si>
  <si>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</si>
  <si>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</si>
  <si>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</si>
  <si>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</si>
  <si>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</si>
  <si>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</si>
  <si>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</si>
  <si>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</si>
  <si>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</si>
  <si>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</si>
  <si>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</si>
  <si>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</si>
  <si>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</si>
  <si>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</si>
  <si>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SU002824</t>
  </si>
  <si>
    <t>P003231</t>
  </si>
  <si>
    <t>Вареные колбасы "Сочинка" Весовой п/а ТМ "Стародворье"</t>
  </si>
  <si>
    <t>12.07.2023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</si>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</sst>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8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8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0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4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6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8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0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2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4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38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431"/>
  <sheetViews>
    <sheetView showGridLines="0" tabSelected="1" zoomScaleNormal="100" zoomScaleSheetLayoutView="100" workbookViewId="0">
      <selection activeCell="X22" sqref="X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8" width="9.140625" style="53" customWidth="1"/>
    <col min="29" max="29" width="9.140625" style="1" customWidth="1"/>
    <col min="30" max="16384" width="9.140625" style="1"/>
  </cols>
  <sheetData>
    <row r="1" spans="1:28" s="59" customFormat="1" ht="45" customHeight="1" x14ac:dyDescent="0.2">
      <c r="A1" s="42"/>
      <c r="B1" s="42"/>
      <c r="C1" s="42"/>
      <c r="D1" s="69" t="s">
        <v>0</v>
      </c>
      <c r="E1" s="70"/>
      <c r="F1" s="70"/>
      <c r="G1" s="13" t="s">
        <v>1</v>
      </c>
      <c r="H1" s="69" t="s">
        <v>2</v>
      </c>
      <c r="I1" s="70"/>
      <c r="J1" s="70"/>
      <c r="K1" s="70"/>
      <c r="L1" s="70"/>
      <c r="M1" s="70"/>
      <c r="N1" s="70"/>
      <c r="O1" s="71" t="s">
        <v>3</v>
      </c>
      <c r="P1" s="70"/>
      <c r="Q1" s="7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3"/>
      <c r="O2" s="73"/>
      <c r="P2" s="73"/>
      <c r="Q2" s="73"/>
      <c r="R2" s="73"/>
      <c r="S2" s="73"/>
      <c r="T2" s="73"/>
      <c r="U2" s="17"/>
      <c r="V2" s="17"/>
      <c r="W2" s="17"/>
      <c r="X2" s="17"/>
      <c r="Y2" s="52"/>
      <c r="Z2" s="52"/>
      <c r="AA2" s="52"/>
    </row>
    <row r="3" spans="1:28" s="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73"/>
      <c r="N3" s="73"/>
      <c r="O3" s="73"/>
      <c r="P3" s="73"/>
      <c r="Q3" s="73"/>
      <c r="R3" s="73"/>
      <c r="S3" s="73"/>
      <c r="T3" s="73"/>
      <c r="U3" s="17"/>
      <c r="V3" s="17"/>
      <c r="W3" s="17"/>
      <c r="X3" s="17"/>
      <c r="Y3" s="52"/>
      <c r="Z3" s="52"/>
      <c r="AA3" s="52"/>
    </row>
    <row r="4" spans="1:28" s="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59" customFormat="1" ht="23.45" customHeight="1" x14ac:dyDescent="0.2">
      <c r="A5" s="74" t="s">
        <v>8</v>
      </c>
      <c r="B5" s="75"/>
      <c r="C5" s="76"/>
      <c r="D5" s="77"/>
      <c r="E5" s="78"/>
      <c r="F5" s="79" t="s">
        <v>9</v>
      </c>
      <c r="G5" s="76"/>
      <c r="H5" s="77"/>
      <c r="I5" s="80"/>
      <c r="J5" s="80"/>
      <c r="K5" s="78"/>
      <c r="M5" s="25" t="s">
        <v>10</v>
      </c>
      <c r="N5" s="81">
        <v>45116</v>
      </c>
      <c r="O5" s="82"/>
      <c r="Q5" s="83" t="s">
        <v>11</v>
      </c>
      <c r="R5" s="84"/>
      <c r="S5" s="85" t="s">
        <v>12</v>
      </c>
      <c r="T5" s="82"/>
      <c r="Y5" s="52"/>
      <c r="Z5" s="52"/>
      <c r="AA5" s="52"/>
    </row>
    <row r="6" spans="1:28" s="59" customFormat="1" ht="24" customHeight="1" x14ac:dyDescent="0.2">
      <c r="A6" s="74" t="s">
        <v>13</v>
      </c>
      <c r="B6" s="75"/>
      <c r="C6" s="76"/>
      <c r="D6" s="86" t="s">
        <v>14</v>
      </c>
      <c r="E6" s="87"/>
      <c r="F6" s="87"/>
      <c r="G6" s="87"/>
      <c r="H6" s="87"/>
      <c r="I6" s="87"/>
      <c r="J6" s="87"/>
      <c r="K6" s="82"/>
      <c r="M6" s="25" t="s">
        <v>15</v>
      </c>
      <c r="N6" s="88" t="str">
        <f>IF(N5=0," ",CHOOSE(WEEKDAY(N5,2),"Понедельник","Вторник","Среда","Четверг","Пятница","Суббота","Воскресенье"))</f>
        <v>Воскресенье</v>
      </c>
      <c r="O6" s="89"/>
      <c r="Q6" s="90" t="s">
        <v>16</v>
      </c>
      <c r="R6" s="84"/>
      <c r="S6" s="91" t="s">
        <v>17</v>
      </c>
      <c r="T6" s="92"/>
      <c r="Y6" s="52"/>
      <c r="Z6" s="52"/>
      <c r="AA6" s="52"/>
    </row>
    <row r="7" spans="1:28" s="59" customFormat="1" ht="21.75" hidden="1" customHeight="1" x14ac:dyDescent="0.2">
      <c r="A7" s="56"/>
      <c r="B7" s="56"/>
      <c r="C7" s="56"/>
      <c r="D7" s="97" t="str">
        <f>IFERROR(VLOOKUP(DeliveryAddress,Table,3,0),1)</f>
        <v>1</v>
      </c>
      <c r="E7" s="98"/>
      <c r="F7" s="98"/>
      <c r="G7" s="98"/>
      <c r="H7" s="98"/>
      <c r="I7" s="98"/>
      <c r="J7" s="98"/>
      <c r="K7" s="99"/>
      <c r="M7" s="25"/>
      <c r="N7" s="43"/>
      <c r="O7" s="43"/>
      <c r="Q7" s="73"/>
      <c r="R7" s="84"/>
      <c r="S7" s="93"/>
      <c r="T7" s="94"/>
      <c r="Y7" s="52"/>
      <c r="Z7" s="52"/>
      <c r="AA7" s="52"/>
    </row>
    <row r="8" spans="1:28" s="59" customFormat="1" ht="25.5" customHeight="1" x14ac:dyDescent="0.2">
      <c r="A8" s="100" t="s">
        <v>18</v>
      </c>
      <c r="B8" s="101"/>
      <c r="C8" s="102"/>
      <c r="D8" s="103"/>
      <c r="E8" s="104"/>
      <c r="F8" s="104"/>
      <c r="G8" s="104"/>
      <c r="H8" s="104"/>
      <c r="I8" s="104"/>
      <c r="J8" s="104"/>
      <c r="K8" s="105"/>
      <c r="M8" s="25" t="s">
        <v>19</v>
      </c>
      <c r="N8" s="106">
        <v>0.33333333333333331</v>
      </c>
      <c r="O8" s="82"/>
      <c r="Q8" s="73"/>
      <c r="R8" s="84"/>
      <c r="S8" s="93"/>
      <c r="T8" s="94"/>
      <c r="Y8" s="52"/>
      <c r="Z8" s="52"/>
      <c r="AA8" s="52"/>
    </row>
    <row r="9" spans="1:28" s="59" customFormat="1" ht="39.950000000000003" customHeight="1" x14ac:dyDescent="0.2">
      <c r="A9" s="1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"/>
      <c r="C9" s="73"/>
      <c r="D9" s="108"/>
      <c r="E9" s="109"/>
      <c r="F9" s="1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"/>
      <c r="H9" s="110" t="str">
        <f>IF(AND($A$9="Тип доверенности/получателя при получении в адресе перегруза:",$D$9="Разовая доверенность"),"Введите ФИО","")</f>
        <v/>
      </c>
      <c r="I9" s="109"/>
      <c r="J9" s="1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9"/>
      <c r="M9" s="27" t="s">
        <v>20</v>
      </c>
      <c r="N9" s="81"/>
      <c r="O9" s="82"/>
      <c r="Q9" s="73"/>
      <c r="R9" s="84"/>
      <c r="S9" s="95"/>
      <c r="T9" s="96"/>
      <c r="U9" s="44"/>
      <c r="V9" s="44"/>
      <c r="W9" s="44"/>
      <c r="X9" s="44"/>
      <c r="Y9" s="52"/>
      <c r="Z9" s="52"/>
      <c r="AA9" s="52"/>
    </row>
    <row r="10" spans="1:28" s="59" customFormat="1" ht="26.45" customHeight="1" x14ac:dyDescent="0.2">
      <c r="A10" s="1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"/>
      <c r="C10" s="73"/>
      <c r="D10" s="108"/>
      <c r="E10" s="109"/>
      <c r="F10" s="1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"/>
      <c r="H10" s="111" t="str">
        <f>IFERROR(VLOOKUP($D$10,Proxy,2,FALSE),"")</f>
        <v/>
      </c>
      <c r="I10" s="73"/>
      <c r="J10" s="73"/>
      <c r="K10" s="73"/>
      <c r="M10" s="27" t="s">
        <v>21</v>
      </c>
      <c r="N10" s="106"/>
      <c r="O10" s="82"/>
      <c r="R10" s="25" t="s">
        <v>22</v>
      </c>
      <c r="S10" s="112" t="s">
        <v>23</v>
      </c>
      <c r="T10" s="92"/>
      <c r="U10" s="45"/>
      <c r="V10" s="45"/>
      <c r="W10" s="45"/>
      <c r="X10" s="45"/>
      <c r="Y10" s="52"/>
      <c r="Z10" s="52"/>
      <c r="AA10" s="52"/>
    </row>
    <row r="11" spans="1:28" s="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06"/>
      <c r="O11" s="82"/>
      <c r="R11" s="25" t="s">
        <v>26</v>
      </c>
      <c r="S11" s="113" t="s">
        <v>27</v>
      </c>
      <c r="T11" s="114"/>
      <c r="U11" s="46"/>
      <c r="V11" s="46"/>
      <c r="W11" s="46"/>
      <c r="X11" s="46"/>
      <c r="Y11" s="52"/>
      <c r="Z11" s="52"/>
      <c r="AA11" s="52"/>
    </row>
    <row r="12" spans="1:28" s="59" customFormat="1" ht="18.600000000000001" customHeight="1" x14ac:dyDescent="0.2">
      <c r="A12" s="115" t="s">
        <v>28</v>
      </c>
      <c r="B12" s="75"/>
      <c r="C12" s="75"/>
      <c r="D12" s="75"/>
      <c r="E12" s="75"/>
      <c r="F12" s="75"/>
      <c r="G12" s="75"/>
      <c r="H12" s="75"/>
      <c r="I12" s="75"/>
      <c r="J12" s="75"/>
      <c r="K12" s="76"/>
      <c r="M12" s="25" t="s">
        <v>29</v>
      </c>
      <c r="N12" s="116"/>
      <c r="O12" s="99"/>
      <c r="P12" s="24"/>
      <c r="R12" s="25"/>
      <c r="S12" s="70"/>
      <c r="T12" s="73"/>
      <c r="Y12" s="52"/>
      <c r="Z12" s="52"/>
      <c r="AA12" s="52"/>
    </row>
    <row r="13" spans="1:28" s="59" customFormat="1" ht="23.25" customHeight="1" x14ac:dyDescent="0.2">
      <c r="A13" s="115" t="s">
        <v>30</v>
      </c>
      <c r="B13" s="75"/>
      <c r="C13" s="75"/>
      <c r="D13" s="75"/>
      <c r="E13" s="75"/>
      <c r="F13" s="75"/>
      <c r="G13" s="75"/>
      <c r="H13" s="75"/>
      <c r="I13" s="75"/>
      <c r="J13" s="75"/>
      <c r="K13" s="76"/>
      <c r="L13" s="27"/>
      <c r="M13" s="27" t="s">
        <v>31</v>
      </c>
      <c r="N13" s="113"/>
      <c r="O13" s="114"/>
      <c r="P13" s="24"/>
      <c r="U13" s="50"/>
      <c r="V13" s="50"/>
      <c r="W13" s="50"/>
      <c r="X13" s="50"/>
      <c r="Y13" s="52"/>
      <c r="Z13" s="52"/>
      <c r="AA13" s="52"/>
    </row>
    <row r="14" spans="1:28" s="59" customFormat="1" ht="18.600000000000001" customHeight="1" x14ac:dyDescent="0.2">
      <c r="A14" s="115" t="s">
        <v>32</v>
      </c>
      <c r="B14" s="75"/>
      <c r="C14" s="75"/>
      <c r="D14" s="75"/>
      <c r="E14" s="75"/>
      <c r="F14" s="75"/>
      <c r="G14" s="75"/>
      <c r="H14" s="75"/>
      <c r="I14" s="75"/>
      <c r="J14" s="75"/>
      <c r="K14" s="76"/>
      <c r="U14" s="51"/>
      <c r="V14" s="51"/>
      <c r="W14" s="51"/>
      <c r="X14" s="51"/>
      <c r="Y14" s="52"/>
      <c r="Z14" s="52"/>
      <c r="AA14" s="52"/>
    </row>
    <row r="15" spans="1:28" s="59" customFormat="1" ht="22.5" customHeight="1" x14ac:dyDescent="0.2">
      <c r="A15" s="117" t="s">
        <v>33</v>
      </c>
      <c r="B15" s="75"/>
      <c r="C15" s="75"/>
      <c r="D15" s="75"/>
      <c r="E15" s="75"/>
      <c r="F15" s="75"/>
      <c r="G15" s="75"/>
      <c r="H15" s="75"/>
      <c r="I15" s="75"/>
      <c r="J15" s="75"/>
      <c r="K15" s="76"/>
      <c r="M15" s="118" t="s">
        <v>34</v>
      </c>
      <c r="N15" s="70"/>
      <c r="O15" s="70"/>
      <c r="P15" s="70"/>
      <c r="Q15" s="7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9"/>
      <c r="N16" s="119"/>
      <c r="O16" s="119"/>
      <c r="P16" s="119"/>
      <c r="Q16" s="119"/>
      <c r="R16" s="8"/>
      <c r="S16" s="8"/>
      <c r="T16" s="9"/>
      <c r="U16" s="10"/>
      <c r="V16" s="10"/>
      <c r="W16" s="10"/>
      <c r="X16" s="10"/>
      <c r="Y16" s="10"/>
    </row>
    <row r="17" spans="1:28" ht="27.75" customHeight="1" x14ac:dyDescent="0.2">
      <c r="A17" s="121" t="s">
        <v>35</v>
      </c>
      <c r="B17" s="121" t="s">
        <v>36</v>
      </c>
      <c r="C17" s="123" t="s">
        <v>37</v>
      </c>
      <c r="D17" s="121" t="s">
        <v>38</v>
      </c>
      <c r="E17" s="124"/>
      <c r="F17" s="121" t="s">
        <v>39</v>
      </c>
      <c r="G17" s="121" t="s">
        <v>40</v>
      </c>
      <c r="H17" s="121" t="s">
        <v>41</v>
      </c>
      <c r="I17" s="121" t="s">
        <v>42</v>
      </c>
      <c r="J17" s="121" t="s">
        <v>43</v>
      </c>
      <c r="K17" s="121" t="s">
        <v>44</v>
      </c>
      <c r="L17" s="121" t="s">
        <v>45</v>
      </c>
      <c r="M17" s="121" t="s">
        <v>46</v>
      </c>
      <c r="N17" s="127"/>
      <c r="O17" s="127"/>
      <c r="P17" s="127"/>
      <c r="Q17" s="124"/>
      <c r="R17" s="120" t="s">
        <v>47</v>
      </c>
      <c r="S17" s="76"/>
      <c r="T17" s="121" t="s">
        <v>48</v>
      </c>
      <c r="U17" s="121" t="s">
        <v>49</v>
      </c>
      <c r="V17" s="129" t="s">
        <v>50</v>
      </c>
      <c r="W17" s="121" t="s">
        <v>51</v>
      </c>
      <c r="X17" s="131" t="s">
        <v>52</v>
      </c>
      <c r="Y17" s="131" t="s">
        <v>53</v>
      </c>
      <c r="Z17" s="131" t="s">
        <v>54</v>
      </c>
      <c r="AA17" s="133"/>
      <c r="AB17" s="134"/>
    </row>
    <row r="18" spans="1:28" ht="14.25" customHeight="1" x14ac:dyDescent="0.2">
      <c r="A18" s="122"/>
      <c r="B18" s="122"/>
      <c r="C18" s="122"/>
      <c r="D18" s="125"/>
      <c r="E18" s="126"/>
      <c r="F18" s="122"/>
      <c r="G18" s="122"/>
      <c r="H18" s="122"/>
      <c r="I18" s="122"/>
      <c r="J18" s="122"/>
      <c r="K18" s="122"/>
      <c r="L18" s="122"/>
      <c r="M18" s="125"/>
      <c r="N18" s="128"/>
      <c r="O18" s="128"/>
      <c r="P18" s="128"/>
      <c r="Q18" s="126"/>
      <c r="R18" s="60" t="s">
        <v>55</v>
      </c>
      <c r="S18" s="60" t="s">
        <v>56</v>
      </c>
      <c r="T18" s="122"/>
      <c r="U18" s="122"/>
      <c r="V18" s="130"/>
      <c r="W18" s="122"/>
      <c r="X18" s="132"/>
      <c r="Y18" s="132"/>
      <c r="Z18" s="135"/>
      <c r="AA18" s="136"/>
      <c r="AB18" s="137"/>
    </row>
    <row r="19" spans="1:28" ht="27.75" customHeight="1" x14ac:dyDescent="0.2">
      <c r="A19" s="138" t="s">
        <v>57</v>
      </c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49"/>
      <c r="Y19" s="49"/>
    </row>
    <row r="20" spans="1:28" ht="16.5" customHeight="1" x14ac:dyDescent="0.25">
      <c r="A20" s="140" t="s">
        <v>57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61"/>
      <c r="Y20" s="61"/>
    </row>
    <row r="21" spans="1:28" ht="14.25" customHeight="1" x14ac:dyDescent="0.25">
      <c r="A21" s="141" t="s">
        <v>58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62"/>
      <c r="Y21" s="62"/>
    </row>
    <row r="22" spans="1:28" ht="27" customHeight="1" x14ac:dyDescent="0.25">
      <c r="A22" s="55" t="s">
        <v>59</v>
      </c>
      <c r="B22" s="55" t="s">
        <v>60</v>
      </c>
      <c r="C22" s="32">
        <v>4301031106</v>
      </c>
      <c r="D22" s="142">
        <v>4607091389258</v>
      </c>
      <c r="E22" s="89"/>
      <c r="F22" s="64">
        <v>0.3</v>
      </c>
      <c r="G22" s="33">
        <v>6</v>
      </c>
      <c r="H22" s="64">
        <v>1.8</v>
      </c>
      <c r="I22" s="64">
        <v>2</v>
      </c>
      <c r="J22" s="33">
        <v>156</v>
      </c>
      <c r="K22" s="34" t="s">
        <v>61</v>
      </c>
      <c r="L22" s="33">
        <v>35</v>
      </c>
      <c r="M22" s="143" t="s">
        <v>62</v>
      </c>
      <c r="N22" s="144"/>
      <c r="O22" s="144"/>
      <c r="P22" s="144"/>
      <c r="Q22" s="89"/>
      <c r="R22" s="35"/>
      <c r="S22" s="35"/>
      <c r="T22" s="36" t="s">
        <v>63</v>
      </c>
      <c r="U22" s="65">
        <v>0</v>
      </c>
      <c r="V22" s="66">
        <f>IFERROR(IF(U22="",0,CEILING((U22/$H22),1)*$H22),"")</f>
        <v>0</v>
      </c>
      <c r="W22" s="37" t="str">
        <f>IFERROR(IF(V22=0,"",ROUNDUP(V22/H22,0)*0.00753),"")</f>
        <v/>
      </c>
      <c r="X22" s="57"/>
      <c r="Y22" s="58"/>
    </row>
    <row r="23" spans="1:28" x14ac:dyDescent="0.2">
      <c r="A23" s="146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147"/>
      <c r="M23" s="145" t="s">
        <v>64</v>
      </c>
      <c r="N23" s="101"/>
      <c r="O23" s="101"/>
      <c r="P23" s="101"/>
      <c r="Q23" s="101"/>
      <c r="R23" s="101"/>
      <c r="S23" s="102"/>
      <c r="T23" s="38" t="s">
        <v>65</v>
      </c>
      <c r="U23" s="67">
        <f>IFERROR(U22/H22,"0")</f>
        <v>0</v>
      </c>
      <c r="V23" s="67">
        <f>IFERROR(V22/H22,"0")</f>
        <v>0</v>
      </c>
      <c r="W23" s="67">
        <f>IFERROR(IF(W22="",0,W22),"0")</f>
        <v>0</v>
      </c>
      <c r="X23" s="68"/>
      <c r="Y23" s="68"/>
    </row>
    <row r="24" spans="1:28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147"/>
      <c r="M24" s="145" t="s">
        <v>64</v>
      </c>
      <c r="N24" s="101"/>
      <c r="O24" s="101"/>
      <c r="P24" s="101"/>
      <c r="Q24" s="101"/>
      <c r="R24" s="101"/>
      <c r="S24" s="102"/>
      <c r="T24" s="38" t="s">
        <v>63</v>
      </c>
      <c r="U24" s="67">
        <f>IFERROR(SUM(U22:U22),"0")</f>
        <v>0</v>
      </c>
      <c r="V24" s="67">
        <f>IFERROR(SUM(V22:V22),"0")</f>
        <v>0</v>
      </c>
      <c r="W24" s="38"/>
      <c r="X24" s="68"/>
      <c r="Y24" s="68"/>
    </row>
    <row r="25" spans="1:28" ht="14.25" customHeight="1" x14ac:dyDescent="0.25">
      <c r="A25" s="141" t="s">
        <v>66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62"/>
      <c r="Y25" s="62"/>
    </row>
    <row r="26" spans="1:28" ht="27" customHeight="1" x14ac:dyDescent="0.25">
      <c r="A26" s="55" t="s">
        <v>67</v>
      </c>
      <c r="B26" s="55" t="s">
        <v>68</v>
      </c>
      <c r="C26" s="32">
        <v>4301051176</v>
      </c>
      <c r="D26" s="142">
        <v>4607091383881</v>
      </c>
      <c r="E26" s="89"/>
      <c r="F26" s="64">
        <v>0.33</v>
      </c>
      <c r="G26" s="33">
        <v>6</v>
      </c>
      <c r="H26" s="64">
        <v>1.98</v>
      </c>
      <c r="I26" s="64">
        <v>2.246</v>
      </c>
      <c r="J26" s="33">
        <v>156</v>
      </c>
      <c r="K26" s="34" t="s">
        <v>61</v>
      </c>
      <c r="L26" s="33">
        <v>35</v>
      </c>
      <c r="M26" s="148" t="s">
        <v>69</v>
      </c>
      <c r="N26" s="144"/>
      <c r="O26" s="144"/>
      <c r="P26" s="144"/>
      <c r="Q26" s="89"/>
      <c r="R26" s="35"/>
      <c r="S26" s="35"/>
      <c r="T26" s="36" t="s">
        <v>63</v>
      </c>
      <c r="U26" s="65">
        <v>0</v>
      </c>
      <c r="V26" s="6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</row>
    <row r="27" spans="1:28" ht="27" customHeight="1" x14ac:dyDescent="0.25">
      <c r="A27" s="55" t="s">
        <v>70</v>
      </c>
      <c r="B27" s="55" t="s">
        <v>71</v>
      </c>
      <c r="C27" s="32">
        <v>4301051172</v>
      </c>
      <c r="D27" s="142">
        <v>4607091388237</v>
      </c>
      <c r="E27" s="89"/>
      <c r="F27" s="64">
        <v>0.42</v>
      </c>
      <c r="G27" s="33">
        <v>6</v>
      </c>
      <c r="H27" s="64">
        <v>2.52</v>
      </c>
      <c r="I27" s="64">
        <v>2.786</v>
      </c>
      <c r="J27" s="33">
        <v>156</v>
      </c>
      <c r="K27" s="34" t="s">
        <v>61</v>
      </c>
      <c r="L27" s="33">
        <v>35</v>
      </c>
      <c r="M27" s="149" t="s">
        <v>72</v>
      </c>
      <c r="N27" s="144"/>
      <c r="O27" s="144"/>
      <c r="P27" s="144"/>
      <c r="Q27" s="89"/>
      <c r="R27" s="35"/>
      <c r="S27" s="35"/>
      <c r="T27" s="36" t="s">
        <v>63</v>
      </c>
      <c r="U27" s="65">
        <v>8.4</v>
      </c>
      <c r="V27" s="66">
        <f t="shared" si="0"/>
        <v>10.08</v>
      </c>
      <c r="W27" s="37">
        <f t="shared" si="1"/>
        <v>3.0120000000000001E-2</v>
      </c>
      <c r="X27" s="57"/>
      <c r="Y27" s="58"/>
    </row>
    <row r="28" spans="1:28" ht="27" customHeight="1" x14ac:dyDescent="0.25">
      <c r="A28" s="55" t="s">
        <v>73</v>
      </c>
      <c r="B28" s="55" t="s">
        <v>74</v>
      </c>
      <c r="C28" s="32">
        <v>4301051180</v>
      </c>
      <c r="D28" s="142">
        <v>4607091383935</v>
      </c>
      <c r="E28" s="89"/>
      <c r="F28" s="64">
        <v>0.33</v>
      </c>
      <c r="G28" s="33">
        <v>6</v>
      </c>
      <c r="H28" s="64">
        <v>1.98</v>
      </c>
      <c r="I28" s="64">
        <v>2.246</v>
      </c>
      <c r="J28" s="33">
        <v>156</v>
      </c>
      <c r="K28" s="34" t="s">
        <v>61</v>
      </c>
      <c r="L28" s="33">
        <v>30</v>
      </c>
      <c r="M28" s="150" t="s">
        <v>75</v>
      </c>
      <c r="N28" s="144"/>
      <c r="O28" s="144"/>
      <c r="P28" s="144"/>
      <c r="Q28" s="89"/>
      <c r="R28" s="35"/>
      <c r="S28" s="35"/>
      <c r="T28" s="36" t="s">
        <v>63</v>
      </c>
      <c r="U28" s="65">
        <v>0</v>
      </c>
      <c r="V28" s="66">
        <f t="shared" si="0"/>
        <v>0</v>
      </c>
      <c r="W28" s="37" t="str">
        <f t="shared" si="1"/>
        <v/>
      </c>
      <c r="X28" s="57"/>
      <c r="Y28" s="58"/>
    </row>
    <row r="29" spans="1:28" ht="27" customHeight="1" x14ac:dyDescent="0.25">
      <c r="A29" s="55" t="s">
        <v>76</v>
      </c>
      <c r="B29" s="55" t="s">
        <v>77</v>
      </c>
      <c r="C29" s="32">
        <v>4301051426</v>
      </c>
      <c r="D29" s="142">
        <v>4680115881853</v>
      </c>
      <c r="E29" s="89"/>
      <c r="F29" s="64">
        <v>0.33</v>
      </c>
      <c r="G29" s="33">
        <v>6</v>
      </c>
      <c r="H29" s="64">
        <v>1.98</v>
      </c>
      <c r="I29" s="64">
        <v>2.246</v>
      </c>
      <c r="J29" s="33">
        <v>156</v>
      </c>
      <c r="K29" s="34" t="s">
        <v>61</v>
      </c>
      <c r="L29" s="33">
        <v>30</v>
      </c>
      <c r="M29" s="151" t="s">
        <v>78</v>
      </c>
      <c r="N29" s="144"/>
      <c r="O29" s="144"/>
      <c r="P29" s="144"/>
      <c r="Q29" s="89"/>
      <c r="R29" s="35"/>
      <c r="S29" s="35"/>
      <c r="T29" s="36" t="s">
        <v>63</v>
      </c>
      <c r="U29" s="65">
        <v>0</v>
      </c>
      <c r="V29" s="66">
        <f t="shared" si="0"/>
        <v>0</v>
      </c>
      <c r="W29" s="37" t="str">
        <f t="shared" si="1"/>
        <v/>
      </c>
      <c r="X29" s="57"/>
      <c r="Y29" s="58"/>
    </row>
    <row r="30" spans="1:28" ht="27" customHeight="1" x14ac:dyDescent="0.25">
      <c r="A30" s="55" t="s">
        <v>79</v>
      </c>
      <c r="B30" s="55" t="s">
        <v>80</v>
      </c>
      <c r="C30" s="32">
        <v>4301051178</v>
      </c>
      <c r="D30" s="142">
        <v>4607091383911</v>
      </c>
      <c r="E30" s="89"/>
      <c r="F30" s="64">
        <v>0.33</v>
      </c>
      <c r="G30" s="33">
        <v>6</v>
      </c>
      <c r="H30" s="64">
        <v>1.98</v>
      </c>
      <c r="I30" s="64">
        <v>2.246</v>
      </c>
      <c r="J30" s="33">
        <v>156</v>
      </c>
      <c r="K30" s="34" t="s">
        <v>61</v>
      </c>
      <c r="L30" s="33">
        <v>35</v>
      </c>
      <c r="M30" s="152" t="s">
        <v>81</v>
      </c>
      <c r="N30" s="144"/>
      <c r="O30" s="144"/>
      <c r="P30" s="144"/>
      <c r="Q30" s="89"/>
      <c r="R30" s="35"/>
      <c r="S30" s="35"/>
      <c r="T30" s="36" t="s">
        <v>63</v>
      </c>
      <c r="U30" s="65">
        <v>0</v>
      </c>
      <c r="V30" s="66">
        <f t="shared" si="0"/>
        <v>0</v>
      </c>
      <c r="W30" s="37" t="str">
        <f t="shared" si="1"/>
        <v/>
      </c>
      <c r="X30" s="57"/>
      <c r="Y30" s="58"/>
    </row>
    <row r="31" spans="1:28" ht="27" customHeight="1" x14ac:dyDescent="0.25">
      <c r="A31" s="55" t="s">
        <v>82</v>
      </c>
      <c r="B31" s="55" t="s">
        <v>83</v>
      </c>
      <c r="C31" s="32">
        <v>4301051174</v>
      </c>
      <c r="D31" s="142">
        <v>4607091388244</v>
      </c>
      <c r="E31" s="89"/>
      <c r="F31" s="64">
        <v>0.42</v>
      </c>
      <c r="G31" s="33">
        <v>6</v>
      </c>
      <c r="H31" s="64">
        <v>2.52</v>
      </c>
      <c r="I31" s="64">
        <v>2.786</v>
      </c>
      <c r="J31" s="33">
        <v>156</v>
      </c>
      <c r="K31" s="34" t="s">
        <v>61</v>
      </c>
      <c r="L31" s="33">
        <v>35</v>
      </c>
      <c r="M31" s="153" t="s">
        <v>84</v>
      </c>
      <c r="N31" s="144"/>
      <c r="O31" s="144"/>
      <c r="P31" s="144"/>
      <c r="Q31" s="89"/>
      <c r="R31" s="35"/>
      <c r="S31" s="35"/>
      <c r="T31" s="36" t="s">
        <v>63</v>
      </c>
      <c r="U31" s="65">
        <v>0</v>
      </c>
      <c r="V31" s="66">
        <f t="shared" si="0"/>
        <v>0</v>
      </c>
      <c r="W31" s="37" t="str">
        <f t="shared" si="1"/>
        <v/>
      </c>
      <c r="X31" s="57"/>
      <c r="Y31" s="58"/>
    </row>
    <row r="32" spans="1:28" x14ac:dyDescent="0.2">
      <c r="A32" s="146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147"/>
      <c r="M32" s="145" t="s">
        <v>64</v>
      </c>
      <c r="N32" s="101"/>
      <c r="O32" s="101"/>
      <c r="P32" s="101"/>
      <c r="Q32" s="101"/>
      <c r="R32" s="101"/>
      <c r="S32" s="102"/>
      <c r="T32" s="38" t="s">
        <v>65</v>
      </c>
      <c r="U32" s="67">
        <f>IFERROR(U26/H26,"0")+IFERROR(U27/H27,"0")+IFERROR(U28/H28,"0")+IFERROR(U29/H29,"0")+IFERROR(U30/H30,"0")+IFERROR(U31/H31,"0")</f>
        <v>3.3333333333333335</v>
      </c>
      <c r="V32" s="67">
        <f>IFERROR(V26/H26,"0")+IFERROR(V27/H27,"0")+IFERROR(V28/H28,"0")+IFERROR(V29/H29,"0")+IFERROR(V30/H30,"0")+IFERROR(V31/H31,"0")</f>
        <v>4</v>
      </c>
      <c r="W32" s="67">
        <f>IFERROR(IF(W26="",0,W26),"0")+IFERROR(IF(W27="",0,W27),"0")+IFERROR(IF(W28="",0,W28),"0")+IFERROR(IF(W29="",0,W29),"0")+IFERROR(IF(W30="",0,W30),"0")+IFERROR(IF(W31="",0,W31),"0")</f>
        <v>3.0120000000000001E-2</v>
      </c>
      <c r="X32" s="68"/>
      <c r="Y32" s="68"/>
    </row>
    <row r="33" spans="1:2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147"/>
      <c r="M33" s="145" t="s">
        <v>64</v>
      </c>
      <c r="N33" s="101"/>
      <c r="O33" s="101"/>
      <c r="P33" s="101"/>
      <c r="Q33" s="101"/>
      <c r="R33" s="101"/>
      <c r="S33" s="102"/>
      <c r="T33" s="38" t="s">
        <v>63</v>
      </c>
      <c r="U33" s="67">
        <f>IFERROR(SUM(U26:U31),"0")</f>
        <v>8.4</v>
      </c>
      <c r="V33" s="67">
        <f>IFERROR(SUM(V26:V31),"0")</f>
        <v>10.08</v>
      </c>
      <c r="W33" s="38"/>
      <c r="X33" s="68"/>
      <c r="Y33" s="68"/>
    </row>
    <row r="34" spans="1:25" ht="14.25" customHeight="1" x14ac:dyDescent="0.25">
      <c r="A34" s="141" t="s">
        <v>85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62"/>
      <c r="Y34" s="62"/>
    </row>
    <row r="35" spans="1:25" ht="27" customHeight="1" x14ac:dyDescent="0.25">
      <c r="A35" s="55" t="s">
        <v>86</v>
      </c>
      <c r="B35" s="55" t="s">
        <v>87</v>
      </c>
      <c r="C35" s="32">
        <v>4301032013</v>
      </c>
      <c r="D35" s="142">
        <v>4607091388503</v>
      </c>
      <c r="E35" s="89"/>
      <c r="F35" s="64">
        <v>0.05</v>
      </c>
      <c r="G35" s="33">
        <v>12</v>
      </c>
      <c r="H35" s="64">
        <v>0.6</v>
      </c>
      <c r="I35" s="64">
        <v>0.84199999999999997</v>
      </c>
      <c r="J35" s="33">
        <v>156</v>
      </c>
      <c r="K35" s="34" t="s">
        <v>88</v>
      </c>
      <c r="L35" s="33">
        <v>120</v>
      </c>
      <c r="M35" s="154" t="s">
        <v>89</v>
      </c>
      <c r="N35" s="144"/>
      <c r="O35" s="144"/>
      <c r="P35" s="144"/>
      <c r="Q35" s="89"/>
      <c r="R35" s="35"/>
      <c r="S35" s="35"/>
      <c r="T35" s="36" t="s">
        <v>63</v>
      </c>
      <c r="U35" s="65">
        <v>0</v>
      </c>
      <c r="V35" s="66">
        <f>IFERROR(IF(U35="",0,CEILING((U35/$H35),1)*$H35),"")</f>
        <v>0</v>
      </c>
      <c r="W35" s="37" t="str">
        <f>IFERROR(IF(V35=0,"",ROUNDUP(V35/H35,0)*0.00753),"")</f>
        <v/>
      </c>
      <c r="X35" s="57"/>
      <c r="Y35" s="58"/>
    </row>
    <row r="36" spans="1:25" ht="27" customHeight="1" x14ac:dyDescent="0.25">
      <c r="A36" s="55" t="s">
        <v>90</v>
      </c>
      <c r="B36" s="55" t="s">
        <v>91</v>
      </c>
      <c r="C36" s="32">
        <v>4301032036</v>
      </c>
      <c r="D36" s="142">
        <v>4680115880139</v>
      </c>
      <c r="E36" s="89"/>
      <c r="F36" s="64">
        <v>2.5000000000000001E-2</v>
      </c>
      <c r="G36" s="33">
        <v>10</v>
      </c>
      <c r="H36" s="64">
        <v>0.25</v>
      </c>
      <c r="I36" s="64">
        <v>0.41</v>
      </c>
      <c r="J36" s="33">
        <v>234</v>
      </c>
      <c r="K36" s="34" t="s">
        <v>92</v>
      </c>
      <c r="L36" s="33">
        <v>120</v>
      </c>
      <c r="M36" s="155" t="s">
        <v>93</v>
      </c>
      <c r="N36" s="144"/>
      <c r="O36" s="144"/>
      <c r="P36" s="144"/>
      <c r="Q36" s="89"/>
      <c r="R36" s="35"/>
      <c r="S36" s="35"/>
      <c r="T36" s="36" t="s">
        <v>63</v>
      </c>
      <c r="U36" s="65">
        <v>0</v>
      </c>
      <c r="V36" s="66">
        <f>IFERROR(IF(U36="",0,CEILING((U36/$H36),1)*$H36),"")</f>
        <v>0</v>
      </c>
      <c r="W36" s="37" t="str">
        <f>IFERROR(IF(V36=0,"",ROUNDUP(V36/H36,0)*0.00502),"")</f>
        <v/>
      </c>
      <c r="X36" s="57"/>
      <c r="Y36" s="58"/>
    </row>
    <row r="37" spans="1:25" x14ac:dyDescent="0.2">
      <c r="A37" s="146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147"/>
      <c r="M37" s="145" t="s">
        <v>64</v>
      </c>
      <c r="N37" s="101"/>
      <c r="O37" s="101"/>
      <c r="P37" s="101"/>
      <c r="Q37" s="101"/>
      <c r="R37" s="101"/>
      <c r="S37" s="102"/>
      <c r="T37" s="38" t="s">
        <v>65</v>
      </c>
      <c r="U37" s="67">
        <f>IFERROR(U35/H35,"0")+IFERROR(U36/H36,"0")</f>
        <v>0</v>
      </c>
      <c r="V37" s="67">
        <f>IFERROR(V35/H35,"0")+IFERROR(V36/H36,"0")</f>
        <v>0</v>
      </c>
      <c r="W37" s="67">
        <f>IFERROR(IF(W35="",0,W35),"0")+IFERROR(IF(W36="",0,W36),"0")</f>
        <v>0</v>
      </c>
      <c r="X37" s="68"/>
      <c r="Y37" s="68"/>
    </row>
    <row r="38" spans="1:25" x14ac:dyDescent="0.2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147"/>
      <c r="M38" s="145" t="s">
        <v>64</v>
      </c>
      <c r="N38" s="101"/>
      <c r="O38" s="101"/>
      <c r="P38" s="101"/>
      <c r="Q38" s="101"/>
      <c r="R38" s="101"/>
      <c r="S38" s="102"/>
      <c r="T38" s="38" t="s">
        <v>63</v>
      </c>
      <c r="U38" s="67">
        <f>IFERROR(SUM(U35:U36),"0")</f>
        <v>0</v>
      </c>
      <c r="V38" s="67">
        <f>IFERROR(SUM(V35:V36),"0")</f>
        <v>0</v>
      </c>
      <c r="W38" s="38"/>
      <c r="X38" s="68"/>
      <c r="Y38" s="68"/>
    </row>
    <row r="39" spans="1:25" ht="14.25" customHeight="1" x14ac:dyDescent="0.25">
      <c r="A39" s="141" t="s">
        <v>94</v>
      </c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62"/>
      <c r="Y39" s="62"/>
    </row>
    <row r="40" spans="1:25" ht="80.25" customHeight="1" x14ac:dyDescent="0.25">
      <c r="A40" s="55" t="s">
        <v>95</v>
      </c>
      <c r="B40" s="55" t="s">
        <v>96</v>
      </c>
      <c r="C40" s="32">
        <v>4301160001</v>
      </c>
      <c r="D40" s="142">
        <v>4607091388282</v>
      </c>
      <c r="E40" s="89"/>
      <c r="F40" s="64">
        <v>0.3</v>
      </c>
      <c r="G40" s="33">
        <v>6</v>
      </c>
      <c r="H40" s="64">
        <v>1.8</v>
      </c>
      <c r="I40" s="64">
        <v>2.0840000000000001</v>
      </c>
      <c r="J40" s="33">
        <v>156</v>
      </c>
      <c r="K40" s="34" t="s">
        <v>88</v>
      </c>
      <c r="L40" s="33">
        <v>30</v>
      </c>
      <c r="M40" s="156" t="s">
        <v>97</v>
      </c>
      <c r="N40" s="144"/>
      <c r="O40" s="144"/>
      <c r="P40" s="144"/>
      <c r="Q40" s="89"/>
      <c r="R40" s="35"/>
      <c r="S40" s="35"/>
      <c r="T40" s="36" t="s">
        <v>63</v>
      </c>
      <c r="U40" s="65">
        <v>0</v>
      </c>
      <c r="V40" s="66">
        <f>IFERROR(IF(U40="",0,CEILING((U40/$H40),1)*$H40),"")</f>
        <v>0</v>
      </c>
      <c r="W40" s="37" t="str">
        <f>IFERROR(IF(V40=0,"",ROUNDUP(V40/H40,0)*0.00753),"")</f>
        <v/>
      </c>
      <c r="X40" s="57" t="s">
        <v>98</v>
      </c>
      <c r="Y40" s="58"/>
    </row>
    <row r="41" spans="1:25" x14ac:dyDescent="0.2">
      <c r="A41" s="146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147"/>
      <c r="M41" s="145" t="s">
        <v>64</v>
      </c>
      <c r="N41" s="101"/>
      <c r="O41" s="101"/>
      <c r="P41" s="101"/>
      <c r="Q41" s="101"/>
      <c r="R41" s="101"/>
      <c r="S41" s="102"/>
      <c r="T41" s="38" t="s">
        <v>65</v>
      </c>
      <c r="U41" s="67">
        <f>IFERROR(U40/H40,"0")</f>
        <v>0</v>
      </c>
      <c r="V41" s="67">
        <f>IFERROR(V40/H40,"0")</f>
        <v>0</v>
      </c>
      <c r="W41" s="67">
        <f>IFERROR(IF(W40="",0,W40),"0")</f>
        <v>0</v>
      </c>
      <c r="X41" s="68"/>
      <c r="Y41" s="68"/>
    </row>
    <row r="42" spans="1:25" x14ac:dyDescent="0.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147"/>
      <c r="M42" s="145" t="s">
        <v>64</v>
      </c>
      <c r="N42" s="101"/>
      <c r="O42" s="101"/>
      <c r="P42" s="101"/>
      <c r="Q42" s="101"/>
      <c r="R42" s="101"/>
      <c r="S42" s="102"/>
      <c r="T42" s="38" t="s">
        <v>63</v>
      </c>
      <c r="U42" s="67">
        <f>IFERROR(SUM(U40:U40),"0")</f>
        <v>0</v>
      </c>
      <c r="V42" s="67">
        <f>IFERROR(SUM(V40:V40),"0")</f>
        <v>0</v>
      </c>
      <c r="W42" s="38"/>
      <c r="X42" s="68"/>
      <c r="Y42" s="68"/>
    </row>
    <row r="43" spans="1:25" ht="14.25" customHeight="1" x14ac:dyDescent="0.25">
      <c r="A43" s="141" t="s">
        <v>99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62"/>
      <c r="Y43" s="62"/>
    </row>
    <row r="44" spans="1:25" ht="27" customHeight="1" x14ac:dyDescent="0.25">
      <c r="A44" s="55" t="s">
        <v>100</v>
      </c>
      <c r="B44" s="55" t="s">
        <v>101</v>
      </c>
      <c r="C44" s="32">
        <v>4301170002</v>
      </c>
      <c r="D44" s="142">
        <v>4607091389111</v>
      </c>
      <c r="E44" s="89"/>
      <c r="F44" s="64">
        <v>2.5000000000000001E-2</v>
      </c>
      <c r="G44" s="33">
        <v>10</v>
      </c>
      <c r="H44" s="64">
        <v>0.25</v>
      </c>
      <c r="I44" s="64">
        <v>0.49199999999999999</v>
      </c>
      <c r="J44" s="33">
        <v>156</v>
      </c>
      <c r="K44" s="34" t="s">
        <v>88</v>
      </c>
      <c r="L44" s="33">
        <v>120</v>
      </c>
      <c r="M44" s="157" t="s">
        <v>102</v>
      </c>
      <c r="N44" s="144"/>
      <c r="O44" s="144"/>
      <c r="P44" s="144"/>
      <c r="Q44" s="89"/>
      <c r="R44" s="35"/>
      <c r="S44" s="35"/>
      <c r="T44" s="36" t="s">
        <v>63</v>
      </c>
      <c r="U44" s="65">
        <v>0</v>
      </c>
      <c r="V44" s="66">
        <f>IFERROR(IF(U44="",0,CEILING((U44/$H44),1)*$H44),"")</f>
        <v>0</v>
      </c>
      <c r="W44" s="37" t="str">
        <f>IFERROR(IF(V44=0,"",ROUNDUP(V44/H44,0)*0.00753),"")</f>
        <v/>
      </c>
      <c r="X44" s="57"/>
      <c r="Y44" s="58"/>
    </row>
    <row r="45" spans="1:25" x14ac:dyDescent="0.2">
      <c r="A45" s="146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147"/>
      <c r="M45" s="145" t="s">
        <v>64</v>
      </c>
      <c r="N45" s="101"/>
      <c r="O45" s="101"/>
      <c r="P45" s="101"/>
      <c r="Q45" s="101"/>
      <c r="R45" s="101"/>
      <c r="S45" s="102"/>
      <c r="T45" s="38" t="s">
        <v>65</v>
      </c>
      <c r="U45" s="67">
        <f>IFERROR(U44/H44,"0")</f>
        <v>0</v>
      </c>
      <c r="V45" s="67">
        <f>IFERROR(V44/H44,"0")</f>
        <v>0</v>
      </c>
      <c r="W45" s="67">
        <f>IFERROR(IF(W44="",0,W44),"0")</f>
        <v>0</v>
      </c>
      <c r="X45" s="68"/>
      <c r="Y45" s="68"/>
    </row>
    <row r="46" spans="1:2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147"/>
      <c r="M46" s="145" t="s">
        <v>64</v>
      </c>
      <c r="N46" s="101"/>
      <c r="O46" s="101"/>
      <c r="P46" s="101"/>
      <c r="Q46" s="101"/>
      <c r="R46" s="101"/>
      <c r="S46" s="102"/>
      <c r="T46" s="38" t="s">
        <v>63</v>
      </c>
      <c r="U46" s="67">
        <f>IFERROR(SUM(U44:U44),"0")</f>
        <v>0</v>
      </c>
      <c r="V46" s="67">
        <f>IFERROR(SUM(V44:V44),"0")</f>
        <v>0</v>
      </c>
      <c r="W46" s="38"/>
      <c r="X46" s="68"/>
      <c r="Y46" s="68"/>
    </row>
    <row r="47" spans="1:25" ht="27.75" customHeight="1" x14ac:dyDescent="0.2">
      <c r="A47" s="138" t="s">
        <v>103</v>
      </c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49"/>
      <c r="Y47" s="49"/>
    </row>
    <row r="48" spans="1:25" ht="16.5" customHeight="1" x14ac:dyDescent="0.25">
      <c r="A48" s="140" t="s">
        <v>104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61"/>
      <c r="Y48" s="61"/>
    </row>
    <row r="49" spans="1:25" ht="14.25" customHeight="1" x14ac:dyDescent="0.25">
      <c r="A49" s="141" t="s">
        <v>105</v>
      </c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62"/>
      <c r="Y49" s="62"/>
    </row>
    <row r="50" spans="1:25" ht="27" customHeight="1" x14ac:dyDescent="0.25">
      <c r="A50" s="55" t="s">
        <v>106</v>
      </c>
      <c r="B50" s="55" t="s">
        <v>107</v>
      </c>
      <c r="C50" s="32">
        <v>4301020234</v>
      </c>
      <c r="D50" s="142">
        <v>4680115881440</v>
      </c>
      <c r="E50" s="89"/>
      <c r="F50" s="64">
        <v>1.35</v>
      </c>
      <c r="G50" s="33">
        <v>8</v>
      </c>
      <c r="H50" s="64">
        <v>10.8</v>
      </c>
      <c r="I50" s="64">
        <v>11.28</v>
      </c>
      <c r="J50" s="33">
        <v>56</v>
      </c>
      <c r="K50" s="34" t="s">
        <v>108</v>
      </c>
      <c r="L50" s="33">
        <v>50</v>
      </c>
      <c r="M50" s="158" t="s">
        <v>109</v>
      </c>
      <c r="N50" s="144"/>
      <c r="O50" s="144"/>
      <c r="P50" s="144"/>
      <c r="Q50" s="89"/>
      <c r="R50" s="35"/>
      <c r="S50" s="35"/>
      <c r="T50" s="36" t="s">
        <v>63</v>
      </c>
      <c r="U50" s="65">
        <v>200</v>
      </c>
      <c r="V50" s="66">
        <f>IFERROR(IF(U50="",0,CEILING((U50/$H50),1)*$H50),"")</f>
        <v>205.20000000000002</v>
      </c>
      <c r="W50" s="37">
        <f>IFERROR(IF(V50=0,"",ROUNDUP(V50/H50,0)*0.02175),"")</f>
        <v>0.41324999999999995</v>
      </c>
      <c r="X50" s="57"/>
      <c r="Y50" s="58"/>
    </row>
    <row r="51" spans="1:25" ht="27" customHeight="1" x14ac:dyDescent="0.25">
      <c r="A51" s="55" t="s">
        <v>110</v>
      </c>
      <c r="B51" s="55" t="s">
        <v>111</v>
      </c>
      <c r="C51" s="32">
        <v>4301020232</v>
      </c>
      <c r="D51" s="142">
        <v>4680115881433</v>
      </c>
      <c r="E51" s="89"/>
      <c r="F51" s="64">
        <v>0.45</v>
      </c>
      <c r="G51" s="33">
        <v>6</v>
      </c>
      <c r="H51" s="64">
        <v>2.7</v>
      </c>
      <c r="I51" s="64">
        <v>2.9</v>
      </c>
      <c r="J51" s="33">
        <v>156</v>
      </c>
      <c r="K51" s="34" t="s">
        <v>108</v>
      </c>
      <c r="L51" s="33">
        <v>50</v>
      </c>
      <c r="M51" s="159" t="s">
        <v>112</v>
      </c>
      <c r="N51" s="144"/>
      <c r="O51" s="144"/>
      <c r="P51" s="144"/>
      <c r="Q51" s="89"/>
      <c r="R51" s="35"/>
      <c r="S51" s="35"/>
      <c r="T51" s="36" t="s">
        <v>63</v>
      </c>
      <c r="U51" s="65">
        <v>9</v>
      </c>
      <c r="V51" s="66">
        <f>IFERROR(IF(U51="",0,CEILING((U51/$H51),1)*$H51),"")</f>
        <v>10.8</v>
      </c>
      <c r="W51" s="37">
        <f>IFERROR(IF(V51=0,"",ROUNDUP(V51/H51,0)*0.00753),"")</f>
        <v>3.0120000000000001E-2</v>
      </c>
      <c r="X51" s="57"/>
      <c r="Y51" s="58"/>
    </row>
    <row r="52" spans="1:25" x14ac:dyDescent="0.2">
      <c r="A52" s="146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147"/>
      <c r="M52" s="145" t="s">
        <v>64</v>
      </c>
      <c r="N52" s="101"/>
      <c r="O52" s="101"/>
      <c r="P52" s="101"/>
      <c r="Q52" s="101"/>
      <c r="R52" s="101"/>
      <c r="S52" s="102"/>
      <c r="T52" s="38" t="s">
        <v>65</v>
      </c>
      <c r="U52" s="67">
        <f>IFERROR(U50/H50,"0")+IFERROR(U51/H51,"0")</f>
        <v>21.851851851851851</v>
      </c>
      <c r="V52" s="67">
        <f>IFERROR(V50/H50,"0")+IFERROR(V51/H51,"0")</f>
        <v>23</v>
      </c>
      <c r="W52" s="67">
        <f>IFERROR(IF(W50="",0,W50),"0")+IFERROR(IF(W51="",0,W51),"0")</f>
        <v>0.44336999999999993</v>
      </c>
      <c r="X52" s="68"/>
      <c r="Y52" s="68"/>
    </row>
    <row r="53" spans="1:25" x14ac:dyDescent="0.2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147"/>
      <c r="M53" s="145" t="s">
        <v>64</v>
      </c>
      <c r="N53" s="101"/>
      <c r="O53" s="101"/>
      <c r="P53" s="101"/>
      <c r="Q53" s="101"/>
      <c r="R53" s="101"/>
      <c r="S53" s="102"/>
      <c r="T53" s="38" t="s">
        <v>63</v>
      </c>
      <c r="U53" s="67">
        <f>IFERROR(SUM(U50:U51),"0")</f>
        <v>209</v>
      </c>
      <c r="V53" s="67">
        <f>IFERROR(SUM(V50:V51),"0")</f>
        <v>216.00000000000003</v>
      </c>
      <c r="W53" s="38"/>
      <c r="X53" s="68"/>
      <c r="Y53" s="68"/>
    </row>
    <row r="54" spans="1:25" ht="16.5" customHeight="1" x14ac:dyDescent="0.25">
      <c r="A54" s="140" t="s">
        <v>113</v>
      </c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61"/>
      <c r="Y54" s="61"/>
    </row>
    <row r="55" spans="1:25" ht="14.25" customHeight="1" x14ac:dyDescent="0.25">
      <c r="A55" s="141" t="s">
        <v>114</v>
      </c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62"/>
      <c r="Y55" s="62"/>
    </row>
    <row r="56" spans="1:25" ht="27" customHeight="1" x14ac:dyDescent="0.25">
      <c r="A56" s="55" t="s">
        <v>115</v>
      </c>
      <c r="B56" s="55" t="s">
        <v>116</v>
      </c>
      <c r="C56" s="32">
        <v>4301011452</v>
      </c>
      <c r="D56" s="142">
        <v>4680115881426</v>
      </c>
      <c r="E56" s="89"/>
      <c r="F56" s="64">
        <v>1.35</v>
      </c>
      <c r="G56" s="33">
        <v>8</v>
      </c>
      <c r="H56" s="64">
        <v>10.8</v>
      </c>
      <c r="I56" s="64">
        <v>11.28</v>
      </c>
      <c r="J56" s="33">
        <v>56</v>
      </c>
      <c r="K56" s="34" t="s">
        <v>108</v>
      </c>
      <c r="L56" s="33">
        <v>50</v>
      </c>
      <c r="M56" s="160" t="s">
        <v>117</v>
      </c>
      <c r="N56" s="144"/>
      <c r="O56" s="144"/>
      <c r="P56" s="144"/>
      <c r="Q56" s="89"/>
      <c r="R56" s="35"/>
      <c r="S56" s="35"/>
      <c r="T56" s="36" t="s">
        <v>63</v>
      </c>
      <c r="U56" s="65">
        <v>470</v>
      </c>
      <c r="V56" s="66">
        <f>IFERROR(IF(U56="",0,CEILING((U56/$H56),1)*$H56),"")</f>
        <v>475.20000000000005</v>
      </c>
      <c r="W56" s="37">
        <f>IFERROR(IF(V56=0,"",ROUNDUP(V56/H56,0)*0.02175),"")</f>
        <v>0.95699999999999996</v>
      </c>
      <c r="X56" s="57"/>
      <c r="Y56" s="58"/>
    </row>
    <row r="57" spans="1:25" ht="27" customHeight="1" x14ac:dyDescent="0.25">
      <c r="A57" s="55" t="s">
        <v>118</v>
      </c>
      <c r="B57" s="55" t="s">
        <v>119</v>
      </c>
      <c r="C57" s="32">
        <v>4301011437</v>
      </c>
      <c r="D57" s="142">
        <v>4680115881419</v>
      </c>
      <c r="E57" s="89"/>
      <c r="F57" s="64">
        <v>0.45</v>
      </c>
      <c r="G57" s="33">
        <v>10</v>
      </c>
      <c r="H57" s="64">
        <v>4.5</v>
      </c>
      <c r="I57" s="64">
        <v>4.74</v>
      </c>
      <c r="J57" s="33">
        <v>120</v>
      </c>
      <c r="K57" s="34" t="s">
        <v>108</v>
      </c>
      <c r="L57" s="33">
        <v>50</v>
      </c>
      <c r="M57" s="161" t="s">
        <v>120</v>
      </c>
      <c r="N57" s="144"/>
      <c r="O57" s="144"/>
      <c r="P57" s="144"/>
      <c r="Q57" s="89"/>
      <c r="R57" s="35"/>
      <c r="S57" s="35"/>
      <c r="T57" s="36" t="s">
        <v>63</v>
      </c>
      <c r="U57" s="65">
        <v>0</v>
      </c>
      <c r="V57" s="66">
        <f>IFERROR(IF(U57="",0,CEILING((U57/$H57),1)*$H57),"")</f>
        <v>0</v>
      </c>
      <c r="W57" s="37" t="str">
        <f>IFERROR(IF(V57=0,"",ROUNDUP(V57/H57,0)*0.00937),"")</f>
        <v/>
      </c>
      <c r="X57" s="57"/>
      <c r="Y57" s="58"/>
    </row>
    <row r="58" spans="1:25" ht="27" customHeight="1" x14ac:dyDescent="0.25">
      <c r="A58" s="55" t="s">
        <v>121</v>
      </c>
      <c r="B58" s="55" t="s">
        <v>122</v>
      </c>
      <c r="C58" s="32">
        <v>4301011458</v>
      </c>
      <c r="D58" s="142">
        <v>4680115881525</v>
      </c>
      <c r="E58" s="89"/>
      <c r="F58" s="64">
        <v>0.4</v>
      </c>
      <c r="G58" s="33">
        <v>10</v>
      </c>
      <c r="H58" s="64">
        <v>4</v>
      </c>
      <c r="I58" s="64">
        <v>4.24</v>
      </c>
      <c r="J58" s="33">
        <v>120</v>
      </c>
      <c r="K58" s="34" t="s">
        <v>108</v>
      </c>
      <c r="L58" s="33">
        <v>50</v>
      </c>
      <c r="M58" s="162" t="s">
        <v>123</v>
      </c>
      <c r="N58" s="144"/>
      <c r="O58" s="144"/>
      <c r="P58" s="144"/>
      <c r="Q58" s="89"/>
      <c r="R58" s="35"/>
      <c r="S58" s="35"/>
      <c r="T58" s="36" t="s">
        <v>63</v>
      </c>
      <c r="U58" s="65">
        <v>0</v>
      </c>
      <c r="V58" s="66">
        <f>IFERROR(IF(U58="",0,CEILING((U58/$H58),1)*$H58),"")</f>
        <v>0</v>
      </c>
      <c r="W58" s="37" t="str">
        <f>IFERROR(IF(V58=0,"",ROUNDUP(V58/H58,0)*0.00937),"")</f>
        <v/>
      </c>
      <c r="X58" s="57"/>
      <c r="Y58" s="58"/>
    </row>
    <row r="59" spans="1:25" x14ac:dyDescent="0.2">
      <c r="A59" s="146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147"/>
      <c r="M59" s="145" t="s">
        <v>64</v>
      </c>
      <c r="N59" s="101"/>
      <c r="O59" s="101"/>
      <c r="P59" s="101"/>
      <c r="Q59" s="101"/>
      <c r="R59" s="101"/>
      <c r="S59" s="102"/>
      <c r="T59" s="38" t="s">
        <v>65</v>
      </c>
      <c r="U59" s="67">
        <f>IFERROR(U56/H56,"0")+IFERROR(U57/H57,"0")+IFERROR(U58/H58,"0")</f>
        <v>43.518518518518519</v>
      </c>
      <c r="V59" s="67">
        <f>IFERROR(V56/H56,"0")+IFERROR(V57/H57,"0")+IFERROR(V58/H58,"0")</f>
        <v>44</v>
      </c>
      <c r="W59" s="67">
        <f>IFERROR(IF(W56="",0,W56),"0")+IFERROR(IF(W57="",0,W57),"0")+IFERROR(IF(W58="",0,W58),"0")</f>
        <v>0.95699999999999996</v>
      </c>
      <c r="X59" s="68"/>
      <c r="Y59" s="68"/>
    </row>
    <row r="60" spans="1:25" x14ac:dyDescent="0.2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147"/>
      <c r="M60" s="145" t="s">
        <v>64</v>
      </c>
      <c r="N60" s="101"/>
      <c r="O60" s="101"/>
      <c r="P60" s="101"/>
      <c r="Q60" s="101"/>
      <c r="R60" s="101"/>
      <c r="S60" s="102"/>
      <c r="T60" s="38" t="s">
        <v>63</v>
      </c>
      <c r="U60" s="67">
        <f>IFERROR(SUM(U56:U58),"0")</f>
        <v>470</v>
      </c>
      <c r="V60" s="67">
        <f>IFERROR(SUM(V56:V58),"0")</f>
        <v>475.20000000000005</v>
      </c>
      <c r="W60" s="38"/>
      <c r="X60" s="68"/>
      <c r="Y60" s="68"/>
    </row>
    <row r="61" spans="1:25" ht="16.5" customHeight="1" x14ac:dyDescent="0.25">
      <c r="A61" s="140" t="s">
        <v>103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61"/>
      <c r="Y61" s="61"/>
    </row>
    <row r="62" spans="1:25" ht="14.25" customHeight="1" x14ac:dyDescent="0.25">
      <c r="A62" s="141" t="s">
        <v>114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62"/>
      <c r="Y62" s="62"/>
    </row>
    <row r="63" spans="1:25" ht="27" customHeight="1" x14ac:dyDescent="0.25">
      <c r="A63" s="55" t="s">
        <v>124</v>
      </c>
      <c r="B63" s="55" t="s">
        <v>125</v>
      </c>
      <c r="C63" s="32">
        <v>4301011191</v>
      </c>
      <c r="D63" s="142">
        <v>4607091382945</v>
      </c>
      <c r="E63" s="89"/>
      <c r="F63" s="64">
        <v>1.35</v>
      </c>
      <c r="G63" s="33">
        <v>8</v>
      </c>
      <c r="H63" s="64">
        <v>10.8</v>
      </c>
      <c r="I63" s="64">
        <v>11.28</v>
      </c>
      <c r="J63" s="33">
        <v>56</v>
      </c>
      <c r="K63" s="34" t="s">
        <v>108</v>
      </c>
      <c r="L63" s="33">
        <v>50</v>
      </c>
      <c r="M63" s="163" t="s">
        <v>126</v>
      </c>
      <c r="N63" s="144"/>
      <c r="O63" s="144"/>
      <c r="P63" s="144"/>
      <c r="Q63" s="89"/>
      <c r="R63" s="35"/>
      <c r="S63" s="35"/>
      <c r="T63" s="36" t="s">
        <v>63</v>
      </c>
      <c r="U63" s="65">
        <v>0</v>
      </c>
      <c r="V63" s="6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</row>
    <row r="64" spans="1:25" ht="27" customHeight="1" x14ac:dyDescent="0.25">
      <c r="A64" s="55" t="s">
        <v>127</v>
      </c>
      <c r="B64" s="55" t="s">
        <v>128</v>
      </c>
      <c r="C64" s="32">
        <v>4301011380</v>
      </c>
      <c r="D64" s="142">
        <v>4607091385670</v>
      </c>
      <c r="E64" s="89"/>
      <c r="F64" s="64">
        <v>1.35</v>
      </c>
      <c r="G64" s="33">
        <v>8</v>
      </c>
      <c r="H64" s="64">
        <v>10.8</v>
      </c>
      <c r="I64" s="64">
        <v>11.28</v>
      </c>
      <c r="J64" s="33">
        <v>56</v>
      </c>
      <c r="K64" s="34" t="s">
        <v>108</v>
      </c>
      <c r="L64" s="33">
        <v>50</v>
      </c>
      <c r="M64" s="164" t="s">
        <v>129</v>
      </c>
      <c r="N64" s="144"/>
      <c r="O64" s="144"/>
      <c r="P64" s="144"/>
      <c r="Q64" s="89"/>
      <c r="R64" s="35"/>
      <c r="S64" s="35"/>
      <c r="T64" s="36" t="s">
        <v>63</v>
      </c>
      <c r="U64" s="65">
        <v>30</v>
      </c>
      <c r="V64" s="66">
        <f t="shared" si="2"/>
        <v>32.400000000000006</v>
      </c>
      <c r="W64" s="37">
        <f>IFERROR(IF(V64=0,"",ROUNDUP(V64/H64,0)*0.02175),"")</f>
        <v>6.5250000000000002E-2</v>
      </c>
      <c r="X64" s="57"/>
      <c r="Y64" s="58"/>
    </row>
    <row r="65" spans="1:25" ht="27" customHeight="1" x14ac:dyDescent="0.25">
      <c r="A65" s="55" t="s">
        <v>130</v>
      </c>
      <c r="B65" s="55" t="s">
        <v>131</v>
      </c>
      <c r="C65" s="32">
        <v>4301011468</v>
      </c>
      <c r="D65" s="142">
        <v>4680115881327</v>
      </c>
      <c r="E65" s="89"/>
      <c r="F65" s="64">
        <v>1.35</v>
      </c>
      <c r="G65" s="33">
        <v>8</v>
      </c>
      <c r="H65" s="64">
        <v>10.8</v>
      </c>
      <c r="I65" s="64">
        <v>11.28</v>
      </c>
      <c r="J65" s="33">
        <v>56</v>
      </c>
      <c r="K65" s="34" t="s">
        <v>132</v>
      </c>
      <c r="L65" s="33">
        <v>50</v>
      </c>
      <c r="M65" s="165" t="s">
        <v>133</v>
      </c>
      <c r="N65" s="144"/>
      <c r="O65" s="144"/>
      <c r="P65" s="144"/>
      <c r="Q65" s="89"/>
      <c r="R65" s="35"/>
      <c r="S65" s="35"/>
      <c r="T65" s="36" t="s">
        <v>63</v>
      </c>
      <c r="U65" s="65">
        <v>0</v>
      </c>
      <c r="V65" s="66">
        <f t="shared" si="2"/>
        <v>0</v>
      </c>
      <c r="W65" s="37" t="str">
        <f>IFERROR(IF(V65=0,"",ROUNDUP(V65/H65,0)*0.02175),"")</f>
        <v/>
      </c>
      <c r="X65" s="57"/>
      <c r="Y65" s="58"/>
    </row>
    <row r="66" spans="1:25" ht="16.5" customHeight="1" x14ac:dyDescent="0.25">
      <c r="A66" s="55" t="s">
        <v>134</v>
      </c>
      <c r="B66" s="55" t="s">
        <v>135</v>
      </c>
      <c r="C66" s="32">
        <v>4301011348</v>
      </c>
      <c r="D66" s="142">
        <v>4607091388312</v>
      </c>
      <c r="E66" s="89"/>
      <c r="F66" s="64">
        <v>1.35</v>
      </c>
      <c r="G66" s="33">
        <v>8</v>
      </c>
      <c r="H66" s="64">
        <v>10.8</v>
      </c>
      <c r="I66" s="64">
        <v>11.28</v>
      </c>
      <c r="J66" s="33">
        <v>56</v>
      </c>
      <c r="K66" s="34" t="s">
        <v>108</v>
      </c>
      <c r="L66" s="33">
        <v>45</v>
      </c>
      <c r="M66" s="166" t="s">
        <v>136</v>
      </c>
      <c r="N66" s="144"/>
      <c r="O66" s="144"/>
      <c r="P66" s="144"/>
      <c r="Q66" s="89"/>
      <c r="R66" s="35"/>
      <c r="S66" s="35"/>
      <c r="T66" s="36" t="s">
        <v>63</v>
      </c>
      <c r="U66" s="65">
        <v>0</v>
      </c>
      <c r="V66" s="66">
        <f t="shared" si="2"/>
        <v>0</v>
      </c>
      <c r="W66" s="37" t="str">
        <f>IFERROR(IF(V66=0,"",ROUNDUP(V66/H66,0)*0.02175),"")</f>
        <v/>
      </c>
      <c r="X66" s="57"/>
      <c r="Y66" s="58"/>
    </row>
    <row r="67" spans="1:25" ht="16.5" customHeight="1" x14ac:dyDescent="0.25">
      <c r="A67" s="55" t="s">
        <v>137</v>
      </c>
      <c r="B67" s="55" t="s">
        <v>138</v>
      </c>
      <c r="C67" s="32">
        <v>4301011514</v>
      </c>
      <c r="D67" s="142">
        <v>4680115882133</v>
      </c>
      <c r="E67" s="89"/>
      <c r="F67" s="64">
        <v>1.35</v>
      </c>
      <c r="G67" s="33">
        <v>8</v>
      </c>
      <c r="H67" s="64">
        <v>10.8</v>
      </c>
      <c r="I67" s="64">
        <v>11.28</v>
      </c>
      <c r="J67" s="33">
        <v>56</v>
      </c>
      <c r="K67" s="34" t="s">
        <v>108</v>
      </c>
      <c r="L67" s="33">
        <v>50</v>
      </c>
      <c r="M67" s="167" t="s">
        <v>139</v>
      </c>
      <c r="N67" s="144"/>
      <c r="O67" s="144"/>
      <c r="P67" s="144"/>
      <c r="Q67" s="89"/>
      <c r="R67" s="35"/>
      <c r="S67" s="35"/>
      <c r="T67" s="36" t="s">
        <v>63</v>
      </c>
      <c r="U67" s="65">
        <v>0</v>
      </c>
      <c r="V67" s="66">
        <f t="shared" si="2"/>
        <v>0</v>
      </c>
      <c r="W67" s="37" t="str">
        <f>IFERROR(IF(V67=0,"",ROUNDUP(V67/H67,0)*0.02175),"")</f>
        <v/>
      </c>
      <c r="X67" s="57"/>
      <c r="Y67" s="58"/>
    </row>
    <row r="68" spans="1:25" ht="27" customHeight="1" x14ac:dyDescent="0.25">
      <c r="A68" s="55" t="s">
        <v>140</v>
      </c>
      <c r="B68" s="55" t="s">
        <v>141</v>
      </c>
      <c r="C68" s="32">
        <v>4301011192</v>
      </c>
      <c r="D68" s="142">
        <v>4607091382952</v>
      </c>
      <c r="E68" s="89"/>
      <c r="F68" s="64">
        <v>0.5</v>
      </c>
      <c r="G68" s="33">
        <v>6</v>
      </c>
      <c r="H68" s="64">
        <v>3</v>
      </c>
      <c r="I68" s="64">
        <v>3.2</v>
      </c>
      <c r="J68" s="33">
        <v>156</v>
      </c>
      <c r="K68" s="34" t="s">
        <v>108</v>
      </c>
      <c r="L68" s="33">
        <v>50</v>
      </c>
      <c r="M68" s="168" t="s">
        <v>142</v>
      </c>
      <c r="N68" s="144"/>
      <c r="O68" s="144"/>
      <c r="P68" s="144"/>
      <c r="Q68" s="89"/>
      <c r="R68" s="35"/>
      <c r="S68" s="35"/>
      <c r="T68" s="36" t="s">
        <v>63</v>
      </c>
      <c r="U68" s="65">
        <v>25</v>
      </c>
      <c r="V68" s="66">
        <f t="shared" si="2"/>
        <v>27</v>
      </c>
      <c r="W68" s="37">
        <f>IFERROR(IF(V68=0,"",ROUNDUP(V68/H68,0)*0.00753),"")</f>
        <v>6.7769999999999997E-2</v>
      </c>
      <c r="X68" s="57"/>
      <c r="Y68" s="58"/>
    </row>
    <row r="69" spans="1:25" ht="27" customHeight="1" x14ac:dyDescent="0.25">
      <c r="A69" s="55" t="s">
        <v>143</v>
      </c>
      <c r="B69" s="55" t="s">
        <v>144</v>
      </c>
      <c r="C69" s="32">
        <v>4301011382</v>
      </c>
      <c r="D69" s="142">
        <v>4607091385687</v>
      </c>
      <c r="E69" s="89"/>
      <c r="F69" s="64">
        <v>0.4</v>
      </c>
      <c r="G69" s="33">
        <v>10</v>
      </c>
      <c r="H69" s="64">
        <v>4</v>
      </c>
      <c r="I69" s="64">
        <v>4.24</v>
      </c>
      <c r="J69" s="33">
        <v>120</v>
      </c>
      <c r="K69" s="34" t="s">
        <v>145</v>
      </c>
      <c r="L69" s="33">
        <v>50</v>
      </c>
      <c r="M69" s="169" t="s">
        <v>146</v>
      </c>
      <c r="N69" s="144"/>
      <c r="O69" s="144"/>
      <c r="P69" s="144"/>
      <c r="Q69" s="89"/>
      <c r="R69" s="35"/>
      <c r="S69" s="35"/>
      <c r="T69" s="36" t="s">
        <v>63</v>
      </c>
      <c r="U69" s="65">
        <v>32</v>
      </c>
      <c r="V69" s="66">
        <f t="shared" si="2"/>
        <v>32</v>
      </c>
      <c r="W69" s="37">
        <f t="shared" ref="W69:W74" si="3">IFERROR(IF(V69=0,"",ROUNDUP(V69/H69,0)*0.00937),"")</f>
        <v>7.4959999999999999E-2</v>
      </c>
      <c r="X69" s="57"/>
      <c r="Y69" s="58"/>
    </row>
    <row r="70" spans="1:25" ht="27" customHeight="1" x14ac:dyDescent="0.25">
      <c r="A70" s="55" t="s">
        <v>147</v>
      </c>
      <c r="B70" s="55" t="s">
        <v>148</v>
      </c>
      <c r="C70" s="32">
        <v>4301011344</v>
      </c>
      <c r="D70" s="142">
        <v>4607091384604</v>
      </c>
      <c r="E70" s="89"/>
      <c r="F70" s="64">
        <v>0.4</v>
      </c>
      <c r="G70" s="33">
        <v>10</v>
      </c>
      <c r="H70" s="64">
        <v>4</v>
      </c>
      <c r="I70" s="64">
        <v>4.24</v>
      </c>
      <c r="J70" s="33">
        <v>120</v>
      </c>
      <c r="K70" s="34" t="s">
        <v>108</v>
      </c>
      <c r="L70" s="33">
        <v>50</v>
      </c>
      <c r="M70" s="170" t="s">
        <v>149</v>
      </c>
      <c r="N70" s="144"/>
      <c r="O70" s="144"/>
      <c r="P70" s="144"/>
      <c r="Q70" s="89"/>
      <c r="R70" s="35"/>
      <c r="S70" s="35"/>
      <c r="T70" s="36" t="s">
        <v>63</v>
      </c>
      <c r="U70" s="65">
        <v>0</v>
      </c>
      <c r="V70" s="66">
        <f t="shared" si="2"/>
        <v>0</v>
      </c>
      <c r="W70" s="37" t="str">
        <f t="shared" si="3"/>
        <v/>
      </c>
      <c r="X70" s="57"/>
      <c r="Y70" s="58"/>
    </row>
    <row r="71" spans="1:25" ht="27" customHeight="1" x14ac:dyDescent="0.25">
      <c r="A71" s="55" t="s">
        <v>150</v>
      </c>
      <c r="B71" s="55" t="s">
        <v>151</v>
      </c>
      <c r="C71" s="32">
        <v>4301011386</v>
      </c>
      <c r="D71" s="142">
        <v>4680115880283</v>
      </c>
      <c r="E71" s="89"/>
      <c r="F71" s="64">
        <v>0.6</v>
      </c>
      <c r="G71" s="33">
        <v>8</v>
      </c>
      <c r="H71" s="64">
        <v>4.8</v>
      </c>
      <c r="I71" s="64">
        <v>5.04</v>
      </c>
      <c r="J71" s="33">
        <v>120</v>
      </c>
      <c r="K71" s="34" t="s">
        <v>108</v>
      </c>
      <c r="L71" s="33">
        <v>45</v>
      </c>
      <c r="M71" s="171" t="s">
        <v>152</v>
      </c>
      <c r="N71" s="144"/>
      <c r="O71" s="144"/>
      <c r="P71" s="144"/>
      <c r="Q71" s="89"/>
      <c r="R71" s="35"/>
      <c r="S71" s="35"/>
      <c r="T71" s="36" t="s">
        <v>63</v>
      </c>
      <c r="U71" s="65">
        <v>0</v>
      </c>
      <c r="V71" s="66">
        <f t="shared" si="2"/>
        <v>0</v>
      </c>
      <c r="W71" s="37" t="str">
        <f t="shared" si="3"/>
        <v/>
      </c>
      <c r="X71" s="57"/>
      <c r="Y71" s="58"/>
    </row>
    <row r="72" spans="1:25" ht="16.5" customHeight="1" x14ac:dyDescent="0.25">
      <c r="A72" s="55" t="s">
        <v>153</v>
      </c>
      <c r="B72" s="55" t="s">
        <v>154</v>
      </c>
      <c r="C72" s="32">
        <v>4301011476</v>
      </c>
      <c r="D72" s="142">
        <v>4680115881518</v>
      </c>
      <c r="E72" s="89"/>
      <c r="F72" s="64">
        <v>0.4</v>
      </c>
      <c r="G72" s="33">
        <v>10</v>
      </c>
      <c r="H72" s="64">
        <v>4</v>
      </c>
      <c r="I72" s="64">
        <v>4.24</v>
      </c>
      <c r="J72" s="33">
        <v>120</v>
      </c>
      <c r="K72" s="34" t="s">
        <v>145</v>
      </c>
      <c r="L72" s="33">
        <v>50</v>
      </c>
      <c r="M72" s="172" t="s">
        <v>155</v>
      </c>
      <c r="N72" s="144"/>
      <c r="O72" s="144"/>
      <c r="P72" s="144"/>
      <c r="Q72" s="89"/>
      <c r="R72" s="35"/>
      <c r="S72" s="35"/>
      <c r="T72" s="36" t="s">
        <v>63</v>
      </c>
      <c r="U72" s="65">
        <v>0</v>
      </c>
      <c r="V72" s="66">
        <f t="shared" si="2"/>
        <v>0</v>
      </c>
      <c r="W72" s="37" t="str">
        <f t="shared" si="3"/>
        <v/>
      </c>
      <c r="X72" s="57"/>
      <c r="Y72" s="58"/>
    </row>
    <row r="73" spans="1:25" ht="27" customHeight="1" x14ac:dyDescent="0.25">
      <c r="A73" s="55" t="s">
        <v>156</v>
      </c>
      <c r="B73" s="55" t="s">
        <v>157</v>
      </c>
      <c r="C73" s="32">
        <v>4301011414</v>
      </c>
      <c r="D73" s="142">
        <v>4607091381986</v>
      </c>
      <c r="E73" s="89"/>
      <c r="F73" s="64">
        <v>0.5</v>
      </c>
      <c r="G73" s="33">
        <v>10</v>
      </c>
      <c r="H73" s="64">
        <v>5</v>
      </c>
      <c r="I73" s="64">
        <v>5.24</v>
      </c>
      <c r="J73" s="33">
        <v>120</v>
      </c>
      <c r="K73" s="34" t="s">
        <v>108</v>
      </c>
      <c r="L73" s="33">
        <v>45</v>
      </c>
      <c r="M73" s="173" t="s">
        <v>158</v>
      </c>
      <c r="N73" s="144"/>
      <c r="O73" s="144"/>
      <c r="P73" s="144"/>
      <c r="Q73" s="89"/>
      <c r="R73" s="35"/>
      <c r="S73" s="35"/>
      <c r="T73" s="36" t="s">
        <v>63</v>
      </c>
      <c r="U73" s="65">
        <v>0</v>
      </c>
      <c r="V73" s="66">
        <f t="shared" si="2"/>
        <v>0</v>
      </c>
      <c r="W73" s="37" t="str">
        <f t="shared" si="3"/>
        <v/>
      </c>
      <c r="X73" s="57"/>
      <c r="Y73" s="58"/>
    </row>
    <row r="74" spans="1:25" ht="27" customHeight="1" x14ac:dyDescent="0.25">
      <c r="A74" s="55" t="s">
        <v>159</v>
      </c>
      <c r="B74" s="55" t="s">
        <v>160</v>
      </c>
      <c r="C74" s="32">
        <v>4301011443</v>
      </c>
      <c r="D74" s="142">
        <v>4680115881303</v>
      </c>
      <c r="E74" s="89"/>
      <c r="F74" s="64">
        <v>0.45</v>
      </c>
      <c r="G74" s="33">
        <v>10</v>
      </c>
      <c r="H74" s="64">
        <v>4.5</v>
      </c>
      <c r="I74" s="64">
        <v>4.71</v>
      </c>
      <c r="J74" s="33">
        <v>120</v>
      </c>
      <c r="K74" s="34" t="s">
        <v>132</v>
      </c>
      <c r="L74" s="33">
        <v>50</v>
      </c>
      <c r="M74" s="174" t="s">
        <v>161</v>
      </c>
      <c r="N74" s="144"/>
      <c r="O74" s="144"/>
      <c r="P74" s="144"/>
      <c r="Q74" s="89"/>
      <c r="R74" s="35"/>
      <c r="S74" s="35"/>
      <c r="T74" s="36" t="s">
        <v>63</v>
      </c>
      <c r="U74" s="65">
        <v>0</v>
      </c>
      <c r="V74" s="66">
        <f t="shared" si="2"/>
        <v>0</v>
      </c>
      <c r="W74" s="37" t="str">
        <f t="shared" si="3"/>
        <v/>
      </c>
      <c r="X74" s="57"/>
      <c r="Y74" s="58"/>
    </row>
    <row r="75" spans="1:25" ht="27" customHeight="1" x14ac:dyDescent="0.25">
      <c r="A75" s="55" t="s">
        <v>162</v>
      </c>
      <c r="B75" s="55" t="s">
        <v>163</v>
      </c>
      <c r="C75" s="32">
        <v>4301011352</v>
      </c>
      <c r="D75" s="142">
        <v>4607091388466</v>
      </c>
      <c r="E75" s="89"/>
      <c r="F75" s="64">
        <v>0.45</v>
      </c>
      <c r="G75" s="33">
        <v>6</v>
      </c>
      <c r="H75" s="64">
        <v>2.7</v>
      </c>
      <c r="I75" s="64">
        <v>2.9</v>
      </c>
      <c r="J75" s="33">
        <v>156</v>
      </c>
      <c r="K75" s="34" t="s">
        <v>145</v>
      </c>
      <c r="L75" s="33">
        <v>45</v>
      </c>
      <c r="M75" s="175" t="s">
        <v>164</v>
      </c>
      <c r="N75" s="144"/>
      <c r="O75" s="144"/>
      <c r="P75" s="144"/>
      <c r="Q75" s="89"/>
      <c r="R75" s="35"/>
      <c r="S75" s="35"/>
      <c r="T75" s="36" t="s">
        <v>63</v>
      </c>
      <c r="U75" s="65">
        <v>0</v>
      </c>
      <c r="V75" s="66">
        <f t="shared" si="2"/>
        <v>0</v>
      </c>
      <c r="W75" s="37" t="str">
        <f>IFERROR(IF(V75=0,"",ROUNDUP(V75/H75,0)*0.00753),"")</f>
        <v/>
      </c>
      <c r="X75" s="57"/>
      <c r="Y75" s="58"/>
    </row>
    <row r="76" spans="1:25" ht="27" customHeight="1" x14ac:dyDescent="0.25">
      <c r="A76" s="55" t="s">
        <v>165</v>
      </c>
      <c r="B76" s="55" t="s">
        <v>166</v>
      </c>
      <c r="C76" s="32">
        <v>4301011417</v>
      </c>
      <c r="D76" s="142">
        <v>4680115880269</v>
      </c>
      <c r="E76" s="89"/>
      <c r="F76" s="64">
        <v>0.375</v>
      </c>
      <c r="G76" s="33">
        <v>10</v>
      </c>
      <c r="H76" s="64">
        <v>3.75</v>
      </c>
      <c r="I76" s="64">
        <v>3.99</v>
      </c>
      <c r="J76" s="33">
        <v>120</v>
      </c>
      <c r="K76" s="34" t="s">
        <v>145</v>
      </c>
      <c r="L76" s="33">
        <v>50</v>
      </c>
      <c r="M76" s="176" t="s">
        <v>167</v>
      </c>
      <c r="N76" s="144"/>
      <c r="O76" s="144"/>
      <c r="P76" s="144"/>
      <c r="Q76" s="89"/>
      <c r="R76" s="35"/>
      <c r="S76" s="35"/>
      <c r="T76" s="36" t="s">
        <v>63</v>
      </c>
      <c r="U76" s="65">
        <v>0</v>
      </c>
      <c r="V76" s="66">
        <f t="shared" si="2"/>
        <v>0</v>
      </c>
      <c r="W76" s="37" t="str">
        <f>IFERROR(IF(V76=0,"",ROUNDUP(V76/H76,0)*0.00937),"")</f>
        <v/>
      </c>
      <c r="X76" s="57"/>
      <c r="Y76" s="58"/>
    </row>
    <row r="77" spans="1:25" ht="16.5" customHeight="1" x14ac:dyDescent="0.25">
      <c r="A77" s="55" t="s">
        <v>168</v>
      </c>
      <c r="B77" s="55" t="s">
        <v>169</v>
      </c>
      <c r="C77" s="32">
        <v>4301011415</v>
      </c>
      <c r="D77" s="142">
        <v>4680115880429</v>
      </c>
      <c r="E77" s="89"/>
      <c r="F77" s="64">
        <v>0.45</v>
      </c>
      <c r="G77" s="33">
        <v>10</v>
      </c>
      <c r="H77" s="64">
        <v>4.5</v>
      </c>
      <c r="I77" s="64">
        <v>4.74</v>
      </c>
      <c r="J77" s="33">
        <v>120</v>
      </c>
      <c r="K77" s="34" t="s">
        <v>145</v>
      </c>
      <c r="L77" s="33">
        <v>50</v>
      </c>
      <c r="M77" s="177" t="s">
        <v>170</v>
      </c>
      <c r="N77" s="144"/>
      <c r="O77" s="144"/>
      <c r="P77" s="144"/>
      <c r="Q77" s="89"/>
      <c r="R77" s="35"/>
      <c r="S77" s="35"/>
      <c r="T77" s="36" t="s">
        <v>63</v>
      </c>
      <c r="U77" s="65">
        <v>0</v>
      </c>
      <c r="V77" s="66">
        <f t="shared" si="2"/>
        <v>0</v>
      </c>
      <c r="W77" s="37" t="str">
        <f>IFERROR(IF(V77=0,"",ROUNDUP(V77/H77,0)*0.00937),"")</f>
        <v/>
      </c>
      <c r="X77" s="57"/>
      <c r="Y77" s="58"/>
    </row>
    <row r="78" spans="1:25" ht="16.5" customHeight="1" x14ac:dyDescent="0.25">
      <c r="A78" s="55" t="s">
        <v>171</v>
      </c>
      <c r="B78" s="55" t="s">
        <v>172</v>
      </c>
      <c r="C78" s="32">
        <v>4301011462</v>
      </c>
      <c r="D78" s="142">
        <v>4680115881457</v>
      </c>
      <c r="E78" s="89"/>
      <c r="F78" s="64">
        <v>0.75</v>
      </c>
      <c r="G78" s="33">
        <v>6</v>
      </c>
      <c r="H78" s="64">
        <v>4.5</v>
      </c>
      <c r="I78" s="64">
        <v>4.74</v>
      </c>
      <c r="J78" s="33">
        <v>120</v>
      </c>
      <c r="K78" s="34" t="s">
        <v>145</v>
      </c>
      <c r="L78" s="33">
        <v>50</v>
      </c>
      <c r="M78" s="178" t="s">
        <v>173</v>
      </c>
      <c r="N78" s="144"/>
      <c r="O78" s="144"/>
      <c r="P78" s="144"/>
      <c r="Q78" s="89"/>
      <c r="R78" s="35"/>
      <c r="S78" s="35"/>
      <c r="T78" s="36" t="s">
        <v>63</v>
      </c>
      <c r="U78" s="65">
        <v>0</v>
      </c>
      <c r="V78" s="66">
        <f t="shared" si="2"/>
        <v>0</v>
      </c>
      <c r="W78" s="37" t="str">
        <f>IFERROR(IF(V78=0,"",ROUNDUP(V78/H78,0)*0.00937),"")</f>
        <v/>
      </c>
      <c r="X78" s="57"/>
      <c r="Y78" s="58"/>
    </row>
    <row r="79" spans="1:25" x14ac:dyDescent="0.2">
      <c r="A79" s="146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147"/>
      <c r="M79" s="145" t="s">
        <v>64</v>
      </c>
      <c r="N79" s="101"/>
      <c r="O79" s="101"/>
      <c r="P79" s="101"/>
      <c r="Q79" s="101"/>
      <c r="R79" s="101"/>
      <c r="S79" s="102"/>
      <c r="T79" s="38" t="s">
        <v>65</v>
      </c>
      <c r="U79" s="6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19.111111111111111</v>
      </c>
      <c r="V79" s="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20</v>
      </c>
      <c r="W79" s="6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0.20798</v>
      </c>
      <c r="X79" s="68"/>
      <c r="Y79" s="68"/>
    </row>
    <row r="80" spans="1:25" x14ac:dyDescent="0.2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147"/>
      <c r="M80" s="145" t="s">
        <v>64</v>
      </c>
      <c r="N80" s="101"/>
      <c r="O80" s="101"/>
      <c r="P80" s="101"/>
      <c r="Q80" s="101"/>
      <c r="R80" s="101"/>
      <c r="S80" s="102"/>
      <c r="T80" s="38" t="s">
        <v>63</v>
      </c>
      <c r="U80" s="67">
        <f>IFERROR(SUM(U63:U78),"0")</f>
        <v>87</v>
      </c>
      <c r="V80" s="67">
        <f>IFERROR(SUM(V63:V78),"0")</f>
        <v>91.4</v>
      </c>
      <c r="W80" s="38"/>
      <c r="X80" s="68"/>
      <c r="Y80" s="68"/>
    </row>
    <row r="81" spans="1:25" ht="14.25" customHeight="1" x14ac:dyDescent="0.25">
      <c r="A81" s="141" t="s">
        <v>105</v>
      </c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62"/>
      <c r="Y81" s="62"/>
    </row>
    <row r="82" spans="1:25" ht="16.5" customHeight="1" x14ac:dyDescent="0.25">
      <c r="A82" s="55" t="s">
        <v>174</v>
      </c>
      <c r="B82" s="55" t="s">
        <v>175</v>
      </c>
      <c r="C82" s="32">
        <v>4301020204</v>
      </c>
      <c r="D82" s="142">
        <v>4607091388442</v>
      </c>
      <c r="E82" s="89"/>
      <c r="F82" s="64">
        <v>1.35</v>
      </c>
      <c r="G82" s="33">
        <v>8</v>
      </c>
      <c r="H82" s="64">
        <v>10.8</v>
      </c>
      <c r="I82" s="64">
        <v>11.28</v>
      </c>
      <c r="J82" s="33">
        <v>56</v>
      </c>
      <c r="K82" s="34" t="s">
        <v>108</v>
      </c>
      <c r="L82" s="33">
        <v>45</v>
      </c>
      <c r="M82" s="179" t="s">
        <v>176</v>
      </c>
      <c r="N82" s="144"/>
      <c r="O82" s="144"/>
      <c r="P82" s="144"/>
      <c r="Q82" s="89"/>
      <c r="R82" s="35"/>
      <c r="S82" s="35"/>
      <c r="T82" s="36" t="s">
        <v>63</v>
      </c>
      <c r="U82" s="65">
        <v>0</v>
      </c>
      <c r="V82" s="6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</row>
    <row r="83" spans="1:25" ht="27" customHeight="1" x14ac:dyDescent="0.25">
      <c r="A83" s="55" t="s">
        <v>177</v>
      </c>
      <c r="B83" s="55" t="s">
        <v>178</v>
      </c>
      <c r="C83" s="32">
        <v>4301020189</v>
      </c>
      <c r="D83" s="142">
        <v>4607091384789</v>
      </c>
      <c r="E83" s="89"/>
      <c r="F83" s="64">
        <v>1</v>
      </c>
      <c r="G83" s="33">
        <v>6</v>
      </c>
      <c r="H83" s="64">
        <v>6</v>
      </c>
      <c r="I83" s="64">
        <v>6.36</v>
      </c>
      <c r="J83" s="33">
        <v>104</v>
      </c>
      <c r="K83" s="34" t="s">
        <v>108</v>
      </c>
      <c r="L83" s="33">
        <v>45</v>
      </c>
      <c r="M83" s="180" t="s">
        <v>179</v>
      </c>
      <c r="N83" s="144"/>
      <c r="O83" s="144"/>
      <c r="P83" s="144"/>
      <c r="Q83" s="89"/>
      <c r="R83" s="35"/>
      <c r="S83" s="35"/>
      <c r="T83" s="36" t="s">
        <v>63</v>
      </c>
      <c r="U83" s="65">
        <v>15</v>
      </c>
      <c r="V83" s="66">
        <f t="shared" si="4"/>
        <v>18</v>
      </c>
      <c r="W83" s="37">
        <f>IFERROR(IF(V83=0,"",ROUNDUP(V83/H83,0)*0.01196),"")</f>
        <v>3.5880000000000002E-2</v>
      </c>
      <c r="X83" s="57"/>
      <c r="Y83" s="58"/>
    </row>
    <row r="84" spans="1:25" ht="16.5" customHeight="1" x14ac:dyDescent="0.25">
      <c r="A84" s="55" t="s">
        <v>180</v>
      </c>
      <c r="B84" s="55" t="s">
        <v>181</v>
      </c>
      <c r="C84" s="32">
        <v>4301020235</v>
      </c>
      <c r="D84" s="142">
        <v>4680115881488</v>
      </c>
      <c r="E84" s="89"/>
      <c r="F84" s="64">
        <v>1.35</v>
      </c>
      <c r="G84" s="33">
        <v>8</v>
      </c>
      <c r="H84" s="64">
        <v>10.8</v>
      </c>
      <c r="I84" s="64">
        <v>11.28</v>
      </c>
      <c r="J84" s="33">
        <v>48</v>
      </c>
      <c r="K84" s="34" t="s">
        <v>108</v>
      </c>
      <c r="L84" s="33">
        <v>50</v>
      </c>
      <c r="M84" s="181" t="s">
        <v>182</v>
      </c>
      <c r="N84" s="144"/>
      <c r="O84" s="144"/>
      <c r="P84" s="144"/>
      <c r="Q84" s="89"/>
      <c r="R84" s="35"/>
      <c r="S84" s="35"/>
      <c r="T84" s="36" t="s">
        <v>63</v>
      </c>
      <c r="U84" s="65">
        <v>0</v>
      </c>
      <c r="V84" s="66">
        <f t="shared" si="4"/>
        <v>0</v>
      </c>
      <c r="W84" s="37" t="str">
        <f>IFERROR(IF(V84=0,"",ROUNDUP(V84/H84,0)*0.02175),"")</f>
        <v/>
      </c>
      <c r="X84" s="57"/>
      <c r="Y84" s="58"/>
    </row>
    <row r="85" spans="1:25" ht="27" customHeight="1" x14ac:dyDescent="0.25">
      <c r="A85" s="55" t="s">
        <v>183</v>
      </c>
      <c r="B85" s="55" t="s">
        <v>184</v>
      </c>
      <c r="C85" s="32">
        <v>4301020183</v>
      </c>
      <c r="D85" s="142">
        <v>4607091384765</v>
      </c>
      <c r="E85" s="89"/>
      <c r="F85" s="64">
        <v>0.42</v>
      </c>
      <c r="G85" s="33">
        <v>6</v>
      </c>
      <c r="H85" s="64">
        <v>2.52</v>
      </c>
      <c r="I85" s="64">
        <v>2.72</v>
      </c>
      <c r="J85" s="33">
        <v>156</v>
      </c>
      <c r="K85" s="34" t="s">
        <v>108</v>
      </c>
      <c r="L85" s="33">
        <v>45</v>
      </c>
      <c r="M85" s="182" t="s">
        <v>185</v>
      </c>
      <c r="N85" s="144"/>
      <c r="O85" s="144"/>
      <c r="P85" s="144"/>
      <c r="Q85" s="89"/>
      <c r="R85" s="35"/>
      <c r="S85" s="35"/>
      <c r="T85" s="36" t="s">
        <v>63</v>
      </c>
      <c r="U85" s="65">
        <v>0</v>
      </c>
      <c r="V85" s="66">
        <f t="shared" si="4"/>
        <v>0</v>
      </c>
      <c r="W85" s="37" t="str">
        <f>IFERROR(IF(V85=0,"",ROUNDUP(V85/H85,0)*0.00753),"")</f>
        <v/>
      </c>
      <c r="X85" s="57"/>
      <c r="Y85" s="58"/>
    </row>
    <row r="86" spans="1:25" ht="27" customHeight="1" x14ac:dyDescent="0.25">
      <c r="A86" s="55" t="s">
        <v>186</v>
      </c>
      <c r="B86" s="55" t="s">
        <v>187</v>
      </c>
      <c r="C86" s="32">
        <v>4301020217</v>
      </c>
      <c r="D86" s="142">
        <v>4680115880658</v>
      </c>
      <c r="E86" s="89"/>
      <c r="F86" s="64">
        <v>0.4</v>
      </c>
      <c r="G86" s="33">
        <v>6</v>
      </c>
      <c r="H86" s="64">
        <v>2.4</v>
      </c>
      <c r="I86" s="64">
        <v>2.6</v>
      </c>
      <c r="J86" s="33">
        <v>156</v>
      </c>
      <c r="K86" s="34" t="s">
        <v>108</v>
      </c>
      <c r="L86" s="33">
        <v>50</v>
      </c>
      <c r="M86" s="183" t="s">
        <v>188</v>
      </c>
      <c r="N86" s="144"/>
      <c r="O86" s="144"/>
      <c r="P86" s="144"/>
      <c r="Q86" s="89"/>
      <c r="R86" s="35"/>
      <c r="S86" s="35"/>
      <c r="T86" s="36" t="s">
        <v>63</v>
      </c>
      <c r="U86" s="65">
        <v>0</v>
      </c>
      <c r="V86" s="66">
        <f t="shared" si="4"/>
        <v>0</v>
      </c>
      <c r="W86" s="37" t="str">
        <f>IFERROR(IF(V86=0,"",ROUNDUP(V86/H86,0)*0.00753),"")</f>
        <v/>
      </c>
      <c r="X86" s="57"/>
      <c r="Y86" s="58"/>
    </row>
    <row r="87" spans="1:25" ht="27" customHeight="1" x14ac:dyDescent="0.25">
      <c r="A87" s="55" t="s">
        <v>189</v>
      </c>
      <c r="B87" s="55" t="s">
        <v>190</v>
      </c>
      <c r="C87" s="32">
        <v>4301020223</v>
      </c>
      <c r="D87" s="142">
        <v>4607091381962</v>
      </c>
      <c r="E87" s="89"/>
      <c r="F87" s="64">
        <v>0.5</v>
      </c>
      <c r="G87" s="33">
        <v>6</v>
      </c>
      <c r="H87" s="64">
        <v>3</v>
      </c>
      <c r="I87" s="64">
        <v>3.2</v>
      </c>
      <c r="J87" s="33">
        <v>156</v>
      </c>
      <c r="K87" s="34" t="s">
        <v>108</v>
      </c>
      <c r="L87" s="33">
        <v>50</v>
      </c>
      <c r="M87" s="184" t="s">
        <v>191</v>
      </c>
      <c r="N87" s="144"/>
      <c r="O87" s="144"/>
      <c r="P87" s="144"/>
      <c r="Q87" s="89"/>
      <c r="R87" s="35"/>
      <c r="S87" s="35"/>
      <c r="T87" s="36" t="s">
        <v>63</v>
      </c>
      <c r="U87" s="65">
        <v>0</v>
      </c>
      <c r="V87" s="66">
        <f t="shared" si="4"/>
        <v>0</v>
      </c>
      <c r="W87" s="37" t="str">
        <f>IFERROR(IF(V87=0,"",ROUNDUP(V87/H87,0)*0.00753),"")</f>
        <v/>
      </c>
      <c r="X87" s="57"/>
      <c r="Y87" s="58"/>
    </row>
    <row r="88" spans="1:25" x14ac:dyDescent="0.2">
      <c r="A88" s="146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147"/>
      <c r="M88" s="145" t="s">
        <v>64</v>
      </c>
      <c r="N88" s="101"/>
      <c r="O88" s="101"/>
      <c r="P88" s="101"/>
      <c r="Q88" s="101"/>
      <c r="R88" s="101"/>
      <c r="S88" s="102"/>
      <c r="T88" s="38" t="s">
        <v>65</v>
      </c>
      <c r="U88" s="67">
        <f>IFERROR(U82/H82,"0")+IFERROR(U83/H83,"0")+IFERROR(U84/H84,"0")+IFERROR(U85/H85,"0")+IFERROR(U86/H86,"0")+IFERROR(U87/H87,"0")</f>
        <v>2.5</v>
      </c>
      <c r="V88" s="67">
        <f>IFERROR(V82/H82,"0")+IFERROR(V83/H83,"0")+IFERROR(V84/H84,"0")+IFERROR(V85/H85,"0")+IFERROR(V86/H86,"0")+IFERROR(V87/H87,"0")</f>
        <v>3</v>
      </c>
      <c r="W88" s="67">
        <f>IFERROR(IF(W82="",0,W82),"0")+IFERROR(IF(W83="",0,W83),"0")+IFERROR(IF(W84="",0,W84),"0")+IFERROR(IF(W85="",0,W85),"0")+IFERROR(IF(W86="",0,W86),"0")+IFERROR(IF(W87="",0,W87),"0")</f>
        <v>3.5880000000000002E-2</v>
      </c>
      <c r="X88" s="68"/>
      <c r="Y88" s="68"/>
    </row>
    <row r="89" spans="1:2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147"/>
      <c r="M89" s="145" t="s">
        <v>64</v>
      </c>
      <c r="N89" s="101"/>
      <c r="O89" s="101"/>
      <c r="P89" s="101"/>
      <c r="Q89" s="101"/>
      <c r="R89" s="101"/>
      <c r="S89" s="102"/>
      <c r="T89" s="38" t="s">
        <v>63</v>
      </c>
      <c r="U89" s="67">
        <f>IFERROR(SUM(U82:U87),"0")</f>
        <v>15</v>
      </c>
      <c r="V89" s="67">
        <f>IFERROR(SUM(V82:V87),"0")</f>
        <v>18</v>
      </c>
      <c r="W89" s="38"/>
      <c r="X89" s="68"/>
      <c r="Y89" s="68"/>
    </row>
    <row r="90" spans="1:25" ht="14.25" customHeight="1" x14ac:dyDescent="0.25">
      <c r="A90" s="141" t="s">
        <v>58</v>
      </c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62"/>
      <c r="Y90" s="62"/>
    </row>
    <row r="91" spans="1:25" ht="16.5" customHeight="1" x14ac:dyDescent="0.25">
      <c r="A91" s="55" t="s">
        <v>192</v>
      </c>
      <c r="B91" s="55" t="s">
        <v>193</v>
      </c>
      <c r="C91" s="32">
        <v>4301030895</v>
      </c>
      <c r="D91" s="142">
        <v>4607091387667</v>
      </c>
      <c r="E91" s="89"/>
      <c r="F91" s="64">
        <v>0.9</v>
      </c>
      <c r="G91" s="33">
        <v>10</v>
      </c>
      <c r="H91" s="64">
        <v>9</v>
      </c>
      <c r="I91" s="64">
        <v>9.6300000000000008</v>
      </c>
      <c r="J91" s="33">
        <v>56</v>
      </c>
      <c r="K91" s="34" t="s">
        <v>108</v>
      </c>
      <c r="L91" s="33">
        <v>40</v>
      </c>
      <c r="M91" s="185" t="s">
        <v>194</v>
      </c>
      <c r="N91" s="144"/>
      <c r="O91" s="144"/>
      <c r="P91" s="144"/>
      <c r="Q91" s="89"/>
      <c r="R91" s="35"/>
      <c r="S91" s="35"/>
      <c r="T91" s="36" t="s">
        <v>63</v>
      </c>
      <c r="U91" s="65">
        <v>15</v>
      </c>
      <c r="V91" s="66">
        <f t="shared" ref="V91:V99" si="5">IFERROR(IF(U91="",0,CEILING((U91/$H91),1)*$H91),"")</f>
        <v>18</v>
      </c>
      <c r="W91" s="37">
        <f>IFERROR(IF(V91=0,"",ROUNDUP(V91/H91,0)*0.02175),"")</f>
        <v>4.3499999999999997E-2</v>
      </c>
      <c r="X91" s="57"/>
      <c r="Y91" s="58"/>
    </row>
    <row r="92" spans="1:25" ht="27" customHeight="1" x14ac:dyDescent="0.25">
      <c r="A92" s="55" t="s">
        <v>195</v>
      </c>
      <c r="B92" s="55" t="s">
        <v>196</v>
      </c>
      <c r="C92" s="32">
        <v>4301030961</v>
      </c>
      <c r="D92" s="142">
        <v>4607091387636</v>
      </c>
      <c r="E92" s="89"/>
      <c r="F92" s="64">
        <v>0.7</v>
      </c>
      <c r="G92" s="33">
        <v>6</v>
      </c>
      <c r="H92" s="64">
        <v>4.2</v>
      </c>
      <c r="I92" s="64">
        <v>4.5</v>
      </c>
      <c r="J92" s="33">
        <v>120</v>
      </c>
      <c r="K92" s="34" t="s">
        <v>61</v>
      </c>
      <c r="L92" s="33">
        <v>40</v>
      </c>
      <c r="M92" s="186" t="s">
        <v>197</v>
      </c>
      <c r="N92" s="144"/>
      <c r="O92" s="144"/>
      <c r="P92" s="144"/>
      <c r="Q92" s="89"/>
      <c r="R92" s="35"/>
      <c r="S92" s="35"/>
      <c r="T92" s="36" t="s">
        <v>63</v>
      </c>
      <c r="U92" s="65">
        <v>0</v>
      </c>
      <c r="V92" s="66">
        <f t="shared" si="5"/>
        <v>0</v>
      </c>
      <c r="W92" s="37" t="str">
        <f>IFERROR(IF(V92=0,"",ROUNDUP(V92/H92,0)*0.00937),"")</f>
        <v/>
      </c>
      <c r="X92" s="57"/>
      <c r="Y92" s="58"/>
    </row>
    <row r="93" spans="1:25" ht="27" customHeight="1" x14ac:dyDescent="0.25">
      <c r="A93" s="55" t="s">
        <v>198</v>
      </c>
      <c r="B93" s="55" t="s">
        <v>199</v>
      </c>
      <c r="C93" s="32">
        <v>4301031078</v>
      </c>
      <c r="D93" s="142">
        <v>4607091384727</v>
      </c>
      <c r="E93" s="89"/>
      <c r="F93" s="64">
        <v>0.8</v>
      </c>
      <c r="G93" s="33">
        <v>6</v>
      </c>
      <c r="H93" s="64">
        <v>4.8</v>
      </c>
      <c r="I93" s="64">
        <v>5.16</v>
      </c>
      <c r="J93" s="33">
        <v>104</v>
      </c>
      <c r="K93" s="34" t="s">
        <v>61</v>
      </c>
      <c r="L93" s="33">
        <v>45</v>
      </c>
      <c r="M93" s="187" t="s">
        <v>200</v>
      </c>
      <c r="N93" s="144"/>
      <c r="O93" s="144"/>
      <c r="P93" s="144"/>
      <c r="Q93" s="89"/>
      <c r="R93" s="35"/>
      <c r="S93" s="35"/>
      <c r="T93" s="36" t="s">
        <v>63</v>
      </c>
      <c r="U93" s="65">
        <v>0</v>
      </c>
      <c r="V93" s="66">
        <f t="shared" si="5"/>
        <v>0</v>
      </c>
      <c r="W93" s="37" t="str">
        <f>IFERROR(IF(V93=0,"",ROUNDUP(V93/H93,0)*0.01196),"")</f>
        <v/>
      </c>
      <c r="X93" s="57"/>
      <c r="Y93" s="58"/>
    </row>
    <row r="94" spans="1:25" ht="27" customHeight="1" x14ac:dyDescent="0.25">
      <c r="A94" s="55" t="s">
        <v>201</v>
      </c>
      <c r="B94" s="55" t="s">
        <v>202</v>
      </c>
      <c r="C94" s="32">
        <v>4301031080</v>
      </c>
      <c r="D94" s="142">
        <v>4607091386745</v>
      </c>
      <c r="E94" s="89"/>
      <c r="F94" s="64">
        <v>0.8</v>
      </c>
      <c r="G94" s="33">
        <v>6</v>
      </c>
      <c r="H94" s="64">
        <v>4.8</v>
      </c>
      <c r="I94" s="64">
        <v>5.16</v>
      </c>
      <c r="J94" s="33">
        <v>104</v>
      </c>
      <c r="K94" s="34" t="s">
        <v>61</v>
      </c>
      <c r="L94" s="33">
        <v>45</v>
      </c>
      <c r="M94" s="188" t="s">
        <v>203</v>
      </c>
      <c r="N94" s="144"/>
      <c r="O94" s="144"/>
      <c r="P94" s="144"/>
      <c r="Q94" s="89"/>
      <c r="R94" s="35"/>
      <c r="S94" s="35"/>
      <c r="T94" s="36" t="s">
        <v>63</v>
      </c>
      <c r="U94" s="65">
        <v>0</v>
      </c>
      <c r="V94" s="66">
        <f t="shared" si="5"/>
        <v>0</v>
      </c>
      <c r="W94" s="37" t="str">
        <f>IFERROR(IF(V94=0,"",ROUNDUP(V94/H94,0)*0.01196),"")</f>
        <v/>
      </c>
      <c r="X94" s="57"/>
      <c r="Y94" s="58"/>
    </row>
    <row r="95" spans="1:25" ht="16.5" customHeight="1" x14ac:dyDescent="0.25">
      <c r="A95" s="55" t="s">
        <v>204</v>
      </c>
      <c r="B95" s="55" t="s">
        <v>205</v>
      </c>
      <c r="C95" s="32">
        <v>4301030963</v>
      </c>
      <c r="D95" s="142">
        <v>4607091382426</v>
      </c>
      <c r="E95" s="89"/>
      <c r="F95" s="64">
        <v>0.9</v>
      </c>
      <c r="G95" s="33">
        <v>10</v>
      </c>
      <c r="H95" s="64">
        <v>9</v>
      </c>
      <c r="I95" s="64">
        <v>9.6300000000000008</v>
      </c>
      <c r="J95" s="33">
        <v>56</v>
      </c>
      <c r="K95" s="34" t="s">
        <v>61</v>
      </c>
      <c r="L95" s="33">
        <v>40</v>
      </c>
      <c r="M95" s="189" t="s">
        <v>206</v>
      </c>
      <c r="N95" s="144"/>
      <c r="O95" s="144"/>
      <c r="P95" s="144"/>
      <c r="Q95" s="89"/>
      <c r="R95" s="35"/>
      <c r="S95" s="35"/>
      <c r="T95" s="36" t="s">
        <v>63</v>
      </c>
      <c r="U95" s="65">
        <v>64</v>
      </c>
      <c r="V95" s="66">
        <f t="shared" si="5"/>
        <v>72</v>
      </c>
      <c r="W95" s="37">
        <f>IFERROR(IF(V95=0,"",ROUNDUP(V95/H95,0)*0.02175),"")</f>
        <v>0.17399999999999999</v>
      </c>
      <c r="X95" s="57"/>
      <c r="Y95" s="58"/>
    </row>
    <row r="96" spans="1:25" ht="27" customHeight="1" x14ac:dyDescent="0.25">
      <c r="A96" s="55" t="s">
        <v>207</v>
      </c>
      <c r="B96" s="55" t="s">
        <v>208</v>
      </c>
      <c r="C96" s="32">
        <v>4301030962</v>
      </c>
      <c r="D96" s="142">
        <v>4607091386547</v>
      </c>
      <c r="E96" s="89"/>
      <c r="F96" s="64">
        <v>0.35</v>
      </c>
      <c r="G96" s="33">
        <v>8</v>
      </c>
      <c r="H96" s="64">
        <v>2.8</v>
      </c>
      <c r="I96" s="64">
        <v>2.94</v>
      </c>
      <c r="J96" s="33">
        <v>234</v>
      </c>
      <c r="K96" s="34" t="s">
        <v>61</v>
      </c>
      <c r="L96" s="33">
        <v>40</v>
      </c>
      <c r="M96" s="190" t="s">
        <v>209</v>
      </c>
      <c r="N96" s="144"/>
      <c r="O96" s="144"/>
      <c r="P96" s="144"/>
      <c r="Q96" s="89"/>
      <c r="R96" s="35"/>
      <c r="S96" s="35"/>
      <c r="T96" s="36" t="s">
        <v>63</v>
      </c>
      <c r="U96" s="65">
        <v>0</v>
      </c>
      <c r="V96" s="66">
        <f t="shared" si="5"/>
        <v>0</v>
      </c>
      <c r="W96" s="37" t="str">
        <f>IFERROR(IF(V96=0,"",ROUNDUP(V96/H96,0)*0.00502),"")</f>
        <v/>
      </c>
      <c r="X96" s="57"/>
      <c r="Y96" s="58"/>
    </row>
    <row r="97" spans="1:25" ht="27" customHeight="1" x14ac:dyDescent="0.25">
      <c r="A97" s="55" t="s">
        <v>210</v>
      </c>
      <c r="B97" s="55" t="s">
        <v>211</v>
      </c>
      <c r="C97" s="32">
        <v>4301031077</v>
      </c>
      <c r="D97" s="142">
        <v>4607091384703</v>
      </c>
      <c r="E97" s="89"/>
      <c r="F97" s="64">
        <v>0.35</v>
      </c>
      <c r="G97" s="33">
        <v>6</v>
      </c>
      <c r="H97" s="64">
        <v>2.1</v>
      </c>
      <c r="I97" s="64">
        <v>2.2000000000000002</v>
      </c>
      <c r="J97" s="33">
        <v>234</v>
      </c>
      <c r="K97" s="34" t="s">
        <v>61</v>
      </c>
      <c r="L97" s="33">
        <v>45</v>
      </c>
      <c r="M97" s="191" t="s">
        <v>212</v>
      </c>
      <c r="N97" s="144"/>
      <c r="O97" s="144"/>
      <c r="P97" s="144"/>
      <c r="Q97" s="89"/>
      <c r="R97" s="35"/>
      <c r="S97" s="35"/>
      <c r="T97" s="36" t="s">
        <v>63</v>
      </c>
      <c r="U97" s="65">
        <v>0</v>
      </c>
      <c r="V97" s="66">
        <f t="shared" si="5"/>
        <v>0</v>
      </c>
      <c r="W97" s="37" t="str">
        <f>IFERROR(IF(V97=0,"",ROUNDUP(V97/H97,0)*0.00502),"")</f>
        <v/>
      </c>
      <c r="X97" s="57"/>
      <c r="Y97" s="58"/>
    </row>
    <row r="98" spans="1:25" ht="27" customHeight="1" x14ac:dyDescent="0.25">
      <c r="A98" s="55" t="s">
        <v>213</v>
      </c>
      <c r="B98" s="55" t="s">
        <v>214</v>
      </c>
      <c r="C98" s="32">
        <v>4301031079</v>
      </c>
      <c r="D98" s="142">
        <v>4607091384734</v>
      </c>
      <c r="E98" s="89"/>
      <c r="F98" s="64">
        <v>0.35</v>
      </c>
      <c r="G98" s="33">
        <v>6</v>
      </c>
      <c r="H98" s="64">
        <v>2.1</v>
      </c>
      <c r="I98" s="64">
        <v>2.2000000000000002</v>
      </c>
      <c r="J98" s="33">
        <v>234</v>
      </c>
      <c r="K98" s="34" t="s">
        <v>61</v>
      </c>
      <c r="L98" s="33">
        <v>45</v>
      </c>
      <c r="M98" s="192" t="s">
        <v>215</v>
      </c>
      <c r="N98" s="144"/>
      <c r="O98" s="144"/>
      <c r="P98" s="144"/>
      <c r="Q98" s="89"/>
      <c r="R98" s="35"/>
      <c r="S98" s="35"/>
      <c r="T98" s="36" t="s">
        <v>63</v>
      </c>
      <c r="U98" s="65">
        <v>0</v>
      </c>
      <c r="V98" s="66">
        <f t="shared" si="5"/>
        <v>0</v>
      </c>
      <c r="W98" s="37" t="str">
        <f>IFERROR(IF(V98=0,"",ROUNDUP(V98/H98,0)*0.00502),"")</f>
        <v/>
      </c>
      <c r="X98" s="57"/>
      <c r="Y98" s="58"/>
    </row>
    <row r="99" spans="1:25" ht="27" customHeight="1" x14ac:dyDescent="0.25">
      <c r="A99" s="55" t="s">
        <v>216</v>
      </c>
      <c r="B99" s="55" t="s">
        <v>217</v>
      </c>
      <c r="C99" s="32">
        <v>4301030964</v>
      </c>
      <c r="D99" s="142">
        <v>4607091382464</v>
      </c>
      <c r="E99" s="89"/>
      <c r="F99" s="64">
        <v>0.35</v>
      </c>
      <c r="G99" s="33">
        <v>8</v>
      </c>
      <c r="H99" s="64">
        <v>2.8</v>
      </c>
      <c r="I99" s="64">
        <v>2.964</v>
      </c>
      <c r="J99" s="33">
        <v>234</v>
      </c>
      <c r="K99" s="34" t="s">
        <v>61</v>
      </c>
      <c r="L99" s="33">
        <v>40</v>
      </c>
      <c r="M99" s="193" t="s">
        <v>218</v>
      </c>
      <c r="N99" s="144"/>
      <c r="O99" s="144"/>
      <c r="P99" s="144"/>
      <c r="Q99" s="89"/>
      <c r="R99" s="35"/>
      <c r="S99" s="35"/>
      <c r="T99" s="36" t="s">
        <v>63</v>
      </c>
      <c r="U99" s="65">
        <v>0</v>
      </c>
      <c r="V99" s="66">
        <f t="shared" si="5"/>
        <v>0</v>
      </c>
      <c r="W99" s="37" t="str">
        <f>IFERROR(IF(V99=0,"",ROUNDUP(V99/H99,0)*0.00502),"")</f>
        <v/>
      </c>
      <c r="X99" s="57"/>
      <c r="Y99" s="58"/>
    </row>
    <row r="100" spans="1:25" x14ac:dyDescent="0.2">
      <c r="A100" s="146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147"/>
      <c r="M100" s="145" t="s">
        <v>64</v>
      </c>
      <c r="N100" s="101"/>
      <c r="O100" s="101"/>
      <c r="P100" s="101"/>
      <c r="Q100" s="101"/>
      <c r="R100" s="101"/>
      <c r="S100" s="102"/>
      <c r="T100" s="38" t="s">
        <v>65</v>
      </c>
      <c r="U100" s="67">
        <f>IFERROR(U91/H91,"0")+IFERROR(U92/H92,"0")+IFERROR(U93/H93,"0")+IFERROR(U94/H94,"0")+IFERROR(U95/H95,"0")+IFERROR(U96/H96,"0")+IFERROR(U97/H97,"0")+IFERROR(U98/H98,"0")+IFERROR(U99/H99,"0")</f>
        <v>8.7777777777777768</v>
      </c>
      <c r="V100" s="67">
        <f>IFERROR(V91/H91,"0")+IFERROR(V92/H92,"0")+IFERROR(V93/H93,"0")+IFERROR(V94/H94,"0")+IFERROR(V95/H95,"0")+IFERROR(V96/H96,"0")+IFERROR(V97/H97,"0")+IFERROR(V98/H98,"0")+IFERROR(V99/H99,"0")</f>
        <v>10</v>
      </c>
      <c r="W100" s="6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0.21749999999999997</v>
      </c>
      <c r="X100" s="68"/>
      <c r="Y100" s="68"/>
    </row>
    <row r="101" spans="1:2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147"/>
      <c r="M101" s="145" t="s">
        <v>64</v>
      </c>
      <c r="N101" s="101"/>
      <c r="O101" s="101"/>
      <c r="P101" s="101"/>
      <c r="Q101" s="101"/>
      <c r="R101" s="101"/>
      <c r="S101" s="102"/>
      <c r="T101" s="38" t="s">
        <v>63</v>
      </c>
      <c r="U101" s="67">
        <f>IFERROR(SUM(U91:U99),"0")</f>
        <v>79</v>
      </c>
      <c r="V101" s="67">
        <f>IFERROR(SUM(V91:V99),"0")</f>
        <v>90</v>
      </c>
      <c r="W101" s="38"/>
      <c r="X101" s="68"/>
      <c r="Y101" s="68"/>
    </row>
    <row r="102" spans="1:25" ht="14.25" customHeight="1" x14ac:dyDescent="0.25">
      <c r="A102" s="141" t="s">
        <v>66</v>
      </c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62"/>
      <c r="Y102" s="62"/>
    </row>
    <row r="103" spans="1:25" ht="27" customHeight="1" x14ac:dyDescent="0.25">
      <c r="A103" s="55" t="s">
        <v>219</v>
      </c>
      <c r="B103" s="55" t="s">
        <v>220</v>
      </c>
      <c r="C103" s="32">
        <v>4301051437</v>
      </c>
      <c r="D103" s="142">
        <v>4607091386967</v>
      </c>
      <c r="E103" s="89"/>
      <c r="F103" s="64">
        <v>1.35</v>
      </c>
      <c r="G103" s="33">
        <v>6</v>
      </c>
      <c r="H103" s="64">
        <v>8.1</v>
      </c>
      <c r="I103" s="64">
        <v>8.6639999999999997</v>
      </c>
      <c r="J103" s="33">
        <v>56</v>
      </c>
      <c r="K103" s="34" t="s">
        <v>145</v>
      </c>
      <c r="L103" s="33">
        <v>45</v>
      </c>
      <c r="M103" s="194" t="s">
        <v>221</v>
      </c>
      <c r="N103" s="144"/>
      <c r="O103" s="144"/>
      <c r="P103" s="144"/>
      <c r="Q103" s="89"/>
      <c r="R103" s="35"/>
      <c r="S103" s="35"/>
      <c r="T103" s="36" t="s">
        <v>63</v>
      </c>
      <c r="U103" s="65">
        <v>0</v>
      </c>
      <c r="V103" s="6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</row>
    <row r="104" spans="1:25" ht="16.5" customHeight="1" x14ac:dyDescent="0.25">
      <c r="A104" s="55" t="s">
        <v>222</v>
      </c>
      <c r="B104" s="55" t="s">
        <v>223</v>
      </c>
      <c r="C104" s="32">
        <v>4301051311</v>
      </c>
      <c r="D104" s="142">
        <v>4607091385304</v>
      </c>
      <c r="E104" s="89"/>
      <c r="F104" s="64">
        <v>1.35</v>
      </c>
      <c r="G104" s="33">
        <v>6</v>
      </c>
      <c r="H104" s="64">
        <v>8.1</v>
      </c>
      <c r="I104" s="64">
        <v>8.6639999999999997</v>
      </c>
      <c r="J104" s="33">
        <v>56</v>
      </c>
      <c r="K104" s="34" t="s">
        <v>61</v>
      </c>
      <c r="L104" s="33">
        <v>40</v>
      </c>
      <c r="M104" s="195" t="s">
        <v>224</v>
      </c>
      <c r="N104" s="144"/>
      <c r="O104" s="144"/>
      <c r="P104" s="144"/>
      <c r="Q104" s="89"/>
      <c r="R104" s="35"/>
      <c r="S104" s="35"/>
      <c r="T104" s="36" t="s">
        <v>63</v>
      </c>
      <c r="U104" s="65">
        <v>200</v>
      </c>
      <c r="V104" s="66">
        <f t="shared" si="6"/>
        <v>202.5</v>
      </c>
      <c r="W104" s="37">
        <f>IFERROR(IF(V104=0,"",ROUNDUP(V104/H104,0)*0.02175),"")</f>
        <v>0.54374999999999996</v>
      </c>
      <c r="X104" s="57"/>
      <c r="Y104" s="58"/>
    </row>
    <row r="105" spans="1:25" ht="16.5" customHeight="1" x14ac:dyDescent="0.25">
      <c r="A105" s="55" t="s">
        <v>225</v>
      </c>
      <c r="B105" s="55" t="s">
        <v>226</v>
      </c>
      <c r="C105" s="32">
        <v>4301051306</v>
      </c>
      <c r="D105" s="142">
        <v>4607091386264</v>
      </c>
      <c r="E105" s="89"/>
      <c r="F105" s="64">
        <v>0.5</v>
      </c>
      <c r="G105" s="33">
        <v>6</v>
      </c>
      <c r="H105" s="64">
        <v>3</v>
      </c>
      <c r="I105" s="64">
        <v>3.278</v>
      </c>
      <c r="J105" s="33">
        <v>156</v>
      </c>
      <c r="K105" s="34" t="s">
        <v>61</v>
      </c>
      <c r="L105" s="33">
        <v>31</v>
      </c>
      <c r="M105" s="196" t="s">
        <v>227</v>
      </c>
      <c r="N105" s="144"/>
      <c r="O105" s="144"/>
      <c r="P105" s="144"/>
      <c r="Q105" s="89"/>
      <c r="R105" s="35"/>
      <c r="S105" s="35"/>
      <c r="T105" s="36" t="s">
        <v>63</v>
      </c>
      <c r="U105" s="65">
        <v>5</v>
      </c>
      <c r="V105" s="66">
        <f t="shared" si="6"/>
        <v>6</v>
      </c>
      <c r="W105" s="37">
        <f>IFERROR(IF(V105=0,"",ROUNDUP(V105/H105,0)*0.00753),"")</f>
        <v>1.506E-2</v>
      </c>
      <c r="X105" s="57"/>
      <c r="Y105" s="58"/>
    </row>
    <row r="106" spans="1:25" ht="27" customHeight="1" x14ac:dyDescent="0.25">
      <c r="A106" s="55" t="s">
        <v>228</v>
      </c>
      <c r="B106" s="55" t="s">
        <v>229</v>
      </c>
      <c r="C106" s="32">
        <v>4301051436</v>
      </c>
      <c r="D106" s="142">
        <v>4607091385731</v>
      </c>
      <c r="E106" s="89"/>
      <c r="F106" s="64">
        <v>0.45</v>
      </c>
      <c r="G106" s="33">
        <v>6</v>
      </c>
      <c r="H106" s="64">
        <v>2.7</v>
      </c>
      <c r="I106" s="64">
        <v>2.972</v>
      </c>
      <c r="J106" s="33">
        <v>156</v>
      </c>
      <c r="K106" s="34" t="s">
        <v>145</v>
      </c>
      <c r="L106" s="33">
        <v>45</v>
      </c>
      <c r="M106" s="197" t="s">
        <v>230</v>
      </c>
      <c r="N106" s="144"/>
      <c r="O106" s="144"/>
      <c r="P106" s="144"/>
      <c r="Q106" s="89"/>
      <c r="R106" s="35"/>
      <c r="S106" s="35"/>
      <c r="T106" s="36" t="s">
        <v>63</v>
      </c>
      <c r="U106" s="65">
        <v>4.5</v>
      </c>
      <c r="V106" s="66">
        <f t="shared" si="6"/>
        <v>5.4</v>
      </c>
      <c r="W106" s="37">
        <f>IFERROR(IF(V106=0,"",ROUNDUP(V106/H106,0)*0.00753),"")</f>
        <v>1.506E-2</v>
      </c>
      <c r="X106" s="57"/>
      <c r="Y106" s="58"/>
    </row>
    <row r="107" spans="1:25" ht="27" customHeight="1" x14ac:dyDescent="0.25">
      <c r="A107" s="55" t="s">
        <v>231</v>
      </c>
      <c r="B107" s="55" t="s">
        <v>232</v>
      </c>
      <c r="C107" s="32">
        <v>4301051439</v>
      </c>
      <c r="D107" s="142">
        <v>4680115880214</v>
      </c>
      <c r="E107" s="89"/>
      <c r="F107" s="64">
        <v>0.45</v>
      </c>
      <c r="G107" s="33">
        <v>6</v>
      </c>
      <c r="H107" s="64">
        <v>2.7</v>
      </c>
      <c r="I107" s="64">
        <v>2.988</v>
      </c>
      <c r="J107" s="33">
        <v>120</v>
      </c>
      <c r="K107" s="34" t="s">
        <v>145</v>
      </c>
      <c r="L107" s="33">
        <v>45</v>
      </c>
      <c r="M107" s="198" t="s">
        <v>233</v>
      </c>
      <c r="N107" s="144"/>
      <c r="O107" s="144"/>
      <c r="P107" s="144"/>
      <c r="Q107" s="89"/>
      <c r="R107" s="35"/>
      <c r="S107" s="35"/>
      <c r="T107" s="36" t="s">
        <v>63</v>
      </c>
      <c r="U107" s="65">
        <v>2.25</v>
      </c>
      <c r="V107" s="66">
        <f t="shared" si="6"/>
        <v>2.7</v>
      </c>
      <c r="W107" s="37">
        <f>IFERROR(IF(V107=0,"",ROUNDUP(V107/H107,0)*0.00937),"")</f>
        <v>9.3699999999999999E-3</v>
      </c>
      <c r="X107" s="57"/>
      <c r="Y107" s="58"/>
    </row>
    <row r="108" spans="1:25" ht="27" customHeight="1" x14ac:dyDescent="0.25">
      <c r="A108" s="55" t="s">
        <v>234</v>
      </c>
      <c r="B108" s="55" t="s">
        <v>235</v>
      </c>
      <c r="C108" s="32">
        <v>4301051438</v>
      </c>
      <c r="D108" s="142">
        <v>4680115880894</v>
      </c>
      <c r="E108" s="89"/>
      <c r="F108" s="64">
        <v>0.33</v>
      </c>
      <c r="G108" s="33">
        <v>6</v>
      </c>
      <c r="H108" s="64">
        <v>1.98</v>
      </c>
      <c r="I108" s="64">
        <v>2.258</v>
      </c>
      <c r="J108" s="33">
        <v>156</v>
      </c>
      <c r="K108" s="34" t="s">
        <v>145</v>
      </c>
      <c r="L108" s="33">
        <v>45</v>
      </c>
      <c r="M108" s="199" t="s">
        <v>236</v>
      </c>
      <c r="N108" s="144"/>
      <c r="O108" s="144"/>
      <c r="P108" s="144"/>
      <c r="Q108" s="89"/>
      <c r="R108" s="35"/>
      <c r="S108" s="35"/>
      <c r="T108" s="36" t="s">
        <v>63</v>
      </c>
      <c r="U108" s="65">
        <v>0</v>
      </c>
      <c r="V108" s="66">
        <f t="shared" si="6"/>
        <v>0</v>
      </c>
      <c r="W108" s="37" t="str">
        <f>IFERROR(IF(V108=0,"",ROUNDUP(V108/H108,0)*0.00753),"")</f>
        <v/>
      </c>
      <c r="X108" s="57"/>
      <c r="Y108" s="58"/>
    </row>
    <row r="109" spans="1:25" ht="27" customHeight="1" x14ac:dyDescent="0.25">
      <c r="A109" s="55" t="s">
        <v>237</v>
      </c>
      <c r="B109" s="55" t="s">
        <v>238</v>
      </c>
      <c r="C109" s="32">
        <v>4301051313</v>
      </c>
      <c r="D109" s="142">
        <v>4607091385427</v>
      </c>
      <c r="E109" s="89"/>
      <c r="F109" s="64">
        <v>0.5</v>
      </c>
      <c r="G109" s="33">
        <v>6</v>
      </c>
      <c r="H109" s="64">
        <v>3</v>
      </c>
      <c r="I109" s="64">
        <v>3.2719999999999998</v>
      </c>
      <c r="J109" s="33">
        <v>156</v>
      </c>
      <c r="K109" s="34" t="s">
        <v>61</v>
      </c>
      <c r="L109" s="33">
        <v>40</v>
      </c>
      <c r="M109" s="200" t="s">
        <v>239</v>
      </c>
      <c r="N109" s="144"/>
      <c r="O109" s="144"/>
      <c r="P109" s="144"/>
      <c r="Q109" s="89"/>
      <c r="R109" s="35"/>
      <c r="S109" s="35"/>
      <c r="T109" s="36" t="s">
        <v>63</v>
      </c>
      <c r="U109" s="65">
        <v>1.5</v>
      </c>
      <c r="V109" s="66">
        <f t="shared" si="6"/>
        <v>3</v>
      </c>
      <c r="W109" s="37">
        <f>IFERROR(IF(V109=0,"",ROUNDUP(V109/H109,0)*0.00753),"")</f>
        <v>7.5300000000000002E-3</v>
      </c>
      <c r="X109" s="57"/>
      <c r="Y109" s="58"/>
    </row>
    <row r="110" spans="1:25" x14ac:dyDescent="0.2">
      <c r="A110" s="146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147"/>
      <c r="M110" s="145" t="s">
        <v>64</v>
      </c>
      <c r="N110" s="101"/>
      <c r="O110" s="101"/>
      <c r="P110" s="101"/>
      <c r="Q110" s="101"/>
      <c r="R110" s="101"/>
      <c r="S110" s="102"/>
      <c r="T110" s="38" t="s">
        <v>65</v>
      </c>
      <c r="U110" s="67">
        <f>IFERROR(U103/H103,"0")+IFERROR(U104/H104,"0")+IFERROR(U105/H105,"0")+IFERROR(U106/H106,"0")+IFERROR(U107/H107,"0")+IFERROR(U108/H108,"0")+IFERROR(U109/H109,"0")</f>
        <v>29.358024691358025</v>
      </c>
      <c r="V110" s="67">
        <f>IFERROR(V103/H103,"0")+IFERROR(V104/H104,"0")+IFERROR(V105/H105,"0")+IFERROR(V106/H106,"0")+IFERROR(V107/H107,"0")+IFERROR(V108/H108,"0")+IFERROR(V109/H109,"0")</f>
        <v>31</v>
      </c>
      <c r="W110" s="67">
        <f>IFERROR(IF(W103="",0,W103),"0")+IFERROR(IF(W104="",0,W104),"0")+IFERROR(IF(W105="",0,W105),"0")+IFERROR(IF(W106="",0,W106),"0")+IFERROR(IF(W107="",0,W107),"0")+IFERROR(IF(W108="",0,W108),"0")+IFERROR(IF(W109="",0,W109),"0")</f>
        <v>0.59076999999999991</v>
      </c>
      <c r="X110" s="68"/>
      <c r="Y110" s="68"/>
    </row>
    <row r="111" spans="1:2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147"/>
      <c r="M111" s="145" t="s">
        <v>64</v>
      </c>
      <c r="N111" s="101"/>
      <c r="O111" s="101"/>
      <c r="P111" s="101"/>
      <c r="Q111" s="101"/>
      <c r="R111" s="101"/>
      <c r="S111" s="102"/>
      <c r="T111" s="38" t="s">
        <v>63</v>
      </c>
      <c r="U111" s="67">
        <f>IFERROR(SUM(U103:U109),"0")</f>
        <v>213.25</v>
      </c>
      <c r="V111" s="67">
        <f>IFERROR(SUM(V103:V109),"0")</f>
        <v>219.6</v>
      </c>
      <c r="W111" s="38"/>
      <c r="X111" s="68"/>
      <c r="Y111" s="68"/>
    </row>
    <row r="112" spans="1:25" ht="14.25" customHeight="1" x14ac:dyDescent="0.25">
      <c r="A112" s="141" t="s">
        <v>240</v>
      </c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62"/>
      <c r="Y112" s="62"/>
    </row>
    <row r="113" spans="1:25" ht="27" customHeight="1" x14ac:dyDescent="0.25">
      <c r="A113" s="55" t="s">
        <v>241</v>
      </c>
      <c r="B113" s="55" t="s">
        <v>242</v>
      </c>
      <c r="C113" s="32">
        <v>4301060296</v>
      </c>
      <c r="D113" s="142">
        <v>4607091383065</v>
      </c>
      <c r="E113" s="89"/>
      <c r="F113" s="64">
        <v>0.83</v>
      </c>
      <c r="G113" s="33">
        <v>4</v>
      </c>
      <c r="H113" s="64">
        <v>3.32</v>
      </c>
      <c r="I113" s="64">
        <v>3.5819999999999999</v>
      </c>
      <c r="J113" s="33">
        <v>120</v>
      </c>
      <c r="K113" s="34" t="s">
        <v>61</v>
      </c>
      <c r="L113" s="33">
        <v>30</v>
      </c>
      <c r="M113" s="201" t="s">
        <v>243</v>
      </c>
      <c r="N113" s="144"/>
      <c r="O113" s="144"/>
      <c r="P113" s="144"/>
      <c r="Q113" s="89"/>
      <c r="R113" s="35"/>
      <c r="S113" s="35"/>
      <c r="T113" s="36" t="s">
        <v>63</v>
      </c>
      <c r="U113" s="65">
        <v>0</v>
      </c>
      <c r="V113" s="6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</row>
    <row r="114" spans="1:25" ht="27" customHeight="1" x14ac:dyDescent="0.25">
      <c r="A114" s="55" t="s">
        <v>244</v>
      </c>
      <c r="B114" s="55" t="s">
        <v>245</v>
      </c>
      <c r="C114" s="32">
        <v>4301060282</v>
      </c>
      <c r="D114" s="142">
        <v>4607091380699</v>
      </c>
      <c r="E114" s="89"/>
      <c r="F114" s="64">
        <v>1.3</v>
      </c>
      <c r="G114" s="33">
        <v>6</v>
      </c>
      <c r="H114" s="64">
        <v>7.8</v>
      </c>
      <c r="I114" s="64">
        <v>8.3640000000000008</v>
      </c>
      <c r="J114" s="33">
        <v>56</v>
      </c>
      <c r="K114" s="34" t="s">
        <v>61</v>
      </c>
      <c r="L114" s="33">
        <v>30</v>
      </c>
      <c r="M114" s="202" t="s">
        <v>246</v>
      </c>
      <c r="N114" s="144"/>
      <c r="O114" s="144"/>
      <c r="P114" s="144"/>
      <c r="Q114" s="89"/>
      <c r="R114" s="35"/>
      <c r="S114" s="35"/>
      <c r="T114" s="36" t="s">
        <v>63</v>
      </c>
      <c r="U114" s="65">
        <v>0</v>
      </c>
      <c r="V114" s="6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</row>
    <row r="115" spans="1:25" ht="16.5" customHeight="1" x14ac:dyDescent="0.25">
      <c r="A115" s="55" t="s">
        <v>247</v>
      </c>
      <c r="B115" s="55" t="s">
        <v>248</v>
      </c>
      <c r="C115" s="32">
        <v>4301060309</v>
      </c>
      <c r="D115" s="142">
        <v>4680115880238</v>
      </c>
      <c r="E115" s="89"/>
      <c r="F115" s="64">
        <v>0.33</v>
      </c>
      <c r="G115" s="33">
        <v>6</v>
      </c>
      <c r="H115" s="64">
        <v>1.98</v>
      </c>
      <c r="I115" s="64">
        <v>2.258</v>
      </c>
      <c r="J115" s="33">
        <v>156</v>
      </c>
      <c r="K115" s="34" t="s">
        <v>61</v>
      </c>
      <c r="L115" s="33">
        <v>40</v>
      </c>
      <c r="M115" s="203" t="s">
        <v>249</v>
      </c>
      <c r="N115" s="144"/>
      <c r="O115" s="144"/>
      <c r="P115" s="144"/>
      <c r="Q115" s="89"/>
      <c r="R115" s="35"/>
      <c r="S115" s="35"/>
      <c r="T115" s="36" t="s">
        <v>63</v>
      </c>
      <c r="U115" s="65">
        <v>0</v>
      </c>
      <c r="V115" s="6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</row>
    <row r="116" spans="1:25" ht="27" customHeight="1" x14ac:dyDescent="0.25">
      <c r="A116" s="55" t="s">
        <v>250</v>
      </c>
      <c r="B116" s="55" t="s">
        <v>251</v>
      </c>
      <c r="C116" s="32">
        <v>4301060304</v>
      </c>
      <c r="D116" s="142">
        <v>4607091385922</v>
      </c>
      <c r="E116" s="89"/>
      <c r="F116" s="64">
        <v>0.47</v>
      </c>
      <c r="G116" s="33">
        <v>6</v>
      </c>
      <c r="H116" s="64">
        <v>2.82</v>
      </c>
      <c r="I116" s="64">
        <v>3.0979999999999999</v>
      </c>
      <c r="J116" s="33">
        <v>156</v>
      </c>
      <c r="K116" s="34" t="s">
        <v>61</v>
      </c>
      <c r="L116" s="33">
        <v>30</v>
      </c>
      <c r="M116" s="204" t="s">
        <v>252</v>
      </c>
      <c r="N116" s="144"/>
      <c r="O116" s="144"/>
      <c r="P116" s="144"/>
      <c r="Q116" s="89"/>
      <c r="R116" s="35"/>
      <c r="S116" s="35"/>
      <c r="T116" s="36" t="s">
        <v>63</v>
      </c>
      <c r="U116" s="65">
        <v>0</v>
      </c>
      <c r="V116" s="6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</row>
    <row r="117" spans="1:25" x14ac:dyDescent="0.2">
      <c r="A117" s="146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147"/>
      <c r="M117" s="145" t="s">
        <v>64</v>
      </c>
      <c r="N117" s="101"/>
      <c r="O117" s="101"/>
      <c r="P117" s="101"/>
      <c r="Q117" s="101"/>
      <c r="R117" s="101"/>
      <c r="S117" s="102"/>
      <c r="T117" s="38" t="s">
        <v>65</v>
      </c>
      <c r="U117" s="67">
        <f>IFERROR(U113/H113,"0")+IFERROR(U114/H114,"0")+IFERROR(U115/H115,"0")+IFERROR(U116/H116,"0")</f>
        <v>0</v>
      </c>
      <c r="V117" s="67">
        <f>IFERROR(V113/H113,"0")+IFERROR(V114/H114,"0")+IFERROR(V115/H115,"0")+IFERROR(V116/H116,"0")</f>
        <v>0</v>
      </c>
      <c r="W117" s="67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147"/>
      <c r="M118" s="145" t="s">
        <v>64</v>
      </c>
      <c r="N118" s="101"/>
      <c r="O118" s="101"/>
      <c r="P118" s="101"/>
      <c r="Q118" s="101"/>
      <c r="R118" s="101"/>
      <c r="S118" s="102"/>
      <c r="T118" s="38" t="s">
        <v>63</v>
      </c>
      <c r="U118" s="67">
        <f>IFERROR(SUM(U113:U116),"0")</f>
        <v>0</v>
      </c>
      <c r="V118" s="67">
        <f>IFERROR(SUM(V113:V116),"0")</f>
        <v>0</v>
      </c>
      <c r="W118" s="38"/>
      <c r="X118" s="68"/>
      <c r="Y118" s="68"/>
    </row>
    <row r="119" spans="1:25" ht="16.5" customHeight="1" x14ac:dyDescent="0.25">
      <c r="A119" s="140" t="s">
        <v>253</v>
      </c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61"/>
      <c r="Y119" s="61"/>
    </row>
    <row r="120" spans="1:25" ht="14.25" customHeight="1" x14ac:dyDescent="0.25">
      <c r="A120" s="141" t="s">
        <v>66</v>
      </c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62"/>
      <c r="Y120" s="62"/>
    </row>
    <row r="121" spans="1:25" ht="27" customHeight="1" x14ac:dyDescent="0.25">
      <c r="A121" s="55" t="s">
        <v>254</v>
      </c>
      <c r="B121" s="55" t="s">
        <v>255</v>
      </c>
      <c r="C121" s="32">
        <v>4301051360</v>
      </c>
      <c r="D121" s="142">
        <v>4607091385168</v>
      </c>
      <c r="E121" s="89"/>
      <c r="F121" s="64">
        <v>1.35</v>
      </c>
      <c r="G121" s="33">
        <v>6</v>
      </c>
      <c r="H121" s="64">
        <v>8.1</v>
      </c>
      <c r="I121" s="64">
        <v>8.6579999999999995</v>
      </c>
      <c r="J121" s="33">
        <v>56</v>
      </c>
      <c r="K121" s="34" t="s">
        <v>145</v>
      </c>
      <c r="L121" s="33">
        <v>45</v>
      </c>
      <c r="M121" s="205" t="s">
        <v>256</v>
      </c>
      <c r="N121" s="144"/>
      <c r="O121" s="144"/>
      <c r="P121" s="144"/>
      <c r="Q121" s="89"/>
      <c r="R121" s="35"/>
      <c r="S121" s="35"/>
      <c r="T121" s="36" t="s">
        <v>63</v>
      </c>
      <c r="U121" s="65">
        <v>0</v>
      </c>
      <c r="V121" s="66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</row>
    <row r="122" spans="1:25" ht="16.5" customHeight="1" x14ac:dyDescent="0.25">
      <c r="A122" s="55" t="s">
        <v>257</v>
      </c>
      <c r="B122" s="55" t="s">
        <v>258</v>
      </c>
      <c r="C122" s="32">
        <v>4301051362</v>
      </c>
      <c r="D122" s="142">
        <v>4607091383256</v>
      </c>
      <c r="E122" s="89"/>
      <c r="F122" s="64">
        <v>0.33</v>
      </c>
      <c r="G122" s="33">
        <v>6</v>
      </c>
      <c r="H122" s="64">
        <v>1.98</v>
      </c>
      <c r="I122" s="64">
        <v>2.246</v>
      </c>
      <c r="J122" s="33">
        <v>156</v>
      </c>
      <c r="K122" s="34" t="s">
        <v>145</v>
      </c>
      <c r="L122" s="33">
        <v>45</v>
      </c>
      <c r="M122" s="206" t="s">
        <v>259</v>
      </c>
      <c r="N122" s="144"/>
      <c r="O122" s="144"/>
      <c r="P122" s="144"/>
      <c r="Q122" s="89"/>
      <c r="R122" s="35"/>
      <c r="S122" s="35"/>
      <c r="T122" s="36" t="s">
        <v>63</v>
      </c>
      <c r="U122" s="65">
        <v>0</v>
      </c>
      <c r="V122" s="6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</row>
    <row r="123" spans="1:25" ht="16.5" customHeight="1" x14ac:dyDescent="0.25">
      <c r="A123" s="55" t="s">
        <v>260</v>
      </c>
      <c r="B123" s="55" t="s">
        <v>261</v>
      </c>
      <c r="C123" s="32">
        <v>4301051358</v>
      </c>
      <c r="D123" s="142">
        <v>4607091385748</v>
      </c>
      <c r="E123" s="89"/>
      <c r="F123" s="64">
        <v>0.45</v>
      </c>
      <c r="G123" s="33">
        <v>6</v>
      </c>
      <c r="H123" s="64">
        <v>2.7</v>
      </c>
      <c r="I123" s="64">
        <v>2.972</v>
      </c>
      <c r="J123" s="33">
        <v>156</v>
      </c>
      <c r="K123" s="34" t="s">
        <v>145</v>
      </c>
      <c r="L123" s="33">
        <v>45</v>
      </c>
      <c r="M123" s="207" t="s">
        <v>262</v>
      </c>
      <c r="N123" s="144"/>
      <c r="O123" s="144"/>
      <c r="P123" s="144"/>
      <c r="Q123" s="89"/>
      <c r="R123" s="35"/>
      <c r="S123" s="35"/>
      <c r="T123" s="36" t="s">
        <v>63</v>
      </c>
      <c r="U123" s="65">
        <v>0</v>
      </c>
      <c r="V123" s="6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</row>
    <row r="124" spans="1:25" ht="16.5" customHeight="1" x14ac:dyDescent="0.25">
      <c r="A124" s="55" t="s">
        <v>263</v>
      </c>
      <c r="B124" s="55" t="s">
        <v>264</v>
      </c>
      <c r="C124" s="32">
        <v>4301051364</v>
      </c>
      <c r="D124" s="142">
        <v>4607091384581</v>
      </c>
      <c r="E124" s="89"/>
      <c r="F124" s="64">
        <v>0.67</v>
      </c>
      <c r="G124" s="33">
        <v>4</v>
      </c>
      <c r="H124" s="64">
        <v>2.68</v>
      </c>
      <c r="I124" s="64">
        <v>2.9420000000000002</v>
      </c>
      <c r="J124" s="33">
        <v>120</v>
      </c>
      <c r="K124" s="34" t="s">
        <v>145</v>
      </c>
      <c r="L124" s="33">
        <v>45</v>
      </c>
      <c r="M124" s="208" t="s">
        <v>265</v>
      </c>
      <c r="N124" s="144"/>
      <c r="O124" s="144"/>
      <c r="P124" s="144"/>
      <c r="Q124" s="89"/>
      <c r="R124" s="35"/>
      <c r="S124" s="35"/>
      <c r="T124" s="36" t="s">
        <v>63</v>
      </c>
      <c r="U124" s="65">
        <v>0</v>
      </c>
      <c r="V124" s="6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</row>
    <row r="125" spans="1:25" x14ac:dyDescent="0.2">
      <c r="A125" s="146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147"/>
      <c r="M125" s="145" t="s">
        <v>64</v>
      </c>
      <c r="N125" s="101"/>
      <c r="O125" s="101"/>
      <c r="P125" s="101"/>
      <c r="Q125" s="101"/>
      <c r="R125" s="101"/>
      <c r="S125" s="102"/>
      <c r="T125" s="38" t="s">
        <v>65</v>
      </c>
      <c r="U125" s="67">
        <f>IFERROR(U121/H121,"0")+IFERROR(U122/H122,"0")+IFERROR(U123/H123,"0")+IFERROR(U124/H124,"0")</f>
        <v>0</v>
      </c>
      <c r="V125" s="67">
        <f>IFERROR(V121/H121,"0")+IFERROR(V122/H122,"0")+IFERROR(V123/H123,"0")+IFERROR(V124/H124,"0")</f>
        <v>0</v>
      </c>
      <c r="W125" s="67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147"/>
      <c r="M126" s="145" t="s">
        <v>64</v>
      </c>
      <c r="N126" s="101"/>
      <c r="O126" s="101"/>
      <c r="P126" s="101"/>
      <c r="Q126" s="101"/>
      <c r="R126" s="101"/>
      <c r="S126" s="102"/>
      <c r="T126" s="38" t="s">
        <v>63</v>
      </c>
      <c r="U126" s="67">
        <f>IFERROR(SUM(U121:U124),"0")</f>
        <v>0</v>
      </c>
      <c r="V126" s="67">
        <f>IFERROR(SUM(V121:V124),"0")</f>
        <v>0</v>
      </c>
      <c r="W126" s="38"/>
      <c r="X126" s="68"/>
      <c r="Y126" s="68"/>
    </row>
    <row r="127" spans="1:25" ht="27.75" customHeight="1" x14ac:dyDescent="0.2">
      <c r="A127" s="138" t="s">
        <v>266</v>
      </c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49"/>
      <c r="Y127" s="49"/>
    </row>
    <row r="128" spans="1:25" ht="16.5" customHeight="1" x14ac:dyDescent="0.25">
      <c r="A128" s="140" t="s">
        <v>267</v>
      </c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61"/>
      <c r="Y128" s="61"/>
    </row>
    <row r="129" spans="1:25" ht="14.25" customHeight="1" x14ac:dyDescent="0.25">
      <c r="A129" s="141" t="s">
        <v>114</v>
      </c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62"/>
      <c r="Y129" s="62"/>
    </row>
    <row r="130" spans="1:25" ht="27" customHeight="1" x14ac:dyDescent="0.25">
      <c r="A130" s="55" t="s">
        <v>268</v>
      </c>
      <c r="B130" s="55" t="s">
        <v>269</v>
      </c>
      <c r="C130" s="32">
        <v>4301011223</v>
      </c>
      <c r="D130" s="142">
        <v>4607091383423</v>
      </c>
      <c r="E130" s="89"/>
      <c r="F130" s="64">
        <v>1.35</v>
      </c>
      <c r="G130" s="33">
        <v>8</v>
      </c>
      <c r="H130" s="64">
        <v>10.8</v>
      </c>
      <c r="I130" s="64">
        <v>11.375999999999999</v>
      </c>
      <c r="J130" s="33">
        <v>56</v>
      </c>
      <c r="K130" s="34" t="s">
        <v>145</v>
      </c>
      <c r="L130" s="33">
        <v>35</v>
      </c>
      <c r="M130" s="209" t="s">
        <v>270</v>
      </c>
      <c r="N130" s="144"/>
      <c r="O130" s="144"/>
      <c r="P130" s="144"/>
      <c r="Q130" s="89"/>
      <c r="R130" s="35"/>
      <c r="S130" s="35"/>
      <c r="T130" s="36" t="s">
        <v>63</v>
      </c>
      <c r="U130" s="65">
        <v>0</v>
      </c>
      <c r="V130" s="6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</row>
    <row r="131" spans="1:25" ht="27" customHeight="1" x14ac:dyDescent="0.25">
      <c r="A131" s="55" t="s">
        <v>271</v>
      </c>
      <c r="B131" s="55" t="s">
        <v>272</v>
      </c>
      <c r="C131" s="32">
        <v>4301011338</v>
      </c>
      <c r="D131" s="142">
        <v>4607091381405</v>
      </c>
      <c r="E131" s="89"/>
      <c r="F131" s="64">
        <v>1.35</v>
      </c>
      <c r="G131" s="33">
        <v>8</v>
      </c>
      <c r="H131" s="64">
        <v>10.8</v>
      </c>
      <c r="I131" s="64">
        <v>11.375999999999999</v>
      </c>
      <c r="J131" s="33">
        <v>56</v>
      </c>
      <c r="K131" s="34" t="s">
        <v>61</v>
      </c>
      <c r="L131" s="33">
        <v>35</v>
      </c>
      <c r="M131" s="210" t="s">
        <v>273</v>
      </c>
      <c r="N131" s="144"/>
      <c r="O131" s="144"/>
      <c r="P131" s="144"/>
      <c r="Q131" s="89"/>
      <c r="R131" s="35"/>
      <c r="S131" s="35"/>
      <c r="T131" s="36" t="s">
        <v>63</v>
      </c>
      <c r="U131" s="65">
        <v>0</v>
      </c>
      <c r="V131" s="6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</row>
    <row r="132" spans="1:25" ht="27" customHeight="1" x14ac:dyDescent="0.25">
      <c r="A132" s="55" t="s">
        <v>274</v>
      </c>
      <c r="B132" s="55" t="s">
        <v>275</v>
      </c>
      <c r="C132" s="32">
        <v>4301011333</v>
      </c>
      <c r="D132" s="142">
        <v>4607091386516</v>
      </c>
      <c r="E132" s="89"/>
      <c r="F132" s="64">
        <v>1.4</v>
      </c>
      <c r="G132" s="33">
        <v>8</v>
      </c>
      <c r="H132" s="64">
        <v>11.2</v>
      </c>
      <c r="I132" s="64">
        <v>11.776</v>
      </c>
      <c r="J132" s="33">
        <v>56</v>
      </c>
      <c r="K132" s="34" t="s">
        <v>61</v>
      </c>
      <c r="L132" s="33">
        <v>30</v>
      </c>
      <c r="M132" s="211" t="s">
        <v>276</v>
      </c>
      <c r="N132" s="144"/>
      <c r="O132" s="144"/>
      <c r="P132" s="144"/>
      <c r="Q132" s="89"/>
      <c r="R132" s="35"/>
      <c r="S132" s="35"/>
      <c r="T132" s="36" t="s">
        <v>63</v>
      </c>
      <c r="U132" s="65">
        <v>0</v>
      </c>
      <c r="V132" s="6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</row>
    <row r="133" spans="1:25" x14ac:dyDescent="0.2">
      <c r="A133" s="146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147"/>
      <c r="M133" s="145" t="s">
        <v>64</v>
      </c>
      <c r="N133" s="101"/>
      <c r="O133" s="101"/>
      <c r="P133" s="101"/>
      <c r="Q133" s="101"/>
      <c r="R133" s="101"/>
      <c r="S133" s="102"/>
      <c r="T133" s="38" t="s">
        <v>65</v>
      </c>
      <c r="U133" s="67">
        <f>IFERROR(U130/H130,"0")+IFERROR(U131/H131,"0")+IFERROR(U132/H132,"0")</f>
        <v>0</v>
      </c>
      <c r="V133" s="67">
        <f>IFERROR(V130/H130,"0")+IFERROR(V131/H131,"0")+IFERROR(V132/H132,"0")</f>
        <v>0</v>
      </c>
      <c r="W133" s="67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147"/>
      <c r="M134" s="145" t="s">
        <v>64</v>
      </c>
      <c r="N134" s="101"/>
      <c r="O134" s="101"/>
      <c r="P134" s="101"/>
      <c r="Q134" s="101"/>
      <c r="R134" s="101"/>
      <c r="S134" s="102"/>
      <c r="T134" s="38" t="s">
        <v>63</v>
      </c>
      <c r="U134" s="67">
        <f>IFERROR(SUM(U130:U132),"0")</f>
        <v>0</v>
      </c>
      <c r="V134" s="67">
        <f>IFERROR(SUM(V130:V132),"0")</f>
        <v>0</v>
      </c>
      <c r="W134" s="38"/>
      <c r="X134" s="68"/>
      <c r="Y134" s="68"/>
    </row>
    <row r="135" spans="1:25" ht="16.5" customHeight="1" x14ac:dyDescent="0.25">
      <c r="A135" s="140" t="s">
        <v>277</v>
      </c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61"/>
      <c r="Y135" s="61"/>
    </row>
    <row r="136" spans="1:25" ht="14.25" customHeight="1" x14ac:dyDescent="0.25">
      <c r="A136" s="141" t="s">
        <v>114</v>
      </c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62"/>
      <c r="Y136" s="62"/>
    </row>
    <row r="137" spans="1:25" ht="16.5" customHeight="1" x14ac:dyDescent="0.25">
      <c r="A137" s="55" t="s">
        <v>278</v>
      </c>
      <c r="B137" s="55" t="s">
        <v>279</v>
      </c>
      <c r="C137" s="32">
        <v>4301011450</v>
      </c>
      <c r="D137" s="142">
        <v>4680115881402</v>
      </c>
      <c r="E137" s="89"/>
      <c r="F137" s="64">
        <v>1.35</v>
      </c>
      <c r="G137" s="33">
        <v>8</v>
      </c>
      <c r="H137" s="64">
        <v>10.8</v>
      </c>
      <c r="I137" s="64">
        <v>11.28</v>
      </c>
      <c r="J137" s="33">
        <v>56</v>
      </c>
      <c r="K137" s="34" t="s">
        <v>108</v>
      </c>
      <c r="L137" s="33">
        <v>55</v>
      </c>
      <c r="M137" s="212" t="s">
        <v>280</v>
      </c>
      <c r="N137" s="144"/>
      <c r="O137" s="144"/>
      <c r="P137" s="144"/>
      <c r="Q137" s="89"/>
      <c r="R137" s="35" t="s">
        <v>281</v>
      </c>
      <c r="S137" s="35"/>
      <c r="T137" s="36" t="s">
        <v>63</v>
      </c>
      <c r="U137" s="65">
        <v>0</v>
      </c>
      <c r="V137" s="66">
        <f t="shared" ref="V137:V151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282</v>
      </c>
    </row>
    <row r="138" spans="1:25" ht="27" customHeight="1" x14ac:dyDescent="0.25">
      <c r="A138" s="55" t="s">
        <v>283</v>
      </c>
      <c r="B138" s="55" t="s">
        <v>284</v>
      </c>
      <c r="C138" s="32">
        <v>4301011346</v>
      </c>
      <c r="D138" s="142">
        <v>4607091387445</v>
      </c>
      <c r="E138" s="89"/>
      <c r="F138" s="64">
        <v>0.9</v>
      </c>
      <c r="G138" s="33">
        <v>10</v>
      </c>
      <c r="H138" s="64">
        <v>9</v>
      </c>
      <c r="I138" s="64">
        <v>9.6300000000000008</v>
      </c>
      <c r="J138" s="33">
        <v>56</v>
      </c>
      <c r="K138" s="34" t="s">
        <v>108</v>
      </c>
      <c r="L138" s="33">
        <v>31</v>
      </c>
      <c r="M138" s="213" t="s">
        <v>285</v>
      </c>
      <c r="N138" s="144"/>
      <c r="O138" s="144"/>
      <c r="P138" s="144"/>
      <c r="Q138" s="89"/>
      <c r="R138" s="35"/>
      <c r="S138" s="35"/>
      <c r="T138" s="36" t="s">
        <v>63</v>
      </c>
      <c r="U138" s="65">
        <v>0</v>
      </c>
      <c r="V138" s="66">
        <f t="shared" si="7"/>
        <v>0</v>
      </c>
      <c r="W138" s="37" t="str">
        <f>IFERROR(IF(V138=0,"",ROUNDUP(V138/H138,0)*0.02175),"")</f>
        <v/>
      </c>
      <c r="X138" s="57"/>
      <c r="Y138" s="58"/>
    </row>
    <row r="139" spans="1:25" ht="27" customHeight="1" x14ac:dyDescent="0.25">
      <c r="A139" s="55" t="s">
        <v>286</v>
      </c>
      <c r="B139" s="55" t="s">
        <v>287</v>
      </c>
      <c r="C139" s="32">
        <v>4301011362</v>
      </c>
      <c r="D139" s="142">
        <v>4607091386004</v>
      </c>
      <c r="E139" s="89"/>
      <c r="F139" s="64">
        <v>1.35</v>
      </c>
      <c r="G139" s="33">
        <v>8</v>
      </c>
      <c r="H139" s="64">
        <v>10.8</v>
      </c>
      <c r="I139" s="64">
        <v>11.28</v>
      </c>
      <c r="J139" s="33">
        <v>48</v>
      </c>
      <c r="K139" s="34" t="s">
        <v>288</v>
      </c>
      <c r="L139" s="33">
        <v>55</v>
      </c>
      <c r="M139" s="214" t="s">
        <v>289</v>
      </c>
      <c r="N139" s="144"/>
      <c r="O139" s="144"/>
      <c r="P139" s="144"/>
      <c r="Q139" s="89"/>
      <c r="R139" s="35"/>
      <c r="S139" s="35"/>
      <c r="T139" s="36" t="s">
        <v>63</v>
      </c>
      <c r="U139" s="65">
        <v>0</v>
      </c>
      <c r="V139" s="66">
        <f t="shared" si="7"/>
        <v>0</v>
      </c>
      <c r="W139" s="37" t="str">
        <f>IFERROR(IF(V139=0,"",ROUNDUP(V139/H139,0)*0.02039),"")</f>
        <v/>
      </c>
      <c r="X139" s="57"/>
      <c r="Y139" s="58"/>
    </row>
    <row r="140" spans="1:25" ht="27" customHeight="1" x14ac:dyDescent="0.25">
      <c r="A140" s="55" t="s">
        <v>286</v>
      </c>
      <c r="B140" s="55" t="s">
        <v>290</v>
      </c>
      <c r="C140" s="32">
        <v>4301011308</v>
      </c>
      <c r="D140" s="142">
        <v>4607091386004</v>
      </c>
      <c r="E140" s="89"/>
      <c r="F140" s="64">
        <v>1.35</v>
      </c>
      <c r="G140" s="33">
        <v>8</v>
      </c>
      <c r="H140" s="64">
        <v>10.8</v>
      </c>
      <c r="I140" s="64">
        <v>11.28</v>
      </c>
      <c r="J140" s="33">
        <v>56</v>
      </c>
      <c r="K140" s="34" t="s">
        <v>108</v>
      </c>
      <c r="L140" s="33">
        <v>55</v>
      </c>
      <c r="M140" s="215" t="s">
        <v>289</v>
      </c>
      <c r="N140" s="144"/>
      <c r="O140" s="144"/>
      <c r="P140" s="144"/>
      <c r="Q140" s="89"/>
      <c r="R140" s="35"/>
      <c r="S140" s="35"/>
      <c r="T140" s="36" t="s">
        <v>63</v>
      </c>
      <c r="U140" s="65">
        <v>0</v>
      </c>
      <c r="V140" s="66">
        <f t="shared" si="7"/>
        <v>0</v>
      </c>
      <c r="W140" s="37" t="str">
        <f>IFERROR(IF(V140=0,"",ROUNDUP(V140/H140,0)*0.02175),"")</f>
        <v/>
      </c>
      <c r="X140" s="57"/>
      <c r="Y140" s="58"/>
    </row>
    <row r="141" spans="1:25" ht="27" customHeight="1" x14ac:dyDescent="0.25">
      <c r="A141" s="55" t="s">
        <v>291</v>
      </c>
      <c r="B141" s="55" t="s">
        <v>292</v>
      </c>
      <c r="C141" s="32">
        <v>4301011347</v>
      </c>
      <c r="D141" s="142">
        <v>4607091386073</v>
      </c>
      <c r="E141" s="89"/>
      <c r="F141" s="64">
        <v>0.9</v>
      </c>
      <c r="G141" s="33">
        <v>10</v>
      </c>
      <c r="H141" s="64">
        <v>9</v>
      </c>
      <c r="I141" s="64">
        <v>9.6300000000000008</v>
      </c>
      <c r="J141" s="33">
        <v>56</v>
      </c>
      <c r="K141" s="34" t="s">
        <v>108</v>
      </c>
      <c r="L141" s="33">
        <v>31</v>
      </c>
      <c r="M141" s="216" t="s">
        <v>293</v>
      </c>
      <c r="N141" s="144"/>
      <c r="O141" s="144"/>
      <c r="P141" s="144"/>
      <c r="Q141" s="89"/>
      <c r="R141" s="35"/>
      <c r="S141" s="35"/>
      <c r="T141" s="36" t="s">
        <v>63</v>
      </c>
      <c r="U141" s="65">
        <v>0</v>
      </c>
      <c r="V141" s="66">
        <f t="shared" si="7"/>
        <v>0</v>
      </c>
      <c r="W141" s="37" t="str">
        <f>IFERROR(IF(V141=0,"",ROUNDUP(V141/H141,0)*0.02175),"")</f>
        <v/>
      </c>
      <c r="X141" s="57"/>
      <c r="Y141" s="58"/>
    </row>
    <row r="142" spans="1:25" ht="27" customHeight="1" x14ac:dyDescent="0.25">
      <c r="A142" s="55" t="s">
        <v>294</v>
      </c>
      <c r="B142" s="55" t="s">
        <v>295</v>
      </c>
      <c r="C142" s="32">
        <v>4301010928</v>
      </c>
      <c r="D142" s="142">
        <v>4607091387322</v>
      </c>
      <c r="E142" s="89"/>
      <c r="F142" s="64">
        <v>1.35</v>
      </c>
      <c r="G142" s="33">
        <v>8</v>
      </c>
      <c r="H142" s="64">
        <v>10.8</v>
      </c>
      <c r="I142" s="64">
        <v>11.28</v>
      </c>
      <c r="J142" s="33">
        <v>56</v>
      </c>
      <c r="K142" s="34" t="s">
        <v>108</v>
      </c>
      <c r="L142" s="33">
        <v>55</v>
      </c>
      <c r="M142" s="217" t="s">
        <v>296</v>
      </c>
      <c r="N142" s="144"/>
      <c r="O142" s="144"/>
      <c r="P142" s="144"/>
      <c r="Q142" s="89"/>
      <c r="R142" s="35"/>
      <c r="S142" s="35"/>
      <c r="T142" s="36" t="s">
        <v>63</v>
      </c>
      <c r="U142" s="65">
        <v>15</v>
      </c>
      <c r="V142" s="66">
        <f t="shared" si="7"/>
        <v>21.6</v>
      </c>
      <c r="W142" s="37">
        <f>IFERROR(IF(V142=0,"",ROUNDUP(V142/H142,0)*0.02175),"")</f>
        <v>4.3499999999999997E-2</v>
      </c>
      <c r="X142" s="57"/>
      <c r="Y142" s="58"/>
    </row>
    <row r="143" spans="1:25" ht="27" customHeight="1" x14ac:dyDescent="0.25">
      <c r="A143" s="55" t="s">
        <v>294</v>
      </c>
      <c r="B143" s="55" t="s">
        <v>297</v>
      </c>
      <c r="C143" s="32">
        <v>4301011395</v>
      </c>
      <c r="D143" s="142">
        <v>4607091387322</v>
      </c>
      <c r="E143" s="89"/>
      <c r="F143" s="64">
        <v>1.35</v>
      </c>
      <c r="G143" s="33">
        <v>8</v>
      </c>
      <c r="H143" s="64">
        <v>10.8</v>
      </c>
      <c r="I143" s="64">
        <v>11.28</v>
      </c>
      <c r="J143" s="33">
        <v>48</v>
      </c>
      <c r="K143" s="34" t="s">
        <v>288</v>
      </c>
      <c r="L143" s="33">
        <v>55</v>
      </c>
      <c r="M143" s="218" t="s">
        <v>296</v>
      </c>
      <c r="N143" s="144"/>
      <c r="O143" s="144"/>
      <c r="P143" s="144"/>
      <c r="Q143" s="89"/>
      <c r="R143" s="35"/>
      <c r="S143" s="35"/>
      <c r="T143" s="36" t="s">
        <v>63</v>
      </c>
      <c r="U143" s="65">
        <v>0</v>
      </c>
      <c r="V143" s="66">
        <f t="shared" si="7"/>
        <v>0</v>
      </c>
      <c r="W143" s="37" t="str">
        <f>IFERROR(IF(V143=0,"",ROUNDUP(V143/H143,0)*0.02039),"")</f>
        <v/>
      </c>
      <c r="X143" s="57"/>
      <c r="Y143" s="58"/>
    </row>
    <row r="144" spans="1:25" ht="27" customHeight="1" x14ac:dyDescent="0.25">
      <c r="A144" s="55" t="s">
        <v>298</v>
      </c>
      <c r="B144" s="55" t="s">
        <v>299</v>
      </c>
      <c r="C144" s="32">
        <v>4301011311</v>
      </c>
      <c r="D144" s="142">
        <v>4607091387377</v>
      </c>
      <c r="E144" s="89"/>
      <c r="F144" s="64">
        <v>1.35</v>
      </c>
      <c r="G144" s="33">
        <v>8</v>
      </c>
      <c r="H144" s="64">
        <v>10.8</v>
      </c>
      <c r="I144" s="64">
        <v>11.28</v>
      </c>
      <c r="J144" s="33">
        <v>56</v>
      </c>
      <c r="K144" s="34" t="s">
        <v>108</v>
      </c>
      <c r="L144" s="33">
        <v>55</v>
      </c>
      <c r="M144" s="219" t="s">
        <v>300</v>
      </c>
      <c r="N144" s="144"/>
      <c r="O144" s="144"/>
      <c r="P144" s="144"/>
      <c r="Q144" s="89"/>
      <c r="R144" s="35"/>
      <c r="S144" s="35"/>
      <c r="T144" s="36" t="s">
        <v>63</v>
      </c>
      <c r="U144" s="65">
        <v>0</v>
      </c>
      <c r="V144" s="66">
        <f t="shared" si="7"/>
        <v>0</v>
      </c>
      <c r="W144" s="37" t="str">
        <f>IFERROR(IF(V144=0,"",ROUNDUP(V144/H144,0)*0.02175),"")</f>
        <v/>
      </c>
      <c r="X144" s="57"/>
      <c r="Y144" s="58"/>
    </row>
    <row r="145" spans="1:25" ht="27" customHeight="1" x14ac:dyDescent="0.25">
      <c r="A145" s="55" t="s">
        <v>301</v>
      </c>
      <c r="B145" s="55" t="s">
        <v>302</v>
      </c>
      <c r="C145" s="32">
        <v>4301010945</v>
      </c>
      <c r="D145" s="142">
        <v>4607091387353</v>
      </c>
      <c r="E145" s="89"/>
      <c r="F145" s="64">
        <v>1.35</v>
      </c>
      <c r="G145" s="33">
        <v>8</v>
      </c>
      <c r="H145" s="64">
        <v>10.8</v>
      </c>
      <c r="I145" s="64">
        <v>11.28</v>
      </c>
      <c r="J145" s="33">
        <v>56</v>
      </c>
      <c r="K145" s="34" t="s">
        <v>108</v>
      </c>
      <c r="L145" s="33">
        <v>55</v>
      </c>
      <c r="M145" s="220" t="s">
        <v>303</v>
      </c>
      <c r="N145" s="144"/>
      <c r="O145" s="144"/>
      <c r="P145" s="144"/>
      <c r="Q145" s="89"/>
      <c r="R145" s="35"/>
      <c r="S145" s="35"/>
      <c r="T145" s="36" t="s">
        <v>63</v>
      </c>
      <c r="U145" s="65">
        <v>50</v>
      </c>
      <c r="V145" s="66">
        <f t="shared" si="7"/>
        <v>54</v>
      </c>
      <c r="W145" s="37">
        <f>IFERROR(IF(V145=0,"",ROUNDUP(V145/H145,0)*0.02175),"")</f>
        <v>0.10874999999999999</v>
      </c>
      <c r="X145" s="57"/>
      <c r="Y145" s="58"/>
    </row>
    <row r="146" spans="1:25" ht="27" customHeight="1" x14ac:dyDescent="0.25">
      <c r="A146" s="55" t="s">
        <v>304</v>
      </c>
      <c r="B146" s="55" t="s">
        <v>305</v>
      </c>
      <c r="C146" s="32">
        <v>4301011328</v>
      </c>
      <c r="D146" s="142">
        <v>4607091386011</v>
      </c>
      <c r="E146" s="89"/>
      <c r="F146" s="64">
        <v>0.5</v>
      </c>
      <c r="G146" s="33">
        <v>10</v>
      </c>
      <c r="H146" s="64">
        <v>5</v>
      </c>
      <c r="I146" s="64">
        <v>5.21</v>
      </c>
      <c r="J146" s="33">
        <v>120</v>
      </c>
      <c r="K146" s="34" t="s">
        <v>61</v>
      </c>
      <c r="L146" s="33">
        <v>55</v>
      </c>
      <c r="M146" s="221" t="s">
        <v>306</v>
      </c>
      <c r="N146" s="144"/>
      <c r="O146" s="144"/>
      <c r="P146" s="144"/>
      <c r="Q146" s="89"/>
      <c r="R146" s="35"/>
      <c r="S146" s="35"/>
      <c r="T146" s="36" t="s">
        <v>63</v>
      </c>
      <c r="U146" s="65">
        <v>25</v>
      </c>
      <c r="V146" s="66">
        <f t="shared" si="7"/>
        <v>25</v>
      </c>
      <c r="W146" s="37">
        <f>IFERROR(IF(V146=0,"",ROUNDUP(V146/H146,0)*0.00937),"")</f>
        <v>4.6850000000000003E-2</v>
      </c>
      <c r="X146" s="57"/>
      <c r="Y146" s="58"/>
    </row>
    <row r="147" spans="1:25" ht="27" customHeight="1" x14ac:dyDescent="0.25">
      <c r="A147" s="55" t="s">
        <v>307</v>
      </c>
      <c r="B147" s="55" t="s">
        <v>308</v>
      </c>
      <c r="C147" s="32">
        <v>4301011329</v>
      </c>
      <c r="D147" s="142">
        <v>4607091387308</v>
      </c>
      <c r="E147" s="89"/>
      <c r="F147" s="64">
        <v>0.5</v>
      </c>
      <c r="G147" s="33">
        <v>10</v>
      </c>
      <c r="H147" s="64">
        <v>5</v>
      </c>
      <c r="I147" s="64">
        <v>5.21</v>
      </c>
      <c r="J147" s="33">
        <v>120</v>
      </c>
      <c r="K147" s="34" t="s">
        <v>61</v>
      </c>
      <c r="L147" s="33">
        <v>55</v>
      </c>
      <c r="M147" s="222" t="s">
        <v>309</v>
      </c>
      <c r="N147" s="144"/>
      <c r="O147" s="144"/>
      <c r="P147" s="144"/>
      <c r="Q147" s="89"/>
      <c r="R147" s="35"/>
      <c r="S147" s="35"/>
      <c r="T147" s="36" t="s">
        <v>63</v>
      </c>
      <c r="U147" s="65">
        <v>0</v>
      </c>
      <c r="V147" s="66">
        <f t="shared" si="7"/>
        <v>0</v>
      </c>
      <c r="W147" s="37" t="str">
        <f>IFERROR(IF(V147=0,"",ROUNDUP(V147/H147,0)*0.00937),"")</f>
        <v/>
      </c>
      <c r="X147" s="57"/>
      <c r="Y147" s="58"/>
    </row>
    <row r="148" spans="1:25" ht="27" customHeight="1" x14ac:dyDescent="0.25">
      <c r="A148" s="55" t="s">
        <v>310</v>
      </c>
      <c r="B148" s="55" t="s">
        <v>311</v>
      </c>
      <c r="C148" s="32">
        <v>4301011049</v>
      </c>
      <c r="D148" s="142">
        <v>4607091387339</v>
      </c>
      <c r="E148" s="89"/>
      <c r="F148" s="64">
        <v>0.5</v>
      </c>
      <c r="G148" s="33">
        <v>10</v>
      </c>
      <c r="H148" s="64">
        <v>5</v>
      </c>
      <c r="I148" s="64">
        <v>5.24</v>
      </c>
      <c r="J148" s="33">
        <v>120</v>
      </c>
      <c r="K148" s="34" t="s">
        <v>108</v>
      </c>
      <c r="L148" s="33">
        <v>55</v>
      </c>
      <c r="M148" s="223" t="s">
        <v>312</v>
      </c>
      <c r="N148" s="144"/>
      <c r="O148" s="144"/>
      <c r="P148" s="144"/>
      <c r="Q148" s="89"/>
      <c r="R148" s="35"/>
      <c r="S148" s="35"/>
      <c r="T148" s="36" t="s">
        <v>63</v>
      </c>
      <c r="U148" s="65">
        <v>0</v>
      </c>
      <c r="V148" s="66">
        <f t="shared" si="7"/>
        <v>0</v>
      </c>
      <c r="W148" s="37" t="str">
        <f>IFERROR(IF(V148=0,"",ROUNDUP(V148/H148,0)*0.00937),"")</f>
        <v/>
      </c>
      <c r="X148" s="57"/>
      <c r="Y148" s="58"/>
    </row>
    <row r="149" spans="1:25" ht="27" customHeight="1" x14ac:dyDescent="0.25">
      <c r="A149" s="55" t="s">
        <v>313</v>
      </c>
      <c r="B149" s="55" t="s">
        <v>314</v>
      </c>
      <c r="C149" s="32">
        <v>4301011454</v>
      </c>
      <c r="D149" s="142">
        <v>4680115881396</v>
      </c>
      <c r="E149" s="89"/>
      <c r="F149" s="64">
        <v>0.45</v>
      </c>
      <c r="G149" s="33">
        <v>6</v>
      </c>
      <c r="H149" s="64">
        <v>2.7</v>
      </c>
      <c r="I149" s="64">
        <v>2.9</v>
      </c>
      <c r="J149" s="33">
        <v>156</v>
      </c>
      <c r="K149" s="34" t="s">
        <v>61</v>
      </c>
      <c r="L149" s="33">
        <v>55</v>
      </c>
      <c r="M149" s="224" t="s">
        <v>315</v>
      </c>
      <c r="N149" s="144"/>
      <c r="O149" s="144"/>
      <c r="P149" s="144"/>
      <c r="Q149" s="89"/>
      <c r="R149" s="35"/>
      <c r="S149" s="35"/>
      <c r="T149" s="36" t="s">
        <v>63</v>
      </c>
      <c r="U149" s="65">
        <v>0</v>
      </c>
      <c r="V149" s="66">
        <f t="shared" si="7"/>
        <v>0</v>
      </c>
      <c r="W149" s="37" t="str">
        <f>IFERROR(IF(V149=0,"",ROUNDUP(V149/H149,0)*0.00753),"")</f>
        <v/>
      </c>
      <c r="X149" s="57"/>
      <c r="Y149" s="58"/>
    </row>
    <row r="150" spans="1:25" ht="27" customHeight="1" x14ac:dyDescent="0.25">
      <c r="A150" s="55" t="s">
        <v>316</v>
      </c>
      <c r="B150" s="55" t="s">
        <v>317</v>
      </c>
      <c r="C150" s="32">
        <v>4301010944</v>
      </c>
      <c r="D150" s="142">
        <v>4607091387346</v>
      </c>
      <c r="E150" s="89"/>
      <c r="F150" s="64">
        <v>0.4</v>
      </c>
      <c r="G150" s="33">
        <v>10</v>
      </c>
      <c r="H150" s="64">
        <v>4</v>
      </c>
      <c r="I150" s="64">
        <v>4.24</v>
      </c>
      <c r="J150" s="33">
        <v>120</v>
      </c>
      <c r="K150" s="34" t="s">
        <v>108</v>
      </c>
      <c r="L150" s="33">
        <v>55</v>
      </c>
      <c r="M150" s="225" t="s">
        <v>318</v>
      </c>
      <c r="N150" s="144"/>
      <c r="O150" s="144"/>
      <c r="P150" s="144"/>
      <c r="Q150" s="89"/>
      <c r="R150" s="35"/>
      <c r="S150" s="35"/>
      <c r="T150" s="36" t="s">
        <v>63</v>
      </c>
      <c r="U150" s="65">
        <v>0</v>
      </c>
      <c r="V150" s="66">
        <f t="shared" si="7"/>
        <v>0</v>
      </c>
      <c r="W150" s="37" t="str">
        <f>IFERROR(IF(V150=0,"",ROUNDUP(V150/H150,0)*0.00937),"")</f>
        <v/>
      </c>
      <c r="X150" s="57"/>
      <c r="Y150" s="58"/>
    </row>
    <row r="151" spans="1:25" ht="27" customHeight="1" x14ac:dyDescent="0.25">
      <c r="A151" s="55" t="s">
        <v>319</v>
      </c>
      <c r="B151" s="55" t="s">
        <v>320</v>
      </c>
      <c r="C151" s="32">
        <v>4301011353</v>
      </c>
      <c r="D151" s="142">
        <v>4607091389807</v>
      </c>
      <c r="E151" s="89"/>
      <c r="F151" s="64">
        <v>0.4</v>
      </c>
      <c r="G151" s="33">
        <v>10</v>
      </c>
      <c r="H151" s="64">
        <v>4</v>
      </c>
      <c r="I151" s="64">
        <v>4.24</v>
      </c>
      <c r="J151" s="33">
        <v>120</v>
      </c>
      <c r="K151" s="34" t="s">
        <v>108</v>
      </c>
      <c r="L151" s="33">
        <v>55</v>
      </c>
      <c r="M151" s="226" t="s">
        <v>321</v>
      </c>
      <c r="N151" s="144"/>
      <c r="O151" s="144"/>
      <c r="P151" s="144"/>
      <c r="Q151" s="89"/>
      <c r="R151" s="35"/>
      <c r="S151" s="35"/>
      <c r="T151" s="36" t="s">
        <v>63</v>
      </c>
      <c r="U151" s="65">
        <v>0</v>
      </c>
      <c r="V151" s="66">
        <f t="shared" si="7"/>
        <v>0</v>
      </c>
      <c r="W151" s="37" t="str">
        <f>IFERROR(IF(V151=0,"",ROUNDUP(V151/H151,0)*0.00937),"")</f>
        <v/>
      </c>
      <c r="X151" s="57"/>
      <c r="Y151" s="58"/>
    </row>
    <row r="152" spans="1:25" x14ac:dyDescent="0.2">
      <c r="A152" s="146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147"/>
      <c r="M152" s="145" t="s">
        <v>64</v>
      </c>
      <c r="N152" s="101"/>
      <c r="O152" s="101"/>
      <c r="P152" s="101"/>
      <c r="Q152" s="101"/>
      <c r="R152" s="101"/>
      <c r="S152" s="102"/>
      <c r="T152" s="38" t="s">
        <v>65</v>
      </c>
      <c r="U152" s="6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11.018518518518519</v>
      </c>
      <c r="V152" s="6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12</v>
      </c>
      <c r="W152" s="6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0.1991</v>
      </c>
      <c r="X152" s="68"/>
      <c r="Y152" s="68"/>
    </row>
    <row r="153" spans="1:25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147"/>
      <c r="M153" s="145" t="s">
        <v>64</v>
      </c>
      <c r="N153" s="101"/>
      <c r="O153" s="101"/>
      <c r="P153" s="101"/>
      <c r="Q153" s="101"/>
      <c r="R153" s="101"/>
      <c r="S153" s="102"/>
      <c r="T153" s="38" t="s">
        <v>63</v>
      </c>
      <c r="U153" s="67">
        <f>IFERROR(SUM(U137:U151),"0")</f>
        <v>90</v>
      </c>
      <c r="V153" s="67">
        <f>IFERROR(SUM(V137:V151),"0")</f>
        <v>100.6</v>
      </c>
      <c r="W153" s="38"/>
      <c r="X153" s="68"/>
      <c r="Y153" s="68"/>
    </row>
    <row r="154" spans="1:25" ht="14.25" customHeight="1" x14ac:dyDescent="0.25">
      <c r="A154" s="141" t="s">
        <v>105</v>
      </c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62"/>
      <c r="Y154" s="62"/>
    </row>
    <row r="155" spans="1:25" ht="16.5" customHeight="1" x14ac:dyDescent="0.25">
      <c r="A155" s="55" t="s">
        <v>322</v>
      </c>
      <c r="B155" s="55" t="s">
        <v>323</v>
      </c>
      <c r="C155" s="32">
        <v>4301020220</v>
      </c>
      <c r="D155" s="142">
        <v>4680115880764</v>
      </c>
      <c r="E155" s="89"/>
      <c r="F155" s="64">
        <v>0.35</v>
      </c>
      <c r="G155" s="33">
        <v>6</v>
      </c>
      <c r="H155" s="64">
        <v>2.1</v>
      </c>
      <c r="I155" s="64">
        <v>2.2999999999999998</v>
      </c>
      <c r="J155" s="33">
        <v>156</v>
      </c>
      <c r="K155" s="34" t="s">
        <v>108</v>
      </c>
      <c r="L155" s="33">
        <v>50</v>
      </c>
      <c r="M155" s="227" t="s">
        <v>324</v>
      </c>
      <c r="N155" s="144"/>
      <c r="O155" s="144"/>
      <c r="P155" s="144"/>
      <c r="Q155" s="89"/>
      <c r="R155" s="35"/>
      <c r="S155" s="35"/>
      <c r="T155" s="36" t="s">
        <v>63</v>
      </c>
      <c r="U155" s="65">
        <v>0</v>
      </c>
      <c r="V155" s="66">
        <f>IFERROR(IF(U155="",0,CEILING((U155/$H155),1)*$H155),"")</f>
        <v>0</v>
      </c>
      <c r="W155" s="37" t="str">
        <f>IFERROR(IF(V155=0,"",ROUNDUP(V155/H155,0)*0.00753),"")</f>
        <v/>
      </c>
      <c r="X155" s="57"/>
      <c r="Y155" s="58"/>
    </row>
    <row r="156" spans="1:25" x14ac:dyDescent="0.2">
      <c r="A156" s="146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147"/>
      <c r="M156" s="145" t="s">
        <v>64</v>
      </c>
      <c r="N156" s="101"/>
      <c r="O156" s="101"/>
      <c r="P156" s="101"/>
      <c r="Q156" s="101"/>
      <c r="R156" s="101"/>
      <c r="S156" s="102"/>
      <c r="T156" s="38" t="s">
        <v>65</v>
      </c>
      <c r="U156" s="67">
        <f>IFERROR(U155/H155,"0")</f>
        <v>0</v>
      </c>
      <c r="V156" s="67">
        <f>IFERROR(V155/H155,"0")</f>
        <v>0</v>
      </c>
      <c r="W156" s="67">
        <f>IFERROR(IF(W155="",0,W155),"0")</f>
        <v>0</v>
      </c>
      <c r="X156" s="68"/>
      <c r="Y156" s="68"/>
    </row>
    <row r="157" spans="1:25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147"/>
      <c r="M157" s="145" t="s">
        <v>64</v>
      </c>
      <c r="N157" s="101"/>
      <c r="O157" s="101"/>
      <c r="P157" s="101"/>
      <c r="Q157" s="101"/>
      <c r="R157" s="101"/>
      <c r="S157" s="102"/>
      <c r="T157" s="38" t="s">
        <v>63</v>
      </c>
      <c r="U157" s="67">
        <f>IFERROR(SUM(U155:U155),"0")</f>
        <v>0</v>
      </c>
      <c r="V157" s="67">
        <f>IFERROR(SUM(V155:V155),"0")</f>
        <v>0</v>
      </c>
      <c r="W157" s="38"/>
      <c r="X157" s="68"/>
      <c r="Y157" s="68"/>
    </row>
    <row r="158" spans="1:25" ht="14.25" customHeight="1" x14ac:dyDescent="0.25">
      <c r="A158" s="141" t="s">
        <v>58</v>
      </c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62"/>
      <c r="Y158" s="62"/>
    </row>
    <row r="159" spans="1:25" ht="27" customHeight="1" x14ac:dyDescent="0.25">
      <c r="A159" s="55" t="s">
        <v>325</v>
      </c>
      <c r="B159" s="55" t="s">
        <v>326</v>
      </c>
      <c r="C159" s="32">
        <v>4301031224</v>
      </c>
      <c r="D159" s="142">
        <v>4680115882683</v>
      </c>
      <c r="E159" s="89"/>
      <c r="F159" s="64">
        <v>0.9</v>
      </c>
      <c r="G159" s="33">
        <v>6</v>
      </c>
      <c r="H159" s="64">
        <v>5.4</v>
      </c>
      <c r="I159" s="64">
        <v>5.88</v>
      </c>
      <c r="J159" s="33">
        <v>56</v>
      </c>
      <c r="K159" s="34" t="s">
        <v>61</v>
      </c>
      <c r="L159" s="33">
        <v>40</v>
      </c>
      <c r="M159" s="228" t="s">
        <v>327</v>
      </c>
      <c r="N159" s="144"/>
      <c r="O159" s="144"/>
      <c r="P159" s="144"/>
      <c r="Q159" s="89"/>
      <c r="R159" s="35"/>
      <c r="S159" s="35"/>
      <c r="T159" s="36" t="s">
        <v>63</v>
      </c>
      <c r="U159" s="65">
        <v>0</v>
      </c>
      <c r="V159" s="66">
        <f t="shared" ref="V159:V174" si="8">IFERROR(IF(U159="",0,CEILING((U159/$H159),1)*$H159),"")</f>
        <v>0</v>
      </c>
      <c r="W159" s="37" t="str">
        <f>IFERROR(IF(V159=0,"",ROUNDUP(V159/H159,0)*0.02175),"")</f>
        <v/>
      </c>
      <c r="X159" s="57"/>
      <c r="Y159" s="58" t="s">
        <v>282</v>
      </c>
    </row>
    <row r="160" spans="1:25" ht="27" customHeight="1" x14ac:dyDescent="0.25">
      <c r="A160" s="55" t="s">
        <v>328</v>
      </c>
      <c r="B160" s="55" t="s">
        <v>329</v>
      </c>
      <c r="C160" s="32">
        <v>4301031230</v>
      </c>
      <c r="D160" s="142">
        <v>4680115882690</v>
      </c>
      <c r="E160" s="89"/>
      <c r="F160" s="64">
        <v>0.9</v>
      </c>
      <c r="G160" s="33">
        <v>6</v>
      </c>
      <c r="H160" s="64">
        <v>5.4</v>
      </c>
      <c r="I160" s="64">
        <v>5.88</v>
      </c>
      <c r="J160" s="33">
        <v>56</v>
      </c>
      <c r="K160" s="34" t="s">
        <v>61</v>
      </c>
      <c r="L160" s="33">
        <v>40</v>
      </c>
      <c r="M160" s="229" t="s">
        <v>330</v>
      </c>
      <c r="N160" s="144"/>
      <c r="O160" s="144"/>
      <c r="P160" s="144"/>
      <c r="Q160" s="89"/>
      <c r="R160" s="35"/>
      <c r="S160" s="35"/>
      <c r="T160" s="36" t="s">
        <v>63</v>
      </c>
      <c r="U160" s="65">
        <v>0</v>
      </c>
      <c r="V160" s="66">
        <f t="shared" si="8"/>
        <v>0</v>
      </c>
      <c r="W160" s="37" t="str">
        <f>IFERROR(IF(V160=0,"",ROUNDUP(V160/H160,0)*0.02175),"")</f>
        <v/>
      </c>
      <c r="X160" s="57"/>
      <c r="Y160" s="58" t="s">
        <v>282</v>
      </c>
    </row>
    <row r="161" spans="1:25" ht="27" customHeight="1" x14ac:dyDescent="0.25">
      <c r="A161" s="55" t="s">
        <v>331</v>
      </c>
      <c r="B161" s="55" t="s">
        <v>332</v>
      </c>
      <c r="C161" s="32">
        <v>4301031220</v>
      </c>
      <c r="D161" s="142">
        <v>4680115882669</v>
      </c>
      <c r="E161" s="89"/>
      <c r="F161" s="64">
        <v>0.9</v>
      </c>
      <c r="G161" s="33">
        <v>6</v>
      </c>
      <c r="H161" s="64">
        <v>5.4</v>
      </c>
      <c r="I161" s="64">
        <v>5.88</v>
      </c>
      <c r="J161" s="33">
        <v>56</v>
      </c>
      <c r="K161" s="34" t="s">
        <v>61</v>
      </c>
      <c r="L161" s="33">
        <v>40</v>
      </c>
      <c r="M161" s="230" t="s">
        <v>333</v>
      </c>
      <c r="N161" s="144"/>
      <c r="O161" s="144"/>
      <c r="P161" s="144"/>
      <c r="Q161" s="89"/>
      <c r="R161" s="35"/>
      <c r="S161" s="35"/>
      <c r="T161" s="36" t="s">
        <v>63</v>
      </c>
      <c r="U161" s="65">
        <v>0</v>
      </c>
      <c r="V161" s="66">
        <f t="shared" si="8"/>
        <v>0</v>
      </c>
      <c r="W161" s="37" t="str">
        <f>IFERROR(IF(V161=0,"",ROUNDUP(V161/H161,0)*0.02175),"")</f>
        <v/>
      </c>
      <c r="X161" s="57"/>
      <c r="Y161" s="58" t="s">
        <v>282</v>
      </c>
    </row>
    <row r="162" spans="1:25" ht="27" customHeight="1" x14ac:dyDescent="0.25">
      <c r="A162" s="55" t="s">
        <v>334</v>
      </c>
      <c r="B162" s="55" t="s">
        <v>335</v>
      </c>
      <c r="C162" s="32">
        <v>4301031221</v>
      </c>
      <c r="D162" s="142">
        <v>4680115882676</v>
      </c>
      <c r="E162" s="89"/>
      <c r="F162" s="64">
        <v>0.9</v>
      </c>
      <c r="G162" s="33">
        <v>6</v>
      </c>
      <c r="H162" s="64">
        <v>5.4</v>
      </c>
      <c r="I162" s="64">
        <v>5.88</v>
      </c>
      <c r="J162" s="33">
        <v>56</v>
      </c>
      <c r="K162" s="34" t="s">
        <v>61</v>
      </c>
      <c r="L162" s="33">
        <v>40</v>
      </c>
      <c r="M162" s="231" t="s">
        <v>336</v>
      </c>
      <c r="N162" s="144"/>
      <c r="O162" s="144"/>
      <c r="P162" s="144"/>
      <c r="Q162" s="89"/>
      <c r="R162" s="35"/>
      <c r="S162" s="35"/>
      <c r="T162" s="36" t="s">
        <v>63</v>
      </c>
      <c r="U162" s="65">
        <v>0</v>
      </c>
      <c r="V162" s="66">
        <f t="shared" si="8"/>
        <v>0</v>
      </c>
      <c r="W162" s="37" t="str">
        <f>IFERROR(IF(V162=0,"",ROUNDUP(V162/H162,0)*0.02175),"")</f>
        <v/>
      </c>
      <c r="X162" s="57"/>
      <c r="Y162" s="58" t="s">
        <v>282</v>
      </c>
    </row>
    <row r="163" spans="1:25" ht="27" customHeight="1" x14ac:dyDescent="0.25">
      <c r="A163" s="55" t="s">
        <v>337</v>
      </c>
      <c r="B163" s="55" t="s">
        <v>338</v>
      </c>
      <c r="C163" s="32">
        <v>4301030878</v>
      </c>
      <c r="D163" s="142">
        <v>4607091387193</v>
      </c>
      <c r="E163" s="89"/>
      <c r="F163" s="64">
        <v>0.7</v>
      </c>
      <c r="G163" s="33">
        <v>6</v>
      </c>
      <c r="H163" s="64">
        <v>4.2</v>
      </c>
      <c r="I163" s="64">
        <v>4.46</v>
      </c>
      <c r="J163" s="33">
        <v>156</v>
      </c>
      <c r="K163" s="34" t="s">
        <v>61</v>
      </c>
      <c r="L163" s="33">
        <v>35</v>
      </c>
      <c r="M163" s="232" t="s">
        <v>339</v>
      </c>
      <c r="N163" s="144"/>
      <c r="O163" s="144"/>
      <c r="P163" s="144"/>
      <c r="Q163" s="89"/>
      <c r="R163" s="35"/>
      <c r="S163" s="35"/>
      <c r="T163" s="36" t="s">
        <v>63</v>
      </c>
      <c r="U163" s="65">
        <v>200</v>
      </c>
      <c r="V163" s="66">
        <f t="shared" si="8"/>
        <v>201.60000000000002</v>
      </c>
      <c r="W163" s="37">
        <f>IFERROR(IF(V163=0,"",ROUNDUP(V163/H163,0)*0.00753),"")</f>
        <v>0.36143999999999998</v>
      </c>
      <c r="X163" s="57"/>
      <c r="Y163" s="58"/>
    </row>
    <row r="164" spans="1:25" ht="27" customHeight="1" x14ac:dyDescent="0.25">
      <c r="A164" s="55" t="s">
        <v>340</v>
      </c>
      <c r="B164" s="55" t="s">
        <v>341</v>
      </c>
      <c r="C164" s="32">
        <v>4301031153</v>
      </c>
      <c r="D164" s="142">
        <v>4607091387230</v>
      </c>
      <c r="E164" s="89"/>
      <c r="F164" s="64">
        <v>0.7</v>
      </c>
      <c r="G164" s="33">
        <v>6</v>
      </c>
      <c r="H164" s="64">
        <v>4.2</v>
      </c>
      <c r="I164" s="64">
        <v>4.46</v>
      </c>
      <c r="J164" s="33">
        <v>156</v>
      </c>
      <c r="K164" s="34" t="s">
        <v>61</v>
      </c>
      <c r="L164" s="33">
        <v>40</v>
      </c>
      <c r="M164" s="233" t="s">
        <v>342</v>
      </c>
      <c r="N164" s="144"/>
      <c r="O164" s="144"/>
      <c r="P164" s="144"/>
      <c r="Q164" s="89"/>
      <c r="R164" s="35"/>
      <c r="S164" s="35"/>
      <c r="T164" s="36" t="s">
        <v>63</v>
      </c>
      <c r="U164" s="65">
        <v>250</v>
      </c>
      <c r="V164" s="66">
        <f t="shared" si="8"/>
        <v>252</v>
      </c>
      <c r="W164" s="37">
        <f>IFERROR(IF(V164=0,"",ROUNDUP(V164/H164,0)*0.00753),"")</f>
        <v>0.45180000000000003</v>
      </c>
      <c r="X164" s="57"/>
      <c r="Y164" s="58"/>
    </row>
    <row r="165" spans="1:25" ht="27" customHeight="1" x14ac:dyDescent="0.25">
      <c r="A165" s="55" t="s">
        <v>343</v>
      </c>
      <c r="B165" s="55" t="s">
        <v>344</v>
      </c>
      <c r="C165" s="32">
        <v>4301031191</v>
      </c>
      <c r="D165" s="142">
        <v>4680115880993</v>
      </c>
      <c r="E165" s="89"/>
      <c r="F165" s="64">
        <v>0.7</v>
      </c>
      <c r="G165" s="33">
        <v>6</v>
      </c>
      <c r="H165" s="64">
        <v>4.2</v>
      </c>
      <c r="I165" s="64">
        <v>4.46</v>
      </c>
      <c r="J165" s="33">
        <v>156</v>
      </c>
      <c r="K165" s="34" t="s">
        <v>61</v>
      </c>
      <c r="L165" s="33">
        <v>40</v>
      </c>
      <c r="M165" s="234" t="s">
        <v>345</v>
      </c>
      <c r="N165" s="144"/>
      <c r="O165" s="144"/>
      <c r="P165" s="144"/>
      <c r="Q165" s="89"/>
      <c r="R165" s="35"/>
      <c r="S165" s="35"/>
      <c r="T165" s="36" t="s">
        <v>63</v>
      </c>
      <c r="U165" s="65">
        <v>0</v>
      </c>
      <c r="V165" s="66">
        <f t="shared" si="8"/>
        <v>0</v>
      </c>
      <c r="W165" s="37" t="str">
        <f>IFERROR(IF(V165=0,"",ROUNDUP(V165/H165,0)*0.00753),"")</f>
        <v/>
      </c>
      <c r="X165" s="57"/>
      <c r="Y165" s="58"/>
    </row>
    <row r="166" spans="1:25" ht="27" customHeight="1" x14ac:dyDescent="0.25">
      <c r="A166" s="55" t="s">
        <v>346</v>
      </c>
      <c r="B166" s="55" t="s">
        <v>347</v>
      </c>
      <c r="C166" s="32">
        <v>4301031204</v>
      </c>
      <c r="D166" s="142">
        <v>4680115881761</v>
      </c>
      <c r="E166" s="89"/>
      <c r="F166" s="64">
        <v>0.7</v>
      </c>
      <c r="G166" s="33">
        <v>6</v>
      </c>
      <c r="H166" s="64">
        <v>4.2</v>
      </c>
      <c r="I166" s="64">
        <v>4.46</v>
      </c>
      <c r="J166" s="33">
        <v>156</v>
      </c>
      <c r="K166" s="34" t="s">
        <v>61</v>
      </c>
      <c r="L166" s="33">
        <v>40</v>
      </c>
      <c r="M166" s="235" t="s">
        <v>348</v>
      </c>
      <c r="N166" s="144"/>
      <c r="O166" s="144"/>
      <c r="P166" s="144"/>
      <c r="Q166" s="89"/>
      <c r="R166" s="35"/>
      <c r="S166" s="35"/>
      <c r="T166" s="36" t="s">
        <v>63</v>
      </c>
      <c r="U166" s="65">
        <v>0</v>
      </c>
      <c r="V166" s="66">
        <f t="shared" si="8"/>
        <v>0</v>
      </c>
      <c r="W166" s="37" t="str">
        <f>IFERROR(IF(V166=0,"",ROUNDUP(V166/H166,0)*0.00753),"")</f>
        <v/>
      </c>
      <c r="X166" s="57"/>
      <c r="Y166" s="58"/>
    </row>
    <row r="167" spans="1:25" ht="27" customHeight="1" x14ac:dyDescent="0.25">
      <c r="A167" s="55" t="s">
        <v>349</v>
      </c>
      <c r="B167" s="55" t="s">
        <v>350</v>
      </c>
      <c r="C167" s="32">
        <v>4301031201</v>
      </c>
      <c r="D167" s="142">
        <v>4680115881563</v>
      </c>
      <c r="E167" s="89"/>
      <c r="F167" s="64">
        <v>0.7</v>
      </c>
      <c r="G167" s="33">
        <v>6</v>
      </c>
      <c r="H167" s="64">
        <v>4.2</v>
      </c>
      <c r="I167" s="64">
        <v>4.4000000000000004</v>
      </c>
      <c r="J167" s="33">
        <v>156</v>
      </c>
      <c r="K167" s="34" t="s">
        <v>61</v>
      </c>
      <c r="L167" s="33">
        <v>40</v>
      </c>
      <c r="M167" s="236" t="s">
        <v>351</v>
      </c>
      <c r="N167" s="144"/>
      <c r="O167" s="144"/>
      <c r="P167" s="144"/>
      <c r="Q167" s="89"/>
      <c r="R167" s="35"/>
      <c r="S167" s="35"/>
      <c r="T167" s="36" t="s">
        <v>63</v>
      </c>
      <c r="U167" s="65">
        <v>0</v>
      </c>
      <c r="V167" s="66">
        <f t="shared" si="8"/>
        <v>0</v>
      </c>
      <c r="W167" s="37" t="str">
        <f>IFERROR(IF(V167=0,"",ROUNDUP(V167/H167,0)*0.00753),"")</f>
        <v/>
      </c>
      <c r="X167" s="57"/>
      <c r="Y167" s="58"/>
    </row>
    <row r="168" spans="1:25" ht="27" customHeight="1" x14ac:dyDescent="0.25">
      <c r="A168" s="55" t="s">
        <v>352</v>
      </c>
      <c r="B168" s="55" t="s">
        <v>353</v>
      </c>
      <c r="C168" s="32">
        <v>4301031152</v>
      </c>
      <c r="D168" s="142">
        <v>4607091387285</v>
      </c>
      <c r="E168" s="89"/>
      <c r="F168" s="64">
        <v>0.35</v>
      </c>
      <c r="G168" s="33">
        <v>6</v>
      </c>
      <c r="H168" s="64">
        <v>2.1</v>
      </c>
      <c r="I168" s="64">
        <v>2.23</v>
      </c>
      <c r="J168" s="33">
        <v>234</v>
      </c>
      <c r="K168" s="34" t="s">
        <v>61</v>
      </c>
      <c r="L168" s="33">
        <v>40</v>
      </c>
      <c r="M168" s="237" t="s">
        <v>354</v>
      </c>
      <c r="N168" s="144"/>
      <c r="O168" s="144"/>
      <c r="P168" s="144"/>
      <c r="Q168" s="89"/>
      <c r="R168" s="35"/>
      <c r="S168" s="35"/>
      <c r="T168" s="36" t="s">
        <v>63</v>
      </c>
      <c r="U168" s="65">
        <v>52.5</v>
      </c>
      <c r="V168" s="66">
        <f t="shared" si="8"/>
        <v>52.5</v>
      </c>
      <c r="W168" s="37">
        <f>IFERROR(IF(V168=0,"",ROUNDUP(V168/H168,0)*0.00502),"")</f>
        <v>0.1255</v>
      </c>
      <c r="X168" s="57"/>
      <c r="Y168" s="58"/>
    </row>
    <row r="169" spans="1:25" ht="27" customHeight="1" x14ac:dyDescent="0.25">
      <c r="A169" s="55" t="s">
        <v>355</v>
      </c>
      <c r="B169" s="55" t="s">
        <v>356</v>
      </c>
      <c r="C169" s="32">
        <v>4301031199</v>
      </c>
      <c r="D169" s="142">
        <v>4680115880986</v>
      </c>
      <c r="E169" s="89"/>
      <c r="F169" s="64">
        <v>0.35</v>
      </c>
      <c r="G169" s="33">
        <v>6</v>
      </c>
      <c r="H169" s="64">
        <v>2.1</v>
      </c>
      <c r="I169" s="64">
        <v>2.23</v>
      </c>
      <c r="J169" s="33">
        <v>234</v>
      </c>
      <c r="K169" s="34" t="s">
        <v>61</v>
      </c>
      <c r="L169" s="33">
        <v>40</v>
      </c>
      <c r="M169" s="238" t="s">
        <v>357</v>
      </c>
      <c r="N169" s="144"/>
      <c r="O169" s="144"/>
      <c r="P169" s="144"/>
      <c r="Q169" s="89"/>
      <c r="R169" s="35"/>
      <c r="S169" s="35"/>
      <c r="T169" s="36" t="s">
        <v>63</v>
      </c>
      <c r="U169" s="65">
        <v>0</v>
      </c>
      <c r="V169" s="66">
        <f t="shared" si="8"/>
        <v>0</v>
      </c>
      <c r="W169" s="37" t="str">
        <f>IFERROR(IF(V169=0,"",ROUNDUP(V169/H169,0)*0.00502),"")</f>
        <v/>
      </c>
      <c r="X169" s="57"/>
      <c r="Y169" s="58"/>
    </row>
    <row r="170" spans="1:25" ht="27" customHeight="1" x14ac:dyDescent="0.25">
      <c r="A170" s="55" t="s">
        <v>358</v>
      </c>
      <c r="B170" s="55" t="s">
        <v>359</v>
      </c>
      <c r="C170" s="32">
        <v>4301031190</v>
      </c>
      <c r="D170" s="142">
        <v>4680115880207</v>
      </c>
      <c r="E170" s="89"/>
      <c r="F170" s="64">
        <v>0.4</v>
      </c>
      <c r="G170" s="33">
        <v>6</v>
      </c>
      <c r="H170" s="64">
        <v>2.4</v>
      </c>
      <c r="I170" s="64">
        <v>2.63</v>
      </c>
      <c r="J170" s="33">
        <v>156</v>
      </c>
      <c r="K170" s="34" t="s">
        <v>61</v>
      </c>
      <c r="L170" s="33">
        <v>40</v>
      </c>
      <c r="M170" s="239" t="s">
        <v>360</v>
      </c>
      <c r="N170" s="144"/>
      <c r="O170" s="144"/>
      <c r="P170" s="144"/>
      <c r="Q170" s="89"/>
      <c r="R170" s="35"/>
      <c r="S170" s="35"/>
      <c r="T170" s="36" t="s">
        <v>63</v>
      </c>
      <c r="U170" s="65">
        <v>0</v>
      </c>
      <c r="V170" s="66">
        <f t="shared" si="8"/>
        <v>0</v>
      </c>
      <c r="W170" s="37" t="str">
        <f>IFERROR(IF(V170=0,"",ROUNDUP(V170/H170,0)*0.00753),"")</f>
        <v/>
      </c>
      <c r="X170" s="57"/>
      <c r="Y170" s="58"/>
    </row>
    <row r="171" spans="1:25" ht="27" customHeight="1" x14ac:dyDescent="0.25">
      <c r="A171" s="55" t="s">
        <v>361</v>
      </c>
      <c r="B171" s="55" t="s">
        <v>362</v>
      </c>
      <c r="C171" s="32">
        <v>4301031205</v>
      </c>
      <c r="D171" s="142">
        <v>4680115881785</v>
      </c>
      <c r="E171" s="89"/>
      <c r="F171" s="64">
        <v>0.35</v>
      </c>
      <c r="G171" s="33">
        <v>6</v>
      </c>
      <c r="H171" s="64">
        <v>2.1</v>
      </c>
      <c r="I171" s="64">
        <v>2.23</v>
      </c>
      <c r="J171" s="33">
        <v>234</v>
      </c>
      <c r="K171" s="34" t="s">
        <v>61</v>
      </c>
      <c r="L171" s="33">
        <v>40</v>
      </c>
      <c r="M171" s="240" t="s">
        <v>363</v>
      </c>
      <c r="N171" s="144"/>
      <c r="O171" s="144"/>
      <c r="P171" s="144"/>
      <c r="Q171" s="89"/>
      <c r="R171" s="35"/>
      <c r="S171" s="35"/>
      <c r="T171" s="36" t="s">
        <v>63</v>
      </c>
      <c r="U171" s="65">
        <v>0</v>
      </c>
      <c r="V171" s="66">
        <f t="shared" si="8"/>
        <v>0</v>
      </c>
      <c r="W171" s="37" t="str">
        <f>IFERROR(IF(V171=0,"",ROUNDUP(V171/H171,0)*0.00502),"")</f>
        <v/>
      </c>
      <c r="X171" s="57"/>
      <c r="Y171" s="58"/>
    </row>
    <row r="172" spans="1:25" ht="27" customHeight="1" x14ac:dyDescent="0.25">
      <c r="A172" s="55" t="s">
        <v>364</v>
      </c>
      <c r="B172" s="55" t="s">
        <v>365</v>
      </c>
      <c r="C172" s="32">
        <v>4301031202</v>
      </c>
      <c r="D172" s="142">
        <v>4680115881679</v>
      </c>
      <c r="E172" s="89"/>
      <c r="F172" s="64">
        <v>0.35</v>
      </c>
      <c r="G172" s="33">
        <v>6</v>
      </c>
      <c r="H172" s="64">
        <v>2.1</v>
      </c>
      <c r="I172" s="64">
        <v>2.2000000000000002</v>
      </c>
      <c r="J172" s="33">
        <v>234</v>
      </c>
      <c r="K172" s="34" t="s">
        <v>61</v>
      </c>
      <c r="L172" s="33">
        <v>40</v>
      </c>
      <c r="M172" s="241" t="s">
        <v>366</v>
      </c>
      <c r="N172" s="144"/>
      <c r="O172" s="144"/>
      <c r="P172" s="144"/>
      <c r="Q172" s="89"/>
      <c r="R172" s="35"/>
      <c r="S172" s="35"/>
      <c r="T172" s="36" t="s">
        <v>63</v>
      </c>
      <c r="U172" s="65">
        <v>0</v>
      </c>
      <c r="V172" s="66">
        <f t="shared" si="8"/>
        <v>0</v>
      </c>
      <c r="W172" s="37" t="str">
        <f>IFERROR(IF(V172=0,"",ROUNDUP(V172/H172,0)*0.00502),"")</f>
        <v/>
      </c>
      <c r="X172" s="57"/>
      <c r="Y172" s="58"/>
    </row>
    <row r="173" spans="1:25" ht="27" customHeight="1" x14ac:dyDescent="0.25">
      <c r="A173" s="55" t="s">
        <v>367</v>
      </c>
      <c r="B173" s="55" t="s">
        <v>368</v>
      </c>
      <c r="C173" s="32">
        <v>4301031158</v>
      </c>
      <c r="D173" s="142">
        <v>4680115880191</v>
      </c>
      <c r="E173" s="89"/>
      <c r="F173" s="64">
        <v>0.4</v>
      </c>
      <c r="G173" s="33">
        <v>6</v>
      </c>
      <c r="H173" s="64">
        <v>2.4</v>
      </c>
      <c r="I173" s="64">
        <v>2.5</v>
      </c>
      <c r="J173" s="33">
        <v>234</v>
      </c>
      <c r="K173" s="34" t="s">
        <v>61</v>
      </c>
      <c r="L173" s="33">
        <v>40</v>
      </c>
      <c r="M173" s="242" t="s">
        <v>369</v>
      </c>
      <c r="N173" s="144"/>
      <c r="O173" s="144"/>
      <c r="P173" s="144"/>
      <c r="Q173" s="89"/>
      <c r="R173" s="35"/>
      <c r="S173" s="35"/>
      <c r="T173" s="36" t="s">
        <v>63</v>
      </c>
      <c r="U173" s="65">
        <v>0</v>
      </c>
      <c r="V173" s="66">
        <f t="shared" si="8"/>
        <v>0</v>
      </c>
      <c r="W173" s="37" t="str">
        <f>IFERROR(IF(V173=0,"",ROUNDUP(V173/H173,0)*0.00502),"")</f>
        <v/>
      </c>
      <c r="X173" s="57"/>
      <c r="Y173" s="58"/>
    </row>
    <row r="174" spans="1:25" ht="27" customHeight="1" x14ac:dyDescent="0.25">
      <c r="A174" s="55" t="s">
        <v>370</v>
      </c>
      <c r="B174" s="55" t="s">
        <v>371</v>
      </c>
      <c r="C174" s="32">
        <v>4301031151</v>
      </c>
      <c r="D174" s="142">
        <v>4607091389845</v>
      </c>
      <c r="E174" s="89"/>
      <c r="F174" s="64">
        <v>0.35</v>
      </c>
      <c r="G174" s="33">
        <v>6</v>
      </c>
      <c r="H174" s="64">
        <v>2.1</v>
      </c>
      <c r="I174" s="64">
        <v>2.2000000000000002</v>
      </c>
      <c r="J174" s="33">
        <v>234</v>
      </c>
      <c r="K174" s="34" t="s">
        <v>61</v>
      </c>
      <c r="L174" s="33">
        <v>40</v>
      </c>
      <c r="M174" s="243" t="s">
        <v>372</v>
      </c>
      <c r="N174" s="144"/>
      <c r="O174" s="144"/>
      <c r="P174" s="144"/>
      <c r="Q174" s="89"/>
      <c r="R174" s="35"/>
      <c r="S174" s="35"/>
      <c r="T174" s="36" t="s">
        <v>63</v>
      </c>
      <c r="U174" s="65">
        <v>0</v>
      </c>
      <c r="V174" s="66">
        <f t="shared" si="8"/>
        <v>0</v>
      </c>
      <c r="W174" s="37" t="str">
        <f>IFERROR(IF(V174=0,"",ROUNDUP(V174/H174,0)*0.00502),"")</f>
        <v/>
      </c>
      <c r="X174" s="57"/>
      <c r="Y174" s="58"/>
    </row>
    <row r="175" spans="1:25" x14ac:dyDescent="0.2">
      <c r="A175" s="146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147"/>
      <c r="M175" s="145" t="s">
        <v>64</v>
      </c>
      <c r="N175" s="101"/>
      <c r="O175" s="101"/>
      <c r="P175" s="101"/>
      <c r="Q175" s="101"/>
      <c r="R175" s="101"/>
      <c r="S175" s="102"/>
      <c r="T175" s="38" t="s">
        <v>65</v>
      </c>
      <c r="U175" s="67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132.14285714285714</v>
      </c>
      <c r="V175" s="67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133</v>
      </c>
      <c r="W175" s="67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0.93873999999999991</v>
      </c>
      <c r="X175" s="68"/>
      <c r="Y175" s="68"/>
    </row>
    <row r="176" spans="1:25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147"/>
      <c r="M176" s="145" t="s">
        <v>64</v>
      </c>
      <c r="N176" s="101"/>
      <c r="O176" s="101"/>
      <c r="P176" s="101"/>
      <c r="Q176" s="101"/>
      <c r="R176" s="101"/>
      <c r="S176" s="102"/>
      <c r="T176" s="38" t="s">
        <v>63</v>
      </c>
      <c r="U176" s="67">
        <f>IFERROR(SUM(U159:U174),"0")</f>
        <v>502.5</v>
      </c>
      <c r="V176" s="67">
        <f>IFERROR(SUM(V159:V174),"0")</f>
        <v>506.1</v>
      </c>
      <c r="W176" s="38"/>
      <c r="X176" s="68"/>
      <c r="Y176" s="68"/>
    </row>
    <row r="177" spans="1:25" ht="14.25" customHeight="1" x14ac:dyDescent="0.25">
      <c r="A177" s="141" t="s">
        <v>66</v>
      </c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62"/>
      <c r="Y177" s="62"/>
    </row>
    <row r="178" spans="1:25" ht="27" customHeight="1" x14ac:dyDescent="0.25">
      <c r="A178" s="55" t="s">
        <v>373</v>
      </c>
      <c r="B178" s="55" t="s">
        <v>374</v>
      </c>
      <c r="C178" s="32">
        <v>4301051408</v>
      </c>
      <c r="D178" s="142">
        <v>4680115881594</v>
      </c>
      <c r="E178" s="89"/>
      <c r="F178" s="64">
        <v>1.35</v>
      </c>
      <c r="G178" s="33">
        <v>6</v>
      </c>
      <c r="H178" s="64">
        <v>8.1</v>
      </c>
      <c r="I178" s="64">
        <v>8.6639999999999997</v>
      </c>
      <c r="J178" s="33">
        <v>56</v>
      </c>
      <c r="K178" s="34" t="s">
        <v>145</v>
      </c>
      <c r="L178" s="33">
        <v>40</v>
      </c>
      <c r="M178" s="244" t="s">
        <v>375</v>
      </c>
      <c r="N178" s="144"/>
      <c r="O178" s="144"/>
      <c r="P178" s="144"/>
      <c r="Q178" s="89"/>
      <c r="R178" s="35"/>
      <c r="S178" s="35"/>
      <c r="T178" s="36" t="s">
        <v>63</v>
      </c>
      <c r="U178" s="65">
        <v>0</v>
      </c>
      <c r="V178" s="66">
        <f t="shared" ref="V178:V201" si="9">IFERROR(IF(U178="",0,CEILING((U178/$H178),1)*$H178),"")</f>
        <v>0</v>
      </c>
      <c r="W178" s="37" t="str">
        <f>IFERROR(IF(V178=0,"",ROUNDUP(V178/H178,0)*0.02175),"")</f>
        <v/>
      </c>
      <c r="X178" s="57"/>
      <c r="Y178" s="58" t="s">
        <v>282</v>
      </c>
    </row>
    <row r="179" spans="1:25" ht="27" customHeight="1" x14ac:dyDescent="0.25">
      <c r="A179" s="55" t="s">
        <v>376</v>
      </c>
      <c r="B179" s="55" t="s">
        <v>377</v>
      </c>
      <c r="C179" s="32">
        <v>4301051407</v>
      </c>
      <c r="D179" s="142">
        <v>4680115882195</v>
      </c>
      <c r="E179" s="89"/>
      <c r="F179" s="64">
        <v>0.4</v>
      </c>
      <c r="G179" s="33">
        <v>6</v>
      </c>
      <c r="H179" s="64">
        <v>2.4</v>
      </c>
      <c r="I179" s="64">
        <v>2.69</v>
      </c>
      <c r="J179" s="33">
        <v>156</v>
      </c>
      <c r="K179" s="34" t="s">
        <v>145</v>
      </c>
      <c r="L179" s="33">
        <v>40</v>
      </c>
      <c r="M179" s="245" t="s">
        <v>378</v>
      </c>
      <c r="N179" s="144"/>
      <c r="O179" s="144"/>
      <c r="P179" s="144"/>
      <c r="Q179" s="89"/>
      <c r="R179" s="35"/>
      <c r="S179" s="35"/>
      <c r="T179" s="36" t="s">
        <v>63</v>
      </c>
      <c r="U179" s="65">
        <v>0</v>
      </c>
      <c r="V179" s="66">
        <f t="shared" si="9"/>
        <v>0</v>
      </c>
      <c r="W179" s="37" t="str">
        <f>IFERROR(IF(V179=0,"",ROUNDUP(V179/H179,0)*0.00753),"")</f>
        <v/>
      </c>
      <c r="X179" s="57"/>
      <c r="Y179" s="58" t="s">
        <v>282</v>
      </c>
    </row>
    <row r="180" spans="1:25" ht="27" customHeight="1" x14ac:dyDescent="0.25">
      <c r="A180" s="55" t="s">
        <v>379</v>
      </c>
      <c r="B180" s="55" t="s">
        <v>380</v>
      </c>
      <c r="C180" s="32">
        <v>4301051411</v>
      </c>
      <c r="D180" s="142">
        <v>4680115881617</v>
      </c>
      <c r="E180" s="89"/>
      <c r="F180" s="64">
        <v>1.35</v>
      </c>
      <c r="G180" s="33">
        <v>6</v>
      </c>
      <c r="H180" s="64">
        <v>8.1</v>
      </c>
      <c r="I180" s="64">
        <v>8.6460000000000008</v>
      </c>
      <c r="J180" s="33">
        <v>56</v>
      </c>
      <c r="K180" s="34" t="s">
        <v>145</v>
      </c>
      <c r="L180" s="33">
        <v>40</v>
      </c>
      <c r="M180" s="246" t="s">
        <v>381</v>
      </c>
      <c r="N180" s="144"/>
      <c r="O180" s="144"/>
      <c r="P180" s="144"/>
      <c r="Q180" s="89"/>
      <c r="R180" s="35"/>
      <c r="S180" s="35"/>
      <c r="T180" s="36" t="s">
        <v>63</v>
      </c>
      <c r="U180" s="65">
        <v>0</v>
      </c>
      <c r="V180" s="66">
        <f t="shared" si="9"/>
        <v>0</v>
      </c>
      <c r="W180" s="37" t="str">
        <f>IFERROR(IF(V180=0,"",ROUNDUP(V180/H180,0)*0.02175),"")</f>
        <v/>
      </c>
      <c r="X180" s="57"/>
      <c r="Y180" s="58" t="s">
        <v>282</v>
      </c>
    </row>
    <row r="181" spans="1:25" ht="27" customHeight="1" x14ac:dyDescent="0.25">
      <c r="A181" s="55" t="s">
        <v>382</v>
      </c>
      <c r="B181" s="55" t="s">
        <v>383</v>
      </c>
      <c r="C181" s="32">
        <v>4301051410</v>
      </c>
      <c r="D181" s="142">
        <v>4680115882164</v>
      </c>
      <c r="E181" s="89"/>
      <c r="F181" s="64">
        <v>0.4</v>
      </c>
      <c r="G181" s="33">
        <v>6</v>
      </c>
      <c r="H181" s="64">
        <v>2.4</v>
      </c>
      <c r="I181" s="64">
        <v>2.6779999999999999</v>
      </c>
      <c r="J181" s="33">
        <v>156</v>
      </c>
      <c r="K181" s="34" t="s">
        <v>145</v>
      </c>
      <c r="L181" s="33">
        <v>40</v>
      </c>
      <c r="M181" s="247" t="s">
        <v>384</v>
      </c>
      <c r="N181" s="144"/>
      <c r="O181" s="144"/>
      <c r="P181" s="144"/>
      <c r="Q181" s="89"/>
      <c r="R181" s="35"/>
      <c r="S181" s="35"/>
      <c r="T181" s="36" t="s">
        <v>63</v>
      </c>
      <c r="U181" s="65">
        <v>0</v>
      </c>
      <c r="V181" s="66">
        <f t="shared" si="9"/>
        <v>0</v>
      </c>
      <c r="W181" s="37" t="str">
        <f>IFERROR(IF(V181=0,"",ROUNDUP(V181/H181,0)*0.00753),"")</f>
        <v/>
      </c>
      <c r="X181" s="57"/>
      <c r="Y181" s="58" t="s">
        <v>282</v>
      </c>
    </row>
    <row r="182" spans="1:25" ht="27" customHeight="1" x14ac:dyDescent="0.25">
      <c r="A182" s="55" t="s">
        <v>385</v>
      </c>
      <c r="B182" s="55" t="s">
        <v>386</v>
      </c>
      <c r="C182" s="32">
        <v>4301051409</v>
      </c>
      <c r="D182" s="142">
        <v>4680115881556</v>
      </c>
      <c r="E182" s="89"/>
      <c r="F182" s="64">
        <v>1</v>
      </c>
      <c r="G182" s="33">
        <v>4</v>
      </c>
      <c r="H182" s="64">
        <v>4</v>
      </c>
      <c r="I182" s="64">
        <v>4.4080000000000004</v>
      </c>
      <c r="J182" s="33">
        <v>104</v>
      </c>
      <c r="K182" s="34" t="s">
        <v>145</v>
      </c>
      <c r="L182" s="33">
        <v>45</v>
      </c>
      <c r="M182" s="248" t="s">
        <v>387</v>
      </c>
      <c r="N182" s="144"/>
      <c r="O182" s="144"/>
      <c r="P182" s="144"/>
      <c r="Q182" s="89"/>
      <c r="R182" s="35"/>
      <c r="S182" s="35"/>
      <c r="T182" s="36" t="s">
        <v>63</v>
      </c>
      <c r="U182" s="65">
        <v>200</v>
      </c>
      <c r="V182" s="66">
        <f t="shared" si="9"/>
        <v>200</v>
      </c>
      <c r="W182" s="37">
        <f>IFERROR(IF(V182=0,"",ROUNDUP(V182/H182,0)*0.01196),"")</f>
        <v>0.59799999999999998</v>
      </c>
      <c r="X182" s="57"/>
      <c r="Y182" s="58"/>
    </row>
    <row r="183" spans="1:25" ht="16.5" customHeight="1" x14ac:dyDescent="0.25">
      <c r="A183" s="55" t="s">
        <v>388</v>
      </c>
      <c r="B183" s="55" t="s">
        <v>389</v>
      </c>
      <c r="C183" s="32">
        <v>4301051101</v>
      </c>
      <c r="D183" s="142">
        <v>4607091387766</v>
      </c>
      <c r="E183" s="89"/>
      <c r="F183" s="64">
        <v>1.35</v>
      </c>
      <c r="G183" s="33">
        <v>6</v>
      </c>
      <c r="H183" s="64">
        <v>8.1</v>
      </c>
      <c r="I183" s="64">
        <v>8.6579999999999995</v>
      </c>
      <c r="J183" s="33">
        <v>56</v>
      </c>
      <c r="K183" s="34" t="s">
        <v>61</v>
      </c>
      <c r="L183" s="33">
        <v>40</v>
      </c>
      <c r="M183" s="249" t="s">
        <v>390</v>
      </c>
      <c r="N183" s="144"/>
      <c r="O183" s="144"/>
      <c r="P183" s="144"/>
      <c r="Q183" s="89"/>
      <c r="R183" s="35"/>
      <c r="S183" s="35"/>
      <c r="T183" s="36" t="s">
        <v>63</v>
      </c>
      <c r="U183" s="65">
        <v>1000</v>
      </c>
      <c r="V183" s="66">
        <f t="shared" si="9"/>
        <v>1004.4</v>
      </c>
      <c r="W183" s="37">
        <f>IFERROR(IF(V183=0,"",ROUNDUP(V183/H183,0)*0.02175),"")</f>
        <v>2.6969999999999996</v>
      </c>
      <c r="X183" s="57"/>
      <c r="Y183" s="58"/>
    </row>
    <row r="184" spans="1:25" ht="27" customHeight="1" x14ac:dyDescent="0.25">
      <c r="A184" s="55" t="s">
        <v>391</v>
      </c>
      <c r="B184" s="55" t="s">
        <v>392</v>
      </c>
      <c r="C184" s="32">
        <v>4301051116</v>
      </c>
      <c r="D184" s="142">
        <v>4607091387957</v>
      </c>
      <c r="E184" s="89"/>
      <c r="F184" s="64">
        <v>1.3</v>
      </c>
      <c r="G184" s="33">
        <v>6</v>
      </c>
      <c r="H184" s="64">
        <v>7.8</v>
      </c>
      <c r="I184" s="64">
        <v>8.3640000000000008</v>
      </c>
      <c r="J184" s="33">
        <v>56</v>
      </c>
      <c r="K184" s="34" t="s">
        <v>61</v>
      </c>
      <c r="L184" s="33">
        <v>40</v>
      </c>
      <c r="M184" s="250" t="s">
        <v>393</v>
      </c>
      <c r="N184" s="144"/>
      <c r="O184" s="144"/>
      <c r="P184" s="144"/>
      <c r="Q184" s="89"/>
      <c r="R184" s="35"/>
      <c r="S184" s="35"/>
      <c r="T184" s="36" t="s">
        <v>63</v>
      </c>
      <c r="U184" s="65">
        <v>0</v>
      </c>
      <c r="V184" s="66">
        <f t="shared" si="9"/>
        <v>0</v>
      </c>
      <c r="W184" s="37" t="str">
        <f>IFERROR(IF(V184=0,"",ROUNDUP(V184/H184,0)*0.02175),"")</f>
        <v/>
      </c>
      <c r="X184" s="57"/>
      <c r="Y184" s="58"/>
    </row>
    <row r="185" spans="1:25" ht="27" customHeight="1" x14ac:dyDescent="0.25">
      <c r="A185" s="55" t="s">
        <v>394</v>
      </c>
      <c r="B185" s="55" t="s">
        <v>395</v>
      </c>
      <c r="C185" s="32">
        <v>4301051115</v>
      </c>
      <c r="D185" s="142">
        <v>4607091387964</v>
      </c>
      <c r="E185" s="89"/>
      <c r="F185" s="64">
        <v>1.35</v>
      </c>
      <c r="G185" s="33">
        <v>6</v>
      </c>
      <c r="H185" s="64">
        <v>8.1</v>
      </c>
      <c r="I185" s="64">
        <v>8.6460000000000008</v>
      </c>
      <c r="J185" s="33">
        <v>56</v>
      </c>
      <c r="K185" s="34" t="s">
        <v>61</v>
      </c>
      <c r="L185" s="33">
        <v>40</v>
      </c>
      <c r="M185" s="251" t="s">
        <v>396</v>
      </c>
      <c r="N185" s="144"/>
      <c r="O185" s="144"/>
      <c r="P185" s="144"/>
      <c r="Q185" s="89"/>
      <c r="R185" s="35"/>
      <c r="S185" s="35"/>
      <c r="T185" s="36" t="s">
        <v>63</v>
      </c>
      <c r="U185" s="65">
        <v>25</v>
      </c>
      <c r="V185" s="66">
        <f t="shared" si="9"/>
        <v>32.4</v>
      </c>
      <c r="W185" s="37">
        <f>IFERROR(IF(V185=0,"",ROUNDUP(V185/H185,0)*0.02175),"")</f>
        <v>8.6999999999999994E-2</v>
      </c>
      <c r="X185" s="57"/>
      <c r="Y185" s="58"/>
    </row>
    <row r="186" spans="1:25" ht="16.5" customHeight="1" x14ac:dyDescent="0.25">
      <c r="A186" s="55" t="s">
        <v>397</v>
      </c>
      <c r="B186" s="55" t="s">
        <v>398</v>
      </c>
      <c r="C186" s="32">
        <v>4301051370</v>
      </c>
      <c r="D186" s="142">
        <v>4680115880573</v>
      </c>
      <c r="E186" s="89"/>
      <c r="F186" s="64">
        <v>1.3</v>
      </c>
      <c r="G186" s="33">
        <v>6</v>
      </c>
      <c r="H186" s="64">
        <v>7.8</v>
      </c>
      <c r="I186" s="64">
        <v>8.3640000000000008</v>
      </c>
      <c r="J186" s="33">
        <v>56</v>
      </c>
      <c r="K186" s="34" t="s">
        <v>145</v>
      </c>
      <c r="L186" s="33">
        <v>40</v>
      </c>
      <c r="M186" s="252" t="s">
        <v>399</v>
      </c>
      <c r="N186" s="144"/>
      <c r="O186" s="144"/>
      <c r="P186" s="144"/>
      <c r="Q186" s="89"/>
      <c r="R186" s="35"/>
      <c r="S186" s="35"/>
      <c r="T186" s="36" t="s">
        <v>63</v>
      </c>
      <c r="U186" s="65">
        <v>0</v>
      </c>
      <c r="V186" s="66">
        <f t="shared" si="9"/>
        <v>0</v>
      </c>
      <c r="W186" s="37" t="str">
        <f>IFERROR(IF(V186=0,"",ROUNDUP(V186/H186,0)*0.02175),"")</f>
        <v/>
      </c>
      <c r="X186" s="57"/>
      <c r="Y186" s="58"/>
    </row>
    <row r="187" spans="1:25" ht="16.5" customHeight="1" x14ac:dyDescent="0.25">
      <c r="A187" s="55" t="s">
        <v>397</v>
      </c>
      <c r="B187" s="55" t="s">
        <v>400</v>
      </c>
      <c r="C187" s="32">
        <v>4301051470</v>
      </c>
      <c r="D187" s="142">
        <v>4680115880573</v>
      </c>
      <c r="E187" s="89"/>
      <c r="F187" s="64">
        <v>1.3</v>
      </c>
      <c r="G187" s="33">
        <v>6</v>
      </c>
      <c r="H187" s="64">
        <v>7.8</v>
      </c>
      <c r="I187" s="64">
        <v>8.3640000000000008</v>
      </c>
      <c r="J187" s="33">
        <v>56</v>
      </c>
      <c r="K187" s="34" t="s">
        <v>145</v>
      </c>
      <c r="L187" s="33">
        <v>45</v>
      </c>
      <c r="M187" s="253" t="s">
        <v>401</v>
      </c>
      <c r="N187" s="144"/>
      <c r="O187" s="144"/>
      <c r="P187" s="144"/>
      <c r="Q187" s="89"/>
      <c r="R187" s="35"/>
      <c r="S187" s="35"/>
      <c r="T187" s="36" t="s">
        <v>63</v>
      </c>
      <c r="U187" s="65">
        <v>0</v>
      </c>
      <c r="V187" s="66">
        <f t="shared" si="9"/>
        <v>0</v>
      </c>
      <c r="W187" s="37" t="str">
        <f>IFERROR(IF(V187=0,"",ROUNDUP(V187/H187,0)*0.02175),"")</f>
        <v/>
      </c>
      <c r="X187" s="57"/>
      <c r="Y187" s="58"/>
    </row>
    <row r="188" spans="1:25" ht="27" customHeight="1" x14ac:dyDescent="0.25">
      <c r="A188" s="55" t="s">
        <v>402</v>
      </c>
      <c r="B188" s="55" t="s">
        <v>403</v>
      </c>
      <c r="C188" s="32">
        <v>4301051433</v>
      </c>
      <c r="D188" s="142">
        <v>4680115881587</v>
      </c>
      <c r="E188" s="89"/>
      <c r="F188" s="64">
        <v>1</v>
      </c>
      <c r="G188" s="33">
        <v>4</v>
      </c>
      <c r="H188" s="64">
        <v>4</v>
      </c>
      <c r="I188" s="64">
        <v>4.4080000000000004</v>
      </c>
      <c r="J188" s="33">
        <v>104</v>
      </c>
      <c r="K188" s="34" t="s">
        <v>61</v>
      </c>
      <c r="L188" s="33">
        <v>35</v>
      </c>
      <c r="M188" s="254" t="s">
        <v>404</v>
      </c>
      <c r="N188" s="144"/>
      <c r="O188" s="144"/>
      <c r="P188" s="144"/>
      <c r="Q188" s="89"/>
      <c r="R188" s="35"/>
      <c r="S188" s="35"/>
      <c r="T188" s="36" t="s">
        <v>63</v>
      </c>
      <c r="U188" s="65">
        <v>0</v>
      </c>
      <c r="V188" s="66">
        <f t="shared" si="9"/>
        <v>0</v>
      </c>
      <c r="W188" s="37" t="str">
        <f>IFERROR(IF(V188=0,"",ROUNDUP(V188/H188,0)*0.01196),"")</f>
        <v/>
      </c>
      <c r="X188" s="57"/>
      <c r="Y188" s="58"/>
    </row>
    <row r="189" spans="1:25" ht="16.5" customHeight="1" x14ac:dyDescent="0.25">
      <c r="A189" s="55" t="s">
        <v>405</v>
      </c>
      <c r="B189" s="55" t="s">
        <v>406</v>
      </c>
      <c r="C189" s="32">
        <v>4301051380</v>
      </c>
      <c r="D189" s="142">
        <v>4680115880962</v>
      </c>
      <c r="E189" s="89"/>
      <c r="F189" s="64">
        <v>1.3</v>
      </c>
      <c r="G189" s="33">
        <v>6</v>
      </c>
      <c r="H189" s="64">
        <v>7.8</v>
      </c>
      <c r="I189" s="64">
        <v>8.3640000000000008</v>
      </c>
      <c r="J189" s="33">
        <v>56</v>
      </c>
      <c r="K189" s="34" t="s">
        <v>61</v>
      </c>
      <c r="L189" s="33">
        <v>40</v>
      </c>
      <c r="M189" s="255" t="s">
        <v>407</v>
      </c>
      <c r="N189" s="144"/>
      <c r="O189" s="144"/>
      <c r="P189" s="144"/>
      <c r="Q189" s="89"/>
      <c r="R189" s="35"/>
      <c r="S189" s="35"/>
      <c r="T189" s="36" t="s">
        <v>63</v>
      </c>
      <c r="U189" s="65">
        <v>0</v>
      </c>
      <c r="V189" s="66">
        <f t="shared" si="9"/>
        <v>0</v>
      </c>
      <c r="W189" s="37" t="str">
        <f>IFERROR(IF(V189=0,"",ROUNDUP(V189/H189,0)*0.02175),"")</f>
        <v/>
      </c>
      <c r="X189" s="57"/>
      <c r="Y189" s="58"/>
    </row>
    <row r="190" spans="1:25" ht="27" customHeight="1" x14ac:dyDescent="0.25">
      <c r="A190" s="55" t="s">
        <v>408</v>
      </c>
      <c r="B190" s="55" t="s">
        <v>409</v>
      </c>
      <c r="C190" s="32">
        <v>4301051377</v>
      </c>
      <c r="D190" s="142">
        <v>4680115881228</v>
      </c>
      <c r="E190" s="89"/>
      <c r="F190" s="64">
        <v>0.4</v>
      </c>
      <c r="G190" s="33">
        <v>6</v>
      </c>
      <c r="H190" s="64">
        <v>2.4</v>
      </c>
      <c r="I190" s="64">
        <v>2.6</v>
      </c>
      <c r="J190" s="33">
        <v>156</v>
      </c>
      <c r="K190" s="34" t="s">
        <v>61</v>
      </c>
      <c r="L190" s="33">
        <v>35</v>
      </c>
      <c r="M190" s="256" t="s">
        <v>410</v>
      </c>
      <c r="N190" s="144"/>
      <c r="O190" s="144"/>
      <c r="P190" s="144"/>
      <c r="Q190" s="89"/>
      <c r="R190" s="35"/>
      <c r="S190" s="35"/>
      <c r="T190" s="36" t="s">
        <v>63</v>
      </c>
      <c r="U190" s="65">
        <v>0</v>
      </c>
      <c r="V190" s="66">
        <f t="shared" si="9"/>
        <v>0</v>
      </c>
      <c r="W190" s="37" t="str">
        <f>IFERROR(IF(V190=0,"",ROUNDUP(V190/H190,0)*0.00753),"")</f>
        <v/>
      </c>
      <c r="X190" s="57"/>
      <c r="Y190" s="58"/>
    </row>
    <row r="191" spans="1:25" ht="27" customHeight="1" x14ac:dyDescent="0.25">
      <c r="A191" s="55" t="s">
        <v>411</v>
      </c>
      <c r="B191" s="55" t="s">
        <v>412</v>
      </c>
      <c r="C191" s="32">
        <v>4301051432</v>
      </c>
      <c r="D191" s="142">
        <v>4680115881037</v>
      </c>
      <c r="E191" s="89"/>
      <c r="F191" s="64">
        <v>0.84</v>
      </c>
      <c r="G191" s="33">
        <v>4</v>
      </c>
      <c r="H191" s="64">
        <v>3.36</v>
      </c>
      <c r="I191" s="64">
        <v>3.6179999999999999</v>
      </c>
      <c r="J191" s="33">
        <v>120</v>
      </c>
      <c r="K191" s="34" t="s">
        <v>61</v>
      </c>
      <c r="L191" s="33">
        <v>35</v>
      </c>
      <c r="M191" s="257" t="s">
        <v>413</v>
      </c>
      <c r="N191" s="144"/>
      <c r="O191" s="144"/>
      <c r="P191" s="144"/>
      <c r="Q191" s="89"/>
      <c r="R191" s="35"/>
      <c r="S191" s="35"/>
      <c r="T191" s="36" t="s">
        <v>63</v>
      </c>
      <c r="U191" s="65">
        <v>0</v>
      </c>
      <c r="V191" s="66">
        <f t="shared" si="9"/>
        <v>0</v>
      </c>
      <c r="W191" s="37" t="str">
        <f>IFERROR(IF(V191=0,"",ROUNDUP(V191/H191,0)*0.00937),"")</f>
        <v/>
      </c>
      <c r="X191" s="57"/>
      <c r="Y191" s="58"/>
    </row>
    <row r="192" spans="1:25" ht="27" customHeight="1" x14ac:dyDescent="0.25">
      <c r="A192" s="55" t="s">
        <v>414</v>
      </c>
      <c r="B192" s="55" t="s">
        <v>415</v>
      </c>
      <c r="C192" s="32">
        <v>4301051384</v>
      </c>
      <c r="D192" s="142">
        <v>4680115881211</v>
      </c>
      <c r="E192" s="89"/>
      <c r="F192" s="64">
        <v>0.4</v>
      </c>
      <c r="G192" s="33">
        <v>6</v>
      </c>
      <c r="H192" s="64">
        <v>2.4</v>
      </c>
      <c r="I192" s="64">
        <v>2.6</v>
      </c>
      <c r="J192" s="33">
        <v>156</v>
      </c>
      <c r="K192" s="34" t="s">
        <v>61</v>
      </c>
      <c r="L192" s="33">
        <v>45</v>
      </c>
      <c r="M192" s="258" t="s">
        <v>416</v>
      </c>
      <c r="N192" s="144"/>
      <c r="O192" s="144"/>
      <c r="P192" s="144"/>
      <c r="Q192" s="89"/>
      <c r="R192" s="35"/>
      <c r="S192" s="35"/>
      <c r="T192" s="36" t="s">
        <v>63</v>
      </c>
      <c r="U192" s="65">
        <v>0</v>
      </c>
      <c r="V192" s="66">
        <f t="shared" si="9"/>
        <v>0</v>
      </c>
      <c r="W192" s="37" t="str">
        <f>IFERROR(IF(V192=0,"",ROUNDUP(V192/H192,0)*0.00753),"")</f>
        <v/>
      </c>
      <c r="X192" s="57"/>
      <c r="Y192" s="58"/>
    </row>
    <row r="193" spans="1:25" ht="27" customHeight="1" x14ac:dyDescent="0.25">
      <c r="A193" s="55" t="s">
        <v>417</v>
      </c>
      <c r="B193" s="55" t="s">
        <v>418</v>
      </c>
      <c r="C193" s="32">
        <v>4301051378</v>
      </c>
      <c r="D193" s="142">
        <v>4680115881020</v>
      </c>
      <c r="E193" s="89"/>
      <c r="F193" s="64">
        <v>0.84</v>
      </c>
      <c r="G193" s="33">
        <v>4</v>
      </c>
      <c r="H193" s="64">
        <v>3.36</v>
      </c>
      <c r="I193" s="64">
        <v>3.57</v>
      </c>
      <c r="J193" s="33">
        <v>120</v>
      </c>
      <c r="K193" s="34" t="s">
        <v>61</v>
      </c>
      <c r="L193" s="33">
        <v>45</v>
      </c>
      <c r="M193" s="259" t="s">
        <v>419</v>
      </c>
      <c r="N193" s="144"/>
      <c r="O193" s="144"/>
      <c r="P193" s="144"/>
      <c r="Q193" s="89"/>
      <c r="R193" s="35"/>
      <c r="S193" s="35"/>
      <c r="T193" s="36" t="s">
        <v>63</v>
      </c>
      <c r="U193" s="65">
        <v>0</v>
      </c>
      <c r="V193" s="66">
        <f t="shared" si="9"/>
        <v>0</v>
      </c>
      <c r="W193" s="37" t="str">
        <f>IFERROR(IF(V193=0,"",ROUNDUP(V193/H193,0)*0.00937),"")</f>
        <v/>
      </c>
      <c r="X193" s="57"/>
      <c r="Y193" s="58"/>
    </row>
    <row r="194" spans="1:25" ht="16.5" customHeight="1" x14ac:dyDescent="0.25">
      <c r="A194" s="55" t="s">
        <v>420</v>
      </c>
      <c r="B194" s="55" t="s">
        <v>421</v>
      </c>
      <c r="C194" s="32">
        <v>4301051134</v>
      </c>
      <c r="D194" s="142">
        <v>4607091381672</v>
      </c>
      <c r="E194" s="89"/>
      <c r="F194" s="64">
        <v>0.6</v>
      </c>
      <c r="G194" s="33">
        <v>6</v>
      </c>
      <c r="H194" s="64">
        <v>3.6</v>
      </c>
      <c r="I194" s="64">
        <v>3.8759999999999999</v>
      </c>
      <c r="J194" s="33">
        <v>120</v>
      </c>
      <c r="K194" s="34" t="s">
        <v>61</v>
      </c>
      <c r="L194" s="33">
        <v>40</v>
      </c>
      <c r="M194" s="260" t="s">
        <v>422</v>
      </c>
      <c r="N194" s="144"/>
      <c r="O194" s="144"/>
      <c r="P194" s="144"/>
      <c r="Q194" s="89"/>
      <c r="R194" s="35"/>
      <c r="S194" s="35"/>
      <c r="T194" s="36" t="s">
        <v>63</v>
      </c>
      <c r="U194" s="65">
        <v>90</v>
      </c>
      <c r="V194" s="66">
        <f t="shared" si="9"/>
        <v>90</v>
      </c>
      <c r="W194" s="37">
        <f>IFERROR(IF(V194=0,"",ROUNDUP(V194/H194,0)*0.00937),"")</f>
        <v>0.23424999999999999</v>
      </c>
      <c r="X194" s="57"/>
      <c r="Y194" s="58"/>
    </row>
    <row r="195" spans="1:25" ht="27" customHeight="1" x14ac:dyDescent="0.25">
      <c r="A195" s="55" t="s">
        <v>423</v>
      </c>
      <c r="B195" s="55" t="s">
        <v>424</v>
      </c>
      <c r="C195" s="32">
        <v>4301051130</v>
      </c>
      <c r="D195" s="142">
        <v>4607091387537</v>
      </c>
      <c r="E195" s="89"/>
      <c r="F195" s="64">
        <v>0.45</v>
      </c>
      <c r="G195" s="33">
        <v>6</v>
      </c>
      <c r="H195" s="64">
        <v>2.7</v>
      </c>
      <c r="I195" s="64">
        <v>2.99</v>
      </c>
      <c r="J195" s="33">
        <v>156</v>
      </c>
      <c r="K195" s="34" t="s">
        <v>61</v>
      </c>
      <c r="L195" s="33">
        <v>40</v>
      </c>
      <c r="M195" s="261" t="s">
        <v>425</v>
      </c>
      <c r="N195" s="144"/>
      <c r="O195" s="144"/>
      <c r="P195" s="144"/>
      <c r="Q195" s="89"/>
      <c r="R195" s="35"/>
      <c r="S195" s="35"/>
      <c r="T195" s="36" t="s">
        <v>63</v>
      </c>
      <c r="U195" s="65">
        <v>0</v>
      </c>
      <c r="V195" s="66">
        <f t="shared" si="9"/>
        <v>0</v>
      </c>
      <c r="W195" s="37" t="str">
        <f t="shared" ref="W195:W201" si="10">IFERROR(IF(V195=0,"",ROUNDUP(V195/H195,0)*0.00753),"")</f>
        <v/>
      </c>
      <c r="X195" s="57"/>
      <c r="Y195" s="58"/>
    </row>
    <row r="196" spans="1:25" ht="27" customHeight="1" x14ac:dyDescent="0.25">
      <c r="A196" s="55" t="s">
        <v>426</v>
      </c>
      <c r="B196" s="55" t="s">
        <v>427</v>
      </c>
      <c r="C196" s="32">
        <v>4301051132</v>
      </c>
      <c r="D196" s="142">
        <v>4607091387513</v>
      </c>
      <c r="E196" s="89"/>
      <c r="F196" s="64">
        <v>0.45</v>
      </c>
      <c r="G196" s="33">
        <v>6</v>
      </c>
      <c r="H196" s="64">
        <v>2.7</v>
      </c>
      <c r="I196" s="64">
        <v>2.9780000000000002</v>
      </c>
      <c r="J196" s="33">
        <v>156</v>
      </c>
      <c r="K196" s="34" t="s">
        <v>61</v>
      </c>
      <c r="L196" s="33">
        <v>40</v>
      </c>
      <c r="M196" s="262" t="s">
        <v>428</v>
      </c>
      <c r="N196" s="144"/>
      <c r="O196" s="144"/>
      <c r="P196" s="144"/>
      <c r="Q196" s="89"/>
      <c r="R196" s="35"/>
      <c r="S196" s="35"/>
      <c r="T196" s="36" t="s">
        <v>63</v>
      </c>
      <c r="U196" s="65">
        <v>0</v>
      </c>
      <c r="V196" s="66">
        <f t="shared" si="9"/>
        <v>0</v>
      </c>
      <c r="W196" s="37" t="str">
        <f t="shared" si="10"/>
        <v/>
      </c>
      <c r="X196" s="57"/>
      <c r="Y196" s="58"/>
    </row>
    <row r="197" spans="1:25" ht="27" customHeight="1" x14ac:dyDescent="0.25">
      <c r="A197" s="55" t="s">
        <v>429</v>
      </c>
      <c r="B197" s="55" t="s">
        <v>430</v>
      </c>
      <c r="C197" s="32">
        <v>4301051371</v>
      </c>
      <c r="D197" s="142">
        <v>4680115880092</v>
      </c>
      <c r="E197" s="89"/>
      <c r="F197" s="64">
        <v>0.4</v>
      </c>
      <c r="G197" s="33">
        <v>6</v>
      </c>
      <c r="H197" s="64">
        <v>2.4</v>
      </c>
      <c r="I197" s="64">
        <v>2.6720000000000002</v>
      </c>
      <c r="J197" s="33">
        <v>156</v>
      </c>
      <c r="K197" s="34" t="s">
        <v>145</v>
      </c>
      <c r="L197" s="33">
        <v>40</v>
      </c>
      <c r="M197" s="263" t="s">
        <v>431</v>
      </c>
      <c r="N197" s="144"/>
      <c r="O197" s="144"/>
      <c r="P197" s="144"/>
      <c r="Q197" s="89"/>
      <c r="R197" s="35"/>
      <c r="S197" s="35"/>
      <c r="T197" s="36" t="s">
        <v>63</v>
      </c>
      <c r="U197" s="65">
        <v>6</v>
      </c>
      <c r="V197" s="66">
        <f t="shared" si="9"/>
        <v>7.1999999999999993</v>
      </c>
      <c r="W197" s="37">
        <f t="shared" si="10"/>
        <v>2.2589999999999999E-2</v>
      </c>
      <c r="X197" s="57"/>
      <c r="Y197" s="58"/>
    </row>
    <row r="198" spans="1:25" ht="27" customHeight="1" x14ac:dyDescent="0.25">
      <c r="A198" s="55" t="s">
        <v>429</v>
      </c>
      <c r="B198" s="55" t="s">
        <v>432</v>
      </c>
      <c r="C198" s="32">
        <v>4301051468</v>
      </c>
      <c r="D198" s="142">
        <v>4680115880092</v>
      </c>
      <c r="E198" s="89"/>
      <c r="F198" s="64">
        <v>0.4</v>
      </c>
      <c r="G198" s="33">
        <v>6</v>
      </c>
      <c r="H198" s="64">
        <v>2.4</v>
      </c>
      <c r="I198" s="64">
        <v>2.6720000000000002</v>
      </c>
      <c r="J198" s="33">
        <v>156</v>
      </c>
      <c r="K198" s="34" t="s">
        <v>145</v>
      </c>
      <c r="L198" s="33">
        <v>45</v>
      </c>
      <c r="M198" s="264" t="s">
        <v>433</v>
      </c>
      <c r="N198" s="144"/>
      <c r="O198" s="144"/>
      <c r="P198" s="144"/>
      <c r="Q198" s="89"/>
      <c r="R198" s="35"/>
      <c r="S198" s="35"/>
      <c r="T198" s="36" t="s">
        <v>63</v>
      </c>
      <c r="U198" s="65">
        <v>0</v>
      </c>
      <c r="V198" s="66">
        <f t="shared" si="9"/>
        <v>0</v>
      </c>
      <c r="W198" s="37" t="str">
        <f t="shared" si="10"/>
        <v/>
      </c>
      <c r="X198" s="57"/>
      <c r="Y198" s="58"/>
    </row>
    <row r="199" spans="1:25" ht="27" customHeight="1" x14ac:dyDescent="0.25">
      <c r="A199" s="55" t="s">
        <v>434</v>
      </c>
      <c r="B199" s="55" t="s">
        <v>435</v>
      </c>
      <c r="C199" s="32">
        <v>4301051372</v>
      </c>
      <c r="D199" s="142">
        <v>4680115880221</v>
      </c>
      <c r="E199" s="89"/>
      <c r="F199" s="64">
        <v>0.4</v>
      </c>
      <c r="G199" s="33">
        <v>6</v>
      </c>
      <c r="H199" s="64">
        <v>2.4</v>
      </c>
      <c r="I199" s="64">
        <v>2.6720000000000002</v>
      </c>
      <c r="J199" s="33">
        <v>156</v>
      </c>
      <c r="K199" s="34" t="s">
        <v>145</v>
      </c>
      <c r="L199" s="33">
        <v>40</v>
      </c>
      <c r="M199" s="265" t="s">
        <v>436</v>
      </c>
      <c r="N199" s="144"/>
      <c r="O199" s="144"/>
      <c r="P199" s="144"/>
      <c r="Q199" s="89"/>
      <c r="R199" s="35"/>
      <c r="S199" s="35"/>
      <c r="T199" s="36" t="s">
        <v>63</v>
      </c>
      <c r="U199" s="65">
        <v>0</v>
      </c>
      <c r="V199" s="66">
        <f t="shared" si="9"/>
        <v>0</v>
      </c>
      <c r="W199" s="37" t="str">
        <f t="shared" si="10"/>
        <v/>
      </c>
      <c r="X199" s="57"/>
      <c r="Y199" s="58"/>
    </row>
    <row r="200" spans="1:25" ht="27" customHeight="1" x14ac:dyDescent="0.25">
      <c r="A200" s="55" t="s">
        <v>434</v>
      </c>
      <c r="B200" s="55" t="s">
        <v>437</v>
      </c>
      <c r="C200" s="32">
        <v>4301051469</v>
      </c>
      <c r="D200" s="142">
        <v>4680115880221</v>
      </c>
      <c r="E200" s="89"/>
      <c r="F200" s="64">
        <v>0.4</v>
      </c>
      <c r="G200" s="33">
        <v>6</v>
      </c>
      <c r="H200" s="64">
        <v>2.4</v>
      </c>
      <c r="I200" s="64">
        <v>2.6720000000000002</v>
      </c>
      <c r="J200" s="33">
        <v>156</v>
      </c>
      <c r="K200" s="34" t="s">
        <v>145</v>
      </c>
      <c r="L200" s="33">
        <v>45</v>
      </c>
      <c r="M200" s="266" t="s">
        <v>436</v>
      </c>
      <c r="N200" s="144"/>
      <c r="O200" s="144"/>
      <c r="P200" s="144"/>
      <c r="Q200" s="89"/>
      <c r="R200" s="35"/>
      <c r="S200" s="35"/>
      <c r="T200" s="36" t="s">
        <v>63</v>
      </c>
      <c r="U200" s="65">
        <v>0</v>
      </c>
      <c r="V200" s="66">
        <f t="shared" si="9"/>
        <v>0</v>
      </c>
      <c r="W200" s="37" t="str">
        <f t="shared" si="10"/>
        <v/>
      </c>
      <c r="X200" s="57"/>
      <c r="Y200" s="58"/>
    </row>
    <row r="201" spans="1:25" ht="16.5" customHeight="1" x14ac:dyDescent="0.25">
      <c r="A201" s="55" t="s">
        <v>438</v>
      </c>
      <c r="B201" s="55" t="s">
        <v>439</v>
      </c>
      <c r="C201" s="32">
        <v>4301051326</v>
      </c>
      <c r="D201" s="142">
        <v>4680115880504</v>
      </c>
      <c r="E201" s="89"/>
      <c r="F201" s="64">
        <v>0.4</v>
      </c>
      <c r="G201" s="33">
        <v>6</v>
      </c>
      <c r="H201" s="64">
        <v>2.4</v>
      </c>
      <c r="I201" s="64">
        <v>2.6720000000000002</v>
      </c>
      <c r="J201" s="33">
        <v>156</v>
      </c>
      <c r="K201" s="34" t="s">
        <v>61</v>
      </c>
      <c r="L201" s="33">
        <v>40</v>
      </c>
      <c r="M201" s="267" t="s">
        <v>440</v>
      </c>
      <c r="N201" s="144"/>
      <c r="O201" s="144"/>
      <c r="P201" s="144"/>
      <c r="Q201" s="89"/>
      <c r="R201" s="35"/>
      <c r="S201" s="35"/>
      <c r="T201" s="36" t="s">
        <v>63</v>
      </c>
      <c r="U201" s="65">
        <v>0</v>
      </c>
      <c r="V201" s="66">
        <f t="shared" si="9"/>
        <v>0</v>
      </c>
      <c r="W201" s="37" t="str">
        <f t="shared" si="10"/>
        <v/>
      </c>
      <c r="X201" s="57"/>
      <c r="Y201" s="58"/>
    </row>
    <row r="202" spans="1:25" x14ac:dyDescent="0.2">
      <c r="A202" s="146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147"/>
      <c r="M202" s="145" t="s">
        <v>64</v>
      </c>
      <c r="N202" s="101"/>
      <c r="O202" s="101"/>
      <c r="P202" s="101"/>
      <c r="Q202" s="101"/>
      <c r="R202" s="101"/>
      <c r="S202" s="102"/>
      <c r="T202" s="38" t="s">
        <v>65</v>
      </c>
      <c r="U202" s="67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204.04320987654324</v>
      </c>
      <c r="V202" s="6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206</v>
      </c>
      <c r="W202" s="67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3.6388399999999996</v>
      </c>
      <c r="X202" s="68"/>
      <c r="Y202" s="68"/>
    </row>
    <row r="203" spans="1:25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147"/>
      <c r="M203" s="145" t="s">
        <v>64</v>
      </c>
      <c r="N203" s="101"/>
      <c r="O203" s="101"/>
      <c r="P203" s="101"/>
      <c r="Q203" s="101"/>
      <c r="R203" s="101"/>
      <c r="S203" s="102"/>
      <c r="T203" s="38" t="s">
        <v>63</v>
      </c>
      <c r="U203" s="67">
        <f>IFERROR(SUM(U178:U201),"0")</f>
        <v>1321</v>
      </c>
      <c r="V203" s="67">
        <f>IFERROR(SUM(V178:V201),"0")</f>
        <v>1334.0000000000002</v>
      </c>
      <c r="W203" s="38"/>
      <c r="X203" s="68"/>
      <c r="Y203" s="68"/>
    </row>
    <row r="204" spans="1:25" ht="14.25" customHeight="1" x14ac:dyDescent="0.25">
      <c r="A204" s="141" t="s">
        <v>240</v>
      </c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62"/>
      <c r="Y204" s="62"/>
    </row>
    <row r="205" spans="1:25" ht="16.5" customHeight="1" x14ac:dyDescent="0.25">
      <c r="A205" s="55" t="s">
        <v>441</v>
      </c>
      <c r="B205" s="55" t="s">
        <v>442</v>
      </c>
      <c r="C205" s="32">
        <v>4301060326</v>
      </c>
      <c r="D205" s="142">
        <v>4607091380880</v>
      </c>
      <c r="E205" s="89"/>
      <c r="F205" s="64">
        <v>1.4</v>
      </c>
      <c r="G205" s="33">
        <v>6</v>
      </c>
      <c r="H205" s="64">
        <v>8.4</v>
      </c>
      <c r="I205" s="64">
        <v>8.9640000000000004</v>
      </c>
      <c r="J205" s="33">
        <v>56</v>
      </c>
      <c r="K205" s="34" t="s">
        <v>61</v>
      </c>
      <c r="L205" s="33">
        <v>30</v>
      </c>
      <c r="M205" s="268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144"/>
      <c r="O205" s="144"/>
      <c r="P205" s="144"/>
      <c r="Q205" s="89"/>
      <c r="R205" s="35"/>
      <c r="S205" s="35"/>
      <c r="T205" s="36" t="s">
        <v>63</v>
      </c>
      <c r="U205" s="65">
        <v>20</v>
      </c>
      <c r="V205" s="66">
        <f t="shared" ref="V205:V210" si="11">IFERROR(IF(U205="",0,CEILING((U205/$H205),1)*$H205),"")</f>
        <v>25.200000000000003</v>
      </c>
      <c r="W205" s="37">
        <f>IFERROR(IF(V205=0,"",ROUNDUP(V205/H205,0)*0.02175),"")</f>
        <v>6.5250000000000002E-2</v>
      </c>
      <c r="X205" s="57"/>
      <c r="Y205" s="58"/>
    </row>
    <row r="206" spans="1:25" ht="27" customHeight="1" x14ac:dyDescent="0.25">
      <c r="A206" s="55" t="s">
        <v>443</v>
      </c>
      <c r="B206" s="55" t="s">
        <v>444</v>
      </c>
      <c r="C206" s="32">
        <v>4301060308</v>
      </c>
      <c r="D206" s="142">
        <v>4607091384482</v>
      </c>
      <c r="E206" s="89"/>
      <c r="F206" s="64">
        <v>1.3</v>
      </c>
      <c r="G206" s="33">
        <v>6</v>
      </c>
      <c r="H206" s="64">
        <v>7.8</v>
      </c>
      <c r="I206" s="64">
        <v>8.3640000000000008</v>
      </c>
      <c r="J206" s="33">
        <v>56</v>
      </c>
      <c r="K206" s="34" t="s">
        <v>61</v>
      </c>
      <c r="L206" s="33">
        <v>30</v>
      </c>
      <c r="M206" s="269" t="s">
        <v>445</v>
      </c>
      <c r="N206" s="144"/>
      <c r="O206" s="144"/>
      <c r="P206" s="144"/>
      <c r="Q206" s="89"/>
      <c r="R206" s="35"/>
      <c r="S206" s="35"/>
      <c r="T206" s="36" t="s">
        <v>63</v>
      </c>
      <c r="U206" s="65">
        <v>0</v>
      </c>
      <c r="V206" s="66">
        <f t="shared" si="11"/>
        <v>0</v>
      </c>
      <c r="W206" s="37" t="str">
        <f>IFERROR(IF(V206=0,"",ROUNDUP(V206/H206,0)*0.02175),"")</f>
        <v/>
      </c>
      <c r="X206" s="57"/>
      <c r="Y206" s="58"/>
    </row>
    <row r="207" spans="1:25" ht="16.5" customHeight="1" x14ac:dyDescent="0.25">
      <c r="A207" s="55" t="s">
        <v>446</v>
      </c>
      <c r="B207" s="55" t="s">
        <v>447</v>
      </c>
      <c r="C207" s="32">
        <v>4301060325</v>
      </c>
      <c r="D207" s="142">
        <v>4607091380897</v>
      </c>
      <c r="E207" s="89"/>
      <c r="F207" s="64">
        <v>1.4</v>
      </c>
      <c r="G207" s="33">
        <v>6</v>
      </c>
      <c r="H207" s="64">
        <v>8.4</v>
      </c>
      <c r="I207" s="64">
        <v>8.9640000000000004</v>
      </c>
      <c r="J207" s="33">
        <v>56</v>
      </c>
      <c r="K207" s="34" t="s">
        <v>61</v>
      </c>
      <c r="L207" s="33">
        <v>30</v>
      </c>
      <c r="M207" s="270" t="s">
        <v>448</v>
      </c>
      <c r="N207" s="144"/>
      <c r="O207" s="144"/>
      <c r="P207" s="144"/>
      <c r="Q207" s="89"/>
      <c r="R207" s="35"/>
      <c r="S207" s="35"/>
      <c r="T207" s="36" t="s">
        <v>63</v>
      </c>
      <c r="U207" s="65">
        <v>0</v>
      </c>
      <c r="V207" s="66">
        <f t="shared" si="11"/>
        <v>0</v>
      </c>
      <c r="W207" s="37" t="str">
        <f>IFERROR(IF(V207=0,"",ROUNDUP(V207/H207,0)*0.02175),"")</f>
        <v/>
      </c>
      <c r="X207" s="57"/>
      <c r="Y207" s="58"/>
    </row>
    <row r="208" spans="1:25" ht="16.5" customHeight="1" x14ac:dyDescent="0.25">
      <c r="A208" s="55" t="s">
        <v>449</v>
      </c>
      <c r="B208" s="55" t="s">
        <v>450</v>
      </c>
      <c r="C208" s="32">
        <v>4301060338</v>
      </c>
      <c r="D208" s="142">
        <v>4680115880801</v>
      </c>
      <c r="E208" s="89"/>
      <c r="F208" s="64">
        <v>0.4</v>
      </c>
      <c r="G208" s="33">
        <v>6</v>
      </c>
      <c r="H208" s="64">
        <v>2.4</v>
      </c>
      <c r="I208" s="64">
        <v>2.6720000000000002</v>
      </c>
      <c r="J208" s="33">
        <v>156</v>
      </c>
      <c r="K208" s="34" t="s">
        <v>61</v>
      </c>
      <c r="L208" s="33">
        <v>40</v>
      </c>
      <c r="M208" s="271" t="s">
        <v>451</v>
      </c>
      <c r="N208" s="144"/>
      <c r="O208" s="144"/>
      <c r="P208" s="144"/>
      <c r="Q208" s="89"/>
      <c r="R208" s="35"/>
      <c r="S208" s="35"/>
      <c r="T208" s="36" t="s">
        <v>63</v>
      </c>
      <c r="U208" s="65">
        <v>0</v>
      </c>
      <c r="V208" s="66">
        <f t="shared" si="11"/>
        <v>0</v>
      </c>
      <c r="W208" s="37" t="str">
        <f>IFERROR(IF(V208=0,"",ROUNDUP(V208/H208,0)*0.00753),"")</f>
        <v/>
      </c>
      <c r="X208" s="57"/>
      <c r="Y208" s="58"/>
    </row>
    <row r="209" spans="1:25" ht="27" customHeight="1" x14ac:dyDescent="0.25">
      <c r="A209" s="55" t="s">
        <v>452</v>
      </c>
      <c r="B209" s="55" t="s">
        <v>453</v>
      </c>
      <c r="C209" s="32">
        <v>4301060339</v>
      </c>
      <c r="D209" s="142">
        <v>4680115880818</v>
      </c>
      <c r="E209" s="89"/>
      <c r="F209" s="64">
        <v>0.4</v>
      </c>
      <c r="G209" s="33">
        <v>6</v>
      </c>
      <c r="H209" s="64">
        <v>2.4</v>
      </c>
      <c r="I209" s="64">
        <v>2.6720000000000002</v>
      </c>
      <c r="J209" s="33">
        <v>156</v>
      </c>
      <c r="K209" s="34" t="s">
        <v>61</v>
      </c>
      <c r="L209" s="33">
        <v>40</v>
      </c>
      <c r="M209" s="272" t="s">
        <v>454</v>
      </c>
      <c r="N209" s="144"/>
      <c r="O209" s="144"/>
      <c r="P209" s="144"/>
      <c r="Q209" s="89"/>
      <c r="R209" s="35"/>
      <c r="S209" s="35"/>
      <c r="T209" s="36" t="s">
        <v>63</v>
      </c>
      <c r="U209" s="65">
        <v>0</v>
      </c>
      <c r="V209" s="66">
        <f t="shared" si="11"/>
        <v>0</v>
      </c>
      <c r="W209" s="37" t="str">
        <f>IFERROR(IF(V209=0,"",ROUNDUP(V209/H209,0)*0.00753),"")</f>
        <v/>
      </c>
      <c r="X209" s="57"/>
      <c r="Y209" s="58"/>
    </row>
    <row r="210" spans="1:25" ht="16.5" customHeight="1" x14ac:dyDescent="0.25">
      <c r="A210" s="55" t="s">
        <v>455</v>
      </c>
      <c r="B210" s="55" t="s">
        <v>456</v>
      </c>
      <c r="C210" s="32">
        <v>4301060337</v>
      </c>
      <c r="D210" s="142">
        <v>4680115880368</v>
      </c>
      <c r="E210" s="89"/>
      <c r="F210" s="64">
        <v>1</v>
      </c>
      <c r="G210" s="33">
        <v>4</v>
      </c>
      <c r="H210" s="64">
        <v>4</v>
      </c>
      <c r="I210" s="64">
        <v>4.3600000000000003</v>
      </c>
      <c r="J210" s="33">
        <v>104</v>
      </c>
      <c r="K210" s="34" t="s">
        <v>145</v>
      </c>
      <c r="L210" s="33">
        <v>40</v>
      </c>
      <c r="M210" s="273" t="s">
        <v>457</v>
      </c>
      <c r="N210" s="144"/>
      <c r="O210" s="144"/>
      <c r="P210" s="144"/>
      <c r="Q210" s="89"/>
      <c r="R210" s="35"/>
      <c r="S210" s="35"/>
      <c r="T210" s="36" t="s">
        <v>63</v>
      </c>
      <c r="U210" s="65">
        <v>0</v>
      </c>
      <c r="V210" s="66">
        <f t="shared" si="11"/>
        <v>0</v>
      </c>
      <c r="W210" s="37" t="str">
        <f>IFERROR(IF(V210=0,"",ROUNDUP(V210/H210,0)*0.01196),"")</f>
        <v/>
      </c>
      <c r="X210" s="57"/>
      <c r="Y210" s="58"/>
    </row>
    <row r="211" spans="1:25" x14ac:dyDescent="0.2">
      <c r="A211" s="146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147"/>
      <c r="M211" s="145" t="s">
        <v>64</v>
      </c>
      <c r="N211" s="101"/>
      <c r="O211" s="101"/>
      <c r="P211" s="101"/>
      <c r="Q211" s="101"/>
      <c r="R211" s="101"/>
      <c r="S211" s="102"/>
      <c r="T211" s="38" t="s">
        <v>65</v>
      </c>
      <c r="U211" s="67">
        <f>IFERROR(U205/H205,"0")+IFERROR(U206/H206,"0")+IFERROR(U207/H207,"0")+IFERROR(U208/H208,"0")+IFERROR(U209/H209,"0")+IFERROR(U210/H210,"0")</f>
        <v>2.3809523809523809</v>
      </c>
      <c r="V211" s="67">
        <f>IFERROR(V205/H205,"0")+IFERROR(V206/H206,"0")+IFERROR(V207/H207,"0")+IFERROR(V208/H208,"0")+IFERROR(V209/H209,"0")+IFERROR(V210/H210,"0")</f>
        <v>3</v>
      </c>
      <c r="W211" s="67">
        <f>IFERROR(IF(W205="",0,W205),"0")+IFERROR(IF(W206="",0,W206),"0")+IFERROR(IF(W207="",0,W207),"0")+IFERROR(IF(W208="",0,W208),"0")+IFERROR(IF(W209="",0,W209),"0")+IFERROR(IF(W210="",0,W210),"0")</f>
        <v>6.5250000000000002E-2</v>
      </c>
      <c r="X211" s="68"/>
      <c r="Y211" s="68"/>
    </row>
    <row r="212" spans="1:2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147"/>
      <c r="M212" s="145" t="s">
        <v>64</v>
      </c>
      <c r="N212" s="101"/>
      <c r="O212" s="101"/>
      <c r="P212" s="101"/>
      <c r="Q212" s="101"/>
      <c r="R212" s="101"/>
      <c r="S212" s="102"/>
      <c r="T212" s="38" t="s">
        <v>63</v>
      </c>
      <c r="U212" s="67">
        <f>IFERROR(SUM(U205:U210),"0")</f>
        <v>20</v>
      </c>
      <c r="V212" s="67">
        <f>IFERROR(SUM(V205:V210),"0")</f>
        <v>25.200000000000003</v>
      </c>
      <c r="W212" s="38"/>
      <c r="X212" s="68"/>
      <c r="Y212" s="68"/>
    </row>
    <row r="213" spans="1:25" ht="14.25" customHeight="1" x14ac:dyDescent="0.25">
      <c r="A213" s="141" t="s">
        <v>85</v>
      </c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62"/>
      <c r="Y213" s="62"/>
    </row>
    <row r="214" spans="1:25" ht="16.5" customHeight="1" x14ac:dyDescent="0.25">
      <c r="A214" s="55" t="s">
        <v>458</v>
      </c>
      <c r="B214" s="55" t="s">
        <v>459</v>
      </c>
      <c r="C214" s="32">
        <v>4301030232</v>
      </c>
      <c r="D214" s="142">
        <v>4607091388374</v>
      </c>
      <c r="E214" s="89"/>
      <c r="F214" s="64">
        <v>0.38</v>
      </c>
      <c r="G214" s="33">
        <v>8</v>
      </c>
      <c r="H214" s="64">
        <v>3.04</v>
      </c>
      <c r="I214" s="64">
        <v>3.28</v>
      </c>
      <c r="J214" s="33">
        <v>156</v>
      </c>
      <c r="K214" s="34" t="s">
        <v>88</v>
      </c>
      <c r="L214" s="33">
        <v>180</v>
      </c>
      <c r="M214" s="274" t="s">
        <v>460</v>
      </c>
      <c r="N214" s="144"/>
      <c r="O214" s="144"/>
      <c r="P214" s="144"/>
      <c r="Q214" s="89"/>
      <c r="R214" s="35"/>
      <c r="S214" s="35"/>
      <c r="T214" s="36" t="s">
        <v>63</v>
      </c>
      <c r="U214" s="65">
        <v>0</v>
      </c>
      <c r="V214" s="6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</row>
    <row r="215" spans="1:25" ht="27" customHeight="1" x14ac:dyDescent="0.25">
      <c r="A215" s="55" t="s">
        <v>461</v>
      </c>
      <c r="B215" s="55" t="s">
        <v>462</v>
      </c>
      <c r="C215" s="32">
        <v>4301030235</v>
      </c>
      <c r="D215" s="142">
        <v>4607091388381</v>
      </c>
      <c r="E215" s="89"/>
      <c r="F215" s="64">
        <v>0.38</v>
      </c>
      <c r="G215" s="33">
        <v>8</v>
      </c>
      <c r="H215" s="64">
        <v>3.04</v>
      </c>
      <c r="I215" s="64">
        <v>3.32</v>
      </c>
      <c r="J215" s="33">
        <v>156</v>
      </c>
      <c r="K215" s="34" t="s">
        <v>88</v>
      </c>
      <c r="L215" s="33">
        <v>180</v>
      </c>
      <c r="M215" s="275" t="s">
        <v>463</v>
      </c>
      <c r="N215" s="144"/>
      <c r="O215" s="144"/>
      <c r="P215" s="144"/>
      <c r="Q215" s="89"/>
      <c r="R215" s="35"/>
      <c r="S215" s="35"/>
      <c r="T215" s="36" t="s">
        <v>63</v>
      </c>
      <c r="U215" s="65">
        <v>0</v>
      </c>
      <c r="V215" s="66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</row>
    <row r="216" spans="1:25" ht="27" customHeight="1" x14ac:dyDescent="0.25">
      <c r="A216" s="55" t="s">
        <v>464</v>
      </c>
      <c r="B216" s="55" t="s">
        <v>465</v>
      </c>
      <c r="C216" s="32">
        <v>4301030233</v>
      </c>
      <c r="D216" s="142">
        <v>4607091388404</v>
      </c>
      <c r="E216" s="89"/>
      <c r="F216" s="64">
        <v>0.17</v>
      </c>
      <c r="G216" s="33">
        <v>15</v>
      </c>
      <c r="H216" s="64">
        <v>2.5499999999999998</v>
      </c>
      <c r="I216" s="64">
        <v>2.9</v>
      </c>
      <c r="J216" s="33">
        <v>156</v>
      </c>
      <c r="K216" s="34" t="s">
        <v>88</v>
      </c>
      <c r="L216" s="33">
        <v>180</v>
      </c>
      <c r="M216" s="276" t="s">
        <v>466</v>
      </c>
      <c r="N216" s="144"/>
      <c r="O216" s="144"/>
      <c r="P216" s="144"/>
      <c r="Q216" s="89"/>
      <c r="R216" s="35"/>
      <c r="S216" s="35"/>
      <c r="T216" s="36" t="s">
        <v>63</v>
      </c>
      <c r="U216" s="65">
        <v>5.1000000000000014</v>
      </c>
      <c r="V216" s="66">
        <f>IFERROR(IF(U216="",0,CEILING((U216/$H216),1)*$H216),"")</f>
        <v>5.0999999999999996</v>
      </c>
      <c r="W216" s="37">
        <f>IFERROR(IF(V216=0,"",ROUNDUP(V216/H216,0)*0.00753),"")</f>
        <v>1.506E-2</v>
      </c>
      <c r="X216" s="57"/>
      <c r="Y216" s="58"/>
    </row>
    <row r="217" spans="1:25" x14ac:dyDescent="0.2">
      <c r="A217" s="146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147"/>
      <c r="M217" s="145" t="s">
        <v>64</v>
      </c>
      <c r="N217" s="101"/>
      <c r="O217" s="101"/>
      <c r="P217" s="101"/>
      <c r="Q217" s="101"/>
      <c r="R217" s="101"/>
      <c r="S217" s="102"/>
      <c r="T217" s="38" t="s">
        <v>65</v>
      </c>
      <c r="U217" s="67">
        <f>IFERROR(U214/H214,"0")+IFERROR(U215/H215,"0")+IFERROR(U216/H216,"0")</f>
        <v>2.0000000000000009</v>
      </c>
      <c r="V217" s="67">
        <f>IFERROR(V214/H214,"0")+IFERROR(V215/H215,"0")+IFERROR(V216/H216,"0")</f>
        <v>2</v>
      </c>
      <c r="W217" s="67">
        <f>IFERROR(IF(W214="",0,W214),"0")+IFERROR(IF(W215="",0,W215),"0")+IFERROR(IF(W216="",0,W216),"0")</f>
        <v>1.506E-2</v>
      </c>
      <c r="X217" s="68"/>
      <c r="Y217" s="68"/>
    </row>
    <row r="218" spans="1:25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147"/>
      <c r="M218" s="145" t="s">
        <v>64</v>
      </c>
      <c r="N218" s="101"/>
      <c r="O218" s="101"/>
      <c r="P218" s="101"/>
      <c r="Q218" s="101"/>
      <c r="R218" s="101"/>
      <c r="S218" s="102"/>
      <c r="T218" s="38" t="s">
        <v>63</v>
      </c>
      <c r="U218" s="67">
        <f>IFERROR(SUM(U214:U216),"0")</f>
        <v>5.1000000000000014</v>
      </c>
      <c r="V218" s="67">
        <f>IFERROR(SUM(V214:V216),"0")</f>
        <v>5.0999999999999996</v>
      </c>
      <c r="W218" s="38"/>
      <c r="X218" s="68"/>
      <c r="Y218" s="68"/>
    </row>
    <row r="219" spans="1:25" ht="14.25" customHeight="1" x14ac:dyDescent="0.25">
      <c r="A219" s="141" t="s">
        <v>467</v>
      </c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62"/>
      <c r="Y219" s="62"/>
    </row>
    <row r="220" spans="1:25" ht="16.5" customHeight="1" x14ac:dyDescent="0.25">
      <c r="A220" s="55" t="s">
        <v>468</v>
      </c>
      <c r="B220" s="55" t="s">
        <v>469</v>
      </c>
      <c r="C220" s="32">
        <v>4301180002</v>
      </c>
      <c r="D220" s="142">
        <v>4680115880122</v>
      </c>
      <c r="E220" s="89"/>
      <c r="F220" s="64">
        <v>0.1</v>
      </c>
      <c r="G220" s="33">
        <v>20</v>
      </c>
      <c r="H220" s="64">
        <v>2</v>
      </c>
      <c r="I220" s="64">
        <v>2.2400000000000002</v>
      </c>
      <c r="J220" s="33">
        <v>238</v>
      </c>
      <c r="K220" s="34" t="s">
        <v>470</v>
      </c>
      <c r="L220" s="33">
        <v>730</v>
      </c>
      <c r="M220" s="277" t="s">
        <v>471</v>
      </c>
      <c r="N220" s="144"/>
      <c r="O220" s="144"/>
      <c r="P220" s="144"/>
      <c r="Q220" s="89"/>
      <c r="R220" s="35"/>
      <c r="S220" s="35"/>
      <c r="T220" s="36" t="s">
        <v>63</v>
      </c>
      <c r="U220" s="65">
        <v>0</v>
      </c>
      <c r="V220" s="66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</row>
    <row r="221" spans="1:25" ht="16.5" customHeight="1" x14ac:dyDescent="0.25">
      <c r="A221" s="55" t="s">
        <v>472</v>
      </c>
      <c r="B221" s="55" t="s">
        <v>473</v>
      </c>
      <c r="C221" s="32">
        <v>4301180007</v>
      </c>
      <c r="D221" s="142">
        <v>4680115881808</v>
      </c>
      <c r="E221" s="89"/>
      <c r="F221" s="64">
        <v>0.1</v>
      </c>
      <c r="G221" s="33">
        <v>20</v>
      </c>
      <c r="H221" s="64">
        <v>2</v>
      </c>
      <c r="I221" s="64">
        <v>2.2400000000000002</v>
      </c>
      <c r="J221" s="33">
        <v>238</v>
      </c>
      <c r="K221" s="34" t="s">
        <v>470</v>
      </c>
      <c r="L221" s="33">
        <v>730</v>
      </c>
      <c r="M221" s="278" t="s">
        <v>474</v>
      </c>
      <c r="N221" s="144"/>
      <c r="O221" s="144"/>
      <c r="P221" s="144"/>
      <c r="Q221" s="89"/>
      <c r="R221" s="35"/>
      <c r="S221" s="35"/>
      <c r="T221" s="36" t="s">
        <v>63</v>
      </c>
      <c r="U221" s="65">
        <v>0</v>
      </c>
      <c r="V221" s="66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</row>
    <row r="222" spans="1:25" ht="27" customHeight="1" x14ac:dyDescent="0.25">
      <c r="A222" s="55" t="s">
        <v>475</v>
      </c>
      <c r="B222" s="55" t="s">
        <v>476</v>
      </c>
      <c r="C222" s="32">
        <v>4301180006</v>
      </c>
      <c r="D222" s="142">
        <v>4680115881822</v>
      </c>
      <c r="E222" s="89"/>
      <c r="F222" s="64">
        <v>0.1</v>
      </c>
      <c r="G222" s="33">
        <v>20</v>
      </c>
      <c r="H222" s="64">
        <v>2</v>
      </c>
      <c r="I222" s="64">
        <v>2.2400000000000002</v>
      </c>
      <c r="J222" s="33">
        <v>238</v>
      </c>
      <c r="K222" s="34" t="s">
        <v>470</v>
      </c>
      <c r="L222" s="33">
        <v>730</v>
      </c>
      <c r="M222" s="279" t="s">
        <v>477</v>
      </c>
      <c r="N222" s="144"/>
      <c r="O222" s="144"/>
      <c r="P222" s="144"/>
      <c r="Q222" s="89"/>
      <c r="R222" s="35"/>
      <c r="S222" s="35"/>
      <c r="T222" s="36" t="s">
        <v>63</v>
      </c>
      <c r="U222" s="65">
        <v>0</v>
      </c>
      <c r="V222" s="6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</row>
    <row r="223" spans="1:25" ht="27" customHeight="1" x14ac:dyDescent="0.25">
      <c r="A223" s="55" t="s">
        <v>478</v>
      </c>
      <c r="B223" s="55" t="s">
        <v>479</v>
      </c>
      <c r="C223" s="32">
        <v>4301180001</v>
      </c>
      <c r="D223" s="142">
        <v>4680115880016</v>
      </c>
      <c r="E223" s="89"/>
      <c r="F223" s="64">
        <v>0.1</v>
      </c>
      <c r="G223" s="33">
        <v>20</v>
      </c>
      <c r="H223" s="64">
        <v>2</v>
      </c>
      <c r="I223" s="64">
        <v>2.2400000000000002</v>
      </c>
      <c r="J223" s="33">
        <v>238</v>
      </c>
      <c r="K223" s="34" t="s">
        <v>470</v>
      </c>
      <c r="L223" s="33">
        <v>730</v>
      </c>
      <c r="M223" s="280" t="s">
        <v>480</v>
      </c>
      <c r="N223" s="144"/>
      <c r="O223" s="144"/>
      <c r="P223" s="144"/>
      <c r="Q223" s="89"/>
      <c r="R223" s="35"/>
      <c r="S223" s="35"/>
      <c r="T223" s="36" t="s">
        <v>63</v>
      </c>
      <c r="U223" s="65">
        <v>0</v>
      </c>
      <c r="V223" s="6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</row>
    <row r="224" spans="1:25" x14ac:dyDescent="0.2">
      <c r="A224" s="146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147"/>
      <c r="M224" s="145" t="s">
        <v>64</v>
      </c>
      <c r="N224" s="101"/>
      <c r="O224" s="101"/>
      <c r="P224" s="101"/>
      <c r="Q224" s="101"/>
      <c r="R224" s="101"/>
      <c r="S224" s="102"/>
      <c r="T224" s="38" t="s">
        <v>65</v>
      </c>
      <c r="U224" s="67">
        <f>IFERROR(U220/H220,"0")+IFERROR(U221/H221,"0")+IFERROR(U222/H222,"0")+IFERROR(U223/H223,"0")</f>
        <v>0</v>
      </c>
      <c r="V224" s="67">
        <f>IFERROR(V220/H220,"0")+IFERROR(V221/H221,"0")+IFERROR(V222/H222,"0")+IFERROR(V223/H223,"0")</f>
        <v>0</v>
      </c>
      <c r="W224" s="67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147"/>
      <c r="M225" s="145" t="s">
        <v>64</v>
      </c>
      <c r="N225" s="101"/>
      <c r="O225" s="101"/>
      <c r="P225" s="101"/>
      <c r="Q225" s="101"/>
      <c r="R225" s="101"/>
      <c r="S225" s="102"/>
      <c r="T225" s="38" t="s">
        <v>63</v>
      </c>
      <c r="U225" s="67">
        <f>IFERROR(SUM(U220:U223),"0")</f>
        <v>0</v>
      </c>
      <c r="V225" s="67">
        <f>IFERROR(SUM(V220:V223),"0")</f>
        <v>0</v>
      </c>
      <c r="W225" s="38"/>
      <c r="X225" s="68"/>
      <c r="Y225" s="68"/>
    </row>
    <row r="226" spans="1:25" ht="16.5" customHeight="1" x14ac:dyDescent="0.25">
      <c r="A226" s="140" t="s">
        <v>481</v>
      </c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61"/>
      <c r="Y226" s="61"/>
    </row>
    <row r="227" spans="1:25" ht="14.25" customHeight="1" x14ac:dyDescent="0.25">
      <c r="A227" s="141" t="s">
        <v>114</v>
      </c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62"/>
      <c r="Y227" s="62"/>
    </row>
    <row r="228" spans="1:25" ht="27" customHeight="1" x14ac:dyDescent="0.25">
      <c r="A228" s="55" t="s">
        <v>482</v>
      </c>
      <c r="B228" s="55" t="s">
        <v>483</v>
      </c>
      <c r="C228" s="32">
        <v>4301011315</v>
      </c>
      <c r="D228" s="142">
        <v>4607091387421</v>
      </c>
      <c r="E228" s="89"/>
      <c r="F228" s="64">
        <v>1.35</v>
      </c>
      <c r="G228" s="33">
        <v>8</v>
      </c>
      <c r="H228" s="64">
        <v>10.8</v>
      </c>
      <c r="I228" s="64">
        <v>11.28</v>
      </c>
      <c r="J228" s="33">
        <v>56</v>
      </c>
      <c r="K228" s="34" t="s">
        <v>108</v>
      </c>
      <c r="L228" s="33">
        <v>55</v>
      </c>
      <c r="M228" s="281" t="s">
        <v>484</v>
      </c>
      <c r="N228" s="144"/>
      <c r="O228" s="144"/>
      <c r="P228" s="144"/>
      <c r="Q228" s="89"/>
      <c r="R228" s="35"/>
      <c r="S228" s="35"/>
      <c r="T228" s="36" t="s">
        <v>63</v>
      </c>
      <c r="U228" s="65">
        <v>0</v>
      </c>
      <c r="V228" s="66">
        <f t="shared" ref="V228:V234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</row>
    <row r="229" spans="1:25" ht="27" customHeight="1" x14ac:dyDescent="0.25">
      <c r="A229" s="55" t="s">
        <v>482</v>
      </c>
      <c r="B229" s="55" t="s">
        <v>485</v>
      </c>
      <c r="C229" s="32">
        <v>4301011121</v>
      </c>
      <c r="D229" s="142">
        <v>4607091387421</v>
      </c>
      <c r="E229" s="89"/>
      <c r="F229" s="64">
        <v>1.35</v>
      </c>
      <c r="G229" s="33">
        <v>8</v>
      </c>
      <c r="H229" s="64">
        <v>10.8</v>
      </c>
      <c r="I229" s="64">
        <v>11.28</v>
      </c>
      <c r="J229" s="33">
        <v>48</v>
      </c>
      <c r="K229" s="34" t="s">
        <v>288</v>
      </c>
      <c r="L229" s="33">
        <v>55</v>
      </c>
      <c r="M229" s="282" t="s">
        <v>484</v>
      </c>
      <c r="N229" s="144"/>
      <c r="O229" s="144"/>
      <c r="P229" s="144"/>
      <c r="Q229" s="89"/>
      <c r="R229" s="35"/>
      <c r="S229" s="35"/>
      <c r="T229" s="36" t="s">
        <v>63</v>
      </c>
      <c r="U229" s="65">
        <v>0</v>
      </c>
      <c r="V229" s="66">
        <f t="shared" si="12"/>
        <v>0</v>
      </c>
      <c r="W229" s="37" t="str">
        <f>IFERROR(IF(V229=0,"",ROUNDUP(V229/H229,0)*0.02039),"")</f>
        <v/>
      </c>
      <c r="X229" s="57"/>
      <c r="Y229" s="58"/>
    </row>
    <row r="230" spans="1:25" ht="27" customHeight="1" x14ac:dyDescent="0.25">
      <c r="A230" s="55" t="s">
        <v>486</v>
      </c>
      <c r="B230" s="55" t="s">
        <v>487</v>
      </c>
      <c r="C230" s="32">
        <v>4301011322</v>
      </c>
      <c r="D230" s="142">
        <v>4607091387452</v>
      </c>
      <c r="E230" s="89"/>
      <c r="F230" s="64">
        <v>1.35</v>
      </c>
      <c r="G230" s="33">
        <v>8</v>
      </c>
      <c r="H230" s="64">
        <v>10.8</v>
      </c>
      <c r="I230" s="64">
        <v>11.28</v>
      </c>
      <c r="J230" s="33">
        <v>56</v>
      </c>
      <c r="K230" s="34" t="s">
        <v>145</v>
      </c>
      <c r="L230" s="33">
        <v>55</v>
      </c>
      <c r="M230" s="283" t="s">
        <v>488</v>
      </c>
      <c r="N230" s="144"/>
      <c r="O230" s="144"/>
      <c r="P230" s="144"/>
      <c r="Q230" s="89"/>
      <c r="R230" s="35"/>
      <c r="S230" s="35"/>
      <c r="T230" s="36" t="s">
        <v>63</v>
      </c>
      <c r="U230" s="65">
        <v>100</v>
      </c>
      <c r="V230" s="66">
        <f t="shared" si="12"/>
        <v>108</v>
      </c>
      <c r="W230" s="37">
        <f>IFERROR(IF(V230=0,"",ROUNDUP(V230/H230,0)*0.02175),"")</f>
        <v>0.21749999999999997</v>
      </c>
      <c r="X230" s="57"/>
      <c r="Y230" s="58"/>
    </row>
    <row r="231" spans="1:25" ht="27" customHeight="1" x14ac:dyDescent="0.25">
      <c r="A231" s="55" t="s">
        <v>486</v>
      </c>
      <c r="B231" s="55" t="s">
        <v>489</v>
      </c>
      <c r="C231" s="32">
        <v>4301011396</v>
      </c>
      <c r="D231" s="142">
        <v>4607091387452</v>
      </c>
      <c r="E231" s="89"/>
      <c r="F231" s="64">
        <v>1.35</v>
      </c>
      <c r="G231" s="33">
        <v>8</v>
      </c>
      <c r="H231" s="64">
        <v>10.8</v>
      </c>
      <c r="I231" s="64">
        <v>11.28</v>
      </c>
      <c r="J231" s="33">
        <v>48</v>
      </c>
      <c r="K231" s="34" t="s">
        <v>288</v>
      </c>
      <c r="L231" s="33">
        <v>55</v>
      </c>
      <c r="M231" s="284" t="s">
        <v>488</v>
      </c>
      <c r="N231" s="144"/>
      <c r="O231" s="144"/>
      <c r="P231" s="144"/>
      <c r="Q231" s="89"/>
      <c r="R231" s="35"/>
      <c r="S231" s="35"/>
      <c r="T231" s="36" t="s">
        <v>63</v>
      </c>
      <c r="U231" s="65">
        <v>0</v>
      </c>
      <c r="V231" s="66">
        <f t="shared" si="12"/>
        <v>0</v>
      </c>
      <c r="W231" s="37" t="str">
        <f>IFERROR(IF(V231=0,"",ROUNDUP(V231/H231,0)*0.02039),"")</f>
        <v/>
      </c>
      <c r="X231" s="57"/>
      <c r="Y231" s="58"/>
    </row>
    <row r="232" spans="1:25" ht="27" customHeight="1" x14ac:dyDescent="0.25">
      <c r="A232" s="55" t="s">
        <v>490</v>
      </c>
      <c r="B232" s="55" t="s">
        <v>491</v>
      </c>
      <c r="C232" s="32">
        <v>4301011313</v>
      </c>
      <c r="D232" s="142">
        <v>4607091385984</v>
      </c>
      <c r="E232" s="89"/>
      <c r="F232" s="64">
        <v>1.35</v>
      </c>
      <c r="G232" s="33">
        <v>8</v>
      </c>
      <c r="H232" s="64">
        <v>10.8</v>
      </c>
      <c r="I232" s="64">
        <v>11.28</v>
      </c>
      <c r="J232" s="33">
        <v>56</v>
      </c>
      <c r="K232" s="34" t="s">
        <v>108</v>
      </c>
      <c r="L232" s="33">
        <v>55</v>
      </c>
      <c r="M232" s="285" t="s">
        <v>492</v>
      </c>
      <c r="N232" s="144"/>
      <c r="O232" s="144"/>
      <c r="P232" s="144"/>
      <c r="Q232" s="89"/>
      <c r="R232" s="35"/>
      <c r="S232" s="35"/>
      <c r="T232" s="36" t="s">
        <v>63</v>
      </c>
      <c r="U232" s="65">
        <v>0</v>
      </c>
      <c r="V232" s="66">
        <f t="shared" si="12"/>
        <v>0</v>
      </c>
      <c r="W232" s="37" t="str">
        <f>IFERROR(IF(V232=0,"",ROUNDUP(V232/H232,0)*0.02175),"")</f>
        <v/>
      </c>
      <c r="X232" s="57"/>
      <c r="Y232" s="58"/>
    </row>
    <row r="233" spans="1:25" ht="27" customHeight="1" x14ac:dyDescent="0.25">
      <c r="A233" s="55" t="s">
        <v>493</v>
      </c>
      <c r="B233" s="55" t="s">
        <v>494</v>
      </c>
      <c r="C233" s="32">
        <v>4301011316</v>
      </c>
      <c r="D233" s="142">
        <v>4607091387438</v>
      </c>
      <c r="E233" s="89"/>
      <c r="F233" s="64">
        <v>0.5</v>
      </c>
      <c r="G233" s="33">
        <v>10</v>
      </c>
      <c r="H233" s="64">
        <v>5</v>
      </c>
      <c r="I233" s="64">
        <v>5.24</v>
      </c>
      <c r="J233" s="33">
        <v>120</v>
      </c>
      <c r="K233" s="34" t="s">
        <v>108</v>
      </c>
      <c r="L233" s="33">
        <v>55</v>
      </c>
      <c r="M233" s="286" t="s">
        <v>495</v>
      </c>
      <c r="N233" s="144"/>
      <c r="O233" s="144"/>
      <c r="P233" s="144"/>
      <c r="Q233" s="89"/>
      <c r="R233" s="35"/>
      <c r="S233" s="35"/>
      <c r="T233" s="36" t="s">
        <v>63</v>
      </c>
      <c r="U233" s="65">
        <v>25</v>
      </c>
      <c r="V233" s="66">
        <f t="shared" si="12"/>
        <v>25</v>
      </c>
      <c r="W233" s="37">
        <f>IFERROR(IF(V233=0,"",ROUNDUP(V233/H233,0)*0.00937),"")</f>
        <v>4.6850000000000003E-2</v>
      </c>
      <c r="X233" s="57"/>
      <c r="Y233" s="58"/>
    </row>
    <row r="234" spans="1:25" ht="27" customHeight="1" x14ac:dyDescent="0.25">
      <c r="A234" s="55" t="s">
        <v>496</v>
      </c>
      <c r="B234" s="55" t="s">
        <v>497</v>
      </c>
      <c r="C234" s="32">
        <v>4301011318</v>
      </c>
      <c r="D234" s="142">
        <v>4607091387469</v>
      </c>
      <c r="E234" s="89"/>
      <c r="F234" s="64">
        <v>0.5</v>
      </c>
      <c r="G234" s="33">
        <v>10</v>
      </c>
      <c r="H234" s="64">
        <v>5</v>
      </c>
      <c r="I234" s="64">
        <v>5.21</v>
      </c>
      <c r="J234" s="33">
        <v>120</v>
      </c>
      <c r="K234" s="34" t="s">
        <v>61</v>
      </c>
      <c r="L234" s="33">
        <v>55</v>
      </c>
      <c r="M234" s="287" t="s">
        <v>498</v>
      </c>
      <c r="N234" s="144"/>
      <c r="O234" s="144"/>
      <c r="P234" s="144"/>
      <c r="Q234" s="89"/>
      <c r="R234" s="35"/>
      <c r="S234" s="35"/>
      <c r="T234" s="36" t="s">
        <v>63</v>
      </c>
      <c r="U234" s="65">
        <v>0</v>
      </c>
      <c r="V234" s="66">
        <f t="shared" si="12"/>
        <v>0</v>
      </c>
      <c r="W234" s="37" t="str">
        <f>IFERROR(IF(V234=0,"",ROUNDUP(V234/H234,0)*0.00937),"")</f>
        <v/>
      </c>
      <c r="X234" s="57"/>
      <c r="Y234" s="58"/>
    </row>
    <row r="235" spans="1:25" x14ac:dyDescent="0.2">
      <c r="A235" s="146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147"/>
      <c r="M235" s="145" t="s">
        <v>64</v>
      </c>
      <c r="N235" s="101"/>
      <c r="O235" s="101"/>
      <c r="P235" s="101"/>
      <c r="Q235" s="101"/>
      <c r="R235" s="101"/>
      <c r="S235" s="102"/>
      <c r="T235" s="38" t="s">
        <v>65</v>
      </c>
      <c r="U235" s="67">
        <f>IFERROR(U228/H228,"0")+IFERROR(U229/H229,"0")+IFERROR(U230/H230,"0")+IFERROR(U231/H231,"0")+IFERROR(U232/H232,"0")+IFERROR(U233/H233,"0")+IFERROR(U234/H234,"0")</f>
        <v>14.25925925925926</v>
      </c>
      <c r="V235" s="67">
        <f>IFERROR(V228/H228,"0")+IFERROR(V229/H229,"0")+IFERROR(V230/H230,"0")+IFERROR(V231/H231,"0")+IFERROR(V232/H232,"0")+IFERROR(V233/H233,"0")+IFERROR(V234/H234,"0")</f>
        <v>15</v>
      </c>
      <c r="W235" s="67">
        <f>IFERROR(IF(W228="",0,W228),"0")+IFERROR(IF(W229="",0,W229),"0")+IFERROR(IF(W230="",0,W230),"0")+IFERROR(IF(W231="",0,W231),"0")+IFERROR(IF(W232="",0,W232),"0")+IFERROR(IF(W233="",0,W233),"0")+IFERROR(IF(W234="",0,W234),"0")</f>
        <v>0.26434999999999997</v>
      </c>
      <c r="X235" s="68"/>
      <c r="Y235" s="68"/>
    </row>
    <row r="236" spans="1:2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147"/>
      <c r="M236" s="145" t="s">
        <v>64</v>
      </c>
      <c r="N236" s="101"/>
      <c r="O236" s="101"/>
      <c r="P236" s="101"/>
      <c r="Q236" s="101"/>
      <c r="R236" s="101"/>
      <c r="S236" s="102"/>
      <c r="T236" s="38" t="s">
        <v>63</v>
      </c>
      <c r="U236" s="67">
        <f>IFERROR(SUM(U228:U234),"0")</f>
        <v>125</v>
      </c>
      <c r="V236" s="67">
        <f>IFERROR(SUM(V228:V234),"0")</f>
        <v>133</v>
      </c>
      <c r="W236" s="38"/>
      <c r="X236" s="68"/>
      <c r="Y236" s="68"/>
    </row>
    <row r="237" spans="1:25" ht="14.25" customHeight="1" x14ac:dyDescent="0.25">
      <c r="A237" s="141" t="s">
        <v>58</v>
      </c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62"/>
      <c r="Y237" s="62"/>
    </row>
    <row r="238" spans="1:25" ht="27" customHeight="1" x14ac:dyDescent="0.25">
      <c r="A238" s="55" t="s">
        <v>499</v>
      </c>
      <c r="B238" s="55" t="s">
        <v>500</v>
      </c>
      <c r="C238" s="32">
        <v>4301031154</v>
      </c>
      <c r="D238" s="142">
        <v>4607091387292</v>
      </c>
      <c r="E238" s="89"/>
      <c r="F238" s="64">
        <v>0.63</v>
      </c>
      <c r="G238" s="33">
        <v>6</v>
      </c>
      <c r="H238" s="64">
        <v>3.78</v>
      </c>
      <c r="I238" s="64">
        <v>4.04</v>
      </c>
      <c r="J238" s="33">
        <v>156</v>
      </c>
      <c r="K238" s="34" t="s">
        <v>61</v>
      </c>
      <c r="L238" s="33">
        <v>45</v>
      </c>
      <c r="M238" s="288" t="s">
        <v>501</v>
      </c>
      <c r="N238" s="144"/>
      <c r="O238" s="144"/>
      <c r="P238" s="144"/>
      <c r="Q238" s="89"/>
      <c r="R238" s="35"/>
      <c r="S238" s="35"/>
      <c r="T238" s="36" t="s">
        <v>63</v>
      </c>
      <c r="U238" s="65">
        <v>0</v>
      </c>
      <c r="V238" s="6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</row>
    <row r="239" spans="1:25" ht="27" customHeight="1" x14ac:dyDescent="0.25">
      <c r="A239" s="55" t="s">
        <v>502</v>
      </c>
      <c r="B239" s="55" t="s">
        <v>503</v>
      </c>
      <c r="C239" s="32">
        <v>4301031155</v>
      </c>
      <c r="D239" s="142">
        <v>4607091387315</v>
      </c>
      <c r="E239" s="89"/>
      <c r="F239" s="64">
        <v>0.7</v>
      </c>
      <c r="G239" s="33">
        <v>4</v>
      </c>
      <c r="H239" s="64">
        <v>2.8</v>
      </c>
      <c r="I239" s="64">
        <v>3.048</v>
      </c>
      <c r="J239" s="33">
        <v>156</v>
      </c>
      <c r="K239" s="34" t="s">
        <v>61</v>
      </c>
      <c r="L239" s="33">
        <v>45</v>
      </c>
      <c r="M239" s="289" t="s">
        <v>504</v>
      </c>
      <c r="N239" s="144"/>
      <c r="O239" s="144"/>
      <c r="P239" s="144"/>
      <c r="Q239" s="89"/>
      <c r="R239" s="35"/>
      <c r="S239" s="35"/>
      <c r="T239" s="36" t="s">
        <v>63</v>
      </c>
      <c r="U239" s="65">
        <v>0</v>
      </c>
      <c r="V239" s="66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</row>
    <row r="240" spans="1:25" x14ac:dyDescent="0.2">
      <c r="A240" s="146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147"/>
      <c r="M240" s="145" t="s">
        <v>64</v>
      </c>
      <c r="N240" s="101"/>
      <c r="O240" s="101"/>
      <c r="P240" s="101"/>
      <c r="Q240" s="101"/>
      <c r="R240" s="101"/>
      <c r="S240" s="102"/>
      <c r="T240" s="38" t="s">
        <v>65</v>
      </c>
      <c r="U240" s="67">
        <f>IFERROR(U238/H238,"0")+IFERROR(U239/H239,"0")</f>
        <v>0</v>
      </c>
      <c r="V240" s="67">
        <f>IFERROR(V238/H238,"0")+IFERROR(V239/H239,"0")</f>
        <v>0</v>
      </c>
      <c r="W240" s="67">
        <f>IFERROR(IF(W238="",0,W238),"0")+IFERROR(IF(W239="",0,W239),"0")</f>
        <v>0</v>
      </c>
      <c r="X240" s="68"/>
      <c r="Y240" s="68"/>
    </row>
    <row r="241" spans="1:25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147"/>
      <c r="M241" s="145" t="s">
        <v>64</v>
      </c>
      <c r="N241" s="101"/>
      <c r="O241" s="101"/>
      <c r="P241" s="101"/>
      <c r="Q241" s="101"/>
      <c r="R241" s="101"/>
      <c r="S241" s="102"/>
      <c r="T241" s="38" t="s">
        <v>63</v>
      </c>
      <c r="U241" s="67">
        <f>IFERROR(SUM(U238:U239),"0")</f>
        <v>0</v>
      </c>
      <c r="V241" s="67">
        <f>IFERROR(SUM(V238:V239),"0")</f>
        <v>0</v>
      </c>
      <c r="W241" s="38"/>
      <c r="X241" s="68"/>
      <c r="Y241" s="68"/>
    </row>
    <row r="242" spans="1:25" ht="16.5" customHeight="1" x14ac:dyDescent="0.25">
      <c r="A242" s="140" t="s">
        <v>505</v>
      </c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61"/>
      <c r="Y242" s="61"/>
    </row>
    <row r="243" spans="1:25" ht="14.25" customHeight="1" x14ac:dyDescent="0.25">
      <c r="A243" s="141" t="s">
        <v>58</v>
      </c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62"/>
      <c r="Y243" s="62"/>
    </row>
    <row r="244" spans="1:25" ht="37.5" customHeight="1" x14ac:dyDescent="0.25">
      <c r="A244" s="55" t="s">
        <v>506</v>
      </c>
      <c r="B244" s="55" t="s">
        <v>507</v>
      </c>
      <c r="C244" s="32">
        <v>4301030368</v>
      </c>
      <c r="D244" s="142">
        <v>4607091383232</v>
      </c>
      <c r="E244" s="89"/>
      <c r="F244" s="64">
        <v>0.28000000000000003</v>
      </c>
      <c r="G244" s="33">
        <v>6</v>
      </c>
      <c r="H244" s="64">
        <v>1.68</v>
      </c>
      <c r="I244" s="64">
        <v>2.6</v>
      </c>
      <c r="J244" s="33">
        <v>156</v>
      </c>
      <c r="K244" s="34" t="s">
        <v>61</v>
      </c>
      <c r="L244" s="33">
        <v>35</v>
      </c>
      <c r="M244" s="290" t="s">
        <v>508</v>
      </c>
      <c r="N244" s="144"/>
      <c r="O244" s="144"/>
      <c r="P244" s="144"/>
      <c r="Q244" s="89"/>
      <c r="R244" s="35"/>
      <c r="S244" s="35"/>
      <c r="T244" s="36" t="s">
        <v>63</v>
      </c>
      <c r="U244" s="65">
        <v>2.8</v>
      </c>
      <c r="V244" s="66">
        <f>IFERROR(IF(U244="",0,CEILING((U244/$H244),1)*$H244),"")</f>
        <v>3.36</v>
      </c>
      <c r="W244" s="37">
        <f>IFERROR(IF(V244=0,"",ROUNDUP(V244/H244,0)*0.00753),"")</f>
        <v>1.506E-2</v>
      </c>
      <c r="X244" s="57"/>
      <c r="Y244" s="58"/>
    </row>
    <row r="245" spans="1:25" ht="27" customHeight="1" x14ac:dyDescent="0.25">
      <c r="A245" s="55" t="s">
        <v>509</v>
      </c>
      <c r="B245" s="55" t="s">
        <v>510</v>
      </c>
      <c r="C245" s="32">
        <v>4301031066</v>
      </c>
      <c r="D245" s="142">
        <v>4607091383836</v>
      </c>
      <c r="E245" s="89"/>
      <c r="F245" s="64">
        <v>0.3</v>
      </c>
      <c r="G245" s="33">
        <v>6</v>
      </c>
      <c r="H245" s="64">
        <v>1.8</v>
      </c>
      <c r="I245" s="64">
        <v>2.048</v>
      </c>
      <c r="J245" s="33">
        <v>156</v>
      </c>
      <c r="K245" s="34" t="s">
        <v>61</v>
      </c>
      <c r="L245" s="33">
        <v>40</v>
      </c>
      <c r="M245" s="291" t="s">
        <v>511</v>
      </c>
      <c r="N245" s="144"/>
      <c r="O245" s="144"/>
      <c r="P245" s="144"/>
      <c r="Q245" s="89"/>
      <c r="R245" s="35"/>
      <c r="S245" s="35"/>
      <c r="T245" s="36" t="s">
        <v>63</v>
      </c>
      <c r="U245" s="65">
        <v>0</v>
      </c>
      <c r="V245" s="66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</row>
    <row r="246" spans="1:25" x14ac:dyDescent="0.2">
      <c r="A246" s="146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147"/>
      <c r="M246" s="145" t="s">
        <v>64</v>
      </c>
      <c r="N246" s="101"/>
      <c r="O246" s="101"/>
      <c r="P246" s="101"/>
      <c r="Q246" s="101"/>
      <c r="R246" s="101"/>
      <c r="S246" s="102"/>
      <c r="T246" s="38" t="s">
        <v>65</v>
      </c>
      <c r="U246" s="67">
        <f>IFERROR(U244/H244,"0")+IFERROR(U245/H245,"0")</f>
        <v>1.6666666666666665</v>
      </c>
      <c r="V246" s="67">
        <f>IFERROR(V244/H244,"0")+IFERROR(V245/H245,"0")</f>
        <v>2</v>
      </c>
      <c r="W246" s="67">
        <f>IFERROR(IF(W244="",0,W244),"0")+IFERROR(IF(W245="",0,W245),"0")</f>
        <v>1.506E-2</v>
      </c>
      <c r="X246" s="68"/>
      <c r="Y246" s="68"/>
    </row>
    <row r="247" spans="1:2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147"/>
      <c r="M247" s="145" t="s">
        <v>64</v>
      </c>
      <c r="N247" s="101"/>
      <c r="O247" s="101"/>
      <c r="P247" s="101"/>
      <c r="Q247" s="101"/>
      <c r="R247" s="101"/>
      <c r="S247" s="102"/>
      <c r="T247" s="38" t="s">
        <v>63</v>
      </c>
      <c r="U247" s="67">
        <f>IFERROR(SUM(U244:U245),"0")</f>
        <v>2.8</v>
      </c>
      <c r="V247" s="67">
        <f>IFERROR(SUM(V244:V245),"0")</f>
        <v>3.36</v>
      </c>
      <c r="W247" s="38"/>
      <c r="X247" s="68"/>
      <c r="Y247" s="68"/>
    </row>
    <row r="248" spans="1:25" ht="14.25" customHeight="1" x14ac:dyDescent="0.25">
      <c r="A248" s="141" t="s">
        <v>66</v>
      </c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62"/>
      <c r="Y248" s="62"/>
    </row>
    <row r="249" spans="1:25" ht="27" customHeight="1" x14ac:dyDescent="0.25">
      <c r="A249" s="55" t="s">
        <v>512</v>
      </c>
      <c r="B249" s="55" t="s">
        <v>513</v>
      </c>
      <c r="C249" s="32">
        <v>4301051142</v>
      </c>
      <c r="D249" s="142">
        <v>4607091387919</v>
      </c>
      <c r="E249" s="89"/>
      <c r="F249" s="64">
        <v>1.35</v>
      </c>
      <c r="G249" s="33">
        <v>6</v>
      </c>
      <c r="H249" s="64">
        <v>8.1</v>
      </c>
      <c r="I249" s="64">
        <v>8.6639999999999997</v>
      </c>
      <c r="J249" s="33">
        <v>56</v>
      </c>
      <c r="K249" s="34" t="s">
        <v>61</v>
      </c>
      <c r="L249" s="33">
        <v>45</v>
      </c>
      <c r="M249" s="292" t="s">
        <v>514</v>
      </c>
      <c r="N249" s="144"/>
      <c r="O249" s="144"/>
      <c r="P249" s="144"/>
      <c r="Q249" s="89"/>
      <c r="R249" s="35"/>
      <c r="S249" s="35"/>
      <c r="T249" s="36" t="s">
        <v>63</v>
      </c>
      <c r="U249" s="65">
        <v>30</v>
      </c>
      <c r="V249" s="66">
        <f>IFERROR(IF(U249="",0,CEILING((U249/$H249),1)*$H249),"")</f>
        <v>32.4</v>
      </c>
      <c r="W249" s="37">
        <f>IFERROR(IF(V249=0,"",ROUNDUP(V249/H249,0)*0.02175),"")</f>
        <v>8.6999999999999994E-2</v>
      </c>
      <c r="X249" s="57"/>
      <c r="Y249" s="58"/>
    </row>
    <row r="250" spans="1:25" ht="27" customHeight="1" x14ac:dyDescent="0.25">
      <c r="A250" s="55" t="s">
        <v>515</v>
      </c>
      <c r="B250" s="55" t="s">
        <v>516</v>
      </c>
      <c r="C250" s="32">
        <v>4301051109</v>
      </c>
      <c r="D250" s="142">
        <v>4607091383942</v>
      </c>
      <c r="E250" s="89"/>
      <c r="F250" s="64">
        <v>0.42</v>
      </c>
      <c r="G250" s="33">
        <v>6</v>
      </c>
      <c r="H250" s="64">
        <v>2.52</v>
      </c>
      <c r="I250" s="64">
        <v>2.7919999999999998</v>
      </c>
      <c r="J250" s="33">
        <v>156</v>
      </c>
      <c r="K250" s="34" t="s">
        <v>145</v>
      </c>
      <c r="L250" s="33">
        <v>45</v>
      </c>
      <c r="M250" s="293" t="s">
        <v>517</v>
      </c>
      <c r="N250" s="144"/>
      <c r="O250" s="144"/>
      <c r="P250" s="144"/>
      <c r="Q250" s="89"/>
      <c r="R250" s="35"/>
      <c r="S250" s="35"/>
      <c r="T250" s="36" t="s">
        <v>63</v>
      </c>
      <c r="U250" s="65">
        <v>0</v>
      </c>
      <c r="V250" s="66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</row>
    <row r="251" spans="1:25" ht="27" customHeight="1" x14ac:dyDescent="0.25">
      <c r="A251" s="55" t="s">
        <v>518</v>
      </c>
      <c r="B251" s="55" t="s">
        <v>519</v>
      </c>
      <c r="C251" s="32">
        <v>4301051300</v>
      </c>
      <c r="D251" s="142">
        <v>4607091383959</v>
      </c>
      <c r="E251" s="89"/>
      <c r="F251" s="64">
        <v>0.42</v>
      </c>
      <c r="G251" s="33">
        <v>6</v>
      </c>
      <c r="H251" s="64">
        <v>2.52</v>
      </c>
      <c r="I251" s="64">
        <v>2.78</v>
      </c>
      <c r="J251" s="33">
        <v>156</v>
      </c>
      <c r="K251" s="34" t="s">
        <v>61</v>
      </c>
      <c r="L251" s="33">
        <v>35</v>
      </c>
      <c r="M251" s="294" t="s">
        <v>520</v>
      </c>
      <c r="N251" s="144"/>
      <c r="O251" s="144"/>
      <c r="P251" s="144"/>
      <c r="Q251" s="89"/>
      <c r="R251" s="35"/>
      <c r="S251" s="35"/>
      <c r="T251" s="36" t="s">
        <v>63</v>
      </c>
      <c r="U251" s="65">
        <v>4.2</v>
      </c>
      <c r="V251" s="66">
        <f>IFERROR(IF(U251="",0,CEILING((U251/$H251),1)*$H251),"")</f>
        <v>5.04</v>
      </c>
      <c r="W251" s="37">
        <f>IFERROR(IF(V251=0,"",ROUNDUP(V251/H251,0)*0.00753),"")</f>
        <v>1.506E-2</v>
      </c>
      <c r="X251" s="57"/>
      <c r="Y251" s="58"/>
    </row>
    <row r="252" spans="1:25" x14ac:dyDescent="0.2">
      <c r="A252" s="146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147"/>
      <c r="M252" s="145" t="s">
        <v>64</v>
      </c>
      <c r="N252" s="101"/>
      <c r="O252" s="101"/>
      <c r="P252" s="101"/>
      <c r="Q252" s="101"/>
      <c r="R252" s="101"/>
      <c r="S252" s="102"/>
      <c r="T252" s="38" t="s">
        <v>65</v>
      </c>
      <c r="U252" s="67">
        <f>IFERROR(U249/H249,"0")+IFERROR(U250/H250,"0")+IFERROR(U251/H251,"0")</f>
        <v>5.3703703703703702</v>
      </c>
      <c r="V252" s="67">
        <f>IFERROR(V249/H249,"0")+IFERROR(V250/H250,"0")+IFERROR(V251/H251,"0")</f>
        <v>6</v>
      </c>
      <c r="W252" s="67">
        <f>IFERROR(IF(W249="",0,W249),"0")+IFERROR(IF(W250="",0,W250),"0")+IFERROR(IF(W251="",0,W251),"0")</f>
        <v>0.10206</v>
      </c>
      <c r="X252" s="68"/>
      <c r="Y252" s="68"/>
    </row>
    <row r="253" spans="1:2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147"/>
      <c r="M253" s="145" t="s">
        <v>64</v>
      </c>
      <c r="N253" s="101"/>
      <c r="O253" s="101"/>
      <c r="P253" s="101"/>
      <c r="Q253" s="101"/>
      <c r="R253" s="101"/>
      <c r="S253" s="102"/>
      <c r="T253" s="38" t="s">
        <v>63</v>
      </c>
      <c r="U253" s="67">
        <f>IFERROR(SUM(U249:U251),"0")</f>
        <v>34.200000000000003</v>
      </c>
      <c r="V253" s="67">
        <f>IFERROR(SUM(V249:V251),"0")</f>
        <v>37.44</v>
      </c>
      <c r="W253" s="38"/>
      <c r="X253" s="68"/>
      <c r="Y253" s="68"/>
    </row>
    <row r="254" spans="1:25" ht="14.25" customHeight="1" x14ac:dyDescent="0.25">
      <c r="A254" s="141" t="s">
        <v>240</v>
      </c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62"/>
      <c r="Y254" s="62"/>
    </row>
    <row r="255" spans="1:25" ht="27" customHeight="1" x14ac:dyDescent="0.25">
      <c r="A255" s="55" t="s">
        <v>521</v>
      </c>
      <c r="B255" s="55" t="s">
        <v>522</v>
      </c>
      <c r="C255" s="32">
        <v>4301060324</v>
      </c>
      <c r="D255" s="142">
        <v>4607091388831</v>
      </c>
      <c r="E255" s="89"/>
      <c r="F255" s="64">
        <v>0.38</v>
      </c>
      <c r="G255" s="33">
        <v>6</v>
      </c>
      <c r="H255" s="64">
        <v>2.2799999999999998</v>
      </c>
      <c r="I255" s="64">
        <v>2.552</v>
      </c>
      <c r="J255" s="33">
        <v>156</v>
      </c>
      <c r="K255" s="34" t="s">
        <v>61</v>
      </c>
      <c r="L255" s="33">
        <v>40</v>
      </c>
      <c r="M255" s="295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144"/>
      <c r="O255" s="144"/>
      <c r="P255" s="144"/>
      <c r="Q255" s="89"/>
      <c r="R255" s="35"/>
      <c r="S255" s="35"/>
      <c r="T255" s="36" t="s">
        <v>63</v>
      </c>
      <c r="U255" s="65">
        <v>0</v>
      </c>
      <c r="V255" s="6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</row>
    <row r="256" spans="1:25" x14ac:dyDescent="0.2">
      <c r="A256" s="146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147"/>
      <c r="M256" s="145" t="s">
        <v>64</v>
      </c>
      <c r="N256" s="101"/>
      <c r="O256" s="101"/>
      <c r="P256" s="101"/>
      <c r="Q256" s="101"/>
      <c r="R256" s="101"/>
      <c r="S256" s="102"/>
      <c r="T256" s="38" t="s">
        <v>65</v>
      </c>
      <c r="U256" s="67">
        <f>IFERROR(U255/H255,"0")</f>
        <v>0</v>
      </c>
      <c r="V256" s="67">
        <f>IFERROR(V255/H255,"0")</f>
        <v>0</v>
      </c>
      <c r="W256" s="67">
        <f>IFERROR(IF(W255="",0,W255),"0")</f>
        <v>0</v>
      </c>
      <c r="X256" s="68"/>
      <c r="Y256" s="68"/>
    </row>
    <row r="257" spans="1:25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147"/>
      <c r="M257" s="145" t="s">
        <v>64</v>
      </c>
      <c r="N257" s="101"/>
      <c r="O257" s="101"/>
      <c r="P257" s="101"/>
      <c r="Q257" s="101"/>
      <c r="R257" s="101"/>
      <c r="S257" s="102"/>
      <c r="T257" s="38" t="s">
        <v>63</v>
      </c>
      <c r="U257" s="67">
        <f>IFERROR(SUM(U255:U255),"0")</f>
        <v>0</v>
      </c>
      <c r="V257" s="67">
        <f>IFERROR(SUM(V255:V255),"0")</f>
        <v>0</v>
      </c>
      <c r="W257" s="38"/>
      <c r="X257" s="68"/>
      <c r="Y257" s="68"/>
    </row>
    <row r="258" spans="1:25" ht="14.25" customHeight="1" x14ac:dyDescent="0.25">
      <c r="A258" s="141" t="s">
        <v>85</v>
      </c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62"/>
      <c r="Y258" s="62"/>
    </row>
    <row r="259" spans="1:25" ht="27" customHeight="1" x14ac:dyDescent="0.25">
      <c r="A259" s="55" t="s">
        <v>523</v>
      </c>
      <c r="B259" s="55" t="s">
        <v>524</v>
      </c>
      <c r="C259" s="32">
        <v>4301032015</v>
      </c>
      <c r="D259" s="142">
        <v>4607091383102</v>
      </c>
      <c r="E259" s="89"/>
      <c r="F259" s="64">
        <v>0.17</v>
      </c>
      <c r="G259" s="33">
        <v>15</v>
      </c>
      <c r="H259" s="64">
        <v>2.5499999999999998</v>
      </c>
      <c r="I259" s="64">
        <v>2.9750000000000001</v>
      </c>
      <c r="J259" s="33">
        <v>156</v>
      </c>
      <c r="K259" s="34" t="s">
        <v>88</v>
      </c>
      <c r="L259" s="33">
        <v>180</v>
      </c>
      <c r="M259" s="296" t="s">
        <v>525</v>
      </c>
      <c r="N259" s="144"/>
      <c r="O259" s="144"/>
      <c r="P259" s="144"/>
      <c r="Q259" s="89"/>
      <c r="R259" s="35"/>
      <c r="S259" s="35"/>
      <c r="T259" s="36" t="s">
        <v>63</v>
      </c>
      <c r="U259" s="65">
        <v>0</v>
      </c>
      <c r="V259" s="6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</row>
    <row r="260" spans="1:25" x14ac:dyDescent="0.2">
      <c r="A260" s="146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147"/>
      <c r="M260" s="145" t="s">
        <v>64</v>
      </c>
      <c r="N260" s="101"/>
      <c r="O260" s="101"/>
      <c r="P260" s="101"/>
      <c r="Q260" s="101"/>
      <c r="R260" s="101"/>
      <c r="S260" s="102"/>
      <c r="T260" s="38" t="s">
        <v>65</v>
      </c>
      <c r="U260" s="67">
        <f>IFERROR(U259/H259,"0")</f>
        <v>0</v>
      </c>
      <c r="V260" s="67">
        <f>IFERROR(V259/H259,"0")</f>
        <v>0</v>
      </c>
      <c r="W260" s="67">
        <f>IFERROR(IF(W259="",0,W259),"0")</f>
        <v>0</v>
      </c>
      <c r="X260" s="68"/>
      <c r="Y260" s="68"/>
    </row>
    <row r="261" spans="1:25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147"/>
      <c r="M261" s="145" t="s">
        <v>64</v>
      </c>
      <c r="N261" s="101"/>
      <c r="O261" s="101"/>
      <c r="P261" s="101"/>
      <c r="Q261" s="101"/>
      <c r="R261" s="101"/>
      <c r="S261" s="102"/>
      <c r="T261" s="38" t="s">
        <v>63</v>
      </c>
      <c r="U261" s="67">
        <f>IFERROR(SUM(U259:U259),"0")</f>
        <v>0</v>
      </c>
      <c r="V261" s="67">
        <f>IFERROR(SUM(V259:V259),"0")</f>
        <v>0</v>
      </c>
      <c r="W261" s="38"/>
      <c r="X261" s="68"/>
      <c r="Y261" s="68"/>
    </row>
    <row r="262" spans="1:25" ht="14.25" customHeight="1" x14ac:dyDescent="0.25">
      <c r="A262" s="141" t="s">
        <v>99</v>
      </c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62"/>
      <c r="Y262" s="62"/>
    </row>
    <row r="263" spans="1:25" ht="27" customHeight="1" x14ac:dyDescent="0.25">
      <c r="A263" s="55" t="s">
        <v>526</v>
      </c>
      <c r="B263" s="55" t="s">
        <v>527</v>
      </c>
      <c r="C263" s="32">
        <v>4301032026</v>
      </c>
      <c r="D263" s="142">
        <v>4607091389142</v>
      </c>
      <c r="E263" s="89"/>
      <c r="F263" s="64">
        <v>0.15</v>
      </c>
      <c r="G263" s="33">
        <v>10</v>
      </c>
      <c r="H263" s="64">
        <v>1.5</v>
      </c>
      <c r="I263" s="64">
        <v>1.76</v>
      </c>
      <c r="J263" s="33">
        <v>200</v>
      </c>
      <c r="K263" s="34" t="s">
        <v>528</v>
      </c>
      <c r="L263" s="33">
        <v>150</v>
      </c>
      <c r="M263" s="297" t="s">
        <v>529</v>
      </c>
      <c r="N263" s="144"/>
      <c r="O263" s="144"/>
      <c r="P263" s="144"/>
      <c r="Q263" s="89"/>
      <c r="R263" s="35"/>
      <c r="S263" s="35"/>
      <c r="T263" s="36" t="s">
        <v>63</v>
      </c>
      <c r="U263" s="65">
        <v>0</v>
      </c>
      <c r="V263" s="66">
        <f>IFERROR(IF(U263="",0,CEILING((U263/$H263),1)*$H263),"")</f>
        <v>0</v>
      </c>
      <c r="W263" s="37" t="str">
        <f>IFERROR(IF(V263=0,"",ROUNDUP(V263/H263,0)*0.00673),"")</f>
        <v/>
      </c>
      <c r="X263" s="57"/>
      <c r="Y263" s="58"/>
    </row>
    <row r="264" spans="1:25" x14ac:dyDescent="0.2">
      <c r="A264" s="146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147"/>
      <c r="M264" s="145" t="s">
        <v>64</v>
      </c>
      <c r="N264" s="101"/>
      <c r="O264" s="101"/>
      <c r="P264" s="101"/>
      <c r="Q264" s="101"/>
      <c r="R264" s="101"/>
      <c r="S264" s="102"/>
      <c r="T264" s="38" t="s">
        <v>65</v>
      </c>
      <c r="U264" s="67">
        <f>IFERROR(U263/H263,"0")</f>
        <v>0</v>
      </c>
      <c r="V264" s="67">
        <f>IFERROR(V263/H263,"0")</f>
        <v>0</v>
      </c>
      <c r="W264" s="67">
        <f>IFERROR(IF(W263="",0,W263),"0")</f>
        <v>0</v>
      </c>
      <c r="X264" s="68"/>
      <c r="Y264" s="68"/>
    </row>
    <row r="265" spans="1:25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147"/>
      <c r="M265" s="145" t="s">
        <v>64</v>
      </c>
      <c r="N265" s="101"/>
      <c r="O265" s="101"/>
      <c r="P265" s="101"/>
      <c r="Q265" s="101"/>
      <c r="R265" s="101"/>
      <c r="S265" s="102"/>
      <c r="T265" s="38" t="s">
        <v>63</v>
      </c>
      <c r="U265" s="67">
        <f>IFERROR(SUM(U263:U263),"0")</f>
        <v>0</v>
      </c>
      <c r="V265" s="67">
        <f>IFERROR(SUM(V263:V263),"0")</f>
        <v>0</v>
      </c>
      <c r="W265" s="38"/>
      <c r="X265" s="68"/>
      <c r="Y265" s="68"/>
    </row>
    <row r="266" spans="1:25" ht="27.75" customHeight="1" x14ac:dyDescent="0.2">
      <c r="A266" s="138" t="s">
        <v>530</v>
      </c>
      <c r="B266" s="139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49"/>
      <c r="Y266" s="49"/>
    </row>
    <row r="267" spans="1:25" ht="16.5" customHeight="1" x14ac:dyDescent="0.25">
      <c r="A267" s="140" t="s">
        <v>531</v>
      </c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61"/>
      <c r="Y267" s="61"/>
    </row>
    <row r="268" spans="1:25" ht="14.25" customHeight="1" x14ac:dyDescent="0.25">
      <c r="A268" s="141" t="s">
        <v>114</v>
      </c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62"/>
      <c r="Y268" s="62"/>
    </row>
    <row r="269" spans="1:25" ht="27" customHeight="1" x14ac:dyDescent="0.25">
      <c r="A269" s="55" t="s">
        <v>532</v>
      </c>
      <c r="B269" s="55" t="s">
        <v>533</v>
      </c>
      <c r="C269" s="32">
        <v>4301011339</v>
      </c>
      <c r="D269" s="142">
        <v>4607091383997</v>
      </c>
      <c r="E269" s="89"/>
      <c r="F269" s="64">
        <v>2.5</v>
      </c>
      <c r="G269" s="33">
        <v>6</v>
      </c>
      <c r="H269" s="64">
        <v>15</v>
      </c>
      <c r="I269" s="64">
        <v>15.48</v>
      </c>
      <c r="J269" s="33">
        <v>48</v>
      </c>
      <c r="K269" s="34" t="s">
        <v>61</v>
      </c>
      <c r="L269" s="33">
        <v>60</v>
      </c>
      <c r="M269" s="298" t="s">
        <v>534</v>
      </c>
      <c r="N269" s="144"/>
      <c r="O269" s="144"/>
      <c r="P269" s="144"/>
      <c r="Q269" s="89"/>
      <c r="R269" s="35"/>
      <c r="S269" s="35"/>
      <c r="T269" s="36" t="s">
        <v>63</v>
      </c>
      <c r="U269" s="65">
        <v>300</v>
      </c>
      <c r="V269" s="66">
        <f t="shared" ref="V269:V276" si="13">IFERROR(IF(U269="",0,CEILING((U269/$H269),1)*$H269),"")</f>
        <v>300</v>
      </c>
      <c r="W269" s="37">
        <f>IFERROR(IF(V269=0,"",ROUNDUP(V269/H269,0)*0.02175),"")</f>
        <v>0.43499999999999994</v>
      </c>
      <c r="X269" s="57"/>
      <c r="Y269" s="58"/>
    </row>
    <row r="270" spans="1:25" ht="27" customHeight="1" x14ac:dyDescent="0.25">
      <c r="A270" s="55" t="s">
        <v>532</v>
      </c>
      <c r="B270" s="55" t="s">
        <v>535</v>
      </c>
      <c r="C270" s="32">
        <v>4301011239</v>
      </c>
      <c r="D270" s="142">
        <v>4607091383997</v>
      </c>
      <c r="E270" s="89"/>
      <c r="F270" s="64">
        <v>2.5</v>
      </c>
      <c r="G270" s="33">
        <v>6</v>
      </c>
      <c r="H270" s="64">
        <v>15</v>
      </c>
      <c r="I270" s="64">
        <v>15.48</v>
      </c>
      <c r="J270" s="33">
        <v>48</v>
      </c>
      <c r="K270" s="34" t="s">
        <v>288</v>
      </c>
      <c r="L270" s="33">
        <v>60</v>
      </c>
      <c r="M270" s="299" t="s">
        <v>534</v>
      </c>
      <c r="N270" s="144"/>
      <c r="O270" s="144"/>
      <c r="P270" s="144"/>
      <c r="Q270" s="89"/>
      <c r="R270" s="35"/>
      <c r="S270" s="35"/>
      <c r="T270" s="36" t="s">
        <v>63</v>
      </c>
      <c r="U270" s="65">
        <v>0</v>
      </c>
      <c r="V270" s="66">
        <f t="shared" si="13"/>
        <v>0</v>
      </c>
      <c r="W270" s="37" t="str">
        <f>IFERROR(IF(V270=0,"",ROUNDUP(V270/H270,0)*0.02039),"")</f>
        <v/>
      </c>
      <c r="X270" s="57"/>
      <c r="Y270" s="58"/>
    </row>
    <row r="271" spans="1:25" ht="27" customHeight="1" x14ac:dyDescent="0.25">
      <c r="A271" s="55" t="s">
        <v>536</v>
      </c>
      <c r="B271" s="55" t="s">
        <v>537</v>
      </c>
      <c r="C271" s="32">
        <v>4301011240</v>
      </c>
      <c r="D271" s="142">
        <v>4607091384130</v>
      </c>
      <c r="E271" s="89"/>
      <c r="F271" s="64">
        <v>2.5</v>
      </c>
      <c r="G271" s="33">
        <v>6</v>
      </c>
      <c r="H271" s="64">
        <v>15</v>
      </c>
      <c r="I271" s="64">
        <v>15.48</v>
      </c>
      <c r="J271" s="33">
        <v>48</v>
      </c>
      <c r="K271" s="34" t="s">
        <v>288</v>
      </c>
      <c r="L271" s="33">
        <v>60</v>
      </c>
      <c r="M271" s="300" t="s">
        <v>538</v>
      </c>
      <c r="N271" s="144"/>
      <c r="O271" s="144"/>
      <c r="P271" s="144"/>
      <c r="Q271" s="89"/>
      <c r="R271" s="35"/>
      <c r="S271" s="35"/>
      <c r="T271" s="36" t="s">
        <v>63</v>
      </c>
      <c r="U271" s="65">
        <v>0</v>
      </c>
      <c r="V271" s="66">
        <f t="shared" si="13"/>
        <v>0</v>
      </c>
      <c r="W271" s="37" t="str">
        <f>IFERROR(IF(V271=0,"",ROUNDUP(V271/H271,0)*0.02039),"")</f>
        <v/>
      </c>
      <c r="X271" s="57"/>
      <c r="Y271" s="58"/>
    </row>
    <row r="272" spans="1:25" ht="27" customHeight="1" x14ac:dyDescent="0.25">
      <c r="A272" s="55" t="s">
        <v>536</v>
      </c>
      <c r="B272" s="55" t="s">
        <v>539</v>
      </c>
      <c r="C272" s="32">
        <v>4301011326</v>
      </c>
      <c r="D272" s="142">
        <v>4607091384130</v>
      </c>
      <c r="E272" s="89"/>
      <c r="F272" s="64">
        <v>2.5</v>
      </c>
      <c r="G272" s="33">
        <v>6</v>
      </c>
      <c r="H272" s="64">
        <v>15</v>
      </c>
      <c r="I272" s="64">
        <v>15.48</v>
      </c>
      <c r="J272" s="33">
        <v>48</v>
      </c>
      <c r="K272" s="34" t="s">
        <v>61</v>
      </c>
      <c r="L272" s="33">
        <v>60</v>
      </c>
      <c r="M272" s="301" t="s">
        <v>538</v>
      </c>
      <c r="N272" s="144"/>
      <c r="O272" s="144"/>
      <c r="P272" s="144"/>
      <c r="Q272" s="89"/>
      <c r="R272" s="35"/>
      <c r="S272" s="35"/>
      <c r="T272" s="36" t="s">
        <v>63</v>
      </c>
      <c r="U272" s="65">
        <v>20</v>
      </c>
      <c r="V272" s="66">
        <f t="shared" si="13"/>
        <v>30</v>
      </c>
      <c r="W272" s="37">
        <f>IFERROR(IF(V272=0,"",ROUNDUP(V272/H272,0)*0.02175),"")</f>
        <v>4.3499999999999997E-2</v>
      </c>
      <c r="X272" s="57"/>
      <c r="Y272" s="58"/>
    </row>
    <row r="273" spans="1:25" ht="16.5" customHeight="1" x14ac:dyDescent="0.25">
      <c r="A273" s="55" t="s">
        <v>540</v>
      </c>
      <c r="B273" s="55" t="s">
        <v>541</v>
      </c>
      <c r="C273" s="32">
        <v>4301011238</v>
      </c>
      <c r="D273" s="142">
        <v>4607091384147</v>
      </c>
      <c r="E273" s="89"/>
      <c r="F273" s="64">
        <v>2.5</v>
      </c>
      <c r="G273" s="33">
        <v>6</v>
      </c>
      <c r="H273" s="64">
        <v>15</v>
      </c>
      <c r="I273" s="64">
        <v>15.48</v>
      </c>
      <c r="J273" s="33">
        <v>48</v>
      </c>
      <c r="K273" s="34" t="s">
        <v>288</v>
      </c>
      <c r="L273" s="33">
        <v>60</v>
      </c>
      <c r="M273" s="302" t="s">
        <v>542</v>
      </c>
      <c r="N273" s="144"/>
      <c r="O273" s="144"/>
      <c r="P273" s="144"/>
      <c r="Q273" s="89"/>
      <c r="R273" s="35"/>
      <c r="S273" s="35"/>
      <c r="T273" s="36" t="s">
        <v>63</v>
      </c>
      <c r="U273" s="65">
        <v>0</v>
      </c>
      <c r="V273" s="66">
        <f t="shared" si="13"/>
        <v>0</v>
      </c>
      <c r="W273" s="37" t="str">
        <f>IFERROR(IF(V273=0,"",ROUNDUP(V273/H273,0)*0.02039),"")</f>
        <v/>
      </c>
      <c r="X273" s="57"/>
      <c r="Y273" s="58"/>
    </row>
    <row r="274" spans="1:25" ht="16.5" customHeight="1" x14ac:dyDescent="0.25">
      <c r="A274" s="55" t="s">
        <v>540</v>
      </c>
      <c r="B274" s="55" t="s">
        <v>543</v>
      </c>
      <c r="C274" s="32">
        <v>4301011330</v>
      </c>
      <c r="D274" s="142">
        <v>4607091384147</v>
      </c>
      <c r="E274" s="89"/>
      <c r="F274" s="64">
        <v>2.5</v>
      </c>
      <c r="G274" s="33">
        <v>6</v>
      </c>
      <c r="H274" s="64">
        <v>15</v>
      </c>
      <c r="I274" s="64">
        <v>15.48</v>
      </c>
      <c r="J274" s="33">
        <v>48</v>
      </c>
      <c r="K274" s="34" t="s">
        <v>61</v>
      </c>
      <c r="L274" s="33">
        <v>60</v>
      </c>
      <c r="M274" s="303" t="s">
        <v>542</v>
      </c>
      <c r="N274" s="144"/>
      <c r="O274" s="144"/>
      <c r="P274" s="144"/>
      <c r="Q274" s="89"/>
      <c r="R274" s="35"/>
      <c r="S274" s="35"/>
      <c r="T274" s="36" t="s">
        <v>63</v>
      </c>
      <c r="U274" s="65">
        <v>0</v>
      </c>
      <c r="V274" s="66">
        <f t="shared" si="13"/>
        <v>0</v>
      </c>
      <c r="W274" s="37" t="str">
        <f>IFERROR(IF(V274=0,"",ROUNDUP(V274/H274,0)*0.02175),"")</f>
        <v/>
      </c>
      <c r="X274" s="57"/>
      <c r="Y274" s="58"/>
    </row>
    <row r="275" spans="1:25" ht="27" customHeight="1" x14ac:dyDescent="0.25">
      <c r="A275" s="55" t="s">
        <v>544</v>
      </c>
      <c r="B275" s="55" t="s">
        <v>545</v>
      </c>
      <c r="C275" s="32">
        <v>4301011327</v>
      </c>
      <c r="D275" s="142">
        <v>4607091384154</v>
      </c>
      <c r="E275" s="89"/>
      <c r="F275" s="64">
        <v>0.5</v>
      </c>
      <c r="G275" s="33">
        <v>10</v>
      </c>
      <c r="H275" s="64">
        <v>5</v>
      </c>
      <c r="I275" s="64">
        <v>5.21</v>
      </c>
      <c r="J275" s="33">
        <v>120</v>
      </c>
      <c r="K275" s="34" t="s">
        <v>61</v>
      </c>
      <c r="L275" s="33">
        <v>60</v>
      </c>
      <c r="M275" s="304" t="s">
        <v>546</v>
      </c>
      <c r="N275" s="144"/>
      <c r="O275" s="144"/>
      <c r="P275" s="144"/>
      <c r="Q275" s="89"/>
      <c r="R275" s="35"/>
      <c r="S275" s="35"/>
      <c r="T275" s="36" t="s">
        <v>63</v>
      </c>
      <c r="U275" s="65">
        <v>0</v>
      </c>
      <c r="V275" s="66">
        <f t="shared" si="13"/>
        <v>0</v>
      </c>
      <c r="W275" s="37" t="str">
        <f>IFERROR(IF(V275=0,"",ROUNDUP(V275/H275,0)*0.00937),"")</f>
        <v/>
      </c>
      <c r="X275" s="57"/>
      <c r="Y275" s="58"/>
    </row>
    <row r="276" spans="1:25" ht="27" customHeight="1" x14ac:dyDescent="0.25">
      <c r="A276" s="55" t="s">
        <v>547</v>
      </c>
      <c r="B276" s="55" t="s">
        <v>548</v>
      </c>
      <c r="C276" s="32">
        <v>4301011332</v>
      </c>
      <c r="D276" s="142">
        <v>4607091384161</v>
      </c>
      <c r="E276" s="89"/>
      <c r="F276" s="64">
        <v>0.5</v>
      </c>
      <c r="G276" s="33">
        <v>10</v>
      </c>
      <c r="H276" s="64">
        <v>5</v>
      </c>
      <c r="I276" s="64">
        <v>5.21</v>
      </c>
      <c r="J276" s="33">
        <v>120</v>
      </c>
      <c r="K276" s="34" t="s">
        <v>61</v>
      </c>
      <c r="L276" s="33">
        <v>60</v>
      </c>
      <c r="M276" s="305" t="s">
        <v>549</v>
      </c>
      <c r="N276" s="144"/>
      <c r="O276" s="144"/>
      <c r="P276" s="144"/>
      <c r="Q276" s="89"/>
      <c r="R276" s="35"/>
      <c r="S276" s="35"/>
      <c r="T276" s="36" t="s">
        <v>63</v>
      </c>
      <c r="U276" s="65">
        <v>25</v>
      </c>
      <c r="V276" s="66">
        <f t="shared" si="13"/>
        <v>25</v>
      </c>
      <c r="W276" s="37">
        <f>IFERROR(IF(V276=0,"",ROUNDUP(V276/H276,0)*0.00937),"")</f>
        <v>4.6850000000000003E-2</v>
      </c>
      <c r="X276" s="57"/>
      <c r="Y276" s="58"/>
    </row>
    <row r="277" spans="1:25" x14ac:dyDescent="0.2">
      <c r="A277" s="146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147"/>
      <c r="M277" s="145" t="s">
        <v>64</v>
      </c>
      <c r="N277" s="101"/>
      <c r="O277" s="101"/>
      <c r="P277" s="101"/>
      <c r="Q277" s="101"/>
      <c r="R277" s="101"/>
      <c r="S277" s="102"/>
      <c r="T277" s="38" t="s">
        <v>65</v>
      </c>
      <c r="U277" s="67">
        <f>IFERROR(U269/H269,"0")+IFERROR(U270/H270,"0")+IFERROR(U271/H271,"0")+IFERROR(U272/H272,"0")+IFERROR(U273/H273,"0")+IFERROR(U274/H274,"0")+IFERROR(U275/H275,"0")+IFERROR(U276/H276,"0")</f>
        <v>26.333333333333332</v>
      </c>
      <c r="V277" s="67">
        <f>IFERROR(V269/H269,"0")+IFERROR(V270/H270,"0")+IFERROR(V271/H271,"0")+IFERROR(V272/H272,"0")+IFERROR(V273/H273,"0")+IFERROR(V274/H274,"0")+IFERROR(V275/H275,"0")+IFERROR(V276/H276,"0")</f>
        <v>27</v>
      </c>
      <c r="W277" s="6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0.52534999999999998</v>
      </c>
      <c r="X277" s="68"/>
      <c r="Y277" s="68"/>
    </row>
    <row r="278" spans="1:2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147"/>
      <c r="M278" s="145" t="s">
        <v>64</v>
      </c>
      <c r="N278" s="101"/>
      <c r="O278" s="101"/>
      <c r="P278" s="101"/>
      <c r="Q278" s="101"/>
      <c r="R278" s="101"/>
      <c r="S278" s="102"/>
      <c r="T278" s="38" t="s">
        <v>63</v>
      </c>
      <c r="U278" s="67">
        <f>IFERROR(SUM(U269:U276),"0")</f>
        <v>345</v>
      </c>
      <c r="V278" s="67">
        <f>IFERROR(SUM(V269:V276),"0")</f>
        <v>355</v>
      </c>
      <c r="W278" s="38"/>
      <c r="X278" s="68"/>
      <c r="Y278" s="68"/>
    </row>
    <row r="279" spans="1:25" ht="14.25" customHeight="1" x14ac:dyDescent="0.25">
      <c r="A279" s="141" t="s">
        <v>105</v>
      </c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62"/>
      <c r="Y279" s="62"/>
    </row>
    <row r="280" spans="1:25" ht="27" customHeight="1" x14ac:dyDescent="0.25">
      <c r="A280" s="55" t="s">
        <v>550</v>
      </c>
      <c r="B280" s="55" t="s">
        <v>551</v>
      </c>
      <c r="C280" s="32">
        <v>4301020178</v>
      </c>
      <c r="D280" s="142">
        <v>4607091383980</v>
      </c>
      <c r="E280" s="89"/>
      <c r="F280" s="64">
        <v>2.5</v>
      </c>
      <c r="G280" s="33">
        <v>6</v>
      </c>
      <c r="H280" s="64">
        <v>15</v>
      </c>
      <c r="I280" s="64">
        <v>15.48</v>
      </c>
      <c r="J280" s="33">
        <v>48</v>
      </c>
      <c r="K280" s="34" t="s">
        <v>108</v>
      </c>
      <c r="L280" s="33">
        <v>50</v>
      </c>
      <c r="M280" s="306" t="s">
        <v>552</v>
      </c>
      <c r="N280" s="144"/>
      <c r="O280" s="144"/>
      <c r="P280" s="144"/>
      <c r="Q280" s="89"/>
      <c r="R280" s="35"/>
      <c r="S280" s="35"/>
      <c r="T280" s="36" t="s">
        <v>63</v>
      </c>
      <c r="U280" s="65">
        <v>500</v>
      </c>
      <c r="V280" s="66">
        <f>IFERROR(IF(U280="",0,CEILING((U280/$H280),1)*$H280),"")</f>
        <v>510</v>
      </c>
      <c r="W280" s="37">
        <f>IFERROR(IF(V280=0,"",ROUNDUP(V280/H280,0)*0.02175),"")</f>
        <v>0.73949999999999994</v>
      </c>
      <c r="X280" s="57"/>
      <c r="Y280" s="58"/>
    </row>
    <row r="281" spans="1:25" ht="27" customHeight="1" x14ac:dyDescent="0.25">
      <c r="A281" s="55" t="s">
        <v>553</v>
      </c>
      <c r="B281" s="55" t="s">
        <v>554</v>
      </c>
      <c r="C281" s="32">
        <v>4301020179</v>
      </c>
      <c r="D281" s="142">
        <v>4607091384178</v>
      </c>
      <c r="E281" s="89"/>
      <c r="F281" s="64">
        <v>0.4</v>
      </c>
      <c r="G281" s="33">
        <v>10</v>
      </c>
      <c r="H281" s="64">
        <v>4</v>
      </c>
      <c r="I281" s="64">
        <v>4.24</v>
      </c>
      <c r="J281" s="33">
        <v>120</v>
      </c>
      <c r="K281" s="34" t="s">
        <v>108</v>
      </c>
      <c r="L281" s="33">
        <v>50</v>
      </c>
      <c r="M281" s="307" t="s">
        <v>555</v>
      </c>
      <c r="N281" s="144"/>
      <c r="O281" s="144"/>
      <c r="P281" s="144"/>
      <c r="Q281" s="89"/>
      <c r="R281" s="35"/>
      <c r="S281" s="35"/>
      <c r="T281" s="36" t="s">
        <v>63</v>
      </c>
      <c r="U281" s="65">
        <v>0</v>
      </c>
      <c r="V281" s="6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</row>
    <row r="282" spans="1:25" x14ac:dyDescent="0.2">
      <c r="A282" s="146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147"/>
      <c r="M282" s="145" t="s">
        <v>64</v>
      </c>
      <c r="N282" s="101"/>
      <c r="O282" s="101"/>
      <c r="P282" s="101"/>
      <c r="Q282" s="101"/>
      <c r="R282" s="101"/>
      <c r="S282" s="102"/>
      <c r="T282" s="38" t="s">
        <v>65</v>
      </c>
      <c r="U282" s="67">
        <f>IFERROR(U280/H280,"0")+IFERROR(U281/H281,"0")</f>
        <v>33.333333333333336</v>
      </c>
      <c r="V282" s="67">
        <f>IFERROR(V280/H280,"0")+IFERROR(V281/H281,"0")</f>
        <v>34</v>
      </c>
      <c r="W282" s="67">
        <f>IFERROR(IF(W280="",0,W280),"0")+IFERROR(IF(W281="",0,W281),"0")</f>
        <v>0.73949999999999994</v>
      </c>
      <c r="X282" s="68"/>
      <c r="Y282" s="68"/>
    </row>
    <row r="283" spans="1:2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147"/>
      <c r="M283" s="145" t="s">
        <v>64</v>
      </c>
      <c r="N283" s="101"/>
      <c r="O283" s="101"/>
      <c r="P283" s="101"/>
      <c r="Q283" s="101"/>
      <c r="R283" s="101"/>
      <c r="S283" s="102"/>
      <c r="T283" s="38" t="s">
        <v>63</v>
      </c>
      <c r="U283" s="67">
        <f>IFERROR(SUM(U280:U281),"0")</f>
        <v>500</v>
      </c>
      <c r="V283" s="67">
        <f>IFERROR(SUM(V280:V281),"0")</f>
        <v>510</v>
      </c>
      <c r="W283" s="38"/>
      <c r="X283" s="68"/>
      <c r="Y283" s="68"/>
    </row>
    <row r="284" spans="1:25" ht="14.25" customHeight="1" x14ac:dyDescent="0.25">
      <c r="A284" s="141" t="s">
        <v>58</v>
      </c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62"/>
      <c r="Y284" s="62"/>
    </row>
    <row r="285" spans="1:25" ht="27" customHeight="1" x14ac:dyDescent="0.25">
      <c r="A285" s="55" t="s">
        <v>556</v>
      </c>
      <c r="B285" s="55" t="s">
        <v>557</v>
      </c>
      <c r="C285" s="32">
        <v>4301031141</v>
      </c>
      <c r="D285" s="142">
        <v>4607091384833</v>
      </c>
      <c r="E285" s="89"/>
      <c r="F285" s="64">
        <v>0.73</v>
      </c>
      <c r="G285" s="33">
        <v>6</v>
      </c>
      <c r="H285" s="64">
        <v>4.38</v>
      </c>
      <c r="I285" s="64">
        <v>4.58</v>
      </c>
      <c r="J285" s="33">
        <v>156</v>
      </c>
      <c r="K285" s="34" t="s">
        <v>61</v>
      </c>
      <c r="L285" s="33">
        <v>35</v>
      </c>
      <c r="M285" s="308" t="s">
        <v>558</v>
      </c>
      <c r="N285" s="144"/>
      <c r="O285" s="144"/>
      <c r="P285" s="144"/>
      <c r="Q285" s="89"/>
      <c r="R285" s="35"/>
      <c r="S285" s="35"/>
      <c r="T285" s="36" t="s">
        <v>63</v>
      </c>
      <c r="U285" s="65">
        <v>0</v>
      </c>
      <c r="V285" s="6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</row>
    <row r="286" spans="1:25" ht="27" customHeight="1" x14ac:dyDescent="0.25">
      <c r="A286" s="55" t="s">
        <v>559</v>
      </c>
      <c r="B286" s="55" t="s">
        <v>560</v>
      </c>
      <c r="C286" s="32">
        <v>4301031137</v>
      </c>
      <c r="D286" s="142">
        <v>4607091384857</v>
      </c>
      <c r="E286" s="89"/>
      <c r="F286" s="64">
        <v>0.73</v>
      </c>
      <c r="G286" s="33">
        <v>6</v>
      </c>
      <c r="H286" s="64">
        <v>4.38</v>
      </c>
      <c r="I286" s="64">
        <v>4.58</v>
      </c>
      <c r="J286" s="33">
        <v>156</v>
      </c>
      <c r="K286" s="34" t="s">
        <v>61</v>
      </c>
      <c r="L286" s="33">
        <v>35</v>
      </c>
      <c r="M286" s="309" t="s">
        <v>561</v>
      </c>
      <c r="N286" s="144"/>
      <c r="O286" s="144"/>
      <c r="P286" s="144"/>
      <c r="Q286" s="89"/>
      <c r="R286" s="35"/>
      <c r="S286" s="35"/>
      <c r="T286" s="36" t="s">
        <v>63</v>
      </c>
      <c r="U286" s="65">
        <v>0</v>
      </c>
      <c r="V286" s="66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</row>
    <row r="287" spans="1:25" x14ac:dyDescent="0.2">
      <c r="A287" s="146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147"/>
      <c r="M287" s="145" t="s">
        <v>64</v>
      </c>
      <c r="N287" s="101"/>
      <c r="O287" s="101"/>
      <c r="P287" s="101"/>
      <c r="Q287" s="101"/>
      <c r="R287" s="101"/>
      <c r="S287" s="102"/>
      <c r="T287" s="38" t="s">
        <v>65</v>
      </c>
      <c r="U287" s="67">
        <f>IFERROR(U285/H285,"0")+IFERROR(U286/H286,"0")</f>
        <v>0</v>
      </c>
      <c r="V287" s="67">
        <f>IFERROR(V285/H285,"0")+IFERROR(V286/H286,"0")</f>
        <v>0</v>
      </c>
      <c r="W287" s="67">
        <f>IFERROR(IF(W285="",0,W285),"0")+IFERROR(IF(W286="",0,W286),"0")</f>
        <v>0</v>
      </c>
      <c r="X287" s="68"/>
      <c r="Y287" s="68"/>
    </row>
    <row r="288" spans="1:25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147"/>
      <c r="M288" s="145" t="s">
        <v>64</v>
      </c>
      <c r="N288" s="101"/>
      <c r="O288" s="101"/>
      <c r="P288" s="101"/>
      <c r="Q288" s="101"/>
      <c r="R288" s="101"/>
      <c r="S288" s="102"/>
      <c r="T288" s="38" t="s">
        <v>63</v>
      </c>
      <c r="U288" s="67">
        <f>IFERROR(SUM(U285:U286),"0")</f>
        <v>0</v>
      </c>
      <c r="V288" s="67">
        <f>IFERROR(SUM(V285:V286),"0")</f>
        <v>0</v>
      </c>
      <c r="W288" s="38"/>
      <c r="X288" s="68"/>
      <c r="Y288" s="68"/>
    </row>
    <row r="289" spans="1:25" ht="14.25" customHeight="1" x14ac:dyDescent="0.25">
      <c r="A289" s="141" t="s">
        <v>66</v>
      </c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62"/>
      <c r="Y289" s="62"/>
    </row>
    <row r="290" spans="1:25" ht="27" customHeight="1" x14ac:dyDescent="0.25">
      <c r="A290" s="55" t="s">
        <v>562</v>
      </c>
      <c r="B290" s="55" t="s">
        <v>563</v>
      </c>
      <c r="C290" s="32">
        <v>4301051298</v>
      </c>
      <c r="D290" s="142">
        <v>4607091384260</v>
      </c>
      <c r="E290" s="89"/>
      <c r="F290" s="64">
        <v>1.3</v>
      </c>
      <c r="G290" s="33">
        <v>6</v>
      </c>
      <c r="H290" s="64">
        <v>7.8</v>
      </c>
      <c r="I290" s="64">
        <v>8.3640000000000008</v>
      </c>
      <c r="J290" s="33">
        <v>56</v>
      </c>
      <c r="K290" s="34" t="s">
        <v>61</v>
      </c>
      <c r="L290" s="33">
        <v>35</v>
      </c>
      <c r="M290" s="310" t="s">
        <v>564</v>
      </c>
      <c r="N290" s="144"/>
      <c r="O290" s="144"/>
      <c r="P290" s="144"/>
      <c r="Q290" s="89"/>
      <c r="R290" s="35"/>
      <c r="S290" s="35"/>
      <c r="T290" s="36" t="s">
        <v>63</v>
      </c>
      <c r="U290" s="65">
        <v>0</v>
      </c>
      <c r="V290" s="66">
        <f>IFERROR(IF(U290="",0,CEILING((U290/$H290),1)*$H290),"")</f>
        <v>0</v>
      </c>
      <c r="W290" s="37" t="str">
        <f>IFERROR(IF(V290=0,"",ROUNDUP(V290/H290,0)*0.02175),"")</f>
        <v/>
      </c>
      <c r="X290" s="57"/>
      <c r="Y290" s="58"/>
    </row>
    <row r="291" spans="1:25" x14ac:dyDescent="0.2">
      <c r="A291" s="146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147"/>
      <c r="M291" s="145" t="s">
        <v>64</v>
      </c>
      <c r="N291" s="101"/>
      <c r="O291" s="101"/>
      <c r="P291" s="101"/>
      <c r="Q291" s="101"/>
      <c r="R291" s="101"/>
      <c r="S291" s="102"/>
      <c r="T291" s="38" t="s">
        <v>65</v>
      </c>
      <c r="U291" s="67">
        <f>IFERROR(U290/H290,"0")</f>
        <v>0</v>
      </c>
      <c r="V291" s="67">
        <f>IFERROR(V290/H290,"0")</f>
        <v>0</v>
      </c>
      <c r="W291" s="67">
        <f>IFERROR(IF(W290="",0,W290),"0")</f>
        <v>0</v>
      </c>
      <c r="X291" s="68"/>
      <c r="Y291" s="68"/>
    </row>
    <row r="292" spans="1:2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147"/>
      <c r="M292" s="145" t="s">
        <v>64</v>
      </c>
      <c r="N292" s="101"/>
      <c r="O292" s="101"/>
      <c r="P292" s="101"/>
      <c r="Q292" s="101"/>
      <c r="R292" s="101"/>
      <c r="S292" s="102"/>
      <c r="T292" s="38" t="s">
        <v>63</v>
      </c>
      <c r="U292" s="67">
        <f>IFERROR(SUM(U290:U290),"0")</f>
        <v>0</v>
      </c>
      <c r="V292" s="67">
        <f>IFERROR(SUM(V290:V290),"0")</f>
        <v>0</v>
      </c>
      <c r="W292" s="38"/>
      <c r="X292" s="68"/>
      <c r="Y292" s="68"/>
    </row>
    <row r="293" spans="1:25" ht="14.25" customHeight="1" x14ac:dyDescent="0.25">
      <c r="A293" s="141" t="s">
        <v>240</v>
      </c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62"/>
      <c r="Y293" s="62"/>
    </row>
    <row r="294" spans="1:25" ht="16.5" customHeight="1" x14ac:dyDescent="0.25">
      <c r="A294" s="55" t="s">
        <v>565</v>
      </c>
      <c r="B294" s="55" t="s">
        <v>566</v>
      </c>
      <c r="C294" s="32">
        <v>4301060314</v>
      </c>
      <c r="D294" s="142">
        <v>4607091384673</v>
      </c>
      <c r="E294" s="89"/>
      <c r="F294" s="64">
        <v>1.3</v>
      </c>
      <c r="G294" s="33">
        <v>6</v>
      </c>
      <c r="H294" s="64">
        <v>7.8</v>
      </c>
      <c r="I294" s="64">
        <v>8.3640000000000008</v>
      </c>
      <c r="J294" s="33">
        <v>56</v>
      </c>
      <c r="K294" s="34" t="s">
        <v>61</v>
      </c>
      <c r="L294" s="33">
        <v>30</v>
      </c>
      <c r="M294" s="311" t="s">
        <v>567</v>
      </c>
      <c r="N294" s="144"/>
      <c r="O294" s="144"/>
      <c r="P294" s="144"/>
      <c r="Q294" s="89"/>
      <c r="R294" s="35"/>
      <c r="S294" s="35"/>
      <c r="T294" s="36" t="s">
        <v>63</v>
      </c>
      <c r="U294" s="65">
        <v>30</v>
      </c>
      <c r="V294" s="66">
        <f>IFERROR(IF(U294="",0,CEILING((U294/$H294),1)*$H294),"")</f>
        <v>31.2</v>
      </c>
      <c r="W294" s="37">
        <f>IFERROR(IF(V294=0,"",ROUNDUP(V294/H294,0)*0.02175),"")</f>
        <v>8.6999999999999994E-2</v>
      </c>
      <c r="X294" s="57"/>
      <c r="Y294" s="58"/>
    </row>
    <row r="295" spans="1:25" x14ac:dyDescent="0.2">
      <c r="A295" s="146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147"/>
      <c r="M295" s="145" t="s">
        <v>64</v>
      </c>
      <c r="N295" s="101"/>
      <c r="O295" s="101"/>
      <c r="P295" s="101"/>
      <c r="Q295" s="101"/>
      <c r="R295" s="101"/>
      <c r="S295" s="102"/>
      <c r="T295" s="38" t="s">
        <v>65</v>
      </c>
      <c r="U295" s="67">
        <f>IFERROR(U294/H294,"0")</f>
        <v>3.8461538461538463</v>
      </c>
      <c r="V295" s="67">
        <f>IFERROR(V294/H294,"0")</f>
        <v>4</v>
      </c>
      <c r="W295" s="67">
        <f>IFERROR(IF(W294="",0,W294),"0")</f>
        <v>8.6999999999999994E-2</v>
      </c>
      <c r="X295" s="68"/>
      <c r="Y295" s="68"/>
    </row>
    <row r="296" spans="1:25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147"/>
      <c r="M296" s="145" t="s">
        <v>64</v>
      </c>
      <c r="N296" s="101"/>
      <c r="O296" s="101"/>
      <c r="P296" s="101"/>
      <c r="Q296" s="101"/>
      <c r="R296" s="101"/>
      <c r="S296" s="102"/>
      <c r="T296" s="38" t="s">
        <v>63</v>
      </c>
      <c r="U296" s="67">
        <f>IFERROR(SUM(U294:U294),"0")</f>
        <v>30</v>
      </c>
      <c r="V296" s="67">
        <f>IFERROR(SUM(V294:V294),"0")</f>
        <v>31.2</v>
      </c>
      <c r="W296" s="38"/>
      <c r="X296" s="68"/>
      <c r="Y296" s="68"/>
    </row>
    <row r="297" spans="1:25" ht="16.5" customHeight="1" x14ac:dyDescent="0.25">
      <c r="A297" s="140" t="s">
        <v>568</v>
      </c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61"/>
      <c r="Y297" s="61"/>
    </row>
    <row r="298" spans="1:25" ht="14.25" customHeight="1" x14ac:dyDescent="0.25">
      <c r="A298" s="141" t="s">
        <v>114</v>
      </c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62"/>
      <c r="Y298" s="62"/>
    </row>
    <row r="299" spans="1:25" ht="27" customHeight="1" x14ac:dyDescent="0.25">
      <c r="A299" s="55" t="s">
        <v>569</v>
      </c>
      <c r="B299" s="55" t="s">
        <v>570</v>
      </c>
      <c r="C299" s="32">
        <v>4301011483</v>
      </c>
      <c r="D299" s="142">
        <v>4680115881907</v>
      </c>
      <c r="E299" s="89"/>
      <c r="F299" s="64">
        <v>2.5</v>
      </c>
      <c r="G299" s="33">
        <v>6</v>
      </c>
      <c r="H299" s="64">
        <v>15</v>
      </c>
      <c r="I299" s="64">
        <v>15.48</v>
      </c>
      <c r="J299" s="33">
        <v>48</v>
      </c>
      <c r="K299" s="34" t="s">
        <v>61</v>
      </c>
      <c r="L299" s="33">
        <v>60</v>
      </c>
      <c r="M299" s="312" t="s">
        <v>571</v>
      </c>
      <c r="N299" s="144"/>
      <c r="O299" s="144"/>
      <c r="P299" s="144"/>
      <c r="Q299" s="89"/>
      <c r="R299" s="35" t="s">
        <v>281</v>
      </c>
      <c r="S299" s="35"/>
      <c r="T299" s="36" t="s">
        <v>63</v>
      </c>
      <c r="U299" s="65">
        <v>0</v>
      </c>
      <c r="V299" s="6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 t="s">
        <v>282</v>
      </c>
    </row>
    <row r="300" spans="1:25" ht="27" customHeight="1" x14ac:dyDescent="0.25">
      <c r="A300" s="55" t="s">
        <v>572</v>
      </c>
      <c r="B300" s="55" t="s">
        <v>573</v>
      </c>
      <c r="C300" s="32">
        <v>4301011324</v>
      </c>
      <c r="D300" s="142">
        <v>4607091384185</v>
      </c>
      <c r="E300" s="89"/>
      <c r="F300" s="64">
        <v>0.8</v>
      </c>
      <c r="G300" s="33">
        <v>15</v>
      </c>
      <c r="H300" s="64">
        <v>12</v>
      </c>
      <c r="I300" s="64">
        <v>12.48</v>
      </c>
      <c r="J300" s="33">
        <v>56</v>
      </c>
      <c r="K300" s="34" t="s">
        <v>61</v>
      </c>
      <c r="L300" s="33">
        <v>60</v>
      </c>
      <c r="M300" s="313" t="s">
        <v>574</v>
      </c>
      <c r="N300" s="144"/>
      <c r="O300" s="144"/>
      <c r="P300" s="144"/>
      <c r="Q300" s="89"/>
      <c r="R300" s="35"/>
      <c r="S300" s="35"/>
      <c r="T300" s="36" t="s">
        <v>63</v>
      </c>
      <c r="U300" s="65">
        <v>0</v>
      </c>
      <c r="V300" s="6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</row>
    <row r="301" spans="1:25" ht="27" customHeight="1" x14ac:dyDescent="0.25">
      <c r="A301" s="55" t="s">
        <v>575</v>
      </c>
      <c r="B301" s="55" t="s">
        <v>576</v>
      </c>
      <c r="C301" s="32">
        <v>4301011312</v>
      </c>
      <c r="D301" s="142">
        <v>4607091384192</v>
      </c>
      <c r="E301" s="89"/>
      <c r="F301" s="64">
        <v>1.8</v>
      </c>
      <c r="G301" s="33">
        <v>6</v>
      </c>
      <c r="H301" s="64">
        <v>10.8</v>
      </c>
      <c r="I301" s="64">
        <v>11.28</v>
      </c>
      <c r="J301" s="33">
        <v>56</v>
      </c>
      <c r="K301" s="34" t="s">
        <v>108</v>
      </c>
      <c r="L301" s="33">
        <v>60</v>
      </c>
      <c r="M301" s="314" t="s">
        <v>577</v>
      </c>
      <c r="N301" s="144"/>
      <c r="O301" s="144"/>
      <c r="P301" s="144"/>
      <c r="Q301" s="89"/>
      <c r="R301" s="35"/>
      <c r="S301" s="35"/>
      <c r="T301" s="36" t="s">
        <v>63</v>
      </c>
      <c r="U301" s="65">
        <v>0</v>
      </c>
      <c r="V301" s="6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</row>
    <row r="302" spans="1:25" ht="27" customHeight="1" x14ac:dyDescent="0.25">
      <c r="A302" s="55" t="s">
        <v>578</v>
      </c>
      <c r="B302" s="55" t="s">
        <v>579</v>
      </c>
      <c r="C302" s="32">
        <v>4301011303</v>
      </c>
      <c r="D302" s="142">
        <v>4607091384680</v>
      </c>
      <c r="E302" s="89"/>
      <c r="F302" s="64">
        <v>0.4</v>
      </c>
      <c r="G302" s="33">
        <v>10</v>
      </c>
      <c r="H302" s="64">
        <v>4</v>
      </c>
      <c r="I302" s="64">
        <v>4.21</v>
      </c>
      <c r="J302" s="33">
        <v>120</v>
      </c>
      <c r="K302" s="34" t="s">
        <v>61</v>
      </c>
      <c r="L302" s="33">
        <v>60</v>
      </c>
      <c r="M302" s="315" t="s">
        <v>580</v>
      </c>
      <c r="N302" s="144"/>
      <c r="O302" s="144"/>
      <c r="P302" s="144"/>
      <c r="Q302" s="89"/>
      <c r="R302" s="35"/>
      <c r="S302" s="35"/>
      <c r="T302" s="36" t="s">
        <v>63</v>
      </c>
      <c r="U302" s="65">
        <v>0</v>
      </c>
      <c r="V302" s="66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</row>
    <row r="303" spans="1:25" x14ac:dyDescent="0.2">
      <c r="A303" s="146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147"/>
      <c r="M303" s="145" t="s">
        <v>64</v>
      </c>
      <c r="N303" s="101"/>
      <c r="O303" s="101"/>
      <c r="P303" s="101"/>
      <c r="Q303" s="101"/>
      <c r="R303" s="101"/>
      <c r="S303" s="102"/>
      <c r="T303" s="38" t="s">
        <v>65</v>
      </c>
      <c r="U303" s="67">
        <f>IFERROR(U299/H299,"0")+IFERROR(U300/H300,"0")+IFERROR(U301/H301,"0")+IFERROR(U302/H302,"0")</f>
        <v>0</v>
      </c>
      <c r="V303" s="67">
        <f>IFERROR(V299/H299,"0")+IFERROR(V300/H300,"0")+IFERROR(V301/H301,"0")+IFERROR(V302/H302,"0")</f>
        <v>0</v>
      </c>
      <c r="W303" s="67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147"/>
      <c r="M304" s="145" t="s">
        <v>64</v>
      </c>
      <c r="N304" s="101"/>
      <c r="O304" s="101"/>
      <c r="P304" s="101"/>
      <c r="Q304" s="101"/>
      <c r="R304" s="101"/>
      <c r="S304" s="102"/>
      <c r="T304" s="38" t="s">
        <v>63</v>
      </c>
      <c r="U304" s="67">
        <f>IFERROR(SUM(U299:U302),"0")</f>
        <v>0</v>
      </c>
      <c r="V304" s="67">
        <f>IFERROR(SUM(V299:V302),"0")</f>
        <v>0</v>
      </c>
      <c r="W304" s="38"/>
      <c r="X304" s="68"/>
      <c r="Y304" s="68"/>
    </row>
    <row r="305" spans="1:25" ht="14.25" customHeight="1" x14ac:dyDescent="0.25">
      <c r="A305" s="141" t="s">
        <v>58</v>
      </c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62"/>
      <c r="Y305" s="62"/>
    </row>
    <row r="306" spans="1:25" ht="27" customHeight="1" x14ac:dyDescent="0.25">
      <c r="A306" s="55" t="s">
        <v>581</v>
      </c>
      <c r="B306" s="55" t="s">
        <v>582</v>
      </c>
      <c r="C306" s="32">
        <v>4301031139</v>
      </c>
      <c r="D306" s="142">
        <v>4607091384802</v>
      </c>
      <c r="E306" s="89"/>
      <c r="F306" s="64">
        <v>0.73</v>
      </c>
      <c r="G306" s="33">
        <v>6</v>
      </c>
      <c r="H306" s="64">
        <v>4.38</v>
      </c>
      <c r="I306" s="64">
        <v>4.58</v>
      </c>
      <c r="J306" s="33">
        <v>156</v>
      </c>
      <c r="K306" s="34" t="s">
        <v>61</v>
      </c>
      <c r="L306" s="33">
        <v>35</v>
      </c>
      <c r="M306" s="316" t="s">
        <v>583</v>
      </c>
      <c r="N306" s="144"/>
      <c r="O306" s="144"/>
      <c r="P306" s="144"/>
      <c r="Q306" s="89"/>
      <c r="R306" s="35"/>
      <c r="S306" s="35"/>
      <c r="T306" s="36" t="s">
        <v>63</v>
      </c>
      <c r="U306" s="65">
        <v>0</v>
      </c>
      <c r="V306" s="66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/>
    </row>
    <row r="307" spans="1:25" ht="27" customHeight="1" x14ac:dyDescent="0.25">
      <c r="A307" s="55" t="s">
        <v>584</v>
      </c>
      <c r="B307" s="55" t="s">
        <v>585</v>
      </c>
      <c r="C307" s="32">
        <v>4301031140</v>
      </c>
      <c r="D307" s="142">
        <v>4607091384826</v>
      </c>
      <c r="E307" s="89"/>
      <c r="F307" s="64">
        <v>0.35</v>
      </c>
      <c r="G307" s="33">
        <v>8</v>
      </c>
      <c r="H307" s="64">
        <v>2.8</v>
      </c>
      <c r="I307" s="64">
        <v>2.9</v>
      </c>
      <c r="J307" s="33">
        <v>234</v>
      </c>
      <c r="K307" s="34" t="s">
        <v>61</v>
      </c>
      <c r="L307" s="33">
        <v>35</v>
      </c>
      <c r="M307" s="317" t="s">
        <v>586</v>
      </c>
      <c r="N307" s="144"/>
      <c r="O307" s="144"/>
      <c r="P307" s="144"/>
      <c r="Q307" s="89"/>
      <c r="R307" s="35"/>
      <c r="S307" s="35"/>
      <c r="T307" s="36" t="s">
        <v>63</v>
      </c>
      <c r="U307" s="65">
        <v>0</v>
      </c>
      <c r="V307" s="66">
        <f>IFERROR(IF(U307="",0,CEILING((U307/$H307),1)*$H307),"")</f>
        <v>0</v>
      </c>
      <c r="W307" s="37" t="str">
        <f>IFERROR(IF(V307=0,"",ROUNDUP(V307/H307,0)*0.00502),"")</f>
        <v/>
      </c>
      <c r="X307" s="57"/>
      <c r="Y307" s="58"/>
    </row>
    <row r="308" spans="1:25" x14ac:dyDescent="0.2">
      <c r="A308" s="146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147"/>
      <c r="M308" s="145" t="s">
        <v>64</v>
      </c>
      <c r="N308" s="101"/>
      <c r="O308" s="101"/>
      <c r="P308" s="101"/>
      <c r="Q308" s="101"/>
      <c r="R308" s="101"/>
      <c r="S308" s="102"/>
      <c r="T308" s="38" t="s">
        <v>65</v>
      </c>
      <c r="U308" s="67">
        <f>IFERROR(U306/H306,"0")+IFERROR(U307/H307,"0")</f>
        <v>0</v>
      </c>
      <c r="V308" s="67">
        <f>IFERROR(V306/H306,"0")+IFERROR(V307/H307,"0")</f>
        <v>0</v>
      </c>
      <c r="W308" s="67">
        <f>IFERROR(IF(W306="",0,W306),"0")+IFERROR(IF(W307="",0,W307),"0")</f>
        <v>0</v>
      </c>
      <c r="X308" s="68"/>
      <c r="Y308" s="68"/>
    </row>
    <row r="309" spans="1:25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147"/>
      <c r="M309" s="145" t="s">
        <v>64</v>
      </c>
      <c r="N309" s="101"/>
      <c r="O309" s="101"/>
      <c r="P309" s="101"/>
      <c r="Q309" s="101"/>
      <c r="R309" s="101"/>
      <c r="S309" s="102"/>
      <c r="T309" s="38" t="s">
        <v>63</v>
      </c>
      <c r="U309" s="67">
        <f>IFERROR(SUM(U306:U307),"0")</f>
        <v>0</v>
      </c>
      <c r="V309" s="67">
        <f>IFERROR(SUM(V306:V307),"0")</f>
        <v>0</v>
      </c>
      <c r="W309" s="38"/>
      <c r="X309" s="68"/>
      <c r="Y309" s="68"/>
    </row>
    <row r="310" spans="1:25" ht="14.25" customHeight="1" x14ac:dyDescent="0.25">
      <c r="A310" s="141" t="s">
        <v>66</v>
      </c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62"/>
      <c r="Y310" s="62"/>
    </row>
    <row r="311" spans="1:25" ht="27" customHeight="1" x14ac:dyDescent="0.25">
      <c r="A311" s="55" t="s">
        <v>587</v>
      </c>
      <c r="B311" s="55" t="s">
        <v>588</v>
      </c>
      <c r="C311" s="32">
        <v>4301051445</v>
      </c>
      <c r="D311" s="142">
        <v>4680115881976</v>
      </c>
      <c r="E311" s="89"/>
      <c r="F311" s="64">
        <v>1.3</v>
      </c>
      <c r="G311" s="33">
        <v>6</v>
      </c>
      <c r="H311" s="64">
        <v>7.8</v>
      </c>
      <c r="I311" s="64">
        <v>8.2799999999999994</v>
      </c>
      <c r="J311" s="33">
        <v>56</v>
      </c>
      <c r="K311" s="34" t="s">
        <v>61</v>
      </c>
      <c r="L311" s="33">
        <v>40</v>
      </c>
      <c r="M311" s="318" t="s">
        <v>589</v>
      </c>
      <c r="N311" s="144"/>
      <c r="O311" s="144"/>
      <c r="P311" s="144"/>
      <c r="Q311" s="89"/>
      <c r="R311" s="35" t="s">
        <v>281</v>
      </c>
      <c r="S311" s="35"/>
      <c r="T311" s="36" t="s">
        <v>63</v>
      </c>
      <c r="U311" s="65">
        <v>0</v>
      </c>
      <c r="V311" s="6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 t="s">
        <v>282</v>
      </c>
    </row>
    <row r="312" spans="1:25" ht="27" customHeight="1" x14ac:dyDescent="0.25">
      <c r="A312" s="55" t="s">
        <v>590</v>
      </c>
      <c r="B312" s="55" t="s">
        <v>591</v>
      </c>
      <c r="C312" s="32">
        <v>4301051444</v>
      </c>
      <c r="D312" s="142">
        <v>4680115881969</v>
      </c>
      <c r="E312" s="89"/>
      <c r="F312" s="64">
        <v>0.4</v>
      </c>
      <c r="G312" s="33">
        <v>6</v>
      </c>
      <c r="H312" s="64">
        <v>2.4</v>
      </c>
      <c r="I312" s="64">
        <v>2.6</v>
      </c>
      <c r="J312" s="33">
        <v>156</v>
      </c>
      <c r="K312" s="34" t="s">
        <v>61</v>
      </c>
      <c r="L312" s="33">
        <v>40</v>
      </c>
      <c r="M312" s="319" t="s">
        <v>592</v>
      </c>
      <c r="N312" s="144"/>
      <c r="O312" s="144"/>
      <c r="P312" s="144"/>
      <c r="Q312" s="89"/>
      <c r="R312" s="35" t="s">
        <v>281</v>
      </c>
      <c r="S312" s="35"/>
      <c r="T312" s="36" t="s">
        <v>63</v>
      </c>
      <c r="U312" s="65">
        <v>0</v>
      </c>
      <c r="V312" s="6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 t="s">
        <v>282</v>
      </c>
    </row>
    <row r="313" spans="1:25" ht="27" customHeight="1" x14ac:dyDescent="0.25">
      <c r="A313" s="55" t="s">
        <v>593</v>
      </c>
      <c r="B313" s="55" t="s">
        <v>594</v>
      </c>
      <c r="C313" s="32">
        <v>4301051303</v>
      </c>
      <c r="D313" s="142">
        <v>4607091384246</v>
      </c>
      <c r="E313" s="89"/>
      <c r="F313" s="64">
        <v>1.3</v>
      </c>
      <c r="G313" s="33">
        <v>6</v>
      </c>
      <c r="H313" s="64">
        <v>7.8</v>
      </c>
      <c r="I313" s="64">
        <v>8.3640000000000008</v>
      </c>
      <c r="J313" s="33">
        <v>56</v>
      </c>
      <c r="K313" s="34" t="s">
        <v>61</v>
      </c>
      <c r="L313" s="33">
        <v>40</v>
      </c>
      <c r="M313" s="320" t="s">
        <v>595</v>
      </c>
      <c r="N313" s="144"/>
      <c r="O313" s="144"/>
      <c r="P313" s="144"/>
      <c r="Q313" s="89"/>
      <c r="R313" s="35"/>
      <c r="S313" s="35"/>
      <c r="T313" s="36" t="s">
        <v>63</v>
      </c>
      <c r="U313" s="65">
        <v>35</v>
      </c>
      <c r="V313" s="66">
        <f>IFERROR(IF(U313="",0,CEILING((U313/$H313),1)*$H313),"")</f>
        <v>39</v>
      </c>
      <c r="W313" s="37">
        <f>IFERROR(IF(V313=0,"",ROUNDUP(V313/H313,0)*0.02175),"")</f>
        <v>0.10874999999999999</v>
      </c>
      <c r="X313" s="57"/>
      <c r="Y313" s="58"/>
    </row>
    <row r="314" spans="1:25" ht="27" customHeight="1" x14ac:dyDescent="0.25">
      <c r="A314" s="55" t="s">
        <v>596</v>
      </c>
      <c r="B314" s="55" t="s">
        <v>597</v>
      </c>
      <c r="C314" s="32">
        <v>4301051297</v>
      </c>
      <c r="D314" s="142">
        <v>4607091384253</v>
      </c>
      <c r="E314" s="89"/>
      <c r="F314" s="64">
        <v>0.4</v>
      </c>
      <c r="G314" s="33">
        <v>6</v>
      </c>
      <c r="H314" s="64">
        <v>2.4</v>
      </c>
      <c r="I314" s="64">
        <v>2.6840000000000002</v>
      </c>
      <c r="J314" s="33">
        <v>156</v>
      </c>
      <c r="K314" s="34" t="s">
        <v>61</v>
      </c>
      <c r="L314" s="33">
        <v>40</v>
      </c>
      <c r="M314" s="321" t="s">
        <v>598</v>
      </c>
      <c r="N314" s="144"/>
      <c r="O314" s="144"/>
      <c r="P314" s="144"/>
      <c r="Q314" s="89"/>
      <c r="R314" s="35"/>
      <c r="S314" s="35"/>
      <c r="T314" s="36" t="s">
        <v>63</v>
      </c>
      <c r="U314" s="65">
        <v>0</v>
      </c>
      <c r="V314" s="66">
        <f>IFERROR(IF(U314="",0,CEILING((U314/$H314),1)*$H314),"")</f>
        <v>0</v>
      </c>
      <c r="W314" s="37" t="str">
        <f>IFERROR(IF(V314=0,"",ROUNDUP(V314/H314,0)*0.00753),"")</f>
        <v/>
      </c>
      <c r="X314" s="57"/>
      <c r="Y314" s="58"/>
    </row>
    <row r="315" spans="1:25" x14ac:dyDescent="0.2">
      <c r="A315" s="146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147"/>
      <c r="M315" s="145" t="s">
        <v>64</v>
      </c>
      <c r="N315" s="101"/>
      <c r="O315" s="101"/>
      <c r="P315" s="101"/>
      <c r="Q315" s="101"/>
      <c r="R315" s="101"/>
      <c r="S315" s="102"/>
      <c r="T315" s="38" t="s">
        <v>65</v>
      </c>
      <c r="U315" s="67">
        <f>IFERROR(U311/H311,"0")+IFERROR(U312/H312,"0")+IFERROR(U313/H313,"0")+IFERROR(U314/H314,"0")</f>
        <v>4.4871794871794872</v>
      </c>
      <c r="V315" s="67">
        <f>IFERROR(V311/H311,"0")+IFERROR(V312/H312,"0")+IFERROR(V313/H313,"0")+IFERROR(V314/H314,"0")</f>
        <v>5</v>
      </c>
      <c r="W315" s="67">
        <f>IFERROR(IF(W311="",0,W311),"0")+IFERROR(IF(W312="",0,W312),"0")+IFERROR(IF(W313="",0,W313),"0")+IFERROR(IF(W314="",0,W314),"0")</f>
        <v>0.10874999999999999</v>
      </c>
      <c r="X315" s="68"/>
      <c r="Y315" s="68"/>
    </row>
    <row r="316" spans="1:2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147"/>
      <c r="M316" s="145" t="s">
        <v>64</v>
      </c>
      <c r="N316" s="101"/>
      <c r="O316" s="101"/>
      <c r="P316" s="101"/>
      <c r="Q316" s="101"/>
      <c r="R316" s="101"/>
      <c r="S316" s="102"/>
      <c r="T316" s="38" t="s">
        <v>63</v>
      </c>
      <c r="U316" s="67">
        <f>IFERROR(SUM(U311:U314),"0")</f>
        <v>35</v>
      </c>
      <c r="V316" s="67">
        <f>IFERROR(SUM(V311:V314),"0")</f>
        <v>39</v>
      </c>
      <c r="W316" s="38"/>
      <c r="X316" s="68"/>
      <c r="Y316" s="68"/>
    </row>
    <row r="317" spans="1:25" ht="14.25" customHeight="1" x14ac:dyDescent="0.25">
      <c r="A317" s="141" t="s">
        <v>240</v>
      </c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62"/>
      <c r="Y317" s="62"/>
    </row>
    <row r="318" spans="1:25" ht="27" customHeight="1" x14ac:dyDescent="0.25">
      <c r="A318" s="55" t="s">
        <v>599</v>
      </c>
      <c r="B318" s="55" t="s">
        <v>600</v>
      </c>
      <c r="C318" s="32">
        <v>4301060323</v>
      </c>
      <c r="D318" s="142">
        <v>4607091389357</v>
      </c>
      <c r="E318" s="89"/>
      <c r="F318" s="64">
        <v>1.3</v>
      </c>
      <c r="G318" s="33">
        <v>6</v>
      </c>
      <c r="H318" s="64">
        <v>7.8</v>
      </c>
      <c r="I318" s="64">
        <v>8.2799999999999994</v>
      </c>
      <c r="J318" s="33">
        <v>56</v>
      </c>
      <c r="K318" s="34" t="s">
        <v>61</v>
      </c>
      <c r="L318" s="33">
        <v>30</v>
      </c>
      <c r="M318" s="322" t="s">
        <v>601</v>
      </c>
      <c r="N318" s="144"/>
      <c r="O318" s="144"/>
      <c r="P318" s="144"/>
      <c r="Q318" s="89"/>
      <c r="R318" s="35"/>
      <c r="S318" s="35"/>
      <c r="T318" s="36" t="s">
        <v>63</v>
      </c>
      <c r="U318" s="65">
        <v>0</v>
      </c>
      <c r="V318" s="66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</row>
    <row r="319" spans="1:25" ht="27" customHeight="1" x14ac:dyDescent="0.25">
      <c r="A319" s="55" t="s">
        <v>599</v>
      </c>
      <c r="B319" s="55" t="s">
        <v>602</v>
      </c>
      <c r="C319" s="32">
        <v>4301060322</v>
      </c>
      <c r="D319" s="142">
        <v>4607091389357</v>
      </c>
      <c r="E319" s="89"/>
      <c r="F319" s="64">
        <v>1.3</v>
      </c>
      <c r="G319" s="33">
        <v>6</v>
      </c>
      <c r="H319" s="64">
        <v>7.8</v>
      </c>
      <c r="I319" s="64">
        <v>8.2799999999999994</v>
      </c>
      <c r="J319" s="33">
        <v>56</v>
      </c>
      <c r="K319" s="34" t="s">
        <v>61</v>
      </c>
      <c r="L319" s="33">
        <v>40</v>
      </c>
      <c r="M319" s="323" t="s">
        <v>601</v>
      </c>
      <c r="N319" s="144"/>
      <c r="O319" s="144"/>
      <c r="P319" s="144"/>
      <c r="Q319" s="89"/>
      <c r="R319" s="35"/>
      <c r="S319" s="35"/>
      <c r="T319" s="36" t="s">
        <v>63</v>
      </c>
      <c r="U319" s="65">
        <v>0</v>
      </c>
      <c r="V319" s="66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</row>
    <row r="320" spans="1:25" x14ac:dyDescent="0.2">
      <c r="A320" s="146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147"/>
      <c r="M320" s="145" t="s">
        <v>64</v>
      </c>
      <c r="N320" s="101"/>
      <c r="O320" s="101"/>
      <c r="P320" s="101"/>
      <c r="Q320" s="101"/>
      <c r="R320" s="101"/>
      <c r="S320" s="102"/>
      <c r="T320" s="38" t="s">
        <v>65</v>
      </c>
      <c r="U320" s="67">
        <f>IFERROR(U318/H318,"0")+IFERROR(U319/H319,"0")</f>
        <v>0</v>
      </c>
      <c r="V320" s="67">
        <f>IFERROR(V318/H318,"0")+IFERROR(V319/H319,"0")</f>
        <v>0</v>
      </c>
      <c r="W320" s="67">
        <f>IFERROR(IF(W318="",0,W318),"0")+IFERROR(IF(W319="",0,W319),"0")</f>
        <v>0</v>
      </c>
      <c r="X320" s="68"/>
      <c r="Y320" s="68"/>
    </row>
    <row r="321" spans="1:25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147"/>
      <c r="M321" s="145" t="s">
        <v>64</v>
      </c>
      <c r="N321" s="101"/>
      <c r="O321" s="101"/>
      <c r="P321" s="101"/>
      <c r="Q321" s="101"/>
      <c r="R321" s="101"/>
      <c r="S321" s="102"/>
      <c r="T321" s="38" t="s">
        <v>63</v>
      </c>
      <c r="U321" s="67">
        <f>IFERROR(SUM(U318:U319),"0")</f>
        <v>0</v>
      </c>
      <c r="V321" s="67">
        <f>IFERROR(SUM(V318:V319),"0")</f>
        <v>0</v>
      </c>
      <c r="W321" s="38"/>
      <c r="X321" s="68"/>
      <c r="Y321" s="68"/>
    </row>
    <row r="322" spans="1:25" ht="27.75" customHeight="1" x14ac:dyDescent="0.2">
      <c r="A322" s="138" t="s">
        <v>603</v>
      </c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49"/>
      <c r="Y322" s="49"/>
    </row>
    <row r="323" spans="1:25" ht="16.5" customHeight="1" x14ac:dyDescent="0.25">
      <c r="A323" s="140" t="s">
        <v>604</v>
      </c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61"/>
      <c r="Y323" s="61"/>
    </row>
    <row r="324" spans="1:25" ht="14.25" customHeight="1" x14ac:dyDescent="0.25">
      <c r="A324" s="141" t="s">
        <v>114</v>
      </c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62"/>
      <c r="Y324" s="62"/>
    </row>
    <row r="325" spans="1:25" ht="27" customHeight="1" x14ac:dyDescent="0.25">
      <c r="A325" s="55" t="s">
        <v>605</v>
      </c>
      <c r="B325" s="55" t="s">
        <v>606</v>
      </c>
      <c r="C325" s="32">
        <v>4301011428</v>
      </c>
      <c r="D325" s="142">
        <v>4607091389708</v>
      </c>
      <c r="E325" s="89"/>
      <c r="F325" s="64">
        <v>0.45</v>
      </c>
      <c r="G325" s="33">
        <v>6</v>
      </c>
      <c r="H325" s="64">
        <v>2.7</v>
      </c>
      <c r="I325" s="64">
        <v>2.9</v>
      </c>
      <c r="J325" s="33">
        <v>156</v>
      </c>
      <c r="K325" s="34" t="s">
        <v>108</v>
      </c>
      <c r="L325" s="33">
        <v>50</v>
      </c>
      <c r="M325" s="324" t="s">
        <v>607</v>
      </c>
      <c r="N325" s="144"/>
      <c r="O325" s="144"/>
      <c r="P325" s="144"/>
      <c r="Q325" s="89"/>
      <c r="R325" s="35"/>
      <c r="S325" s="35"/>
      <c r="T325" s="36" t="s">
        <v>63</v>
      </c>
      <c r="U325" s="65">
        <v>0</v>
      </c>
      <c r="V325" s="6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</row>
    <row r="326" spans="1:25" ht="27" customHeight="1" x14ac:dyDescent="0.25">
      <c r="A326" s="55" t="s">
        <v>608</v>
      </c>
      <c r="B326" s="55" t="s">
        <v>609</v>
      </c>
      <c r="C326" s="32">
        <v>4301011427</v>
      </c>
      <c r="D326" s="142">
        <v>4607091389692</v>
      </c>
      <c r="E326" s="89"/>
      <c r="F326" s="64">
        <v>0.45</v>
      </c>
      <c r="G326" s="33">
        <v>6</v>
      </c>
      <c r="H326" s="64">
        <v>2.7</v>
      </c>
      <c r="I326" s="64">
        <v>2.9</v>
      </c>
      <c r="J326" s="33">
        <v>156</v>
      </c>
      <c r="K326" s="34" t="s">
        <v>108</v>
      </c>
      <c r="L326" s="33">
        <v>50</v>
      </c>
      <c r="M326" s="325" t="s">
        <v>610</v>
      </c>
      <c r="N326" s="144"/>
      <c r="O326" s="144"/>
      <c r="P326" s="144"/>
      <c r="Q326" s="89"/>
      <c r="R326" s="35"/>
      <c r="S326" s="35"/>
      <c r="T326" s="36" t="s">
        <v>63</v>
      </c>
      <c r="U326" s="65">
        <v>0</v>
      </c>
      <c r="V326" s="66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</row>
    <row r="327" spans="1:25" x14ac:dyDescent="0.2">
      <c r="A327" s="146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147"/>
      <c r="M327" s="145" t="s">
        <v>64</v>
      </c>
      <c r="N327" s="101"/>
      <c r="O327" s="101"/>
      <c r="P327" s="101"/>
      <c r="Q327" s="101"/>
      <c r="R327" s="101"/>
      <c r="S327" s="102"/>
      <c r="T327" s="38" t="s">
        <v>65</v>
      </c>
      <c r="U327" s="67">
        <f>IFERROR(U325/H325,"0")+IFERROR(U326/H326,"0")</f>
        <v>0</v>
      </c>
      <c r="V327" s="67">
        <f>IFERROR(V325/H325,"0")+IFERROR(V326/H326,"0")</f>
        <v>0</v>
      </c>
      <c r="W327" s="67">
        <f>IFERROR(IF(W325="",0,W325),"0")+IFERROR(IF(W326="",0,W326),"0")</f>
        <v>0</v>
      </c>
      <c r="X327" s="68"/>
      <c r="Y327" s="68"/>
    </row>
    <row r="328" spans="1:25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147"/>
      <c r="M328" s="145" t="s">
        <v>64</v>
      </c>
      <c r="N328" s="101"/>
      <c r="O328" s="101"/>
      <c r="P328" s="101"/>
      <c r="Q328" s="101"/>
      <c r="R328" s="101"/>
      <c r="S328" s="102"/>
      <c r="T328" s="38" t="s">
        <v>63</v>
      </c>
      <c r="U328" s="67">
        <f>IFERROR(SUM(U325:U326),"0")</f>
        <v>0</v>
      </c>
      <c r="V328" s="67">
        <f>IFERROR(SUM(V325:V326),"0")</f>
        <v>0</v>
      </c>
      <c r="W328" s="38"/>
      <c r="X328" s="68"/>
      <c r="Y328" s="68"/>
    </row>
    <row r="329" spans="1:25" ht="14.25" customHeight="1" x14ac:dyDescent="0.25">
      <c r="A329" s="141" t="s">
        <v>58</v>
      </c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62"/>
      <c r="Y329" s="62"/>
    </row>
    <row r="330" spans="1:25" ht="27" customHeight="1" x14ac:dyDescent="0.25">
      <c r="A330" s="55" t="s">
        <v>611</v>
      </c>
      <c r="B330" s="55" t="s">
        <v>612</v>
      </c>
      <c r="C330" s="32">
        <v>4301031177</v>
      </c>
      <c r="D330" s="142">
        <v>4607091389753</v>
      </c>
      <c r="E330" s="89"/>
      <c r="F330" s="64">
        <v>0.7</v>
      </c>
      <c r="G330" s="33">
        <v>6</v>
      </c>
      <c r="H330" s="64">
        <v>4.2</v>
      </c>
      <c r="I330" s="64">
        <v>4.43</v>
      </c>
      <c r="J330" s="33">
        <v>156</v>
      </c>
      <c r="K330" s="34" t="s">
        <v>61</v>
      </c>
      <c r="L330" s="33">
        <v>45</v>
      </c>
      <c r="M330" s="326" t="s">
        <v>613</v>
      </c>
      <c r="N330" s="144"/>
      <c r="O330" s="144"/>
      <c r="P330" s="144"/>
      <c r="Q330" s="89"/>
      <c r="R330" s="35"/>
      <c r="S330" s="35"/>
      <c r="T330" s="36" t="s">
        <v>63</v>
      </c>
      <c r="U330" s="65">
        <v>25</v>
      </c>
      <c r="V330" s="66">
        <f t="shared" ref="V330:V336" si="14">IFERROR(IF(U330="",0,CEILING((U330/$H330),1)*$H330),"")</f>
        <v>25.200000000000003</v>
      </c>
      <c r="W330" s="37">
        <f>IFERROR(IF(V330=0,"",ROUNDUP(V330/H330,0)*0.00753),"")</f>
        <v>4.5179999999999998E-2</v>
      </c>
      <c r="X330" s="57"/>
      <c r="Y330" s="58"/>
    </row>
    <row r="331" spans="1:25" ht="27" customHeight="1" x14ac:dyDescent="0.25">
      <c r="A331" s="55" t="s">
        <v>614</v>
      </c>
      <c r="B331" s="55" t="s">
        <v>615</v>
      </c>
      <c r="C331" s="32">
        <v>4301031174</v>
      </c>
      <c r="D331" s="142">
        <v>4607091389760</v>
      </c>
      <c r="E331" s="89"/>
      <c r="F331" s="64">
        <v>0.7</v>
      </c>
      <c r="G331" s="33">
        <v>6</v>
      </c>
      <c r="H331" s="64">
        <v>4.2</v>
      </c>
      <c r="I331" s="64">
        <v>4.43</v>
      </c>
      <c r="J331" s="33">
        <v>156</v>
      </c>
      <c r="K331" s="34" t="s">
        <v>61</v>
      </c>
      <c r="L331" s="33">
        <v>45</v>
      </c>
      <c r="M331" s="327" t="s">
        <v>616</v>
      </c>
      <c r="N331" s="144"/>
      <c r="O331" s="144"/>
      <c r="P331" s="144"/>
      <c r="Q331" s="89"/>
      <c r="R331" s="35"/>
      <c r="S331" s="35"/>
      <c r="T331" s="36" t="s">
        <v>63</v>
      </c>
      <c r="U331" s="65">
        <v>0</v>
      </c>
      <c r="V331" s="66">
        <f t="shared" si="14"/>
        <v>0</v>
      </c>
      <c r="W331" s="37" t="str">
        <f>IFERROR(IF(V331=0,"",ROUNDUP(V331/H331,0)*0.00753),"")</f>
        <v/>
      </c>
      <c r="X331" s="57"/>
      <c r="Y331" s="58"/>
    </row>
    <row r="332" spans="1:25" ht="27" customHeight="1" x14ac:dyDescent="0.25">
      <c r="A332" s="55" t="s">
        <v>617</v>
      </c>
      <c r="B332" s="55" t="s">
        <v>618</v>
      </c>
      <c r="C332" s="32">
        <v>4301031175</v>
      </c>
      <c r="D332" s="142">
        <v>4607091389746</v>
      </c>
      <c r="E332" s="89"/>
      <c r="F332" s="64">
        <v>0.7</v>
      </c>
      <c r="G332" s="33">
        <v>6</v>
      </c>
      <c r="H332" s="64">
        <v>4.2</v>
      </c>
      <c r="I332" s="64">
        <v>4.43</v>
      </c>
      <c r="J332" s="33">
        <v>156</v>
      </c>
      <c r="K332" s="34" t="s">
        <v>61</v>
      </c>
      <c r="L332" s="33">
        <v>45</v>
      </c>
      <c r="M332" s="328" t="s">
        <v>619</v>
      </c>
      <c r="N332" s="144"/>
      <c r="O332" s="144"/>
      <c r="P332" s="144"/>
      <c r="Q332" s="89"/>
      <c r="R332" s="35"/>
      <c r="S332" s="35"/>
      <c r="T332" s="36" t="s">
        <v>63</v>
      </c>
      <c r="U332" s="65">
        <v>0</v>
      </c>
      <c r="V332" s="66">
        <f t="shared" si="14"/>
        <v>0</v>
      </c>
      <c r="W332" s="37" t="str">
        <f>IFERROR(IF(V332=0,"",ROUNDUP(V332/H332,0)*0.00753),"")</f>
        <v/>
      </c>
      <c r="X332" s="57"/>
      <c r="Y332" s="58"/>
    </row>
    <row r="333" spans="1:25" ht="27" customHeight="1" x14ac:dyDescent="0.25">
      <c r="A333" s="55" t="s">
        <v>620</v>
      </c>
      <c r="B333" s="55" t="s">
        <v>621</v>
      </c>
      <c r="C333" s="32">
        <v>4301031178</v>
      </c>
      <c r="D333" s="142">
        <v>4607091384338</v>
      </c>
      <c r="E333" s="89"/>
      <c r="F333" s="64">
        <v>0.35</v>
      </c>
      <c r="G333" s="33">
        <v>6</v>
      </c>
      <c r="H333" s="64">
        <v>2.1</v>
      </c>
      <c r="I333" s="64">
        <v>2.23</v>
      </c>
      <c r="J333" s="33">
        <v>234</v>
      </c>
      <c r="K333" s="34" t="s">
        <v>61</v>
      </c>
      <c r="L333" s="33">
        <v>45</v>
      </c>
      <c r="M333" s="329" t="s">
        <v>622</v>
      </c>
      <c r="N333" s="144"/>
      <c r="O333" s="144"/>
      <c r="P333" s="144"/>
      <c r="Q333" s="89"/>
      <c r="R333" s="35"/>
      <c r="S333" s="35"/>
      <c r="T333" s="36" t="s">
        <v>63</v>
      </c>
      <c r="U333" s="65">
        <v>0</v>
      </c>
      <c r="V333" s="66">
        <f t="shared" si="14"/>
        <v>0</v>
      </c>
      <c r="W333" s="37" t="str">
        <f>IFERROR(IF(V333=0,"",ROUNDUP(V333/H333,0)*0.00502),"")</f>
        <v/>
      </c>
      <c r="X333" s="57"/>
      <c r="Y333" s="58"/>
    </row>
    <row r="334" spans="1:25" ht="37.5" customHeight="1" x14ac:dyDescent="0.25">
      <c r="A334" s="55" t="s">
        <v>623</v>
      </c>
      <c r="B334" s="55" t="s">
        <v>624</v>
      </c>
      <c r="C334" s="32">
        <v>4301031171</v>
      </c>
      <c r="D334" s="142">
        <v>4607091389524</v>
      </c>
      <c r="E334" s="89"/>
      <c r="F334" s="64">
        <v>0.35</v>
      </c>
      <c r="G334" s="33">
        <v>6</v>
      </c>
      <c r="H334" s="64">
        <v>2.1</v>
      </c>
      <c r="I334" s="64">
        <v>2.23</v>
      </c>
      <c r="J334" s="33">
        <v>234</v>
      </c>
      <c r="K334" s="34" t="s">
        <v>61</v>
      </c>
      <c r="L334" s="33">
        <v>45</v>
      </c>
      <c r="M334" s="330" t="s">
        <v>625</v>
      </c>
      <c r="N334" s="144"/>
      <c r="O334" s="144"/>
      <c r="P334" s="144"/>
      <c r="Q334" s="89"/>
      <c r="R334" s="35"/>
      <c r="S334" s="35"/>
      <c r="T334" s="36" t="s">
        <v>63</v>
      </c>
      <c r="U334" s="65">
        <v>0</v>
      </c>
      <c r="V334" s="66">
        <f t="shared" si="14"/>
        <v>0</v>
      </c>
      <c r="W334" s="37" t="str">
        <f>IFERROR(IF(V334=0,"",ROUNDUP(V334/H334,0)*0.00502),"")</f>
        <v/>
      </c>
      <c r="X334" s="57"/>
      <c r="Y334" s="58"/>
    </row>
    <row r="335" spans="1:25" ht="27" customHeight="1" x14ac:dyDescent="0.25">
      <c r="A335" s="55" t="s">
        <v>626</v>
      </c>
      <c r="B335" s="55" t="s">
        <v>627</v>
      </c>
      <c r="C335" s="32">
        <v>4301031170</v>
      </c>
      <c r="D335" s="142">
        <v>4607091384345</v>
      </c>
      <c r="E335" s="89"/>
      <c r="F335" s="64">
        <v>0.35</v>
      </c>
      <c r="G335" s="33">
        <v>6</v>
      </c>
      <c r="H335" s="64">
        <v>2.1</v>
      </c>
      <c r="I335" s="64">
        <v>2.23</v>
      </c>
      <c r="J335" s="33">
        <v>234</v>
      </c>
      <c r="K335" s="34" t="s">
        <v>61</v>
      </c>
      <c r="L335" s="33">
        <v>45</v>
      </c>
      <c r="M335" s="331" t="s">
        <v>628</v>
      </c>
      <c r="N335" s="144"/>
      <c r="O335" s="144"/>
      <c r="P335" s="144"/>
      <c r="Q335" s="89"/>
      <c r="R335" s="35"/>
      <c r="S335" s="35"/>
      <c r="T335" s="36" t="s">
        <v>63</v>
      </c>
      <c r="U335" s="65">
        <v>0</v>
      </c>
      <c r="V335" s="66">
        <f t="shared" si="14"/>
        <v>0</v>
      </c>
      <c r="W335" s="37" t="str">
        <f>IFERROR(IF(V335=0,"",ROUNDUP(V335/H335,0)*0.00502),"")</f>
        <v/>
      </c>
      <c r="X335" s="57"/>
      <c r="Y335" s="58"/>
    </row>
    <row r="336" spans="1:25" ht="27" customHeight="1" x14ac:dyDescent="0.25">
      <c r="A336" s="55" t="s">
        <v>629</v>
      </c>
      <c r="B336" s="55" t="s">
        <v>630</v>
      </c>
      <c r="C336" s="32">
        <v>4301031172</v>
      </c>
      <c r="D336" s="142">
        <v>4607091389531</v>
      </c>
      <c r="E336" s="89"/>
      <c r="F336" s="64">
        <v>0.35</v>
      </c>
      <c r="G336" s="33">
        <v>6</v>
      </c>
      <c r="H336" s="64">
        <v>2.1</v>
      </c>
      <c r="I336" s="64">
        <v>2.23</v>
      </c>
      <c r="J336" s="33">
        <v>234</v>
      </c>
      <c r="K336" s="34" t="s">
        <v>61</v>
      </c>
      <c r="L336" s="33">
        <v>45</v>
      </c>
      <c r="M336" s="332" t="s">
        <v>631</v>
      </c>
      <c r="N336" s="144"/>
      <c r="O336" s="144"/>
      <c r="P336" s="144"/>
      <c r="Q336" s="89"/>
      <c r="R336" s="35"/>
      <c r="S336" s="35"/>
      <c r="T336" s="36" t="s">
        <v>63</v>
      </c>
      <c r="U336" s="65">
        <v>0</v>
      </c>
      <c r="V336" s="66">
        <f t="shared" si="14"/>
        <v>0</v>
      </c>
      <c r="W336" s="37" t="str">
        <f>IFERROR(IF(V336=0,"",ROUNDUP(V336/H336,0)*0.00502),"")</f>
        <v/>
      </c>
      <c r="X336" s="57"/>
      <c r="Y336" s="58"/>
    </row>
    <row r="337" spans="1:25" x14ac:dyDescent="0.2">
      <c r="A337" s="146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147"/>
      <c r="M337" s="145" t="s">
        <v>64</v>
      </c>
      <c r="N337" s="101"/>
      <c r="O337" s="101"/>
      <c r="P337" s="101"/>
      <c r="Q337" s="101"/>
      <c r="R337" s="101"/>
      <c r="S337" s="102"/>
      <c r="T337" s="38" t="s">
        <v>65</v>
      </c>
      <c r="U337" s="67">
        <f>IFERROR(U330/H330,"0")+IFERROR(U331/H331,"0")+IFERROR(U332/H332,"0")+IFERROR(U333/H333,"0")+IFERROR(U334/H334,"0")+IFERROR(U335/H335,"0")+IFERROR(U336/H336,"0")</f>
        <v>5.9523809523809526</v>
      </c>
      <c r="V337" s="67">
        <f>IFERROR(V330/H330,"0")+IFERROR(V331/H331,"0")+IFERROR(V332/H332,"0")+IFERROR(V333/H333,"0")+IFERROR(V334/H334,"0")+IFERROR(V335/H335,"0")+IFERROR(V336/H336,"0")</f>
        <v>6</v>
      </c>
      <c r="W337" s="67">
        <f>IFERROR(IF(W330="",0,W330),"0")+IFERROR(IF(W331="",0,W331),"0")+IFERROR(IF(W332="",0,W332),"0")+IFERROR(IF(W333="",0,W333),"0")+IFERROR(IF(W334="",0,W334),"0")+IFERROR(IF(W335="",0,W335),"0")+IFERROR(IF(W336="",0,W336),"0")</f>
        <v>4.5179999999999998E-2</v>
      </c>
      <c r="X337" s="68"/>
      <c r="Y337" s="68"/>
    </row>
    <row r="338" spans="1:2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147"/>
      <c r="M338" s="145" t="s">
        <v>64</v>
      </c>
      <c r="N338" s="101"/>
      <c r="O338" s="101"/>
      <c r="P338" s="101"/>
      <c r="Q338" s="101"/>
      <c r="R338" s="101"/>
      <c r="S338" s="102"/>
      <c r="T338" s="38" t="s">
        <v>63</v>
      </c>
      <c r="U338" s="67">
        <f>IFERROR(SUM(U330:U336),"0")</f>
        <v>25</v>
      </c>
      <c r="V338" s="67">
        <f>IFERROR(SUM(V330:V336),"0")</f>
        <v>25.200000000000003</v>
      </c>
      <c r="W338" s="38"/>
      <c r="X338" s="68"/>
      <c r="Y338" s="68"/>
    </row>
    <row r="339" spans="1:25" ht="14.25" customHeight="1" x14ac:dyDescent="0.25">
      <c r="A339" s="141" t="s">
        <v>66</v>
      </c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62"/>
      <c r="Y339" s="62"/>
    </row>
    <row r="340" spans="1:25" ht="27" customHeight="1" x14ac:dyDescent="0.25">
      <c r="A340" s="55" t="s">
        <v>632</v>
      </c>
      <c r="B340" s="55" t="s">
        <v>633</v>
      </c>
      <c r="C340" s="32">
        <v>4301051258</v>
      </c>
      <c r="D340" s="142">
        <v>4607091389685</v>
      </c>
      <c r="E340" s="89"/>
      <c r="F340" s="64">
        <v>1.3</v>
      </c>
      <c r="G340" s="33">
        <v>6</v>
      </c>
      <c r="H340" s="64">
        <v>7.8</v>
      </c>
      <c r="I340" s="64">
        <v>8.3460000000000001</v>
      </c>
      <c r="J340" s="33">
        <v>56</v>
      </c>
      <c r="K340" s="34" t="s">
        <v>145</v>
      </c>
      <c r="L340" s="33">
        <v>45</v>
      </c>
      <c r="M340" s="333" t="s">
        <v>634</v>
      </c>
      <c r="N340" s="144"/>
      <c r="O340" s="144"/>
      <c r="P340" s="144"/>
      <c r="Q340" s="89"/>
      <c r="R340" s="35"/>
      <c r="S340" s="35"/>
      <c r="T340" s="36" t="s">
        <v>63</v>
      </c>
      <c r="U340" s="65">
        <v>0</v>
      </c>
      <c r="V340" s="6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</row>
    <row r="341" spans="1:25" ht="27" customHeight="1" x14ac:dyDescent="0.25">
      <c r="A341" s="55" t="s">
        <v>635</v>
      </c>
      <c r="B341" s="55" t="s">
        <v>636</v>
      </c>
      <c r="C341" s="32">
        <v>4301051431</v>
      </c>
      <c r="D341" s="142">
        <v>4607091389654</v>
      </c>
      <c r="E341" s="89"/>
      <c r="F341" s="64">
        <v>0.33</v>
      </c>
      <c r="G341" s="33">
        <v>6</v>
      </c>
      <c r="H341" s="64">
        <v>1.98</v>
      </c>
      <c r="I341" s="64">
        <v>2.258</v>
      </c>
      <c r="J341" s="33">
        <v>156</v>
      </c>
      <c r="K341" s="34" t="s">
        <v>145</v>
      </c>
      <c r="L341" s="33">
        <v>45</v>
      </c>
      <c r="M341" s="334" t="s">
        <v>637</v>
      </c>
      <c r="N341" s="144"/>
      <c r="O341" s="144"/>
      <c r="P341" s="144"/>
      <c r="Q341" s="89"/>
      <c r="R341" s="35"/>
      <c r="S341" s="35"/>
      <c r="T341" s="36" t="s">
        <v>63</v>
      </c>
      <c r="U341" s="65">
        <v>0</v>
      </c>
      <c r="V341" s="6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</row>
    <row r="342" spans="1:25" ht="27" customHeight="1" x14ac:dyDescent="0.25">
      <c r="A342" s="55" t="s">
        <v>638</v>
      </c>
      <c r="B342" s="55" t="s">
        <v>639</v>
      </c>
      <c r="C342" s="32">
        <v>4301051284</v>
      </c>
      <c r="D342" s="142">
        <v>4607091384352</v>
      </c>
      <c r="E342" s="89"/>
      <c r="F342" s="64">
        <v>0.6</v>
      </c>
      <c r="G342" s="33">
        <v>4</v>
      </c>
      <c r="H342" s="64">
        <v>2.4</v>
      </c>
      <c r="I342" s="64">
        <v>2.6459999999999999</v>
      </c>
      <c r="J342" s="33">
        <v>120</v>
      </c>
      <c r="K342" s="34" t="s">
        <v>145</v>
      </c>
      <c r="L342" s="33">
        <v>45</v>
      </c>
      <c r="M342" s="335" t="s">
        <v>640</v>
      </c>
      <c r="N342" s="144"/>
      <c r="O342" s="144"/>
      <c r="P342" s="144"/>
      <c r="Q342" s="89"/>
      <c r="R342" s="35"/>
      <c r="S342" s="35"/>
      <c r="T342" s="36" t="s">
        <v>63</v>
      </c>
      <c r="U342" s="65">
        <v>0</v>
      </c>
      <c r="V342" s="6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</row>
    <row r="343" spans="1:25" ht="27" customHeight="1" x14ac:dyDescent="0.25">
      <c r="A343" s="55" t="s">
        <v>641</v>
      </c>
      <c r="B343" s="55" t="s">
        <v>642</v>
      </c>
      <c r="C343" s="32">
        <v>4301051257</v>
      </c>
      <c r="D343" s="142">
        <v>4607091389661</v>
      </c>
      <c r="E343" s="89"/>
      <c r="F343" s="64">
        <v>0.55000000000000004</v>
      </c>
      <c r="G343" s="33">
        <v>4</v>
      </c>
      <c r="H343" s="64">
        <v>2.2000000000000002</v>
      </c>
      <c r="I343" s="64">
        <v>2.492</v>
      </c>
      <c r="J343" s="33">
        <v>120</v>
      </c>
      <c r="K343" s="34" t="s">
        <v>145</v>
      </c>
      <c r="L343" s="33">
        <v>45</v>
      </c>
      <c r="M343" s="336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144"/>
      <c r="O343" s="144"/>
      <c r="P343" s="144"/>
      <c r="Q343" s="89"/>
      <c r="R343" s="35"/>
      <c r="S343" s="35"/>
      <c r="T343" s="36" t="s">
        <v>63</v>
      </c>
      <c r="U343" s="65">
        <v>0</v>
      </c>
      <c r="V343" s="6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</row>
    <row r="344" spans="1:25" x14ac:dyDescent="0.2">
      <c r="A344" s="146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147"/>
      <c r="M344" s="145" t="s">
        <v>64</v>
      </c>
      <c r="N344" s="101"/>
      <c r="O344" s="101"/>
      <c r="P344" s="101"/>
      <c r="Q344" s="101"/>
      <c r="R344" s="101"/>
      <c r="S344" s="102"/>
      <c r="T344" s="38" t="s">
        <v>65</v>
      </c>
      <c r="U344" s="67">
        <f>IFERROR(U340/H340,"0")+IFERROR(U341/H341,"0")+IFERROR(U342/H342,"0")+IFERROR(U343/H343,"0")</f>
        <v>0</v>
      </c>
      <c r="V344" s="67">
        <f>IFERROR(V340/H340,"0")+IFERROR(V341/H341,"0")+IFERROR(V342/H342,"0")+IFERROR(V343/H343,"0")</f>
        <v>0</v>
      </c>
      <c r="W344" s="67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147"/>
      <c r="M345" s="145" t="s">
        <v>64</v>
      </c>
      <c r="N345" s="101"/>
      <c r="O345" s="101"/>
      <c r="P345" s="101"/>
      <c r="Q345" s="101"/>
      <c r="R345" s="101"/>
      <c r="S345" s="102"/>
      <c r="T345" s="38" t="s">
        <v>63</v>
      </c>
      <c r="U345" s="67">
        <f>IFERROR(SUM(U340:U343),"0")</f>
        <v>0</v>
      </c>
      <c r="V345" s="67">
        <f>IFERROR(SUM(V340:V343),"0")</f>
        <v>0</v>
      </c>
      <c r="W345" s="38"/>
      <c r="X345" s="68"/>
      <c r="Y345" s="68"/>
    </row>
    <row r="346" spans="1:25" ht="14.25" customHeight="1" x14ac:dyDescent="0.25">
      <c r="A346" s="141" t="s">
        <v>240</v>
      </c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62"/>
      <c r="Y346" s="62"/>
    </row>
    <row r="347" spans="1:25" ht="27" customHeight="1" x14ac:dyDescent="0.25">
      <c r="A347" s="55" t="s">
        <v>643</v>
      </c>
      <c r="B347" s="55" t="s">
        <v>644</v>
      </c>
      <c r="C347" s="32">
        <v>4301060352</v>
      </c>
      <c r="D347" s="142">
        <v>4680115881648</v>
      </c>
      <c r="E347" s="89"/>
      <c r="F347" s="64">
        <v>1</v>
      </c>
      <c r="G347" s="33">
        <v>4</v>
      </c>
      <c r="H347" s="64">
        <v>4</v>
      </c>
      <c r="I347" s="64">
        <v>4.4039999999999999</v>
      </c>
      <c r="J347" s="33">
        <v>104</v>
      </c>
      <c r="K347" s="34" t="s">
        <v>61</v>
      </c>
      <c r="L347" s="33">
        <v>35</v>
      </c>
      <c r="M347" s="337" t="s">
        <v>645</v>
      </c>
      <c r="N347" s="144"/>
      <c r="O347" s="144"/>
      <c r="P347" s="144"/>
      <c r="Q347" s="89"/>
      <c r="R347" s="35"/>
      <c r="S347" s="35"/>
      <c r="T347" s="36" t="s">
        <v>63</v>
      </c>
      <c r="U347" s="65">
        <v>0</v>
      </c>
      <c r="V347" s="6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</row>
    <row r="348" spans="1:25" x14ac:dyDescent="0.2">
      <c r="A348" s="146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147"/>
      <c r="M348" s="145" t="s">
        <v>64</v>
      </c>
      <c r="N348" s="101"/>
      <c r="O348" s="101"/>
      <c r="P348" s="101"/>
      <c r="Q348" s="101"/>
      <c r="R348" s="101"/>
      <c r="S348" s="102"/>
      <c r="T348" s="38" t="s">
        <v>65</v>
      </c>
      <c r="U348" s="67">
        <f>IFERROR(U347/H347,"0")</f>
        <v>0</v>
      </c>
      <c r="V348" s="67">
        <f>IFERROR(V347/H347,"0")</f>
        <v>0</v>
      </c>
      <c r="W348" s="67">
        <f>IFERROR(IF(W347="",0,W347),"0")</f>
        <v>0</v>
      </c>
      <c r="X348" s="68"/>
      <c r="Y348" s="68"/>
    </row>
    <row r="349" spans="1:2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147"/>
      <c r="M349" s="145" t="s">
        <v>64</v>
      </c>
      <c r="N349" s="101"/>
      <c r="O349" s="101"/>
      <c r="P349" s="101"/>
      <c r="Q349" s="101"/>
      <c r="R349" s="101"/>
      <c r="S349" s="102"/>
      <c r="T349" s="38" t="s">
        <v>63</v>
      </c>
      <c r="U349" s="67">
        <f>IFERROR(SUM(U347:U347),"0")</f>
        <v>0</v>
      </c>
      <c r="V349" s="67">
        <f>IFERROR(SUM(V347:V347),"0")</f>
        <v>0</v>
      </c>
      <c r="W349" s="38"/>
      <c r="X349" s="68"/>
      <c r="Y349" s="68"/>
    </row>
    <row r="350" spans="1:25" ht="16.5" customHeight="1" x14ac:dyDescent="0.25">
      <c r="A350" s="140" t="s">
        <v>646</v>
      </c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61"/>
      <c r="Y350" s="61"/>
    </row>
    <row r="351" spans="1:25" ht="14.25" customHeight="1" x14ac:dyDescent="0.25">
      <c r="A351" s="141" t="s">
        <v>105</v>
      </c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62"/>
      <c r="Y351" s="62"/>
    </row>
    <row r="352" spans="1:25" ht="27" customHeight="1" x14ac:dyDescent="0.25">
      <c r="A352" s="55" t="s">
        <v>647</v>
      </c>
      <c r="B352" s="55" t="s">
        <v>648</v>
      </c>
      <c r="C352" s="32">
        <v>4301020196</v>
      </c>
      <c r="D352" s="142">
        <v>4607091389388</v>
      </c>
      <c r="E352" s="89"/>
      <c r="F352" s="64">
        <v>1.3</v>
      </c>
      <c r="G352" s="33">
        <v>4</v>
      </c>
      <c r="H352" s="64">
        <v>5.2</v>
      </c>
      <c r="I352" s="64">
        <v>5.6079999999999997</v>
      </c>
      <c r="J352" s="33">
        <v>104</v>
      </c>
      <c r="K352" s="34" t="s">
        <v>145</v>
      </c>
      <c r="L352" s="33">
        <v>35</v>
      </c>
      <c r="M352" s="338" t="s">
        <v>649</v>
      </c>
      <c r="N352" s="144"/>
      <c r="O352" s="144"/>
      <c r="P352" s="144"/>
      <c r="Q352" s="89"/>
      <c r="R352" s="35"/>
      <c r="S352" s="35"/>
      <c r="T352" s="36" t="s">
        <v>63</v>
      </c>
      <c r="U352" s="65">
        <v>0</v>
      </c>
      <c r="V352" s="6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</row>
    <row r="353" spans="1:25" ht="27" customHeight="1" x14ac:dyDescent="0.25">
      <c r="A353" s="55" t="s">
        <v>650</v>
      </c>
      <c r="B353" s="55" t="s">
        <v>651</v>
      </c>
      <c r="C353" s="32">
        <v>4301020185</v>
      </c>
      <c r="D353" s="142">
        <v>4607091389364</v>
      </c>
      <c r="E353" s="89"/>
      <c r="F353" s="64">
        <v>0.42</v>
      </c>
      <c r="G353" s="33">
        <v>6</v>
      </c>
      <c r="H353" s="64">
        <v>2.52</v>
      </c>
      <c r="I353" s="64">
        <v>2.75</v>
      </c>
      <c r="J353" s="33">
        <v>156</v>
      </c>
      <c r="K353" s="34" t="s">
        <v>145</v>
      </c>
      <c r="L353" s="33">
        <v>35</v>
      </c>
      <c r="M353" s="339" t="s">
        <v>652</v>
      </c>
      <c r="N353" s="144"/>
      <c r="O353" s="144"/>
      <c r="P353" s="144"/>
      <c r="Q353" s="89"/>
      <c r="R353" s="35"/>
      <c r="S353" s="35"/>
      <c r="T353" s="36" t="s">
        <v>63</v>
      </c>
      <c r="U353" s="65">
        <v>0</v>
      </c>
      <c r="V353" s="6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</row>
    <row r="354" spans="1:25" x14ac:dyDescent="0.2">
      <c r="A354" s="146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147"/>
      <c r="M354" s="145" t="s">
        <v>64</v>
      </c>
      <c r="N354" s="101"/>
      <c r="O354" s="101"/>
      <c r="P354" s="101"/>
      <c r="Q354" s="101"/>
      <c r="R354" s="101"/>
      <c r="S354" s="102"/>
      <c r="T354" s="38" t="s">
        <v>65</v>
      </c>
      <c r="U354" s="67">
        <f>IFERROR(U352/H352,"0")+IFERROR(U353/H353,"0")</f>
        <v>0</v>
      </c>
      <c r="V354" s="67">
        <f>IFERROR(V352/H352,"0")+IFERROR(V353/H353,"0")</f>
        <v>0</v>
      </c>
      <c r="W354" s="67">
        <f>IFERROR(IF(W352="",0,W352),"0")+IFERROR(IF(W353="",0,W353),"0")</f>
        <v>0</v>
      </c>
      <c r="X354" s="68"/>
      <c r="Y354" s="68"/>
    </row>
    <row r="355" spans="1:2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147"/>
      <c r="M355" s="145" t="s">
        <v>64</v>
      </c>
      <c r="N355" s="101"/>
      <c r="O355" s="101"/>
      <c r="P355" s="101"/>
      <c r="Q355" s="101"/>
      <c r="R355" s="101"/>
      <c r="S355" s="102"/>
      <c r="T355" s="38" t="s">
        <v>63</v>
      </c>
      <c r="U355" s="67">
        <f>IFERROR(SUM(U352:U353),"0")</f>
        <v>0</v>
      </c>
      <c r="V355" s="67">
        <f>IFERROR(SUM(V352:V353),"0")</f>
        <v>0</v>
      </c>
      <c r="W355" s="38"/>
      <c r="X355" s="68"/>
      <c r="Y355" s="68"/>
    </row>
    <row r="356" spans="1:25" ht="14.25" customHeight="1" x14ac:dyDescent="0.25">
      <c r="A356" s="141" t="s">
        <v>58</v>
      </c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62"/>
      <c r="Y356" s="62"/>
    </row>
    <row r="357" spans="1:25" ht="27" customHeight="1" x14ac:dyDescent="0.25">
      <c r="A357" s="55" t="s">
        <v>653</v>
      </c>
      <c r="B357" s="55" t="s">
        <v>654</v>
      </c>
      <c r="C357" s="32">
        <v>4301031195</v>
      </c>
      <c r="D357" s="142">
        <v>4607091389739</v>
      </c>
      <c r="E357" s="89"/>
      <c r="F357" s="64">
        <v>0.7</v>
      </c>
      <c r="G357" s="33">
        <v>6</v>
      </c>
      <c r="H357" s="64">
        <v>4.2</v>
      </c>
      <c r="I357" s="64">
        <v>4.43</v>
      </c>
      <c r="J357" s="33">
        <v>156</v>
      </c>
      <c r="K357" s="34" t="s">
        <v>61</v>
      </c>
      <c r="L357" s="33">
        <v>45</v>
      </c>
      <c r="M357" s="340" t="s">
        <v>655</v>
      </c>
      <c r="N357" s="144"/>
      <c r="O357" s="144"/>
      <c r="P357" s="144"/>
      <c r="Q357" s="89"/>
      <c r="R357" s="35"/>
      <c r="S357" s="35"/>
      <c r="T357" s="36" t="s">
        <v>63</v>
      </c>
      <c r="U357" s="65">
        <v>0</v>
      </c>
      <c r="V357" s="6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</row>
    <row r="358" spans="1:25" ht="27" customHeight="1" x14ac:dyDescent="0.25">
      <c r="A358" s="55" t="s">
        <v>656</v>
      </c>
      <c r="B358" s="55" t="s">
        <v>657</v>
      </c>
      <c r="C358" s="32">
        <v>4301031176</v>
      </c>
      <c r="D358" s="142">
        <v>4607091389425</v>
      </c>
      <c r="E358" s="89"/>
      <c r="F358" s="64">
        <v>0.35</v>
      </c>
      <c r="G358" s="33">
        <v>6</v>
      </c>
      <c r="H358" s="64">
        <v>2.1</v>
      </c>
      <c r="I358" s="64">
        <v>2.23</v>
      </c>
      <c r="J358" s="33">
        <v>234</v>
      </c>
      <c r="K358" s="34" t="s">
        <v>61</v>
      </c>
      <c r="L358" s="33">
        <v>45</v>
      </c>
      <c r="M358" s="341" t="s">
        <v>658</v>
      </c>
      <c r="N358" s="144"/>
      <c r="O358" s="144"/>
      <c r="P358" s="144"/>
      <c r="Q358" s="89"/>
      <c r="R358" s="35"/>
      <c r="S358" s="35"/>
      <c r="T358" s="36" t="s">
        <v>63</v>
      </c>
      <c r="U358" s="65">
        <v>0</v>
      </c>
      <c r="V358" s="6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</row>
    <row r="359" spans="1:25" ht="27" customHeight="1" x14ac:dyDescent="0.25">
      <c r="A359" s="55" t="s">
        <v>659</v>
      </c>
      <c r="B359" s="55" t="s">
        <v>660</v>
      </c>
      <c r="C359" s="32">
        <v>4301031167</v>
      </c>
      <c r="D359" s="142">
        <v>4680115880771</v>
      </c>
      <c r="E359" s="89"/>
      <c r="F359" s="64">
        <v>0.28000000000000003</v>
      </c>
      <c r="G359" s="33">
        <v>6</v>
      </c>
      <c r="H359" s="64">
        <v>1.68</v>
      </c>
      <c r="I359" s="64">
        <v>1.81</v>
      </c>
      <c r="J359" s="33">
        <v>234</v>
      </c>
      <c r="K359" s="34" t="s">
        <v>61</v>
      </c>
      <c r="L359" s="33">
        <v>45</v>
      </c>
      <c r="M359" s="342" t="s">
        <v>661</v>
      </c>
      <c r="N359" s="144"/>
      <c r="O359" s="144"/>
      <c r="P359" s="144"/>
      <c r="Q359" s="89"/>
      <c r="R359" s="35"/>
      <c r="S359" s="35"/>
      <c r="T359" s="36" t="s">
        <v>63</v>
      </c>
      <c r="U359" s="65">
        <v>0</v>
      </c>
      <c r="V359" s="6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</row>
    <row r="360" spans="1:25" ht="27" customHeight="1" x14ac:dyDescent="0.25">
      <c r="A360" s="55" t="s">
        <v>662</v>
      </c>
      <c r="B360" s="55" t="s">
        <v>663</v>
      </c>
      <c r="C360" s="32">
        <v>4301031173</v>
      </c>
      <c r="D360" s="142">
        <v>4607091389500</v>
      </c>
      <c r="E360" s="89"/>
      <c r="F360" s="64">
        <v>0.35</v>
      </c>
      <c r="G360" s="33">
        <v>6</v>
      </c>
      <c r="H360" s="64">
        <v>2.1</v>
      </c>
      <c r="I360" s="64">
        <v>2.23</v>
      </c>
      <c r="J360" s="33">
        <v>234</v>
      </c>
      <c r="K360" s="34" t="s">
        <v>61</v>
      </c>
      <c r="L360" s="33">
        <v>45</v>
      </c>
      <c r="M360" s="343" t="s">
        <v>664</v>
      </c>
      <c r="N360" s="144"/>
      <c r="O360" s="144"/>
      <c r="P360" s="144"/>
      <c r="Q360" s="89"/>
      <c r="R360" s="35"/>
      <c r="S360" s="35"/>
      <c r="T360" s="36" t="s">
        <v>63</v>
      </c>
      <c r="U360" s="65">
        <v>0</v>
      </c>
      <c r="V360" s="6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</row>
    <row r="361" spans="1:25" ht="27" customHeight="1" x14ac:dyDescent="0.25">
      <c r="A361" s="55" t="s">
        <v>665</v>
      </c>
      <c r="B361" s="55" t="s">
        <v>666</v>
      </c>
      <c r="C361" s="32">
        <v>4301031103</v>
      </c>
      <c r="D361" s="142">
        <v>4680115881983</v>
      </c>
      <c r="E361" s="89"/>
      <c r="F361" s="64">
        <v>0.28000000000000003</v>
      </c>
      <c r="G361" s="33">
        <v>4</v>
      </c>
      <c r="H361" s="64">
        <v>1.1200000000000001</v>
      </c>
      <c r="I361" s="64">
        <v>1.252</v>
      </c>
      <c r="J361" s="33">
        <v>234</v>
      </c>
      <c r="K361" s="34" t="s">
        <v>61</v>
      </c>
      <c r="L361" s="33">
        <v>40</v>
      </c>
      <c r="M361" s="344" t="s">
        <v>667</v>
      </c>
      <c r="N361" s="144"/>
      <c r="O361" s="144"/>
      <c r="P361" s="144"/>
      <c r="Q361" s="89"/>
      <c r="R361" s="35"/>
      <c r="S361" s="35"/>
      <c r="T361" s="36" t="s">
        <v>63</v>
      </c>
      <c r="U361" s="65">
        <v>0</v>
      </c>
      <c r="V361" s="6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</row>
    <row r="362" spans="1:25" x14ac:dyDescent="0.2">
      <c r="A362" s="146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147"/>
      <c r="M362" s="145" t="s">
        <v>64</v>
      </c>
      <c r="N362" s="101"/>
      <c r="O362" s="101"/>
      <c r="P362" s="101"/>
      <c r="Q362" s="101"/>
      <c r="R362" s="101"/>
      <c r="S362" s="102"/>
      <c r="T362" s="38" t="s">
        <v>65</v>
      </c>
      <c r="U362" s="67">
        <f>IFERROR(U357/H357,"0")+IFERROR(U358/H358,"0")+IFERROR(U359/H359,"0")+IFERROR(U360/H360,"0")+IFERROR(U361/H361,"0")</f>
        <v>0</v>
      </c>
      <c r="V362" s="67">
        <f>IFERROR(V357/H357,"0")+IFERROR(V358/H358,"0")+IFERROR(V359/H359,"0")+IFERROR(V360/H360,"0")+IFERROR(V361/H361,"0")</f>
        <v>0</v>
      </c>
      <c r="W362" s="67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147"/>
      <c r="M363" s="145" t="s">
        <v>64</v>
      </c>
      <c r="N363" s="101"/>
      <c r="O363" s="101"/>
      <c r="P363" s="101"/>
      <c r="Q363" s="101"/>
      <c r="R363" s="101"/>
      <c r="S363" s="102"/>
      <c r="T363" s="38" t="s">
        <v>63</v>
      </c>
      <c r="U363" s="67">
        <f>IFERROR(SUM(U357:U361),"0")</f>
        <v>0</v>
      </c>
      <c r="V363" s="67">
        <f>IFERROR(SUM(V357:V361),"0")</f>
        <v>0</v>
      </c>
      <c r="W363" s="38"/>
      <c r="X363" s="68"/>
      <c r="Y363" s="68"/>
    </row>
    <row r="364" spans="1:25" ht="27.75" customHeight="1" x14ac:dyDescent="0.2">
      <c r="A364" s="138" t="s">
        <v>668</v>
      </c>
      <c r="B364" s="139"/>
      <c r="C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49"/>
      <c r="Y364" s="49"/>
    </row>
    <row r="365" spans="1:25" ht="16.5" customHeight="1" x14ac:dyDescent="0.25">
      <c r="A365" s="140" t="s">
        <v>668</v>
      </c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61"/>
      <c r="Y365" s="61"/>
    </row>
    <row r="366" spans="1:25" ht="14.25" customHeight="1" x14ac:dyDescent="0.25">
      <c r="A366" s="141" t="s">
        <v>114</v>
      </c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62"/>
      <c r="Y366" s="62"/>
    </row>
    <row r="367" spans="1:25" ht="27" customHeight="1" x14ac:dyDescent="0.25">
      <c r="A367" s="55" t="s">
        <v>669</v>
      </c>
      <c r="B367" s="55" t="s">
        <v>670</v>
      </c>
      <c r="C367" s="32">
        <v>4301011372</v>
      </c>
      <c r="D367" s="142">
        <v>4680115882782</v>
      </c>
      <c r="E367" s="89"/>
      <c r="F367" s="64">
        <v>0.6</v>
      </c>
      <c r="G367" s="33">
        <v>6</v>
      </c>
      <c r="H367" s="64">
        <v>3.6</v>
      </c>
      <c r="I367" s="64">
        <v>3.84</v>
      </c>
      <c r="J367" s="33">
        <v>120</v>
      </c>
      <c r="K367" s="34" t="s">
        <v>108</v>
      </c>
      <c r="L367" s="33">
        <v>50</v>
      </c>
      <c r="M367" s="345" t="s">
        <v>671</v>
      </c>
      <c r="N367" s="144"/>
      <c r="O367" s="144"/>
      <c r="P367" s="144"/>
      <c r="Q367" s="89"/>
      <c r="R367" s="35"/>
      <c r="S367" s="35"/>
      <c r="T367" s="36" t="s">
        <v>63</v>
      </c>
      <c r="U367" s="65">
        <v>0</v>
      </c>
      <c r="V367" s="66">
        <f t="shared" ref="V367:V376" si="15">IFERROR(IF(U367="",0,CEILING((U367/$H367),1)*$H367),"")</f>
        <v>0</v>
      </c>
      <c r="W367" s="37" t="str">
        <f>IFERROR(IF(V367=0,"",ROUNDUP(V367/H367,0)*0.00937),"")</f>
        <v/>
      </c>
      <c r="X367" s="57"/>
      <c r="Y367" s="58" t="s">
        <v>282</v>
      </c>
    </row>
    <row r="368" spans="1:25" ht="27" customHeight="1" x14ac:dyDescent="0.25">
      <c r="A368" s="55" t="s">
        <v>672</v>
      </c>
      <c r="B368" s="55" t="s">
        <v>673</v>
      </c>
      <c r="C368" s="32">
        <v>4301011371</v>
      </c>
      <c r="D368" s="142">
        <v>4607091389067</v>
      </c>
      <c r="E368" s="89"/>
      <c r="F368" s="64">
        <v>0.88</v>
      </c>
      <c r="G368" s="33">
        <v>6</v>
      </c>
      <c r="H368" s="64">
        <v>5.28</v>
      </c>
      <c r="I368" s="64">
        <v>5.64</v>
      </c>
      <c r="J368" s="33">
        <v>104</v>
      </c>
      <c r="K368" s="34" t="s">
        <v>145</v>
      </c>
      <c r="L368" s="33">
        <v>55</v>
      </c>
      <c r="M368" s="346" t="s">
        <v>674</v>
      </c>
      <c r="N368" s="144"/>
      <c r="O368" s="144"/>
      <c r="P368" s="144"/>
      <c r="Q368" s="89"/>
      <c r="R368" s="35"/>
      <c r="S368" s="35"/>
      <c r="T368" s="36" t="s">
        <v>63</v>
      </c>
      <c r="U368" s="65">
        <v>0</v>
      </c>
      <c r="V368" s="66">
        <f t="shared" si="15"/>
        <v>0</v>
      </c>
      <c r="W368" s="37" t="str">
        <f>IFERROR(IF(V368=0,"",ROUNDUP(V368/H368,0)*0.01196),"")</f>
        <v/>
      </c>
      <c r="X368" s="57"/>
      <c r="Y368" s="58"/>
    </row>
    <row r="369" spans="1:25" ht="27" customHeight="1" x14ac:dyDescent="0.25">
      <c r="A369" s="55" t="s">
        <v>675</v>
      </c>
      <c r="B369" s="55" t="s">
        <v>676</v>
      </c>
      <c r="C369" s="32">
        <v>4301011363</v>
      </c>
      <c r="D369" s="142">
        <v>4607091383522</v>
      </c>
      <c r="E369" s="89"/>
      <c r="F369" s="64">
        <v>0.88</v>
      </c>
      <c r="G369" s="33">
        <v>6</v>
      </c>
      <c r="H369" s="64">
        <v>5.28</v>
      </c>
      <c r="I369" s="64">
        <v>5.64</v>
      </c>
      <c r="J369" s="33">
        <v>104</v>
      </c>
      <c r="K369" s="34" t="s">
        <v>108</v>
      </c>
      <c r="L369" s="33">
        <v>55</v>
      </c>
      <c r="M369" s="347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144"/>
      <c r="O369" s="144"/>
      <c r="P369" s="144"/>
      <c r="Q369" s="89"/>
      <c r="R369" s="35"/>
      <c r="S369" s="35"/>
      <c r="T369" s="36" t="s">
        <v>63</v>
      </c>
      <c r="U369" s="65">
        <v>0</v>
      </c>
      <c r="V369" s="66">
        <f t="shared" si="15"/>
        <v>0</v>
      </c>
      <c r="W369" s="37" t="str">
        <f>IFERROR(IF(V369=0,"",ROUNDUP(V369/H369,0)*0.01196),"")</f>
        <v/>
      </c>
      <c r="X369" s="57"/>
      <c r="Y369" s="58"/>
    </row>
    <row r="370" spans="1:25" ht="27" customHeight="1" x14ac:dyDescent="0.25">
      <c r="A370" s="55" t="s">
        <v>677</v>
      </c>
      <c r="B370" s="55" t="s">
        <v>678</v>
      </c>
      <c r="C370" s="32">
        <v>4301011431</v>
      </c>
      <c r="D370" s="142">
        <v>4607091384437</v>
      </c>
      <c r="E370" s="89"/>
      <c r="F370" s="64">
        <v>0.88</v>
      </c>
      <c r="G370" s="33">
        <v>6</v>
      </c>
      <c r="H370" s="64">
        <v>5.28</v>
      </c>
      <c r="I370" s="64">
        <v>5.64</v>
      </c>
      <c r="J370" s="33">
        <v>104</v>
      </c>
      <c r="K370" s="34" t="s">
        <v>108</v>
      </c>
      <c r="L370" s="33">
        <v>50</v>
      </c>
      <c r="M370" s="348" t="s">
        <v>679</v>
      </c>
      <c r="N370" s="144"/>
      <c r="O370" s="144"/>
      <c r="P370" s="144"/>
      <c r="Q370" s="89"/>
      <c r="R370" s="35"/>
      <c r="S370" s="35"/>
      <c r="T370" s="36" t="s">
        <v>63</v>
      </c>
      <c r="U370" s="65">
        <v>0</v>
      </c>
      <c r="V370" s="66">
        <f t="shared" si="15"/>
        <v>0</v>
      </c>
      <c r="W370" s="37" t="str">
        <f>IFERROR(IF(V370=0,"",ROUNDUP(V370/H370,0)*0.01196),"")</f>
        <v/>
      </c>
      <c r="X370" s="57"/>
      <c r="Y370" s="58"/>
    </row>
    <row r="371" spans="1:25" ht="27" customHeight="1" x14ac:dyDescent="0.25">
      <c r="A371" s="55" t="s">
        <v>680</v>
      </c>
      <c r="B371" s="55" t="s">
        <v>681</v>
      </c>
      <c r="C371" s="32">
        <v>4301011365</v>
      </c>
      <c r="D371" s="142">
        <v>4607091389104</v>
      </c>
      <c r="E371" s="89"/>
      <c r="F371" s="64">
        <v>0.88</v>
      </c>
      <c r="G371" s="33">
        <v>6</v>
      </c>
      <c r="H371" s="64">
        <v>5.28</v>
      </c>
      <c r="I371" s="64">
        <v>5.64</v>
      </c>
      <c r="J371" s="33">
        <v>104</v>
      </c>
      <c r="K371" s="34" t="s">
        <v>108</v>
      </c>
      <c r="L371" s="33">
        <v>55</v>
      </c>
      <c r="M371" s="349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144"/>
      <c r="O371" s="144"/>
      <c r="P371" s="144"/>
      <c r="Q371" s="89"/>
      <c r="R371" s="35"/>
      <c r="S371" s="35"/>
      <c r="T371" s="36" t="s">
        <v>63</v>
      </c>
      <c r="U371" s="65">
        <v>10</v>
      </c>
      <c r="V371" s="66">
        <f t="shared" si="15"/>
        <v>10.56</v>
      </c>
      <c r="W371" s="37">
        <f>IFERROR(IF(V371=0,"",ROUNDUP(V371/H371,0)*0.01196),"")</f>
        <v>2.392E-2</v>
      </c>
      <c r="X371" s="57"/>
      <c r="Y371" s="58"/>
    </row>
    <row r="372" spans="1:25" ht="27" customHeight="1" x14ac:dyDescent="0.25">
      <c r="A372" s="55" t="s">
        <v>682</v>
      </c>
      <c r="B372" s="55" t="s">
        <v>683</v>
      </c>
      <c r="C372" s="32">
        <v>4301011142</v>
      </c>
      <c r="D372" s="142">
        <v>4607091389036</v>
      </c>
      <c r="E372" s="89"/>
      <c r="F372" s="64">
        <v>0.4</v>
      </c>
      <c r="G372" s="33">
        <v>6</v>
      </c>
      <c r="H372" s="64">
        <v>2.4</v>
      </c>
      <c r="I372" s="64">
        <v>2.6</v>
      </c>
      <c r="J372" s="33">
        <v>156</v>
      </c>
      <c r="K372" s="34" t="s">
        <v>145</v>
      </c>
      <c r="L372" s="33">
        <v>50</v>
      </c>
      <c r="M372" s="350" t="s">
        <v>684</v>
      </c>
      <c r="N372" s="144"/>
      <c r="O372" s="144"/>
      <c r="P372" s="144"/>
      <c r="Q372" s="89"/>
      <c r="R372" s="35"/>
      <c r="S372" s="35"/>
      <c r="T372" s="36" t="s">
        <v>63</v>
      </c>
      <c r="U372" s="65">
        <v>0</v>
      </c>
      <c r="V372" s="66">
        <f t="shared" si="15"/>
        <v>0</v>
      </c>
      <c r="W372" s="37" t="str">
        <f>IFERROR(IF(V372=0,"",ROUNDUP(V372/H372,0)*0.00753),"")</f>
        <v/>
      </c>
      <c r="X372" s="57"/>
      <c r="Y372" s="58"/>
    </row>
    <row r="373" spans="1:25" ht="27" customHeight="1" x14ac:dyDescent="0.25">
      <c r="A373" s="55" t="s">
        <v>685</v>
      </c>
      <c r="B373" s="55" t="s">
        <v>686</v>
      </c>
      <c r="C373" s="32">
        <v>4301011367</v>
      </c>
      <c r="D373" s="142">
        <v>4680115880603</v>
      </c>
      <c r="E373" s="89"/>
      <c r="F373" s="64">
        <v>0.6</v>
      </c>
      <c r="G373" s="33">
        <v>6</v>
      </c>
      <c r="H373" s="64">
        <v>3.6</v>
      </c>
      <c r="I373" s="64">
        <v>3.84</v>
      </c>
      <c r="J373" s="33">
        <v>120</v>
      </c>
      <c r="K373" s="34" t="s">
        <v>108</v>
      </c>
      <c r="L373" s="33">
        <v>55</v>
      </c>
      <c r="M373" s="351" t="s">
        <v>687</v>
      </c>
      <c r="N373" s="144"/>
      <c r="O373" s="144"/>
      <c r="P373" s="144"/>
      <c r="Q373" s="89"/>
      <c r="R373" s="35"/>
      <c r="S373" s="35"/>
      <c r="T373" s="36" t="s">
        <v>63</v>
      </c>
      <c r="U373" s="65">
        <v>0</v>
      </c>
      <c r="V373" s="66">
        <f t="shared" si="15"/>
        <v>0</v>
      </c>
      <c r="W373" s="37" t="str">
        <f>IFERROR(IF(V373=0,"",ROUNDUP(V373/H373,0)*0.00937),"")</f>
        <v/>
      </c>
      <c r="X373" s="57"/>
      <c r="Y373" s="58"/>
    </row>
    <row r="374" spans="1:25" ht="27" customHeight="1" x14ac:dyDescent="0.25">
      <c r="A374" s="55" t="s">
        <v>688</v>
      </c>
      <c r="B374" s="55" t="s">
        <v>689</v>
      </c>
      <c r="C374" s="32">
        <v>4301011168</v>
      </c>
      <c r="D374" s="142">
        <v>4607091389999</v>
      </c>
      <c r="E374" s="89"/>
      <c r="F374" s="64">
        <v>0.6</v>
      </c>
      <c r="G374" s="33">
        <v>6</v>
      </c>
      <c r="H374" s="64">
        <v>3.6</v>
      </c>
      <c r="I374" s="64">
        <v>3.84</v>
      </c>
      <c r="J374" s="33">
        <v>120</v>
      </c>
      <c r="K374" s="34" t="s">
        <v>108</v>
      </c>
      <c r="L374" s="33">
        <v>55</v>
      </c>
      <c r="M374" s="352" t="s">
        <v>690</v>
      </c>
      <c r="N374" s="144"/>
      <c r="O374" s="144"/>
      <c r="P374" s="144"/>
      <c r="Q374" s="89"/>
      <c r="R374" s="35"/>
      <c r="S374" s="35"/>
      <c r="T374" s="36" t="s">
        <v>63</v>
      </c>
      <c r="U374" s="65">
        <v>0</v>
      </c>
      <c r="V374" s="66">
        <f t="shared" si="15"/>
        <v>0</v>
      </c>
      <c r="W374" s="37" t="str">
        <f>IFERROR(IF(V374=0,"",ROUNDUP(V374/H374,0)*0.00937),"")</f>
        <v/>
      </c>
      <c r="X374" s="57"/>
      <c r="Y374" s="58"/>
    </row>
    <row r="375" spans="1:25" ht="27" customHeight="1" x14ac:dyDescent="0.25">
      <c r="A375" s="55" t="s">
        <v>691</v>
      </c>
      <c r="B375" s="55" t="s">
        <v>692</v>
      </c>
      <c r="C375" s="32">
        <v>4301011190</v>
      </c>
      <c r="D375" s="142">
        <v>4607091389098</v>
      </c>
      <c r="E375" s="89"/>
      <c r="F375" s="64">
        <v>0.4</v>
      </c>
      <c r="G375" s="33">
        <v>6</v>
      </c>
      <c r="H375" s="64">
        <v>2.4</v>
      </c>
      <c r="I375" s="64">
        <v>2.6</v>
      </c>
      <c r="J375" s="33">
        <v>156</v>
      </c>
      <c r="K375" s="34" t="s">
        <v>145</v>
      </c>
      <c r="L375" s="33">
        <v>50</v>
      </c>
      <c r="M375" s="353" t="s">
        <v>693</v>
      </c>
      <c r="N375" s="144"/>
      <c r="O375" s="144"/>
      <c r="P375" s="144"/>
      <c r="Q375" s="89"/>
      <c r="R375" s="35"/>
      <c r="S375" s="35"/>
      <c r="T375" s="36" t="s">
        <v>63</v>
      </c>
      <c r="U375" s="65">
        <v>0</v>
      </c>
      <c r="V375" s="66">
        <f t="shared" si="15"/>
        <v>0</v>
      </c>
      <c r="W375" s="37" t="str">
        <f>IFERROR(IF(V375=0,"",ROUNDUP(V375/H375,0)*0.00753),"")</f>
        <v/>
      </c>
      <c r="X375" s="57"/>
      <c r="Y375" s="58"/>
    </row>
    <row r="376" spans="1:25" ht="27" customHeight="1" x14ac:dyDescent="0.25">
      <c r="A376" s="55" t="s">
        <v>694</v>
      </c>
      <c r="B376" s="55" t="s">
        <v>695</v>
      </c>
      <c r="C376" s="32">
        <v>4301011366</v>
      </c>
      <c r="D376" s="142">
        <v>4607091389982</v>
      </c>
      <c r="E376" s="89"/>
      <c r="F376" s="64">
        <v>0.6</v>
      </c>
      <c r="G376" s="33">
        <v>6</v>
      </c>
      <c r="H376" s="64">
        <v>3.6</v>
      </c>
      <c r="I376" s="64">
        <v>3.84</v>
      </c>
      <c r="J376" s="33">
        <v>120</v>
      </c>
      <c r="K376" s="34" t="s">
        <v>108</v>
      </c>
      <c r="L376" s="33">
        <v>55</v>
      </c>
      <c r="M376" s="354" t="s">
        <v>696</v>
      </c>
      <c r="N376" s="144"/>
      <c r="O376" s="144"/>
      <c r="P376" s="144"/>
      <c r="Q376" s="89"/>
      <c r="R376" s="35"/>
      <c r="S376" s="35"/>
      <c r="T376" s="36" t="s">
        <v>63</v>
      </c>
      <c r="U376" s="65">
        <v>0</v>
      </c>
      <c r="V376" s="66">
        <f t="shared" si="15"/>
        <v>0</v>
      </c>
      <c r="W376" s="37" t="str">
        <f>IFERROR(IF(V376=0,"",ROUNDUP(V376/H376,0)*0.00937),"")</f>
        <v/>
      </c>
      <c r="X376" s="57"/>
      <c r="Y376" s="58"/>
    </row>
    <row r="377" spans="1:25" x14ac:dyDescent="0.2">
      <c r="A377" s="146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147"/>
      <c r="M377" s="145" t="s">
        <v>64</v>
      </c>
      <c r="N377" s="101"/>
      <c r="O377" s="101"/>
      <c r="P377" s="101"/>
      <c r="Q377" s="101"/>
      <c r="R377" s="101"/>
      <c r="S377" s="102"/>
      <c r="T377" s="38" t="s">
        <v>65</v>
      </c>
      <c r="U377" s="67">
        <f>IFERROR(U367/H367,"0")+IFERROR(U368/H368,"0")+IFERROR(U369/H369,"0")+IFERROR(U370/H370,"0")+IFERROR(U371/H371,"0")+IFERROR(U372/H372,"0")+IFERROR(U373/H373,"0")+IFERROR(U374/H374,"0")+IFERROR(U375/H375,"0")+IFERROR(U376/H376,"0")</f>
        <v>1.8939393939393938</v>
      </c>
      <c r="V377" s="67">
        <f>IFERROR(V367/H367,"0")+IFERROR(V368/H368,"0")+IFERROR(V369/H369,"0")+IFERROR(V370/H370,"0")+IFERROR(V371/H371,"0")+IFERROR(V372/H372,"0")+IFERROR(V373/H373,"0")+IFERROR(V374/H374,"0")+IFERROR(V375/H375,"0")+IFERROR(V376/H376,"0")</f>
        <v>2</v>
      </c>
      <c r="W377" s="6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2.392E-2</v>
      </c>
      <c r="X377" s="68"/>
      <c r="Y377" s="68"/>
    </row>
    <row r="378" spans="1:2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147"/>
      <c r="M378" s="145" t="s">
        <v>64</v>
      </c>
      <c r="N378" s="101"/>
      <c r="O378" s="101"/>
      <c r="P378" s="101"/>
      <c r="Q378" s="101"/>
      <c r="R378" s="101"/>
      <c r="S378" s="102"/>
      <c r="T378" s="38" t="s">
        <v>63</v>
      </c>
      <c r="U378" s="67">
        <f>IFERROR(SUM(U367:U376),"0")</f>
        <v>10</v>
      </c>
      <c r="V378" s="67">
        <f>IFERROR(SUM(V367:V376),"0")</f>
        <v>10.56</v>
      </c>
      <c r="W378" s="38"/>
      <c r="X378" s="68"/>
      <c r="Y378" s="68"/>
    </row>
    <row r="379" spans="1:25" ht="14.25" customHeight="1" x14ac:dyDescent="0.25">
      <c r="A379" s="141" t="s">
        <v>105</v>
      </c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62"/>
      <c r="Y379" s="62"/>
    </row>
    <row r="380" spans="1:25" ht="16.5" customHeight="1" x14ac:dyDescent="0.25">
      <c r="A380" s="55" t="s">
        <v>697</v>
      </c>
      <c r="B380" s="55" t="s">
        <v>698</v>
      </c>
      <c r="C380" s="32">
        <v>4301020222</v>
      </c>
      <c r="D380" s="142">
        <v>4607091388930</v>
      </c>
      <c r="E380" s="89"/>
      <c r="F380" s="64">
        <v>0.88</v>
      </c>
      <c r="G380" s="33">
        <v>6</v>
      </c>
      <c r="H380" s="64">
        <v>5.28</v>
      </c>
      <c r="I380" s="64">
        <v>5.64</v>
      </c>
      <c r="J380" s="33">
        <v>104</v>
      </c>
      <c r="K380" s="34" t="s">
        <v>108</v>
      </c>
      <c r="L380" s="33">
        <v>55</v>
      </c>
      <c r="M380" s="355" t="s">
        <v>699</v>
      </c>
      <c r="N380" s="144"/>
      <c r="O380" s="144"/>
      <c r="P380" s="144"/>
      <c r="Q380" s="89"/>
      <c r="R380" s="35"/>
      <c r="S380" s="35"/>
      <c r="T380" s="36" t="s">
        <v>63</v>
      </c>
      <c r="U380" s="65">
        <v>40</v>
      </c>
      <c r="V380" s="66">
        <f>IFERROR(IF(U380="",0,CEILING((U380/$H380),1)*$H380),"")</f>
        <v>42.24</v>
      </c>
      <c r="W380" s="37">
        <f>IFERROR(IF(V380=0,"",ROUNDUP(V380/H380,0)*0.01196),"")</f>
        <v>9.5680000000000001E-2</v>
      </c>
      <c r="X380" s="57"/>
      <c r="Y380" s="58"/>
    </row>
    <row r="381" spans="1:25" ht="16.5" customHeight="1" x14ac:dyDescent="0.25">
      <c r="A381" s="55" t="s">
        <v>700</v>
      </c>
      <c r="B381" s="55" t="s">
        <v>701</v>
      </c>
      <c r="C381" s="32">
        <v>4301020206</v>
      </c>
      <c r="D381" s="142">
        <v>4680115880054</v>
      </c>
      <c r="E381" s="89"/>
      <c r="F381" s="64">
        <v>0.6</v>
      </c>
      <c r="G381" s="33">
        <v>6</v>
      </c>
      <c r="H381" s="64">
        <v>3.6</v>
      </c>
      <c r="I381" s="64">
        <v>3.84</v>
      </c>
      <c r="J381" s="33">
        <v>120</v>
      </c>
      <c r="K381" s="34" t="s">
        <v>108</v>
      </c>
      <c r="L381" s="33">
        <v>55</v>
      </c>
      <c r="M381" s="356" t="s">
        <v>702</v>
      </c>
      <c r="N381" s="144"/>
      <c r="O381" s="144"/>
      <c r="P381" s="144"/>
      <c r="Q381" s="89"/>
      <c r="R381" s="35"/>
      <c r="S381" s="35"/>
      <c r="T381" s="36" t="s">
        <v>63</v>
      </c>
      <c r="U381" s="65">
        <v>0</v>
      </c>
      <c r="V381" s="6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</row>
    <row r="382" spans="1:25" x14ac:dyDescent="0.2">
      <c r="A382" s="146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147"/>
      <c r="M382" s="145" t="s">
        <v>64</v>
      </c>
      <c r="N382" s="101"/>
      <c r="O382" s="101"/>
      <c r="P382" s="101"/>
      <c r="Q382" s="101"/>
      <c r="R382" s="101"/>
      <c r="S382" s="102"/>
      <c r="T382" s="38" t="s">
        <v>65</v>
      </c>
      <c r="U382" s="67">
        <f>IFERROR(U380/H380,"0")+IFERROR(U381/H381,"0")</f>
        <v>7.5757575757575752</v>
      </c>
      <c r="V382" s="67">
        <f>IFERROR(V380/H380,"0")+IFERROR(V381/H381,"0")</f>
        <v>8</v>
      </c>
      <c r="W382" s="67">
        <f>IFERROR(IF(W380="",0,W380),"0")+IFERROR(IF(W381="",0,W381),"0")</f>
        <v>9.5680000000000001E-2</v>
      </c>
      <c r="X382" s="68"/>
      <c r="Y382" s="68"/>
    </row>
    <row r="383" spans="1:2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147"/>
      <c r="M383" s="145" t="s">
        <v>64</v>
      </c>
      <c r="N383" s="101"/>
      <c r="O383" s="101"/>
      <c r="P383" s="101"/>
      <c r="Q383" s="101"/>
      <c r="R383" s="101"/>
      <c r="S383" s="102"/>
      <c r="T383" s="38" t="s">
        <v>63</v>
      </c>
      <c r="U383" s="67">
        <f>IFERROR(SUM(U380:U381),"0")</f>
        <v>40</v>
      </c>
      <c r="V383" s="67">
        <f>IFERROR(SUM(V380:V381),"0")</f>
        <v>42.24</v>
      </c>
      <c r="W383" s="38"/>
      <c r="X383" s="68"/>
      <c r="Y383" s="68"/>
    </row>
    <row r="384" spans="1:25" ht="14.25" customHeight="1" x14ac:dyDescent="0.25">
      <c r="A384" s="141" t="s">
        <v>58</v>
      </c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62"/>
      <c r="Y384" s="62"/>
    </row>
    <row r="385" spans="1:25" ht="27" customHeight="1" x14ac:dyDescent="0.25">
      <c r="A385" s="55" t="s">
        <v>703</v>
      </c>
      <c r="B385" s="55" t="s">
        <v>704</v>
      </c>
      <c r="C385" s="32">
        <v>4301031214</v>
      </c>
      <c r="D385" s="142">
        <v>4680115882072</v>
      </c>
      <c r="E385" s="89"/>
      <c r="F385" s="64">
        <v>0.6</v>
      </c>
      <c r="G385" s="33">
        <v>6</v>
      </c>
      <c r="H385" s="64">
        <v>3.6</v>
      </c>
      <c r="I385" s="64">
        <v>3.84</v>
      </c>
      <c r="J385" s="33">
        <v>120</v>
      </c>
      <c r="K385" s="34" t="s">
        <v>108</v>
      </c>
      <c r="L385" s="33">
        <v>55</v>
      </c>
      <c r="M385" s="357" t="s">
        <v>705</v>
      </c>
      <c r="N385" s="144"/>
      <c r="O385" s="144"/>
      <c r="P385" s="144"/>
      <c r="Q385" s="89"/>
      <c r="R385" s="35"/>
      <c r="S385" s="35"/>
      <c r="T385" s="36" t="s">
        <v>63</v>
      </c>
      <c r="U385" s="65">
        <v>0</v>
      </c>
      <c r="V385" s="66">
        <f t="shared" ref="V385:V390" si="16">IFERROR(IF(U385="",0,CEILING((U385/$H385),1)*$H385),"")</f>
        <v>0</v>
      </c>
      <c r="W385" s="37" t="str">
        <f>IFERROR(IF(V385=0,"",ROUNDUP(V385/H385,0)*0.00937),"")</f>
        <v/>
      </c>
      <c r="X385" s="57"/>
      <c r="Y385" s="58" t="s">
        <v>282</v>
      </c>
    </row>
    <row r="386" spans="1:25" ht="27" customHeight="1" x14ac:dyDescent="0.25">
      <c r="A386" s="55" t="s">
        <v>706</v>
      </c>
      <c r="B386" s="55" t="s">
        <v>707</v>
      </c>
      <c r="C386" s="32">
        <v>4301031217</v>
      </c>
      <c r="D386" s="142">
        <v>4680115882102</v>
      </c>
      <c r="E386" s="89"/>
      <c r="F386" s="64">
        <v>0.6</v>
      </c>
      <c r="G386" s="33">
        <v>6</v>
      </c>
      <c r="H386" s="64">
        <v>3.6</v>
      </c>
      <c r="I386" s="64">
        <v>3.81</v>
      </c>
      <c r="J386" s="33">
        <v>120</v>
      </c>
      <c r="K386" s="34" t="s">
        <v>61</v>
      </c>
      <c r="L386" s="33">
        <v>55</v>
      </c>
      <c r="M386" s="358" t="s">
        <v>708</v>
      </c>
      <c r="N386" s="144"/>
      <c r="O386" s="144"/>
      <c r="P386" s="144"/>
      <c r="Q386" s="89"/>
      <c r="R386" s="35"/>
      <c r="S386" s="35"/>
      <c r="T386" s="36" t="s">
        <v>63</v>
      </c>
      <c r="U386" s="65">
        <v>0</v>
      </c>
      <c r="V386" s="66">
        <f t="shared" si="16"/>
        <v>0</v>
      </c>
      <c r="W386" s="37" t="str">
        <f>IFERROR(IF(V386=0,"",ROUNDUP(V386/H386,0)*0.00937),"")</f>
        <v/>
      </c>
      <c r="X386" s="57"/>
      <c r="Y386" s="58" t="s">
        <v>282</v>
      </c>
    </row>
    <row r="387" spans="1:25" ht="27" customHeight="1" x14ac:dyDescent="0.25">
      <c r="A387" s="55" t="s">
        <v>709</v>
      </c>
      <c r="B387" s="55" t="s">
        <v>710</v>
      </c>
      <c r="C387" s="32">
        <v>4301031216</v>
      </c>
      <c r="D387" s="142">
        <v>4680115882096</v>
      </c>
      <c r="E387" s="89"/>
      <c r="F387" s="64">
        <v>0.6</v>
      </c>
      <c r="G387" s="33">
        <v>6</v>
      </c>
      <c r="H387" s="64">
        <v>3.6</v>
      </c>
      <c r="I387" s="64">
        <v>3.81</v>
      </c>
      <c r="J387" s="33">
        <v>120</v>
      </c>
      <c r="K387" s="34" t="s">
        <v>61</v>
      </c>
      <c r="L387" s="33">
        <v>55</v>
      </c>
      <c r="M387" s="359" t="s">
        <v>711</v>
      </c>
      <c r="N387" s="144"/>
      <c r="O387" s="144"/>
      <c r="P387" s="144"/>
      <c r="Q387" s="89"/>
      <c r="R387" s="35"/>
      <c r="S387" s="35"/>
      <c r="T387" s="36" t="s">
        <v>63</v>
      </c>
      <c r="U387" s="65">
        <v>0</v>
      </c>
      <c r="V387" s="66">
        <f t="shared" si="16"/>
        <v>0</v>
      </c>
      <c r="W387" s="37" t="str">
        <f>IFERROR(IF(V387=0,"",ROUNDUP(V387/H387,0)*0.00937),"")</f>
        <v/>
      </c>
      <c r="X387" s="57"/>
      <c r="Y387" s="58" t="s">
        <v>282</v>
      </c>
    </row>
    <row r="388" spans="1:25" ht="27" customHeight="1" x14ac:dyDescent="0.25">
      <c r="A388" s="55" t="s">
        <v>712</v>
      </c>
      <c r="B388" s="55" t="s">
        <v>713</v>
      </c>
      <c r="C388" s="32">
        <v>4301031198</v>
      </c>
      <c r="D388" s="142">
        <v>4607091383348</v>
      </c>
      <c r="E388" s="89"/>
      <c r="F388" s="64">
        <v>0.88</v>
      </c>
      <c r="G388" s="33">
        <v>6</v>
      </c>
      <c r="H388" s="64">
        <v>5.28</v>
      </c>
      <c r="I388" s="64">
        <v>5.64</v>
      </c>
      <c r="J388" s="33">
        <v>104</v>
      </c>
      <c r="K388" s="34" t="s">
        <v>108</v>
      </c>
      <c r="L388" s="33">
        <v>55</v>
      </c>
      <c r="M388" s="360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144"/>
      <c r="O388" s="144"/>
      <c r="P388" s="144"/>
      <c r="Q388" s="89"/>
      <c r="R388" s="35"/>
      <c r="S388" s="35"/>
      <c r="T388" s="36" t="s">
        <v>63</v>
      </c>
      <c r="U388" s="65">
        <v>0</v>
      </c>
      <c r="V388" s="66">
        <f t="shared" si="16"/>
        <v>0</v>
      </c>
      <c r="W388" s="37" t="str">
        <f>IFERROR(IF(V388=0,"",ROUNDUP(V388/H388,0)*0.01196),"")</f>
        <v/>
      </c>
      <c r="X388" s="57"/>
      <c r="Y388" s="58"/>
    </row>
    <row r="389" spans="1:25" ht="27" customHeight="1" x14ac:dyDescent="0.25">
      <c r="A389" s="55" t="s">
        <v>714</v>
      </c>
      <c r="B389" s="55" t="s">
        <v>715</v>
      </c>
      <c r="C389" s="32">
        <v>4301031188</v>
      </c>
      <c r="D389" s="142">
        <v>4607091383386</v>
      </c>
      <c r="E389" s="89"/>
      <c r="F389" s="64">
        <v>0.88</v>
      </c>
      <c r="G389" s="33">
        <v>6</v>
      </c>
      <c r="H389" s="64">
        <v>5.28</v>
      </c>
      <c r="I389" s="64">
        <v>5.64</v>
      </c>
      <c r="J389" s="33">
        <v>104</v>
      </c>
      <c r="K389" s="34" t="s">
        <v>61</v>
      </c>
      <c r="L389" s="33">
        <v>55</v>
      </c>
      <c r="M389" s="361" t="s">
        <v>716</v>
      </c>
      <c r="N389" s="144"/>
      <c r="O389" s="144"/>
      <c r="P389" s="144"/>
      <c r="Q389" s="89"/>
      <c r="R389" s="35"/>
      <c r="S389" s="35"/>
      <c r="T389" s="36" t="s">
        <v>63</v>
      </c>
      <c r="U389" s="65">
        <v>20</v>
      </c>
      <c r="V389" s="66">
        <f t="shared" si="16"/>
        <v>21.12</v>
      </c>
      <c r="W389" s="37">
        <f>IFERROR(IF(V389=0,"",ROUNDUP(V389/H389,0)*0.01196),"")</f>
        <v>4.7840000000000001E-2</v>
      </c>
      <c r="X389" s="57"/>
      <c r="Y389" s="58"/>
    </row>
    <row r="390" spans="1:25" ht="27" customHeight="1" x14ac:dyDescent="0.25">
      <c r="A390" s="55" t="s">
        <v>717</v>
      </c>
      <c r="B390" s="55" t="s">
        <v>718</v>
      </c>
      <c r="C390" s="32">
        <v>4301031189</v>
      </c>
      <c r="D390" s="142">
        <v>4607091383355</v>
      </c>
      <c r="E390" s="89"/>
      <c r="F390" s="64">
        <v>0.88</v>
      </c>
      <c r="G390" s="33">
        <v>6</v>
      </c>
      <c r="H390" s="64">
        <v>5.28</v>
      </c>
      <c r="I390" s="64">
        <v>5.64</v>
      </c>
      <c r="J390" s="33">
        <v>104</v>
      </c>
      <c r="K390" s="34" t="s">
        <v>61</v>
      </c>
      <c r="L390" s="33">
        <v>55</v>
      </c>
      <c r="M390" s="362" t="s">
        <v>719</v>
      </c>
      <c r="N390" s="144"/>
      <c r="O390" s="144"/>
      <c r="P390" s="144"/>
      <c r="Q390" s="89"/>
      <c r="R390" s="35"/>
      <c r="S390" s="35"/>
      <c r="T390" s="36" t="s">
        <v>63</v>
      </c>
      <c r="U390" s="65">
        <v>0</v>
      </c>
      <c r="V390" s="66">
        <f t="shared" si="16"/>
        <v>0</v>
      </c>
      <c r="W390" s="37" t="str">
        <f>IFERROR(IF(V390=0,"",ROUNDUP(V390/H390,0)*0.01196),"")</f>
        <v/>
      </c>
      <c r="X390" s="57"/>
      <c r="Y390" s="58"/>
    </row>
    <row r="391" spans="1:25" x14ac:dyDescent="0.2">
      <c r="A391" s="146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147"/>
      <c r="M391" s="145" t="s">
        <v>64</v>
      </c>
      <c r="N391" s="101"/>
      <c r="O391" s="101"/>
      <c r="P391" s="101"/>
      <c r="Q391" s="101"/>
      <c r="R391" s="101"/>
      <c r="S391" s="102"/>
      <c r="T391" s="38" t="s">
        <v>65</v>
      </c>
      <c r="U391" s="67">
        <f>IFERROR(U385/H385,"0")+IFERROR(U386/H386,"0")+IFERROR(U387/H387,"0")+IFERROR(U388/H388,"0")+IFERROR(U389/H389,"0")+IFERROR(U390/H390,"0")</f>
        <v>3.7878787878787876</v>
      </c>
      <c r="V391" s="67">
        <f>IFERROR(V385/H385,"0")+IFERROR(V386/H386,"0")+IFERROR(V387/H387,"0")+IFERROR(V388/H388,"0")+IFERROR(V389/H389,"0")+IFERROR(V390/H390,"0")</f>
        <v>4</v>
      </c>
      <c r="W391" s="67">
        <f>IFERROR(IF(W385="",0,W385),"0")+IFERROR(IF(W386="",0,W386),"0")+IFERROR(IF(W387="",0,W387),"0")+IFERROR(IF(W388="",0,W388),"0")+IFERROR(IF(W389="",0,W389),"0")+IFERROR(IF(W390="",0,W390),"0")</f>
        <v>4.7840000000000001E-2</v>
      </c>
      <c r="X391" s="68"/>
      <c r="Y391" s="68"/>
    </row>
    <row r="392" spans="1:2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147"/>
      <c r="M392" s="145" t="s">
        <v>64</v>
      </c>
      <c r="N392" s="101"/>
      <c r="O392" s="101"/>
      <c r="P392" s="101"/>
      <c r="Q392" s="101"/>
      <c r="R392" s="101"/>
      <c r="S392" s="102"/>
      <c r="T392" s="38" t="s">
        <v>63</v>
      </c>
      <c r="U392" s="67">
        <f>IFERROR(SUM(U385:U390),"0")</f>
        <v>20</v>
      </c>
      <c r="V392" s="67">
        <f>IFERROR(SUM(V385:V390),"0")</f>
        <v>21.12</v>
      </c>
      <c r="W392" s="38"/>
      <c r="X392" s="68"/>
      <c r="Y392" s="68"/>
    </row>
    <row r="393" spans="1:25" ht="14.25" customHeight="1" x14ac:dyDescent="0.25">
      <c r="A393" s="141" t="s">
        <v>66</v>
      </c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62"/>
      <c r="Y393" s="62"/>
    </row>
    <row r="394" spans="1:25" ht="16.5" customHeight="1" x14ac:dyDescent="0.25">
      <c r="A394" s="55" t="s">
        <v>720</v>
      </c>
      <c r="B394" s="55" t="s">
        <v>721</v>
      </c>
      <c r="C394" s="32">
        <v>4301051230</v>
      </c>
      <c r="D394" s="142">
        <v>4607091383409</v>
      </c>
      <c r="E394" s="89"/>
      <c r="F394" s="64">
        <v>1.3</v>
      </c>
      <c r="G394" s="33">
        <v>6</v>
      </c>
      <c r="H394" s="64">
        <v>7.8</v>
      </c>
      <c r="I394" s="64">
        <v>8.3460000000000001</v>
      </c>
      <c r="J394" s="33">
        <v>56</v>
      </c>
      <c r="K394" s="34" t="s">
        <v>61</v>
      </c>
      <c r="L394" s="33">
        <v>45</v>
      </c>
      <c r="M394" s="363" t="s">
        <v>722</v>
      </c>
      <c r="N394" s="144"/>
      <c r="O394" s="144"/>
      <c r="P394" s="144"/>
      <c r="Q394" s="89"/>
      <c r="R394" s="35"/>
      <c r="S394" s="35"/>
      <c r="T394" s="36" t="s">
        <v>63</v>
      </c>
      <c r="U394" s="65">
        <v>0</v>
      </c>
      <c r="V394" s="6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</row>
    <row r="395" spans="1:25" ht="16.5" customHeight="1" x14ac:dyDescent="0.25">
      <c r="A395" s="55" t="s">
        <v>723</v>
      </c>
      <c r="B395" s="55" t="s">
        <v>724</v>
      </c>
      <c r="C395" s="32">
        <v>4301051231</v>
      </c>
      <c r="D395" s="142">
        <v>4607091383416</v>
      </c>
      <c r="E395" s="89"/>
      <c r="F395" s="64">
        <v>1.3</v>
      </c>
      <c r="G395" s="33">
        <v>6</v>
      </c>
      <c r="H395" s="64">
        <v>7.8</v>
      </c>
      <c r="I395" s="64">
        <v>8.3460000000000001</v>
      </c>
      <c r="J395" s="33">
        <v>56</v>
      </c>
      <c r="K395" s="34" t="s">
        <v>61</v>
      </c>
      <c r="L395" s="33">
        <v>45</v>
      </c>
      <c r="M395" s="364" t="s">
        <v>725</v>
      </c>
      <c r="N395" s="144"/>
      <c r="O395" s="144"/>
      <c r="P395" s="144"/>
      <c r="Q395" s="89"/>
      <c r="R395" s="35"/>
      <c r="S395" s="35"/>
      <c r="T395" s="36" t="s">
        <v>63</v>
      </c>
      <c r="U395" s="65">
        <v>0</v>
      </c>
      <c r="V395" s="6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</row>
    <row r="396" spans="1:25" x14ac:dyDescent="0.2">
      <c r="A396" s="146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147"/>
      <c r="M396" s="145" t="s">
        <v>64</v>
      </c>
      <c r="N396" s="101"/>
      <c r="O396" s="101"/>
      <c r="P396" s="101"/>
      <c r="Q396" s="101"/>
      <c r="R396" s="101"/>
      <c r="S396" s="102"/>
      <c r="T396" s="38" t="s">
        <v>65</v>
      </c>
      <c r="U396" s="67">
        <f>IFERROR(U394/H394,"0")+IFERROR(U395/H395,"0")</f>
        <v>0</v>
      </c>
      <c r="V396" s="67">
        <f>IFERROR(V394/H394,"0")+IFERROR(V395/H395,"0")</f>
        <v>0</v>
      </c>
      <c r="W396" s="67">
        <f>IFERROR(IF(W394="",0,W394),"0")+IFERROR(IF(W395="",0,W395),"0")</f>
        <v>0</v>
      </c>
      <c r="X396" s="68"/>
      <c r="Y396" s="68"/>
    </row>
    <row r="397" spans="1:2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147"/>
      <c r="M397" s="145" t="s">
        <v>64</v>
      </c>
      <c r="N397" s="101"/>
      <c r="O397" s="101"/>
      <c r="P397" s="101"/>
      <c r="Q397" s="101"/>
      <c r="R397" s="101"/>
      <c r="S397" s="102"/>
      <c r="T397" s="38" t="s">
        <v>63</v>
      </c>
      <c r="U397" s="67">
        <f>IFERROR(SUM(U394:U395),"0")</f>
        <v>0</v>
      </c>
      <c r="V397" s="67">
        <f>IFERROR(SUM(V394:V395),"0")</f>
        <v>0</v>
      </c>
      <c r="W397" s="38"/>
      <c r="X397" s="68"/>
      <c r="Y397" s="68"/>
    </row>
    <row r="398" spans="1:25" ht="27.75" customHeight="1" x14ac:dyDescent="0.2">
      <c r="A398" s="138" t="s">
        <v>726</v>
      </c>
      <c r="B398" s="139"/>
      <c r="C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49"/>
      <c r="Y398" s="49"/>
    </row>
    <row r="399" spans="1:25" ht="16.5" customHeight="1" x14ac:dyDescent="0.25">
      <c r="A399" s="140" t="s">
        <v>727</v>
      </c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61"/>
      <c r="Y399" s="61"/>
    </row>
    <row r="400" spans="1:25" ht="14.25" customHeight="1" x14ac:dyDescent="0.25">
      <c r="A400" s="141" t="s">
        <v>114</v>
      </c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62"/>
      <c r="Y400" s="62"/>
    </row>
    <row r="401" spans="1:25" ht="27" customHeight="1" x14ac:dyDescent="0.25">
      <c r="A401" s="55" t="s">
        <v>728</v>
      </c>
      <c r="B401" s="55" t="s">
        <v>729</v>
      </c>
      <c r="C401" s="32">
        <v>4301011434</v>
      </c>
      <c r="D401" s="142">
        <v>4680115881099</v>
      </c>
      <c r="E401" s="89"/>
      <c r="F401" s="64">
        <v>1.5</v>
      </c>
      <c r="G401" s="33">
        <v>8</v>
      </c>
      <c r="H401" s="64">
        <v>12</v>
      </c>
      <c r="I401" s="64">
        <v>12.48</v>
      </c>
      <c r="J401" s="33">
        <v>56</v>
      </c>
      <c r="K401" s="34" t="s">
        <v>108</v>
      </c>
      <c r="L401" s="33">
        <v>50</v>
      </c>
      <c r="M401" s="365" t="s">
        <v>730</v>
      </c>
      <c r="N401" s="144"/>
      <c r="O401" s="144"/>
      <c r="P401" s="144"/>
      <c r="Q401" s="89"/>
      <c r="R401" s="35"/>
      <c r="S401" s="35"/>
      <c r="T401" s="36" t="s">
        <v>63</v>
      </c>
      <c r="U401" s="65">
        <v>0</v>
      </c>
      <c r="V401" s="6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</row>
    <row r="402" spans="1:25" ht="27" customHeight="1" x14ac:dyDescent="0.25">
      <c r="A402" s="55" t="s">
        <v>731</v>
      </c>
      <c r="B402" s="55" t="s">
        <v>732</v>
      </c>
      <c r="C402" s="32">
        <v>4301011435</v>
      </c>
      <c r="D402" s="142">
        <v>4680115881150</v>
      </c>
      <c r="E402" s="89"/>
      <c r="F402" s="64">
        <v>1.5</v>
      </c>
      <c r="G402" s="33">
        <v>8</v>
      </c>
      <c r="H402" s="64">
        <v>12</v>
      </c>
      <c r="I402" s="64">
        <v>12.48</v>
      </c>
      <c r="J402" s="33">
        <v>56</v>
      </c>
      <c r="K402" s="34" t="s">
        <v>108</v>
      </c>
      <c r="L402" s="33">
        <v>50</v>
      </c>
      <c r="M402" s="366" t="s">
        <v>733</v>
      </c>
      <c r="N402" s="144"/>
      <c r="O402" s="144"/>
      <c r="P402" s="144"/>
      <c r="Q402" s="89"/>
      <c r="R402" s="35"/>
      <c r="S402" s="35"/>
      <c r="T402" s="36" t="s">
        <v>63</v>
      </c>
      <c r="U402" s="65">
        <v>200</v>
      </c>
      <c r="V402" s="66">
        <f>IFERROR(IF(U402="",0,CEILING((U402/$H402),1)*$H402),"")</f>
        <v>204</v>
      </c>
      <c r="W402" s="37">
        <f>IFERROR(IF(V402=0,"",ROUNDUP(V402/H402,0)*0.02175),"")</f>
        <v>0.36974999999999997</v>
      </c>
      <c r="X402" s="57"/>
      <c r="Y402" s="58"/>
    </row>
    <row r="403" spans="1:25" x14ac:dyDescent="0.2">
      <c r="A403" s="146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147"/>
      <c r="M403" s="145" t="s">
        <v>64</v>
      </c>
      <c r="N403" s="101"/>
      <c r="O403" s="101"/>
      <c r="P403" s="101"/>
      <c r="Q403" s="101"/>
      <c r="R403" s="101"/>
      <c r="S403" s="102"/>
      <c r="T403" s="38" t="s">
        <v>65</v>
      </c>
      <c r="U403" s="67">
        <f>IFERROR(U401/H401,"0")+IFERROR(U402/H402,"0")</f>
        <v>16.666666666666668</v>
      </c>
      <c r="V403" s="67">
        <f>IFERROR(V401/H401,"0")+IFERROR(V402/H402,"0")</f>
        <v>17</v>
      </c>
      <c r="W403" s="67">
        <f>IFERROR(IF(W401="",0,W401),"0")+IFERROR(IF(W402="",0,W402),"0")</f>
        <v>0.36974999999999997</v>
      </c>
      <c r="X403" s="68"/>
      <c r="Y403" s="68"/>
    </row>
    <row r="404" spans="1:2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147"/>
      <c r="M404" s="145" t="s">
        <v>64</v>
      </c>
      <c r="N404" s="101"/>
      <c r="O404" s="101"/>
      <c r="P404" s="101"/>
      <c r="Q404" s="101"/>
      <c r="R404" s="101"/>
      <c r="S404" s="102"/>
      <c r="T404" s="38" t="s">
        <v>63</v>
      </c>
      <c r="U404" s="67">
        <f>IFERROR(SUM(U401:U402),"0")</f>
        <v>200</v>
      </c>
      <c r="V404" s="67">
        <f>IFERROR(SUM(V401:V402),"0")</f>
        <v>204</v>
      </c>
      <c r="W404" s="38"/>
      <c r="X404" s="68"/>
      <c r="Y404" s="68"/>
    </row>
    <row r="405" spans="1:25" ht="14.25" customHeight="1" x14ac:dyDescent="0.25">
      <c r="A405" s="141" t="s">
        <v>105</v>
      </c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62"/>
      <c r="Y405" s="62"/>
    </row>
    <row r="406" spans="1:25" ht="16.5" customHeight="1" x14ac:dyDescent="0.25">
      <c r="A406" s="55" t="s">
        <v>734</v>
      </c>
      <c r="B406" s="55" t="s">
        <v>735</v>
      </c>
      <c r="C406" s="32">
        <v>4301020230</v>
      </c>
      <c r="D406" s="142">
        <v>4680115881112</v>
      </c>
      <c r="E406" s="89"/>
      <c r="F406" s="64">
        <v>1.35</v>
      </c>
      <c r="G406" s="33">
        <v>8</v>
      </c>
      <c r="H406" s="64">
        <v>10.8</v>
      </c>
      <c r="I406" s="64">
        <v>11.28</v>
      </c>
      <c r="J406" s="33">
        <v>56</v>
      </c>
      <c r="K406" s="34" t="s">
        <v>108</v>
      </c>
      <c r="L406" s="33">
        <v>50</v>
      </c>
      <c r="M406" s="367" t="s">
        <v>736</v>
      </c>
      <c r="N406" s="144"/>
      <c r="O406" s="144"/>
      <c r="P406" s="144"/>
      <c r="Q406" s="89"/>
      <c r="R406" s="35"/>
      <c r="S406" s="35"/>
      <c r="T406" s="36" t="s">
        <v>63</v>
      </c>
      <c r="U406" s="65">
        <v>0</v>
      </c>
      <c r="V406" s="6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</row>
    <row r="407" spans="1:25" ht="27" customHeight="1" x14ac:dyDescent="0.25">
      <c r="A407" s="55" t="s">
        <v>737</v>
      </c>
      <c r="B407" s="55" t="s">
        <v>738</v>
      </c>
      <c r="C407" s="32">
        <v>4301020231</v>
      </c>
      <c r="D407" s="142">
        <v>4680115881129</v>
      </c>
      <c r="E407" s="89"/>
      <c r="F407" s="64">
        <v>1.8</v>
      </c>
      <c r="G407" s="33">
        <v>6</v>
      </c>
      <c r="H407" s="64">
        <v>10.8</v>
      </c>
      <c r="I407" s="64">
        <v>11.28</v>
      </c>
      <c r="J407" s="33">
        <v>56</v>
      </c>
      <c r="K407" s="34" t="s">
        <v>108</v>
      </c>
      <c r="L407" s="33">
        <v>50</v>
      </c>
      <c r="M407" s="368" t="s">
        <v>739</v>
      </c>
      <c r="N407" s="144"/>
      <c r="O407" s="144"/>
      <c r="P407" s="144"/>
      <c r="Q407" s="89"/>
      <c r="R407" s="35"/>
      <c r="S407" s="35"/>
      <c r="T407" s="36" t="s">
        <v>63</v>
      </c>
      <c r="U407" s="65">
        <v>0</v>
      </c>
      <c r="V407" s="6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</row>
    <row r="408" spans="1:25" x14ac:dyDescent="0.2">
      <c r="A408" s="146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147"/>
      <c r="M408" s="145" t="s">
        <v>64</v>
      </c>
      <c r="N408" s="101"/>
      <c r="O408" s="101"/>
      <c r="P408" s="101"/>
      <c r="Q408" s="101"/>
      <c r="R408" s="101"/>
      <c r="S408" s="102"/>
      <c r="T408" s="38" t="s">
        <v>65</v>
      </c>
      <c r="U408" s="67">
        <f>IFERROR(U406/H406,"0")+IFERROR(U407/H407,"0")</f>
        <v>0</v>
      </c>
      <c r="V408" s="67">
        <f>IFERROR(V406/H406,"0")+IFERROR(V407/H407,"0")</f>
        <v>0</v>
      </c>
      <c r="W408" s="67">
        <f>IFERROR(IF(W406="",0,W406),"0")+IFERROR(IF(W407="",0,W407),"0")</f>
        <v>0</v>
      </c>
      <c r="X408" s="68"/>
      <c r="Y408" s="68"/>
    </row>
    <row r="409" spans="1:25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147"/>
      <c r="M409" s="145" t="s">
        <v>64</v>
      </c>
      <c r="N409" s="101"/>
      <c r="O409" s="101"/>
      <c r="P409" s="101"/>
      <c r="Q409" s="101"/>
      <c r="R409" s="101"/>
      <c r="S409" s="102"/>
      <c r="T409" s="38" t="s">
        <v>63</v>
      </c>
      <c r="U409" s="67">
        <f>IFERROR(SUM(U406:U407),"0")</f>
        <v>0</v>
      </c>
      <c r="V409" s="67">
        <f>IFERROR(SUM(V406:V407),"0")</f>
        <v>0</v>
      </c>
      <c r="W409" s="38"/>
      <c r="X409" s="68"/>
      <c r="Y409" s="68"/>
    </row>
    <row r="410" spans="1:25" ht="14.25" customHeight="1" x14ac:dyDescent="0.25">
      <c r="A410" s="141" t="s">
        <v>58</v>
      </c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62"/>
      <c r="Y410" s="62"/>
    </row>
    <row r="411" spans="1:25" ht="27" customHeight="1" x14ac:dyDescent="0.25">
      <c r="A411" s="55" t="s">
        <v>740</v>
      </c>
      <c r="B411" s="55" t="s">
        <v>741</v>
      </c>
      <c r="C411" s="32">
        <v>4301031192</v>
      </c>
      <c r="D411" s="142">
        <v>4680115881167</v>
      </c>
      <c r="E411" s="89"/>
      <c r="F411" s="64">
        <v>0.63</v>
      </c>
      <c r="G411" s="33">
        <v>6</v>
      </c>
      <c r="H411" s="64">
        <v>3.78</v>
      </c>
      <c r="I411" s="64">
        <v>4.04</v>
      </c>
      <c r="J411" s="33">
        <v>156</v>
      </c>
      <c r="K411" s="34" t="s">
        <v>61</v>
      </c>
      <c r="L411" s="33">
        <v>40</v>
      </c>
      <c r="M411" s="369" t="s">
        <v>742</v>
      </c>
      <c r="N411" s="144"/>
      <c r="O411" s="144"/>
      <c r="P411" s="144"/>
      <c r="Q411" s="89"/>
      <c r="R411" s="35"/>
      <c r="S411" s="35"/>
      <c r="T411" s="36" t="s">
        <v>63</v>
      </c>
      <c r="U411" s="65">
        <v>250</v>
      </c>
      <c r="V411" s="66">
        <f>IFERROR(IF(U411="",0,CEILING((U411/$H411),1)*$H411),"")</f>
        <v>253.26</v>
      </c>
      <c r="W411" s="37">
        <f>IFERROR(IF(V411=0,"",ROUNDUP(V411/H411,0)*0.00753),"")</f>
        <v>0.50451000000000001</v>
      </c>
      <c r="X411" s="57"/>
      <c r="Y411" s="58"/>
    </row>
    <row r="412" spans="1:25" ht="16.5" customHeight="1" x14ac:dyDescent="0.25">
      <c r="A412" s="55" t="s">
        <v>743</v>
      </c>
      <c r="B412" s="55" t="s">
        <v>744</v>
      </c>
      <c r="C412" s="32">
        <v>4301031193</v>
      </c>
      <c r="D412" s="142">
        <v>4680115881136</v>
      </c>
      <c r="E412" s="89"/>
      <c r="F412" s="64">
        <v>0.63</v>
      </c>
      <c r="G412" s="33">
        <v>6</v>
      </c>
      <c r="H412" s="64">
        <v>3.78</v>
      </c>
      <c r="I412" s="64">
        <v>4.04</v>
      </c>
      <c r="J412" s="33">
        <v>156</v>
      </c>
      <c r="K412" s="34" t="s">
        <v>61</v>
      </c>
      <c r="L412" s="33">
        <v>40</v>
      </c>
      <c r="M412" s="370" t="s">
        <v>745</v>
      </c>
      <c r="N412" s="144"/>
      <c r="O412" s="144"/>
      <c r="P412" s="144"/>
      <c r="Q412" s="89"/>
      <c r="R412" s="35"/>
      <c r="S412" s="35"/>
      <c r="T412" s="36" t="s">
        <v>63</v>
      </c>
      <c r="U412" s="65">
        <v>190</v>
      </c>
      <c r="V412" s="66">
        <f>IFERROR(IF(U412="",0,CEILING((U412/$H412),1)*$H412),"")</f>
        <v>192.78</v>
      </c>
      <c r="W412" s="37">
        <f>IFERROR(IF(V412=0,"",ROUNDUP(V412/H412,0)*0.00753),"")</f>
        <v>0.38403000000000004</v>
      </c>
      <c r="X412" s="57"/>
      <c r="Y412" s="58"/>
    </row>
    <row r="413" spans="1:25" x14ac:dyDescent="0.2">
      <c r="A413" s="146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147"/>
      <c r="M413" s="145" t="s">
        <v>64</v>
      </c>
      <c r="N413" s="101"/>
      <c r="O413" s="101"/>
      <c r="P413" s="101"/>
      <c r="Q413" s="101"/>
      <c r="R413" s="101"/>
      <c r="S413" s="102"/>
      <c r="T413" s="38" t="s">
        <v>65</v>
      </c>
      <c r="U413" s="67">
        <f>IFERROR(U411/H411,"0")+IFERROR(U412/H412,"0")</f>
        <v>116.40211640211641</v>
      </c>
      <c r="V413" s="67">
        <f>IFERROR(V411/H411,"0")+IFERROR(V412/H412,"0")</f>
        <v>118</v>
      </c>
      <c r="W413" s="67">
        <f>IFERROR(IF(W411="",0,W411),"0")+IFERROR(IF(W412="",0,W412),"0")</f>
        <v>0.88854000000000011</v>
      </c>
      <c r="X413" s="68"/>
      <c r="Y413" s="68"/>
    </row>
    <row r="414" spans="1:2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147"/>
      <c r="M414" s="145" t="s">
        <v>64</v>
      </c>
      <c r="N414" s="101"/>
      <c r="O414" s="101"/>
      <c r="P414" s="101"/>
      <c r="Q414" s="101"/>
      <c r="R414" s="101"/>
      <c r="S414" s="102"/>
      <c r="T414" s="38" t="s">
        <v>63</v>
      </c>
      <c r="U414" s="67">
        <f>IFERROR(SUM(U411:U412),"0")</f>
        <v>440</v>
      </c>
      <c r="V414" s="67">
        <f>IFERROR(SUM(V411:V412),"0")</f>
        <v>446.03999999999996</v>
      </c>
      <c r="W414" s="38"/>
      <c r="X414" s="68"/>
      <c r="Y414" s="68"/>
    </row>
    <row r="415" spans="1:25" ht="14.25" customHeight="1" x14ac:dyDescent="0.25">
      <c r="A415" s="141" t="s">
        <v>66</v>
      </c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62"/>
      <c r="Y415" s="62"/>
    </row>
    <row r="416" spans="1:25" ht="27" customHeight="1" x14ac:dyDescent="0.25">
      <c r="A416" s="55" t="s">
        <v>746</v>
      </c>
      <c r="B416" s="55" t="s">
        <v>747</v>
      </c>
      <c r="C416" s="32">
        <v>4301051383</v>
      </c>
      <c r="D416" s="142">
        <v>4680115881143</v>
      </c>
      <c r="E416" s="89"/>
      <c r="F416" s="64">
        <v>1.3</v>
      </c>
      <c r="G416" s="33">
        <v>6</v>
      </c>
      <c r="H416" s="64">
        <v>7.8</v>
      </c>
      <c r="I416" s="64">
        <v>8.3640000000000008</v>
      </c>
      <c r="J416" s="33">
        <v>56</v>
      </c>
      <c r="K416" s="34" t="s">
        <v>61</v>
      </c>
      <c r="L416" s="33">
        <v>40</v>
      </c>
      <c r="M416" s="371" t="s">
        <v>748</v>
      </c>
      <c r="N416" s="144"/>
      <c r="O416" s="144"/>
      <c r="P416" s="144"/>
      <c r="Q416" s="89"/>
      <c r="R416" s="35"/>
      <c r="S416" s="35"/>
      <c r="T416" s="36" t="s">
        <v>63</v>
      </c>
      <c r="U416" s="65">
        <v>0</v>
      </c>
      <c r="V416" s="6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</row>
    <row r="417" spans="1:28" ht="27" customHeight="1" x14ac:dyDescent="0.25">
      <c r="A417" s="55" t="s">
        <v>749</v>
      </c>
      <c r="B417" s="55" t="s">
        <v>750</v>
      </c>
      <c r="C417" s="32">
        <v>4301051381</v>
      </c>
      <c r="D417" s="142">
        <v>4680115881068</v>
      </c>
      <c r="E417" s="89"/>
      <c r="F417" s="64">
        <v>1.3</v>
      </c>
      <c r="G417" s="33">
        <v>6</v>
      </c>
      <c r="H417" s="64">
        <v>7.8</v>
      </c>
      <c r="I417" s="64">
        <v>8.2799999999999994</v>
      </c>
      <c r="J417" s="33">
        <v>56</v>
      </c>
      <c r="K417" s="34" t="s">
        <v>61</v>
      </c>
      <c r="L417" s="33">
        <v>30</v>
      </c>
      <c r="M417" s="372" t="s">
        <v>751</v>
      </c>
      <c r="N417" s="144"/>
      <c r="O417" s="144"/>
      <c r="P417" s="144"/>
      <c r="Q417" s="89"/>
      <c r="R417" s="35"/>
      <c r="S417" s="35"/>
      <c r="T417" s="36" t="s">
        <v>63</v>
      </c>
      <c r="U417" s="65">
        <v>0</v>
      </c>
      <c r="V417" s="6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</row>
    <row r="418" spans="1:28" ht="27" customHeight="1" x14ac:dyDescent="0.25">
      <c r="A418" s="55" t="s">
        <v>752</v>
      </c>
      <c r="B418" s="55" t="s">
        <v>753</v>
      </c>
      <c r="C418" s="32">
        <v>4301051382</v>
      </c>
      <c r="D418" s="142">
        <v>4680115881075</v>
      </c>
      <c r="E418" s="89"/>
      <c r="F418" s="64">
        <v>0.5</v>
      </c>
      <c r="G418" s="33">
        <v>6</v>
      </c>
      <c r="H418" s="64">
        <v>3</v>
      </c>
      <c r="I418" s="64">
        <v>3.2</v>
      </c>
      <c r="J418" s="33">
        <v>156</v>
      </c>
      <c r="K418" s="34" t="s">
        <v>61</v>
      </c>
      <c r="L418" s="33">
        <v>30</v>
      </c>
      <c r="M418" s="373" t="s">
        <v>754</v>
      </c>
      <c r="N418" s="144"/>
      <c r="O418" s="144"/>
      <c r="P418" s="144"/>
      <c r="Q418" s="89"/>
      <c r="R418" s="35"/>
      <c r="S418" s="35"/>
      <c r="T418" s="36" t="s">
        <v>63</v>
      </c>
      <c r="U418" s="65">
        <v>0</v>
      </c>
      <c r="V418" s="6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</row>
    <row r="419" spans="1:28" x14ac:dyDescent="0.2">
      <c r="A419" s="146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147"/>
      <c r="M419" s="145" t="s">
        <v>64</v>
      </c>
      <c r="N419" s="101"/>
      <c r="O419" s="101"/>
      <c r="P419" s="101"/>
      <c r="Q419" s="101"/>
      <c r="R419" s="101"/>
      <c r="S419" s="102"/>
      <c r="T419" s="38" t="s">
        <v>65</v>
      </c>
      <c r="U419" s="67">
        <f>IFERROR(U416/H416,"0")+IFERROR(U417/H417,"0")+IFERROR(U418/H418,"0")</f>
        <v>0</v>
      </c>
      <c r="V419" s="67">
        <f>IFERROR(V416/H416,"0")+IFERROR(V417/H417,"0")+IFERROR(V418/H418,"0")</f>
        <v>0</v>
      </c>
      <c r="W419" s="67">
        <f>IFERROR(IF(W416="",0,W416),"0")+IFERROR(IF(W417="",0,W417),"0")+IFERROR(IF(W418="",0,W418),"0")</f>
        <v>0</v>
      </c>
      <c r="X419" s="68"/>
      <c r="Y419" s="68"/>
    </row>
    <row r="420" spans="1:28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147"/>
      <c r="M420" s="145" t="s">
        <v>64</v>
      </c>
      <c r="N420" s="101"/>
      <c r="O420" s="101"/>
      <c r="P420" s="101"/>
      <c r="Q420" s="101"/>
      <c r="R420" s="101"/>
      <c r="S420" s="102"/>
      <c r="T420" s="38" t="s">
        <v>63</v>
      </c>
      <c r="U420" s="67">
        <f>IFERROR(SUM(U416:U418),"0")</f>
        <v>0</v>
      </c>
      <c r="V420" s="67">
        <f>IFERROR(SUM(V416:V418),"0")</f>
        <v>0</v>
      </c>
      <c r="W420" s="38"/>
      <c r="X420" s="68"/>
      <c r="Y420" s="68"/>
    </row>
    <row r="421" spans="1:28" ht="15" customHeight="1" x14ac:dyDescent="0.2">
      <c r="A421" s="375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84"/>
      <c r="M421" s="374" t="s">
        <v>755</v>
      </c>
      <c r="N421" s="75"/>
      <c r="O421" s="75"/>
      <c r="P421" s="75"/>
      <c r="Q421" s="75"/>
      <c r="R421" s="75"/>
      <c r="S421" s="76"/>
      <c r="T421" s="38" t="s">
        <v>63</v>
      </c>
      <c r="U421" s="67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4827.25</v>
      </c>
      <c r="V421" s="67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4949.4399999999996</v>
      </c>
      <c r="W421" s="38"/>
      <c r="X421" s="68"/>
      <c r="Y421" s="68"/>
    </row>
    <row r="422" spans="1:28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84"/>
      <c r="M422" s="374" t="s">
        <v>756</v>
      </c>
      <c r="N422" s="75"/>
      <c r="O422" s="75"/>
      <c r="P422" s="75"/>
      <c r="Q422" s="75"/>
      <c r="R422" s="75"/>
      <c r="S422" s="76"/>
      <c r="T422" s="38" t="s">
        <v>63</v>
      </c>
      <c r="U422" s="6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5106.8889918229906</v>
      </c>
      <c r="V422" s="6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5236.3499999999995</v>
      </c>
      <c r="W422" s="38"/>
      <c r="X422" s="68"/>
      <c r="Y422" s="68"/>
    </row>
    <row r="423" spans="1:28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84"/>
      <c r="M423" s="374" t="s">
        <v>757</v>
      </c>
      <c r="N423" s="75"/>
      <c r="O423" s="75"/>
      <c r="P423" s="75"/>
      <c r="Q423" s="75"/>
      <c r="R423" s="75"/>
      <c r="S423" s="76"/>
      <c r="T423" s="38" t="s">
        <v>758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9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9</v>
      </c>
      <c r="W423" s="38"/>
      <c r="X423" s="68"/>
      <c r="Y423" s="68"/>
    </row>
    <row r="424" spans="1:28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84"/>
      <c r="M424" s="374" t="s">
        <v>759</v>
      </c>
      <c r="N424" s="75"/>
      <c r="O424" s="75"/>
      <c r="P424" s="75"/>
      <c r="Q424" s="75"/>
      <c r="R424" s="75"/>
      <c r="S424" s="76"/>
      <c r="T424" s="38" t="s">
        <v>63</v>
      </c>
      <c r="U424" s="67">
        <f>GrossWeightTotal+PalletQtyTotal*25</f>
        <v>5331.8889918229906</v>
      </c>
      <c r="V424" s="67">
        <f>GrossWeightTotalR+PalletQtyTotalR*25</f>
        <v>5461.3499999999995</v>
      </c>
      <c r="W424" s="38"/>
      <c r="X424" s="68"/>
      <c r="Y424" s="68"/>
    </row>
    <row r="425" spans="1:28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84"/>
      <c r="M425" s="374" t="s">
        <v>760</v>
      </c>
      <c r="N425" s="75"/>
      <c r="O425" s="75"/>
      <c r="P425" s="75"/>
      <c r="Q425" s="75"/>
      <c r="R425" s="75"/>
      <c r="S425" s="76"/>
      <c r="T425" s="38" t="s">
        <v>758</v>
      </c>
      <c r="U425" s="67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721.61119127785787</v>
      </c>
      <c r="V425" s="67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739</v>
      </c>
      <c r="W425" s="38"/>
      <c r="X425" s="68"/>
      <c r="Y425" s="68"/>
    </row>
    <row r="426" spans="1:28" ht="14.25" customHeight="1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84"/>
      <c r="M426" s="374" t="s">
        <v>761</v>
      </c>
      <c r="N426" s="75"/>
      <c r="O426" s="75"/>
      <c r="P426" s="75"/>
      <c r="Q426" s="75"/>
      <c r="R426" s="75"/>
      <c r="S426" s="76"/>
      <c r="T426" s="40" t="s">
        <v>762</v>
      </c>
      <c r="U426" s="38"/>
      <c r="V426" s="38"/>
      <c r="W426" s="38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10.652590000000002</v>
      </c>
      <c r="X426" s="68"/>
      <c r="Y426" s="68"/>
    </row>
    <row r="427" spans="1:28" ht="13.5" customHeight="1" thickBot="1" x14ac:dyDescent="0.25"/>
    <row r="428" spans="1:28" ht="27" customHeight="1" thickTop="1" thickBot="1" x14ac:dyDescent="0.25">
      <c r="A428" s="41" t="s">
        <v>763</v>
      </c>
      <c r="B428" s="63" t="s">
        <v>57</v>
      </c>
      <c r="C428" s="376" t="s">
        <v>103</v>
      </c>
      <c r="D428" s="377"/>
      <c r="E428" s="377"/>
      <c r="F428" s="378"/>
      <c r="G428" s="376" t="s">
        <v>266</v>
      </c>
      <c r="H428" s="377"/>
      <c r="I428" s="377"/>
      <c r="J428" s="378"/>
      <c r="K428" s="376" t="s">
        <v>530</v>
      </c>
      <c r="L428" s="378"/>
      <c r="M428" s="376" t="s">
        <v>603</v>
      </c>
      <c r="N428" s="378"/>
      <c r="O428" s="63" t="s">
        <v>668</v>
      </c>
      <c r="P428" s="63" t="s">
        <v>726</v>
      </c>
      <c r="Q428" s="1"/>
      <c r="R428" s="1"/>
      <c r="S428" s="1"/>
      <c r="T428" s="1"/>
      <c r="Y428" s="53"/>
      <c r="AB428" s="1"/>
    </row>
    <row r="429" spans="1:28" ht="14.25" customHeight="1" thickTop="1" x14ac:dyDescent="0.2">
      <c r="A429" s="380" t="s">
        <v>764</v>
      </c>
      <c r="B429" s="376" t="s">
        <v>57</v>
      </c>
      <c r="C429" s="376" t="s">
        <v>104</v>
      </c>
      <c r="D429" s="376" t="s">
        <v>113</v>
      </c>
      <c r="E429" s="376" t="s">
        <v>103</v>
      </c>
      <c r="F429" s="376" t="s">
        <v>253</v>
      </c>
      <c r="G429" s="376" t="s">
        <v>267</v>
      </c>
      <c r="H429" s="376" t="s">
        <v>277</v>
      </c>
      <c r="I429" s="376" t="s">
        <v>481</v>
      </c>
      <c r="J429" s="376" t="s">
        <v>505</v>
      </c>
      <c r="K429" s="376" t="s">
        <v>531</v>
      </c>
      <c r="L429" s="376" t="s">
        <v>568</v>
      </c>
      <c r="M429" s="376" t="s">
        <v>604</v>
      </c>
      <c r="N429" s="376" t="s">
        <v>646</v>
      </c>
      <c r="O429" s="376" t="s">
        <v>668</v>
      </c>
      <c r="P429" s="376" t="s">
        <v>727</v>
      </c>
      <c r="Q429" s="1"/>
      <c r="R429" s="1"/>
      <c r="S429" s="1"/>
      <c r="T429" s="1"/>
      <c r="Y429" s="53"/>
      <c r="AB429" s="1"/>
    </row>
    <row r="430" spans="1:28" ht="13.5" customHeight="1" thickBot="1" x14ac:dyDescent="0.25">
      <c r="A430" s="381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79"/>
      <c r="M430" s="379"/>
      <c r="N430" s="379"/>
      <c r="O430" s="379"/>
      <c r="P430" s="379"/>
      <c r="Q430" s="1"/>
      <c r="R430" s="1"/>
      <c r="S430" s="1"/>
      <c r="T430" s="1"/>
      <c r="Y430" s="53"/>
      <c r="AB430" s="1"/>
    </row>
    <row r="431" spans="1:28" ht="18" customHeight="1" thickTop="1" thickBot="1" x14ac:dyDescent="0.25">
      <c r="A431" s="41" t="s">
        <v>765</v>
      </c>
      <c r="B431" s="47">
        <f>IFERROR(V22*1,"0")+IFERROR(V26*1,"0")+IFERROR(V27*1,"0")+IFERROR(V28*1,"0")+IFERROR(V29*1,"0")+IFERROR(V30*1,"0")+IFERROR(V31*1,"0")+IFERROR(V35*1,"0")+IFERROR(V36*1,"0")+IFERROR(V40*1,"0")+IFERROR(V44*1,"0")</f>
        <v>10.08</v>
      </c>
      <c r="C431" s="47">
        <f>IFERROR(V50*1,"0")+IFERROR(V51*1,"0")</f>
        <v>216.00000000000003</v>
      </c>
      <c r="D431" s="47">
        <f>IFERROR(V56*1,"0")+IFERROR(V57*1,"0")+IFERROR(V58*1,"0")</f>
        <v>475.20000000000005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418.99999999999994</v>
      </c>
      <c r="F431" s="47">
        <f>IFERROR(V121*1,"0")+IFERROR(V122*1,"0")+IFERROR(V123*1,"0")+IFERROR(V124*1,"0")</f>
        <v>0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1971</v>
      </c>
      <c r="I431" s="47">
        <f>IFERROR(V228*1,"0")+IFERROR(V229*1,"0")+IFERROR(V230*1,"0")+IFERROR(V231*1,"0")+IFERROR(V232*1,"0")+IFERROR(V233*1,"0")+IFERROR(V234*1,"0")+IFERROR(V238*1,"0")+IFERROR(V239*1,"0")</f>
        <v>133</v>
      </c>
      <c r="J431" s="47">
        <f>IFERROR(V244*1,"0")+IFERROR(V245*1,"0")+IFERROR(V249*1,"0")+IFERROR(V250*1,"0")+IFERROR(V251*1,"0")+IFERROR(V255*1,"0")+IFERROR(V259*1,"0")+IFERROR(V263*1,"0")</f>
        <v>40.799999999999997</v>
      </c>
      <c r="K431" s="47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896.2</v>
      </c>
      <c r="L431" s="47">
        <f>IFERROR(V299*1,"0")+IFERROR(V300*1,"0")+IFERROR(V301*1,"0")+IFERROR(V302*1,"0")+IFERROR(V306*1,"0")+IFERROR(V307*1,"0")+IFERROR(V311*1,"0")+IFERROR(V312*1,"0")+IFERROR(V313*1,"0")+IFERROR(V314*1,"0")+IFERROR(V318*1,"0")+IFERROR(V319*1,"0")</f>
        <v>39</v>
      </c>
      <c r="M431" s="47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25.200000000000003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73.92</v>
      </c>
      <c r="P431" s="47">
        <f>IFERROR(V401*1,"0")+IFERROR(V402*1,"0")+IFERROR(V406*1,"0")+IFERROR(V407*1,"0")+IFERROR(V411*1,"0")+IFERROR(V412*1,"0")+IFERROR(V416*1,"0")+IFERROR(V417*1,"0")+IFERROR(V418*1,"0")</f>
        <v>650.04</v>
      </c>
      <c r="Q431" s="1"/>
      <c r="R431" s="1"/>
      <c r="S431" s="1"/>
      <c r="T431" s="1"/>
      <c r="Y431" s="53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426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3"/>
    </row>
    <row r="3" spans="2:8" x14ac:dyDescent="0.2">
      <c r="B3" s="48" t="s">
        <v>767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768</v>
      </c>
      <c r="D6" s="48" t="s">
        <v>769</v>
      </c>
      <c r="E6" s="48"/>
    </row>
    <row r="7" spans="2:8" x14ac:dyDescent="0.2">
      <c r="B7" s="48" t="s">
        <v>770</v>
      </c>
      <c r="C7" s="48" t="s">
        <v>771</v>
      </c>
      <c r="D7" s="48" t="s">
        <v>772</v>
      </c>
      <c r="E7" s="48"/>
    </row>
    <row r="8" spans="2:8" x14ac:dyDescent="0.2">
      <c r="B8" s="48" t="s">
        <v>773</v>
      </c>
      <c r="C8" s="48" t="s">
        <v>774</v>
      </c>
      <c r="D8" s="48" t="s">
        <v>775</v>
      </c>
      <c r="E8" s="48"/>
    </row>
    <row r="9" spans="2:8" x14ac:dyDescent="0.2">
      <c r="B9" s="48" t="s">
        <v>776</v>
      </c>
      <c r="C9" s="48" t="s">
        <v>777</v>
      </c>
      <c r="D9" s="48" t="s">
        <v>778</v>
      </c>
      <c r="E9" s="48"/>
    </row>
    <row r="10" spans="2:8" x14ac:dyDescent="0.2">
      <c r="B10" s="48" t="s">
        <v>779</v>
      </c>
      <c r="C10" s="48" t="s">
        <v>780</v>
      </c>
      <c r="D10" s="48" t="s">
        <v>781</v>
      </c>
      <c r="E10" s="48"/>
    </row>
    <row r="11" spans="2:8" x14ac:dyDescent="0.2">
      <c r="B11" s="48" t="s">
        <v>782</v>
      </c>
      <c r="C11" s="48" t="s">
        <v>783</v>
      </c>
      <c r="D11" s="48" t="s">
        <v>784</v>
      </c>
      <c r="E11" s="48"/>
    </row>
    <row r="12" spans="2:8" x14ac:dyDescent="0.2">
      <c r="B12" s="48" t="s">
        <v>785</v>
      </c>
      <c r="C12" s="48" t="s">
        <v>786</v>
      </c>
      <c r="D12" s="48" t="s">
        <v>787</v>
      </c>
      <c r="E12" s="48"/>
    </row>
    <row r="13" spans="2:8" x14ac:dyDescent="0.2">
      <c r="B13" s="48" t="s">
        <v>788</v>
      </c>
      <c r="C13" s="48" t="s">
        <v>789</v>
      </c>
      <c r="D13" s="48" t="s">
        <v>790</v>
      </c>
      <c r="E13" s="48"/>
    </row>
    <row r="15" spans="2:8" x14ac:dyDescent="0.2">
      <c r="B15" s="48" t="s">
        <v>791</v>
      </c>
      <c r="C15" s="48" t="s">
        <v>768</v>
      </c>
      <c r="D15" s="48"/>
      <c r="E15" s="48"/>
    </row>
    <row r="17" spans="2:5" x14ac:dyDescent="0.2">
      <c r="B17" s="48" t="s">
        <v>792</v>
      </c>
      <c r="C17" s="48" t="s">
        <v>771</v>
      </c>
      <c r="D17" s="48"/>
      <c r="E17" s="48"/>
    </row>
    <row r="19" spans="2:5" x14ac:dyDescent="0.2">
      <c r="B19" s="48" t="s">
        <v>793</v>
      </c>
      <c r="C19" s="48" t="s">
        <v>774</v>
      </c>
      <c r="D19" s="48"/>
      <c r="E19" s="48"/>
    </row>
    <row r="21" spans="2:5" x14ac:dyDescent="0.2">
      <c r="B21" s="48" t="s">
        <v>794</v>
      </c>
      <c r="C21" s="48" t="s">
        <v>777</v>
      </c>
      <c r="D21" s="48"/>
      <c r="E21" s="48"/>
    </row>
    <row r="23" spans="2:5" x14ac:dyDescent="0.2">
      <c r="B23" s="48" t="s">
        <v>795</v>
      </c>
      <c r="C23" s="48" t="s">
        <v>780</v>
      </c>
      <c r="D23" s="48"/>
      <c r="E23" s="48"/>
    </row>
    <row r="25" spans="2:5" x14ac:dyDescent="0.2">
      <c r="B25" s="48" t="s">
        <v>796</v>
      </c>
      <c r="C25" s="48" t="s">
        <v>783</v>
      </c>
      <c r="D25" s="48"/>
      <c r="E25" s="48"/>
    </row>
    <row r="27" spans="2:5" x14ac:dyDescent="0.2">
      <c r="B27" s="48" t="s">
        <v>797</v>
      </c>
      <c r="C27" s="48" t="s">
        <v>786</v>
      </c>
      <c r="D27" s="48"/>
      <c r="E27" s="48"/>
    </row>
    <row r="29" spans="2:5" x14ac:dyDescent="0.2">
      <c r="B29" s="48" t="s">
        <v>798</v>
      </c>
      <c r="C29" s="48" t="s">
        <v>789</v>
      </c>
      <c r="D29" s="48"/>
      <c r="E29" s="48"/>
    </row>
    <row r="31" spans="2:5" x14ac:dyDescent="0.2">
      <c r="B31" s="48" t="s">
        <v>799</v>
      </c>
      <c r="C31" s="48"/>
      <c r="D31" s="48"/>
      <c r="E31" s="48"/>
    </row>
    <row r="32" spans="2:5" x14ac:dyDescent="0.2">
      <c r="B32" s="48" t="s">
        <v>800</v>
      </c>
      <c r="C32" s="48"/>
      <c r="D32" s="48"/>
      <c r="E32" s="48"/>
    </row>
    <row r="33" spans="2:5" x14ac:dyDescent="0.2">
      <c r="B33" s="48" t="s">
        <v>801</v>
      </c>
      <c r="C33" s="48"/>
      <c r="D33" s="48"/>
      <c r="E33" s="48"/>
    </row>
    <row r="34" spans="2:5" x14ac:dyDescent="0.2">
      <c r="B34" s="48" t="s">
        <v>802</v>
      </c>
      <c r="C34" s="48"/>
      <c r="D34" s="48"/>
      <c r="E34" s="48"/>
    </row>
    <row r="35" spans="2:5" x14ac:dyDescent="0.2">
      <c r="B35" s="48" t="s">
        <v>803</v>
      </c>
      <c r="C35" s="48"/>
      <c r="D35" s="48"/>
      <c r="E35" s="48"/>
    </row>
    <row r="36" spans="2:5" x14ac:dyDescent="0.2">
      <c r="B36" s="48" t="s">
        <v>804</v>
      </c>
      <c r="C36" s="48"/>
      <c r="D36" s="48"/>
      <c r="E36" s="48"/>
    </row>
    <row r="37" spans="2:5" x14ac:dyDescent="0.2">
      <c r="B37" s="48" t="s">
        <v>805</v>
      </c>
      <c r="C37" s="48"/>
      <c r="D37" s="48"/>
      <c r="E37" s="48"/>
    </row>
    <row r="38" spans="2:5" x14ac:dyDescent="0.2">
      <c r="B38" s="48" t="s">
        <v>806</v>
      </c>
      <c r="C38" s="48"/>
      <c r="D38" s="48"/>
      <c r="E38" s="48"/>
    </row>
    <row r="39" spans="2:5" x14ac:dyDescent="0.2">
      <c r="B39" s="48" t="s">
        <v>807</v>
      </c>
      <c r="C39" s="48"/>
      <c r="D39" s="48"/>
      <c r="E39" s="48"/>
    </row>
    <row r="40" spans="2:5" x14ac:dyDescent="0.2">
      <c r="B40" s="48" t="s">
        <v>808</v>
      </c>
      <c r="C40" s="48"/>
      <c r="D40" s="48"/>
      <c r="E40" s="48"/>
    </row>
    <row r="41" spans="2:5" x14ac:dyDescent="0.2">
      <c r="B41" s="48" t="s">
        <v>809</v>
      </c>
      <c r="C41" s="48"/>
      <c r="D41" s="48"/>
      <c r="E41" s="48"/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2023-07-12T05:46:38Z</dcterms:modified>
</cp:coreProperties>
</file>