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пт 11,07,23\Пушкарный\"/>
    </mc:Choice>
  </mc:AlternateContent>
  <xr:revisionPtr revIDLastSave="0" documentId="13_ncr:1_{11283EC8-C3BE-43F9-96B2-C2118977F4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W417" i="2"/>
  <c r="V417" i="2"/>
  <c r="W416" i="2"/>
  <c r="W419" i="2" s="1"/>
  <c r="V416" i="2"/>
  <c r="V420" i="2" s="1"/>
  <c r="U414" i="2"/>
  <c r="U413" i="2"/>
  <c r="V412" i="2"/>
  <c r="W412" i="2" s="1"/>
  <c r="V411" i="2"/>
  <c r="U409" i="2"/>
  <c r="U408" i="2"/>
  <c r="V407" i="2"/>
  <c r="W407" i="2" s="1"/>
  <c r="V406" i="2"/>
  <c r="U404" i="2"/>
  <c r="U403" i="2"/>
  <c r="V402" i="2"/>
  <c r="W402" i="2" s="1"/>
  <c r="V401" i="2"/>
  <c r="U397" i="2"/>
  <c r="U396" i="2"/>
  <c r="V395" i="2"/>
  <c r="W395" i="2" s="1"/>
  <c r="V394" i="2"/>
  <c r="U392" i="2"/>
  <c r="U391" i="2"/>
  <c r="V390" i="2"/>
  <c r="W390" i="2" s="1"/>
  <c r="V389" i="2"/>
  <c r="W389" i="2" s="1"/>
  <c r="V388" i="2"/>
  <c r="M388" i="2"/>
  <c r="V387" i="2"/>
  <c r="W387" i="2" s="1"/>
  <c r="V386" i="2"/>
  <c r="W386" i="2" s="1"/>
  <c r="V385" i="2"/>
  <c r="W385" i="2" s="1"/>
  <c r="U383" i="2"/>
  <c r="U382" i="2"/>
  <c r="V381" i="2"/>
  <c r="W381" i="2" s="1"/>
  <c r="V380" i="2"/>
  <c r="W380" i="2" s="1"/>
  <c r="U378" i="2"/>
  <c r="U377" i="2"/>
  <c r="V376" i="2"/>
  <c r="W376" i="2" s="1"/>
  <c r="V375" i="2"/>
  <c r="W375" i="2" s="1"/>
  <c r="V374" i="2"/>
  <c r="W374" i="2" s="1"/>
  <c r="V373" i="2"/>
  <c r="W373" i="2" s="1"/>
  <c r="V372" i="2"/>
  <c r="W372" i="2" s="1"/>
  <c r="V371" i="2"/>
  <c r="W371" i="2" s="1"/>
  <c r="M371" i="2"/>
  <c r="V370" i="2"/>
  <c r="W370" i="2" s="1"/>
  <c r="V369" i="2"/>
  <c r="W369" i="2" s="1"/>
  <c r="M369" i="2"/>
  <c r="V368" i="2"/>
  <c r="W368" i="2" s="1"/>
  <c r="V367" i="2"/>
  <c r="W367" i="2" s="1"/>
  <c r="U363" i="2"/>
  <c r="U362" i="2"/>
  <c r="V361" i="2"/>
  <c r="W361" i="2" s="1"/>
  <c r="V360" i="2"/>
  <c r="W360" i="2" s="1"/>
  <c r="V359" i="2"/>
  <c r="W359" i="2" s="1"/>
  <c r="V358" i="2"/>
  <c r="W358" i="2" s="1"/>
  <c r="V357" i="2"/>
  <c r="U355" i="2"/>
  <c r="U354" i="2"/>
  <c r="V353" i="2"/>
  <c r="W353" i="2" s="1"/>
  <c r="V352" i="2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V340" i="2"/>
  <c r="W340" i="2" s="1"/>
  <c r="U338" i="2"/>
  <c r="U337" i="2"/>
  <c r="V336" i="2"/>
  <c r="W336" i="2" s="1"/>
  <c r="V335" i="2"/>
  <c r="W335" i="2" s="1"/>
  <c r="V334" i="2"/>
  <c r="W334" i="2" s="1"/>
  <c r="V333" i="2"/>
  <c r="W333" i="2" s="1"/>
  <c r="V332" i="2"/>
  <c r="W332" i="2" s="1"/>
  <c r="V331" i="2"/>
  <c r="W331" i="2" s="1"/>
  <c r="V330" i="2"/>
  <c r="W330" i="2" s="1"/>
  <c r="U328" i="2"/>
  <c r="U327" i="2"/>
  <c r="V326" i="2"/>
  <c r="V325" i="2"/>
  <c r="V328" i="2" s="1"/>
  <c r="U321" i="2"/>
  <c r="U320" i="2"/>
  <c r="V319" i="2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W299" i="2"/>
  <c r="V299" i="2"/>
  <c r="U296" i="2"/>
  <c r="U295" i="2"/>
  <c r="W294" i="2"/>
  <c r="W295" i="2" s="1"/>
  <c r="V294" i="2"/>
  <c r="V296" i="2" s="1"/>
  <c r="V292" i="2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U278" i="2"/>
  <c r="U277" i="2"/>
  <c r="V276" i="2"/>
  <c r="W276" i="2" s="1"/>
  <c r="V275" i="2"/>
  <c r="W275" i="2" s="1"/>
  <c r="W274" i="2"/>
  <c r="V274" i="2"/>
  <c r="V273" i="2"/>
  <c r="W273" i="2" s="1"/>
  <c r="V272" i="2"/>
  <c r="W272" i="2" s="1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U241" i="2"/>
  <c r="U240" i="2"/>
  <c r="V239" i="2"/>
  <c r="W239" i="2" s="1"/>
  <c r="V238" i="2"/>
  <c r="U236" i="2"/>
  <c r="U235" i="2"/>
  <c r="V234" i="2"/>
  <c r="W234" i="2" s="1"/>
  <c r="V233" i="2"/>
  <c r="W233" i="2" s="1"/>
  <c r="V232" i="2"/>
  <c r="W232" i="2" s="1"/>
  <c r="V231" i="2"/>
  <c r="V230" i="2"/>
  <c r="V229" i="2"/>
  <c r="W229" i="2" s="1"/>
  <c r="V228" i="2"/>
  <c r="U225" i="2"/>
  <c r="U224" i="2"/>
  <c r="V223" i="2"/>
  <c r="W223" i="2" s="1"/>
  <c r="W222" i="2"/>
  <c r="V222" i="2"/>
  <c r="V221" i="2"/>
  <c r="W221" i="2" s="1"/>
  <c r="V220" i="2"/>
  <c r="U218" i="2"/>
  <c r="U217" i="2"/>
  <c r="V216" i="2"/>
  <c r="W216" i="2" s="1"/>
  <c r="V215" i="2"/>
  <c r="W215" i="2" s="1"/>
  <c r="V214" i="2"/>
  <c r="V218" i="2" s="1"/>
  <c r="U212" i="2"/>
  <c r="U211" i="2"/>
  <c r="V210" i="2"/>
  <c r="W210" i="2" s="1"/>
  <c r="V209" i="2"/>
  <c r="W209" i="2" s="1"/>
  <c r="V208" i="2"/>
  <c r="W208" i="2" s="1"/>
  <c r="W207" i="2"/>
  <c r="V207" i="2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W159" i="2" s="1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V122" i="2"/>
  <c r="W122" i="2" s="1"/>
  <c r="V121" i="2"/>
  <c r="W121" i="2" s="1"/>
  <c r="U118" i="2"/>
  <c r="U117" i="2"/>
  <c r="V116" i="2"/>
  <c r="W116" i="2" s="1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V105" i="2"/>
  <c r="W105" i="2" s="1"/>
  <c r="V104" i="2"/>
  <c r="W104" i="2" s="1"/>
  <c r="V103" i="2"/>
  <c r="W103" i="2" s="1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W56" i="2" s="1"/>
  <c r="U53" i="2"/>
  <c r="U52" i="2"/>
  <c r="V51" i="2"/>
  <c r="W51" i="2" s="1"/>
  <c r="V50" i="2"/>
  <c r="U46" i="2"/>
  <c r="U45" i="2"/>
  <c r="V44" i="2"/>
  <c r="V45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U24" i="2"/>
  <c r="U23" i="2"/>
  <c r="V22" i="2"/>
  <c r="H10" i="2"/>
  <c r="A9" i="2"/>
  <c r="J9" i="2" s="1"/>
  <c r="D7" i="2"/>
  <c r="N6" i="2"/>
  <c r="M2" i="2"/>
  <c r="W125" i="2" l="1"/>
  <c r="U425" i="2"/>
  <c r="V32" i="2"/>
  <c r="V246" i="2"/>
  <c r="W344" i="2"/>
  <c r="V355" i="2"/>
  <c r="V397" i="2"/>
  <c r="V409" i="2"/>
  <c r="W59" i="2"/>
  <c r="U421" i="2"/>
  <c r="W37" i="2"/>
  <c r="V134" i="2"/>
  <c r="W214" i="2"/>
  <c r="W217" i="2" s="1"/>
  <c r="V217" i="2"/>
  <c r="W244" i="2"/>
  <c r="W246" i="2" s="1"/>
  <c r="W252" i="2"/>
  <c r="V257" i="2"/>
  <c r="W259" i="2"/>
  <c r="W260" i="2" s="1"/>
  <c r="W263" i="2"/>
  <c r="W264" i="2" s="1"/>
  <c r="V264" i="2"/>
  <c r="V283" i="2"/>
  <c r="W325" i="2"/>
  <c r="W352" i="2"/>
  <c r="W354" i="2" s="1"/>
  <c r="V354" i="2"/>
  <c r="W382" i="2"/>
  <c r="W394" i="2"/>
  <c r="W396" i="2" s="1"/>
  <c r="K431" i="2"/>
  <c r="U424" i="2"/>
  <c r="V37" i="2"/>
  <c r="V38" i="2"/>
  <c r="V46" i="2"/>
  <c r="V53" i="2"/>
  <c r="V89" i="2"/>
  <c r="W82" i="2"/>
  <c r="W88" i="2" s="1"/>
  <c r="V88" i="2"/>
  <c r="V111" i="2"/>
  <c r="W106" i="2"/>
  <c r="W110" i="2" s="1"/>
  <c r="V152" i="2"/>
  <c r="V225" i="2"/>
  <c r="W220" i="2"/>
  <c r="W224" i="2" s="1"/>
  <c r="V236" i="2"/>
  <c r="W231" i="2"/>
  <c r="V309" i="2"/>
  <c r="V308" i="2"/>
  <c r="W306" i="2"/>
  <c r="W308" i="2" s="1"/>
  <c r="V320" i="2"/>
  <c r="W318" i="2"/>
  <c r="B431" i="2"/>
  <c r="V23" i="2"/>
  <c r="V24" i="2"/>
  <c r="W44" i="2"/>
  <c r="W45" i="2" s="1"/>
  <c r="C431" i="2"/>
  <c r="D431" i="2"/>
  <c r="V59" i="2"/>
  <c r="V100" i="2"/>
  <c r="V110" i="2"/>
  <c r="V153" i="2"/>
  <c r="W137" i="2"/>
  <c r="W152" i="2" s="1"/>
  <c r="V175" i="2"/>
  <c r="V202" i="2"/>
  <c r="I431" i="2"/>
  <c r="W228" i="2"/>
  <c r="V235" i="2"/>
  <c r="W230" i="2"/>
  <c r="V288" i="2"/>
  <c r="V287" i="2"/>
  <c r="W285" i="2"/>
  <c r="W287" i="2" s="1"/>
  <c r="V321" i="2"/>
  <c r="W319" i="2"/>
  <c r="W320" i="2" s="1"/>
  <c r="V392" i="2"/>
  <c r="V126" i="2"/>
  <c r="V176" i="2"/>
  <c r="V212" i="2"/>
  <c r="V241" i="2"/>
  <c r="J431" i="2"/>
  <c r="V277" i="2"/>
  <c r="V278" i="2"/>
  <c r="V304" i="2"/>
  <c r="W303" i="2"/>
  <c r="V316" i="2"/>
  <c r="M431" i="2"/>
  <c r="V327" i="2"/>
  <c r="V338" i="2"/>
  <c r="N431" i="2"/>
  <c r="V363" i="2"/>
  <c r="O431" i="2"/>
  <c r="V378" i="2"/>
  <c r="V391" i="2"/>
  <c r="P431" i="2"/>
  <c r="V408" i="2"/>
  <c r="V414" i="2"/>
  <c r="H9" i="2"/>
  <c r="A10" i="2"/>
  <c r="W337" i="2"/>
  <c r="W175" i="2"/>
  <c r="W377" i="2"/>
  <c r="W79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W327" i="2" s="1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W235" i="2" l="1"/>
  <c r="V425" i="2"/>
  <c r="V421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<sst xmlns="http://schemas.openxmlformats.org/spreadsheetml/2006/main" count="2539" uniqueCount="814">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</sst>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4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399" zoomScaleNormal="100" zoomScaleSheetLayoutView="100" workbookViewId="0">
      <selection activeCell="A280" sqref="A280:XFD28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63" t="s">
        <v>29</v>
      </c>
      <c r="E1" s="363"/>
      <c r="F1" s="363"/>
      <c r="G1" s="14" t="s">
        <v>64</v>
      </c>
      <c r="H1" s="363" t="s">
        <v>49</v>
      </c>
      <c r="I1" s="363"/>
      <c r="J1" s="363"/>
      <c r="K1" s="363"/>
      <c r="L1" s="363"/>
      <c r="M1" s="363"/>
      <c r="N1" s="363"/>
      <c r="O1" s="364" t="s">
        <v>65</v>
      </c>
      <c r="P1" s="365"/>
      <c r="Q1" s="36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66"/>
      <c r="O2" s="366"/>
      <c r="P2" s="366"/>
      <c r="Q2" s="366"/>
      <c r="R2" s="366"/>
      <c r="S2" s="366"/>
      <c r="T2" s="36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66"/>
      <c r="N3" s="366"/>
      <c r="O3" s="366"/>
      <c r="P3" s="366"/>
      <c r="Q3" s="366"/>
      <c r="R3" s="366"/>
      <c r="S3" s="366"/>
      <c r="T3" s="36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45" t="s">
        <v>8</v>
      </c>
      <c r="B5" s="345"/>
      <c r="C5" s="345"/>
      <c r="D5" s="367"/>
      <c r="E5" s="367"/>
      <c r="F5" s="368" t="s">
        <v>14</v>
      </c>
      <c r="G5" s="368"/>
      <c r="H5" s="367"/>
      <c r="I5" s="367"/>
      <c r="J5" s="367"/>
      <c r="K5" s="367"/>
      <c r="M5" s="27" t="s">
        <v>4</v>
      </c>
      <c r="N5" s="362">
        <v>45120</v>
      </c>
      <c r="O5" s="362"/>
      <c r="Q5" s="369" t="s">
        <v>3</v>
      </c>
      <c r="R5" s="370"/>
      <c r="S5" s="371" t="s">
        <v>770</v>
      </c>
      <c r="T5" s="372"/>
      <c r="Y5" s="60"/>
      <c r="Z5" s="60"/>
      <c r="AA5" s="60"/>
    </row>
    <row r="6" spans="1:28" s="17" customFormat="1" ht="24" customHeight="1" x14ac:dyDescent="0.2">
      <c r="A6" s="345" t="s">
        <v>1</v>
      </c>
      <c r="B6" s="345"/>
      <c r="C6" s="345"/>
      <c r="D6" s="346" t="s">
        <v>789</v>
      </c>
      <c r="E6" s="346"/>
      <c r="F6" s="346"/>
      <c r="G6" s="346"/>
      <c r="H6" s="346"/>
      <c r="I6" s="346"/>
      <c r="J6" s="346"/>
      <c r="K6" s="346"/>
      <c r="M6" s="27" t="s">
        <v>30</v>
      </c>
      <c r="N6" s="347" t="str">
        <f>IF(N5=0," ",CHOOSE(WEEKDAY(N5,2),"Понедельник","Вторник","Среда","Четверг","Пятница","Суббота","Воскресенье"))</f>
        <v>Четверг</v>
      </c>
      <c r="O6" s="347"/>
      <c r="Q6" s="348" t="s">
        <v>5</v>
      </c>
      <c r="R6" s="349"/>
      <c r="S6" s="350" t="s">
        <v>67</v>
      </c>
      <c r="T6" s="35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56" t="str">
        <f>IFERROR(VLOOKUP(DeliveryAddress,Table,3,0),1)</f>
        <v>7</v>
      </c>
      <c r="E7" s="357"/>
      <c r="F7" s="357"/>
      <c r="G7" s="357"/>
      <c r="H7" s="357"/>
      <c r="I7" s="357"/>
      <c r="J7" s="357"/>
      <c r="K7" s="358"/>
      <c r="M7" s="29"/>
      <c r="N7" s="49"/>
      <c r="O7" s="49"/>
      <c r="Q7" s="348"/>
      <c r="R7" s="349"/>
      <c r="S7" s="352"/>
      <c r="T7" s="353"/>
      <c r="Y7" s="60"/>
      <c r="Z7" s="60"/>
      <c r="AA7" s="60"/>
    </row>
    <row r="8" spans="1:28" s="17" customFormat="1" ht="25.5" customHeight="1" x14ac:dyDescent="0.2">
      <c r="A8" s="359" t="s">
        <v>60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M8" s="27" t="s">
        <v>11</v>
      </c>
      <c r="N8" s="340">
        <v>0.5</v>
      </c>
      <c r="O8" s="340"/>
      <c r="Q8" s="348"/>
      <c r="R8" s="349"/>
      <c r="S8" s="352"/>
      <c r="T8" s="353"/>
      <c r="Y8" s="60"/>
      <c r="Z8" s="60"/>
      <c r="AA8" s="60"/>
    </row>
    <row r="9" spans="1:28" s="17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337" t="s">
        <v>48</v>
      </c>
      <c r="E9" s="338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M9" s="31" t="s">
        <v>15</v>
      </c>
      <c r="N9" s="362"/>
      <c r="O9" s="362"/>
      <c r="Q9" s="348"/>
      <c r="R9" s="349"/>
      <c r="S9" s="354"/>
      <c r="T9" s="35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337"/>
      <c r="E10" s="338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339" t="str">
        <f>IFERROR(VLOOKUP($D$10,Proxy,2,FALSE),"")</f>
        <v/>
      </c>
      <c r="I10" s="339"/>
      <c r="J10" s="339"/>
      <c r="K10" s="339"/>
      <c r="M10" s="31" t="s">
        <v>35</v>
      </c>
      <c r="N10" s="340"/>
      <c r="O10" s="340"/>
      <c r="R10" s="29" t="s">
        <v>12</v>
      </c>
      <c r="S10" s="341" t="s">
        <v>68</v>
      </c>
      <c r="T10" s="34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28" t="s">
        <v>57</v>
      </c>
      <c r="T11" s="32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7" t="s">
        <v>69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M12" s="27" t="s">
        <v>33</v>
      </c>
      <c r="N12" s="343"/>
      <c r="O12" s="343"/>
      <c r="P12" s="28"/>
      <c r="Q12"/>
      <c r="R12" s="29" t="s">
        <v>48</v>
      </c>
      <c r="S12" s="344"/>
      <c r="T12" s="344"/>
      <c r="U12"/>
      <c r="Y12" s="60"/>
      <c r="Z12" s="60"/>
      <c r="AA12" s="60"/>
    </row>
    <row r="13" spans="1:28" s="17" customFormat="1" ht="23.25" customHeight="1" x14ac:dyDescent="0.2">
      <c r="A13" s="327" t="s">
        <v>70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1"/>
      <c r="M13" s="31" t="s">
        <v>34</v>
      </c>
      <c r="N13" s="328"/>
      <c r="O13" s="32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7" t="s">
        <v>71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29" t="s">
        <v>72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/>
      <c r="M15" s="330" t="s">
        <v>63</v>
      </c>
      <c r="N15" s="330"/>
      <c r="O15" s="330"/>
      <c r="P15" s="330"/>
      <c r="Q15" s="33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17" t="s">
        <v>61</v>
      </c>
      <c r="B17" s="317" t="s">
        <v>51</v>
      </c>
      <c r="C17" s="333" t="s">
        <v>50</v>
      </c>
      <c r="D17" s="317" t="s">
        <v>52</v>
      </c>
      <c r="E17" s="317"/>
      <c r="F17" s="317" t="s">
        <v>24</v>
      </c>
      <c r="G17" s="317" t="s">
        <v>27</v>
      </c>
      <c r="H17" s="317" t="s">
        <v>25</v>
      </c>
      <c r="I17" s="317" t="s">
        <v>26</v>
      </c>
      <c r="J17" s="334" t="s">
        <v>16</v>
      </c>
      <c r="K17" s="334" t="s">
        <v>2</v>
      </c>
      <c r="L17" s="317" t="s">
        <v>28</v>
      </c>
      <c r="M17" s="317" t="s">
        <v>17</v>
      </c>
      <c r="N17" s="317"/>
      <c r="O17" s="317"/>
      <c r="P17" s="317"/>
      <c r="Q17" s="317"/>
      <c r="R17" s="332" t="s">
        <v>58</v>
      </c>
      <c r="S17" s="317"/>
      <c r="T17" s="317" t="s">
        <v>6</v>
      </c>
      <c r="U17" s="317" t="s">
        <v>44</v>
      </c>
      <c r="V17" s="318" t="s">
        <v>56</v>
      </c>
      <c r="W17" s="317" t="s">
        <v>18</v>
      </c>
      <c r="X17" s="320" t="s">
        <v>62</v>
      </c>
      <c r="Y17" s="320" t="s">
        <v>19</v>
      </c>
      <c r="Z17" s="321" t="s">
        <v>59</v>
      </c>
      <c r="AA17" s="322"/>
      <c r="AB17" s="323"/>
    </row>
    <row r="18" spans="1:28" ht="14.25" customHeight="1" x14ac:dyDescent="0.2">
      <c r="A18" s="317"/>
      <c r="B18" s="317"/>
      <c r="C18" s="333"/>
      <c r="D18" s="317"/>
      <c r="E18" s="317"/>
      <c r="F18" s="317" t="s">
        <v>20</v>
      </c>
      <c r="G18" s="317" t="s">
        <v>21</v>
      </c>
      <c r="H18" s="317" t="s">
        <v>22</v>
      </c>
      <c r="I18" s="317" t="s">
        <v>22</v>
      </c>
      <c r="J18" s="335"/>
      <c r="K18" s="335"/>
      <c r="L18" s="317"/>
      <c r="M18" s="317"/>
      <c r="N18" s="317"/>
      <c r="O18" s="317"/>
      <c r="P18" s="317"/>
      <c r="Q18" s="317"/>
      <c r="R18" s="36" t="s">
        <v>47</v>
      </c>
      <c r="S18" s="36" t="s">
        <v>46</v>
      </c>
      <c r="T18" s="317"/>
      <c r="U18" s="317"/>
      <c r="V18" s="319"/>
      <c r="W18" s="317"/>
      <c r="X18" s="320"/>
      <c r="Y18" s="320"/>
      <c r="Z18" s="324"/>
      <c r="AA18" s="325"/>
      <c r="AB18" s="326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15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16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10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11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12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13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14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308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309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306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307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304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305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302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303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300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301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95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96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97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98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99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90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91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92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93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80">
        <v>4607091381986</v>
      </c>
      <c r="E73" s="8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294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80">
        <v>4680115881303</v>
      </c>
      <c r="E74" s="8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285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86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87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88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89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82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83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84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79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80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81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75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76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77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78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70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71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72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73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74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67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68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69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63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64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65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66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59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60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61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62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57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58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55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56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52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53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54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80">
        <v>4680115881402</v>
      </c>
      <c r="E137" s="8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48" t="s">
        <v>294</v>
      </c>
      <c r="N137" s="82"/>
      <c r="O137" s="82"/>
      <c r="P137" s="82"/>
      <c r="Q137" s="83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80">
        <v>4607091387445</v>
      </c>
      <c r="E138" s="8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49" t="s">
        <v>298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50" t="s">
        <v>301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80">
        <v>4607091386004</v>
      </c>
      <c r="E140" s="8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51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80">
        <v>4607091386073</v>
      </c>
      <c r="E141" s="8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43" t="s">
        <v>306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44" t="s">
        <v>309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IFERROR(IF(V142=0,"",ROUNDUP(V142/H142,0)*0.02175),"")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80">
        <v>4607091387322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45" t="s">
        <v>309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80">
        <v>4607091387377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46" t="s">
        <v>313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80">
        <v>4607091387353</v>
      </c>
      <c r="E145" s="8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47" t="s">
        <v>316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80">
        <v>4607091386011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38" t="s">
        <v>319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80">
        <v>4607091387308</v>
      </c>
      <c r="E147" s="8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39" t="s">
        <v>322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80">
        <v>4607091387339</v>
      </c>
      <c r="E148" s="8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40" t="s">
        <v>325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80">
        <v>4680115881396</v>
      </c>
      <c r="E149" s="80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41" t="s">
        <v>328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80">
        <v>4607091387346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42" t="s">
        <v>331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80">
        <v>4607091389807</v>
      </c>
      <c r="E151" s="8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36" t="s">
        <v>334</v>
      </c>
      <c r="N151" s="82"/>
      <c r="O151" s="82"/>
      <c r="P151" s="82"/>
      <c r="Q151" s="8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89"/>
      <c r="M153" s="86" t="s">
        <v>43</v>
      </c>
      <c r="N153" s="87"/>
      <c r="O153" s="87"/>
      <c r="P153" s="87"/>
      <c r="Q153" s="87"/>
      <c r="R153" s="87"/>
      <c r="S153" s="88"/>
      <c r="T153" s="43" t="s">
        <v>0</v>
      </c>
      <c r="U153" s="44">
        <f>IFERROR(SUM(U137:U151),"0")</f>
        <v>0</v>
      </c>
      <c r="V153" s="44">
        <f>IFERROR(SUM(V137:V151),"0")</f>
        <v>0</v>
      </c>
      <c r="W153" s="43"/>
      <c r="X153" s="68"/>
      <c r="Y153" s="68"/>
    </row>
    <row r="154" spans="1:25" ht="14.25" customHeight="1" x14ac:dyDescent="0.25">
      <c r="A154" s="90" t="s">
        <v>118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80">
        <v>4680115880764</v>
      </c>
      <c r="E155" s="80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37" t="s">
        <v>337</v>
      </c>
      <c r="N155" s="82"/>
      <c r="O155" s="82"/>
      <c r="P155" s="82"/>
      <c r="Q155" s="83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89"/>
      <c r="M157" s="86" t="s">
        <v>43</v>
      </c>
      <c r="N157" s="87"/>
      <c r="O157" s="87"/>
      <c r="P157" s="87"/>
      <c r="Q157" s="87"/>
      <c r="R157" s="87"/>
      <c r="S157" s="88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90" t="s">
        <v>74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80">
        <v>4680115882683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32" t="s">
        <v>340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80">
        <v>4680115882690</v>
      </c>
      <c r="E160" s="80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33" t="s">
        <v>343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80">
        <v>4680115882669</v>
      </c>
      <c r="E161" s="80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34" t="s">
        <v>346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80">
        <v>4680115882676</v>
      </c>
      <c r="E162" s="80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35" t="s">
        <v>349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80">
        <v>4607091387193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7" t="s">
        <v>352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80">
        <v>4607091387230</v>
      </c>
      <c r="E164" s="8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8" t="s">
        <v>355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80">
        <v>4680115880993</v>
      </c>
      <c r="E165" s="8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9" t="s">
        <v>358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80">
        <v>4680115881761</v>
      </c>
      <c r="E166" s="80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30" t="s">
        <v>361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80">
        <v>4680115881563</v>
      </c>
      <c r="E167" s="80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31" t="s">
        <v>364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80">
        <v>4607091387285</v>
      </c>
      <c r="E168" s="80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2" t="s">
        <v>367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80">
        <v>4680115880986</v>
      </c>
      <c r="E169" s="80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23" t="s">
        <v>370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80">
        <v>4680115880207</v>
      </c>
      <c r="E170" s="80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24" t="s">
        <v>373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80">
        <v>4680115881785</v>
      </c>
      <c r="E171" s="8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25" t="s">
        <v>376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80">
        <v>4680115881679</v>
      </c>
      <c r="E172" s="80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26" t="s">
        <v>379</v>
      </c>
      <c r="N172" s="82"/>
      <c r="O172" s="82"/>
      <c r="P172" s="82"/>
      <c r="Q172" s="8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80">
        <v>4680115880191</v>
      </c>
      <c r="E173" s="80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19" t="s">
        <v>382</v>
      </c>
      <c r="N173" s="82"/>
      <c r="O173" s="82"/>
      <c r="P173" s="82"/>
      <c r="Q173" s="8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80">
        <v>4607091389845</v>
      </c>
      <c r="E174" s="8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20" t="s">
        <v>385</v>
      </c>
      <c r="N174" s="82"/>
      <c r="O174" s="82"/>
      <c r="P174" s="82"/>
      <c r="Q174" s="8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89"/>
      <c r="M175" s="86" t="s">
        <v>43</v>
      </c>
      <c r="N175" s="87"/>
      <c r="O175" s="87"/>
      <c r="P175" s="87"/>
      <c r="Q175" s="87"/>
      <c r="R175" s="87"/>
      <c r="S175" s="88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89"/>
      <c r="M176" s="86" t="s">
        <v>43</v>
      </c>
      <c r="N176" s="87"/>
      <c r="O176" s="87"/>
      <c r="P176" s="87"/>
      <c r="Q176" s="87"/>
      <c r="R176" s="87"/>
      <c r="S176" s="88"/>
      <c r="T176" s="43" t="s">
        <v>0</v>
      </c>
      <c r="U176" s="44">
        <f>IFERROR(SUM(U159:U174),"0")</f>
        <v>0</v>
      </c>
      <c r="V176" s="44">
        <f>IFERROR(SUM(V159:V174),"0")</f>
        <v>0</v>
      </c>
      <c r="W176" s="43"/>
      <c r="X176" s="68"/>
      <c r="Y176" s="68"/>
    </row>
    <row r="177" spans="1:25" ht="14.25" customHeight="1" x14ac:dyDescent="0.25">
      <c r="A177" s="90" t="s">
        <v>79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80">
        <v>4680115881594</v>
      </c>
      <c r="E178" s="80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21" t="s">
        <v>388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80">
        <v>4680115882195</v>
      </c>
      <c r="E179" s="80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14" t="s">
        <v>391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80">
        <v>4680115881617</v>
      </c>
      <c r="E180" s="8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15" t="s">
        <v>394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80">
        <v>4680115882164</v>
      </c>
      <c r="E181" s="80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16" t="s">
        <v>397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80">
        <v>4680115881556</v>
      </c>
      <c r="E182" s="80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17" t="s">
        <v>400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80">
        <v>4607091387766</v>
      </c>
      <c r="E183" s="80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18" t="s">
        <v>403</v>
      </c>
      <c r="N183" s="82"/>
      <c r="O183" s="82"/>
      <c r="P183" s="82"/>
      <c r="Q183" s="83"/>
      <c r="R183" s="40" t="s">
        <v>48</v>
      </c>
      <c r="S183" s="40" t="s">
        <v>48</v>
      </c>
      <c r="T183" s="41" t="s">
        <v>0</v>
      </c>
      <c r="U183" s="59">
        <v>3600</v>
      </c>
      <c r="V183" s="56">
        <f t="shared" si="9"/>
        <v>3604.5</v>
      </c>
      <c r="W183" s="42">
        <f>IFERROR(IF(V183=0,"",ROUNDUP(V183/H183,0)*0.02175),"")</f>
        <v>9.6787499999999991</v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80">
        <v>4607091387957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09" t="s">
        <v>406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80">
        <v>4607091387964</v>
      </c>
      <c r="E185" s="8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10" t="s">
        <v>409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80">
        <v>4680115880573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11" t="s">
        <v>412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80">
        <v>4680115880573</v>
      </c>
      <c r="E187" s="8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1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80">
        <v>4680115881587</v>
      </c>
      <c r="E188" s="80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1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80">
        <v>4680115880962</v>
      </c>
      <c r="E189" s="80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0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80">
        <v>4680115881228</v>
      </c>
      <c r="E190" s="80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0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80">
        <v>4680115881037</v>
      </c>
      <c r="E191" s="8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0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80">
        <v>4680115881211</v>
      </c>
      <c r="E192" s="8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0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80">
        <v>4680115881020</v>
      </c>
      <c r="E193" s="8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0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80">
        <v>4607091381672</v>
      </c>
      <c r="E194" s="80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199" t="s">
        <v>435</v>
      </c>
      <c r="N194" s="82"/>
      <c r="O194" s="82"/>
      <c r="P194" s="82"/>
      <c r="Q194" s="8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80">
        <v>4607091387537</v>
      </c>
      <c r="E195" s="80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00" t="s">
        <v>438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80">
        <v>4607091387513</v>
      </c>
      <c r="E196" s="80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01" t="s">
        <v>441</v>
      </c>
      <c r="N196" s="82"/>
      <c r="O196" s="82"/>
      <c r="P196" s="82"/>
      <c r="Q196" s="8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80">
        <v>4680115880092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02" t="s">
        <v>444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80">
        <v>4680115880092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03" t="s">
        <v>446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80">
        <v>4680115880221</v>
      </c>
      <c r="E199" s="8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196" t="s">
        <v>449</v>
      </c>
      <c r="N199" s="82"/>
      <c r="O199" s="82"/>
      <c r="P199" s="82"/>
      <c r="Q199" s="8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80">
        <v>4680115880221</v>
      </c>
      <c r="E200" s="8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197" t="s">
        <v>449</v>
      </c>
      <c r="N200" s="82"/>
      <c r="O200" s="82"/>
      <c r="P200" s="82"/>
      <c r="Q200" s="8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80">
        <v>4680115880504</v>
      </c>
      <c r="E201" s="8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198" t="s">
        <v>453</v>
      </c>
      <c r="N201" s="82"/>
      <c r="O201" s="82"/>
      <c r="P201" s="82"/>
      <c r="Q201" s="8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89"/>
      <c r="M202" s="86" t="s">
        <v>43</v>
      </c>
      <c r="N202" s="87"/>
      <c r="O202" s="87"/>
      <c r="P202" s="87"/>
      <c r="Q202" s="87"/>
      <c r="R202" s="87"/>
      <c r="S202" s="88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444.44444444444446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445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9.6787499999999991</v>
      </c>
      <c r="X202" s="68"/>
      <c r="Y202" s="68"/>
    </row>
    <row r="203" spans="1:2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89"/>
      <c r="M203" s="86" t="s">
        <v>43</v>
      </c>
      <c r="N203" s="87"/>
      <c r="O203" s="87"/>
      <c r="P203" s="87"/>
      <c r="Q203" s="87"/>
      <c r="R203" s="87"/>
      <c r="S203" s="88"/>
      <c r="T203" s="43" t="s">
        <v>0</v>
      </c>
      <c r="U203" s="44">
        <f>IFERROR(SUM(U178:U201),"0")</f>
        <v>3600</v>
      </c>
      <c r="V203" s="44">
        <f>IFERROR(SUM(V178:V201),"0")</f>
        <v>3604.5</v>
      </c>
      <c r="W203" s="43"/>
      <c r="X203" s="68"/>
      <c r="Y203" s="68"/>
    </row>
    <row r="204" spans="1:25" ht="14.25" customHeight="1" x14ac:dyDescent="0.25">
      <c r="A204" s="90" t="s">
        <v>253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80">
        <v>4607091380880</v>
      </c>
      <c r="E205" s="80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192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80">
        <v>4607091384482</v>
      </c>
      <c r="E206" s="80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193" t="s">
        <v>458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80">
        <v>4607091380897</v>
      </c>
      <c r="E207" s="8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194" t="s">
        <v>461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80">
        <v>4680115880801</v>
      </c>
      <c r="E208" s="8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195" t="s">
        <v>464</v>
      </c>
      <c r="N208" s="82"/>
      <c r="O208" s="82"/>
      <c r="P208" s="82"/>
      <c r="Q208" s="8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80">
        <v>4680115880818</v>
      </c>
      <c r="E209" s="8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189" t="s">
        <v>467</v>
      </c>
      <c r="N209" s="82"/>
      <c r="O209" s="82"/>
      <c r="P209" s="82"/>
      <c r="Q209" s="8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80">
        <v>4680115880368</v>
      </c>
      <c r="E210" s="80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190" t="s">
        <v>470</v>
      </c>
      <c r="N210" s="82"/>
      <c r="O210" s="82"/>
      <c r="P210" s="82"/>
      <c r="Q210" s="8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89"/>
      <c r="M211" s="86" t="s">
        <v>43</v>
      </c>
      <c r="N211" s="87"/>
      <c r="O211" s="87"/>
      <c r="P211" s="87"/>
      <c r="Q211" s="87"/>
      <c r="R211" s="87"/>
      <c r="S211" s="88"/>
      <c r="T211" s="43" t="s">
        <v>42</v>
      </c>
      <c r="U211" s="44">
        <f>IFERROR(U205/H205,"0")+IFERROR(U206/H206,"0")+IFERROR(U207/H207,"0")+IFERROR(U208/H208,"0")+IFERROR(U209/H209,"0")+IFERROR(U210/H210,"0")</f>
        <v>0</v>
      </c>
      <c r="V211" s="44">
        <f>IFERROR(V205/H205,"0")+IFERROR(V206/H206,"0")+IFERROR(V207/H207,"0")+IFERROR(V208/H208,"0")+IFERROR(V209/H209,"0")+IFERROR(V210/H210,"0")</f>
        <v>0</v>
      </c>
      <c r="W211" s="44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89"/>
      <c r="M212" s="86" t="s">
        <v>43</v>
      </c>
      <c r="N212" s="87"/>
      <c r="O212" s="87"/>
      <c r="P212" s="87"/>
      <c r="Q212" s="87"/>
      <c r="R212" s="87"/>
      <c r="S212" s="88"/>
      <c r="T212" s="43" t="s">
        <v>0</v>
      </c>
      <c r="U212" s="44">
        <f>IFERROR(SUM(U205:U210),"0")</f>
        <v>0</v>
      </c>
      <c r="V212" s="44">
        <f>IFERROR(SUM(V205:V210),"0")</f>
        <v>0</v>
      </c>
      <c r="W212" s="43"/>
      <c r="X212" s="68"/>
      <c r="Y212" s="68"/>
    </row>
    <row r="213" spans="1:25" ht="14.25" customHeight="1" x14ac:dyDescent="0.25">
      <c r="A213" s="90" t="s">
        <v>98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80">
        <v>4607091388374</v>
      </c>
      <c r="E214" s="80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191" t="s">
        <v>473</v>
      </c>
      <c r="N214" s="82"/>
      <c r="O214" s="82"/>
      <c r="P214" s="82"/>
      <c r="Q214" s="8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80">
        <v>4607091388381</v>
      </c>
      <c r="E215" s="80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186" t="s">
        <v>476</v>
      </c>
      <c r="N215" s="82"/>
      <c r="O215" s="82"/>
      <c r="P215" s="82"/>
      <c r="Q215" s="8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80">
        <v>4607091388404</v>
      </c>
      <c r="E216" s="80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187" t="s">
        <v>479</v>
      </c>
      <c r="N216" s="82"/>
      <c r="O216" s="82"/>
      <c r="P216" s="82"/>
      <c r="Q216" s="83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89"/>
      <c r="M217" s="86" t="s">
        <v>43</v>
      </c>
      <c r="N217" s="87"/>
      <c r="O217" s="87"/>
      <c r="P217" s="87"/>
      <c r="Q217" s="87"/>
      <c r="R217" s="87"/>
      <c r="S217" s="88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89"/>
      <c r="M218" s="86" t="s">
        <v>43</v>
      </c>
      <c r="N218" s="87"/>
      <c r="O218" s="87"/>
      <c r="P218" s="87"/>
      <c r="Q218" s="87"/>
      <c r="R218" s="87"/>
      <c r="S218" s="88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90" t="s">
        <v>480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80">
        <v>4680115880122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188" t="s">
        <v>483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80">
        <v>4680115881808</v>
      </c>
      <c r="E221" s="8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183" t="s">
        <v>487</v>
      </c>
      <c r="N221" s="82"/>
      <c r="O221" s="82"/>
      <c r="P221" s="82"/>
      <c r="Q221" s="8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80">
        <v>4680115881822</v>
      </c>
      <c r="E222" s="8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184" t="s">
        <v>490</v>
      </c>
      <c r="N222" s="82"/>
      <c r="O222" s="82"/>
      <c r="P222" s="82"/>
      <c r="Q222" s="8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80">
        <v>4680115880016</v>
      </c>
      <c r="E223" s="8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185" t="s">
        <v>493</v>
      </c>
      <c r="N223" s="82"/>
      <c r="O223" s="82"/>
      <c r="P223" s="82"/>
      <c r="Q223" s="8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89"/>
      <c r="M224" s="86" t="s">
        <v>43</v>
      </c>
      <c r="N224" s="87"/>
      <c r="O224" s="87"/>
      <c r="P224" s="87"/>
      <c r="Q224" s="87"/>
      <c r="R224" s="87"/>
      <c r="S224" s="88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89"/>
      <c r="M225" s="86" t="s">
        <v>43</v>
      </c>
      <c r="N225" s="87"/>
      <c r="O225" s="87"/>
      <c r="P225" s="87"/>
      <c r="Q225" s="87"/>
      <c r="R225" s="87"/>
      <c r="S225" s="88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96" t="s">
        <v>494</v>
      </c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66"/>
      <c r="Y226" s="66"/>
    </row>
    <row r="227" spans="1:25" ht="14.25" customHeight="1" x14ac:dyDescent="0.25">
      <c r="A227" s="90" t="s">
        <v>127</v>
      </c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80">
        <v>4607091387421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179" t="s">
        <v>497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4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80">
        <v>4607091387421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180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80">
        <v>4607091387452</v>
      </c>
      <c r="E230" s="8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181" t="s">
        <v>501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80">
        <v>4607091387452</v>
      </c>
      <c r="E231" s="8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182" t="s">
        <v>501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80">
        <v>4607091385984</v>
      </c>
      <c r="E232" s="8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176" t="s">
        <v>505</v>
      </c>
      <c r="N232" s="82"/>
      <c r="O232" s="82"/>
      <c r="P232" s="82"/>
      <c r="Q232" s="8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80">
        <v>4607091387438</v>
      </c>
      <c r="E233" s="8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177" t="s">
        <v>508</v>
      </c>
      <c r="N233" s="82"/>
      <c r="O233" s="82"/>
      <c r="P233" s="82"/>
      <c r="Q233" s="8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80">
        <v>4607091387469</v>
      </c>
      <c r="E234" s="80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178" t="s">
        <v>511</v>
      </c>
      <c r="N234" s="82"/>
      <c r="O234" s="82"/>
      <c r="P234" s="82"/>
      <c r="Q234" s="8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89"/>
      <c r="M235" s="86" t="s">
        <v>43</v>
      </c>
      <c r="N235" s="87"/>
      <c r="O235" s="87"/>
      <c r="P235" s="87"/>
      <c r="Q235" s="87"/>
      <c r="R235" s="87"/>
      <c r="S235" s="88"/>
      <c r="T235" s="43" t="s">
        <v>42</v>
      </c>
      <c r="U235" s="44">
        <f>IFERROR(U228/H228,"0")+IFERROR(U229/H229,"0")+IFERROR(U230/H230,"0")+IFERROR(U231/H231,"0")+IFERROR(U232/H232,"0")+IFERROR(U233/H233,"0")+IFERROR(U234/H234,"0")</f>
        <v>0</v>
      </c>
      <c r="V235" s="44">
        <f>IFERROR(V228/H228,"0")+IFERROR(V229/H229,"0")+IFERROR(V230/H230,"0")+IFERROR(V231/H231,"0")+IFERROR(V232/H232,"0")+IFERROR(V233/H233,"0")+IFERROR(V234/H234,"0")</f>
        <v>0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89"/>
      <c r="M236" s="86" t="s">
        <v>43</v>
      </c>
      <c r="N236" s="87"/>
      <c r="O236" s="87"/>
      <c r="P236" s="87"/>
      <c r="Q236" s="87"/>
      <c r="R236" s="87"/>
      <c r="S236" s="88"/>
      <c r="T236" s="43" t="s">
        <v>0</v>
      </c>
      <c r="U236" s="44">
        <f>IFERROR(SUM(U228:U234),"0")</f>
        <v>0</v>
      </c>
      <c r="V236" s="44">
        <f>IFERROR(SUM(V228:V234),"0")</f>
        <v>0</v>
      </c>
      <c r="W236" s="43"/>
      <c r="X236" s="68"/>
      <c r="Y236" s="68"/>
    </row>
    <row r="237" spans="1:25" ht="14.25" customHeight="1" x14ac:dyDescent="0.25">
      <c r="A237" s="90" t="s">
        <v>74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80">
        <v>4607091387292</v>
      </c>
      <c r="E238" s="80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174" t="s">
        <v>514</v>
      </c>
      <c r="N238" s="82"/>
      <c r="O238" s="82"/>
      <c r="P238" s="82"/>
      <c r="Q238" s="8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80">
        <v>4607091387315</v>
      </c>
      <c r="E239" s="80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175" t="s">
        <v>517</v>
      </c>
      <c r="N239" s="82"/>
      <c r="O239" s="82"/>
      <c r="P239" s="82"/>
      <c r="Q239" s="83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89"/>
      <c r="M240" s="86" t="s">
        <v>43</v>
      </c>
      <c r="N240" s="87"/>
      <c r="O240" s="87"/>
      <c r="P240" s="87"/>
      <c r="Q240" s="87"/>
      <c r="R240" s="87"/>
      <c r="S240" s="88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89"/>
      <c r="M241" s="86" t="s">
        <v>43</v>
      </c>
      <c r="N241" s="87"/>
      <c r="O241" s="87"/>
      <c r="P241" s="87"/>
      <c r="Q241" s="87"/>
      <c r="R241" s="87"/>
      <c r="S241" s="88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96" t="s">
        <v>518</v>
      </c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66"/>
      <c r="Y242" s="66"/>
    </row>
    <row r="243" spans="1:25" ht="14.25" customHeight="1" x14ac:dyDescent="0.25">
      <c r="A243" s="90" t="s">
        <v>74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80">
        <v>4607091383232</v>
      </c>
      <c r="E244" s="80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172" t="s">
        <v>521</v>
      </c>
      <c r="N244" s="82"/>
      <c r="O244" s="82"/>
      <c r="P244" s="82"/>
      <c r="Q244" s="8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80">
        <v>4607091383836</v>
      </c>
      <c r="E245" s="80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173" t="s">
        <v>524</v>
      </c>
      <c r="N245" s="82"/>
      <c r="O245" s="82"/>
      <c r="P245" s="82"/>
      <c r="Q245" s="83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9"/>
      <c r="M246" s="86" t="s">
        <v>43</v>
      </c>
      <c r="N246" s="87"/>
      <c r="O246" s="87"/>
      <c r="P246" s="87"/>
      <c r="Q246" s="87"/>
      <c r="R246" s="87"/>
      <c r="S246" s="88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89"/>
      <c r="M247" s="86" t="s">
        <v>43</v>
      </c>
      <c r="N247" s="87"/>
      <c r="O247" s="87"/>
      <c r="P247" s="87"/>
      <c r="Q247" s="87"/>
      <c r="R247" s="87"/>
      <c r="S247" s="88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90" t="s">
        <v>79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80">
        <v>4607091387919</v>
      </c>
      <c r="E249" s="80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169" t="s">
        <v>527</v>
      </c>
      <c r="N249" s="82"/>
      <c r="O249" s="82"/>
      <c r="P249" s="82"/>
      <c r="Q249" s="8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80">
        <v>4607091383942</v>
      </c>
      <c r="E250" s="80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170" t="s">
        <v>530</v>
      </c>
      <c r="N250" s="82"/>
      <c r="O250" s="82"/>
      <c r="P250" s="82"/>
      <c r="Q250" s="8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80">
        <v>4607091383959</v>
      </c>
      <c r="E251" s="80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171" t="s">
        <v>533</v>
      </c>
      <c r="N251" s="82"/>
      <c r="O251" s="82"/>
      <c r="P251" s="82"/>
      <c r="Q251" s="8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89"/>
      <c r="M252" s="86" t="s">
        <v>43</v>
      </c>
      <c r="N252" s="87"/>
      <c r="O252" s="87"/>
      <c r="P252" s="87"/>
      <c r="Q252" s="87"/>
      <c r="R252" s="87"/>
      <c r="S252" s="88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25" ht="14.25" customHeight="1" x14ac:dyDescent="0.25">
      <c r="A254" s="90" t="s">
        <v>253</v>
      </c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80">
        <v>4607091388831</v>
      </c>
      <c r="E255" s="80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16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2"/>
      <c r="O255" s="82"/>
      <c r="P255" s="82"/>
      <c r="Q255" s="83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89"/>
      <c r="M256" s="86" t="s">
        <v>43</v>
      </c>
      <c r="N256" s="87"/>
      <c r="O256" s="87"/>
      <c r="P256" s="87"/>
      <c r="Q256" s="87"/>
      <c r="R256" s="87"/>
      <c r="S256" s="88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90" t="s">
        <v>98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80">
        <v>4607091383102</v>
      </c>
      <c r="E259" s="80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168" t="s">
        <v>538</v>
      </c>
      <c r="N259" s="82"/>
      <c r="O259" s="82"/>
      <c r="P259" s="82"/>
      <c r="Q259" s="83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89"/>
      <c r="M260" s="86" t="s">
        <v>43</v>
      </c>
      <c r="N260" s="87"/>
      <c r="O260" s="87"/>
      <c r="P260" s="87"/>
      <c r="Q260" s="87"/>
      <c r="R260" s="87"/>
      <c r="S260" s="8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90" t="s">
        <v>112</v>
      </c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80">
        <v>4607091389142</v>
      </c>
      <c r="E263" s="80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166" t="s">
        <v>541</v>
      </c>
      <c r="N263" s="82"/>
      <c r="O263" s="82"/>
      <c r="P263" s="82"/>
      <c r="Q263" s="83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89"/>
      <c r="M264" s="86" t="s">
        <v>43</v>
      </c>
      <c r="N264" s="87"/>
      <c r="O264" s="87"/>
      <c r="P264" s="87"/>
      <c r="Q264" s="87"/>
      <c r="R264" s="87"/>
      <c r="S264" s="8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89"/>
      <c r="M265" s="86" t="s">
        <v>43</v>
      </c>
      <c r="N265" s="87"/>
      <c r="O265" s="87"/>
      <c r="P265" s="87"/>
      <c r="Q265" s="87"/>
      <c r="R265" s="87"/>
      <c r="S265" s="8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95" t="s">
        <v>543</v>
      </c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55"/>
      <c r="Y266" s="55"/>
    </row>
    <row r="267" spans="1:25" ht="16.5" customHeight="1" x14ac:dyDescent="0.25">
      <c r="A267" s="96" t="s">
        <v>544</v>
      </c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66"/>
      <c r="Y267" s="66"/>
    </row>
    <row r="268" spans="1:25" ht="14.25" customHeight="1" x14ac:dyDescent="0.25">
      <c r="A268" s="90" t="s">
        <v>127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80">
        <v>4607091383997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163" t="s">
        <v>547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80">
        <v>4607091383997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164" t="s">
        <v>547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80">
        <v>4607091384130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165" t="s">
        <v>551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80">
        <v>4607091384130</v>
      </c>
      <c r="E272" s="8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158" t="s">
        <v>551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80">
        <v>4607091384147</v>
      </c>
      <c r="E273" s="8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159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3600</v>
      </c>
      <c r="V273" s="56">
        <f t="shared" si="13"/>
        <v>3600</v>
      </c>
      <c r="W273" s="42">
        <f>IFERROR(IF(V273=0,"",ROUNDUP(V273/H273,0)*0.02039),"")</f>
        <v>4.8935999999999993</v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80">
        <v>4607091384147</v>
      </c>
      <c r="E274" s="80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160" t="s">
        <v>555</v>
      </c>
      <c r="N274" s="82"/>
      <c r="O274" s="82"/>
      <c r="P274" s="82"/>
      <c r="Q274" s="8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80">
        <v>4607091384154</v>
      </c>
      <c r="E275" s="8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161" t="s">
        <v>559</v>
      </c>
      <c r="N275" s="82"/>
      <c r="O275" s="82"/>
      <c r="P275" s="82"/>
      <c r="Q275" s="8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80">
        <v>4607091384161</v>
      </c>
      <c r="E276" s="80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162" t="s">
        <v>562</v>
      </c>
      <c r="N276" s="82"/>
      <c r="O276" s="82"/>
      <c r="P276" s="82"/>
      <c r="Q276" s="83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89"/>
      <c r="M277" s="86" t="s">
        <v>43</v>
      </c>
      <c r="N277" s="87"/>
      <c r="O277" s="87"/>
      <c r="P277" s="87"/>
      <c r="Q277" s="87"/>
      <c r="R277" s="87"/>
      <c r="S277" s="8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240</v>
      </c>
      <c r="V277" s="44">
        <f>IFERROR(V269/H269,"0")+IFERROR(V270/H270,"0")+IFERROR(V271/H271,"0")+IFERROR(V272/H272,"0")+IFERROR(V273/H273,"0")+IFERROR(V274/H274,"0")+IFERROR(V275/H275,"0")+IFERROR(V276/H276,"0")</f>
        <v>240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4.8935999999999993</v>
      </c>
      <c r="X277" s="68"/>
      <c r="Y277" s="68"/>
    </row>
    <row r="278" spans="1:2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89"/>
      <c r="M278" s="86" t="s">
        <v>43</v>
      </c>
      <c r="N278" s="87"/>
      <c r="O278" s="87"/>
      <c r="P278" s="87"/>
      <c r="Q278" s="87"/>
      <c r="R278" s="87"/>
      <c r="S278" s="88"/>
      <c r="T278" s="43" t="s">
        <v>0</v>
      </c>
      <c r="U278" s="44">
        <f>IFERROR(SUM(U269:U276),"0")</f>
        <v>3600</v>
      </c>
      <c r="V278" s="44">
        <f>IFERROR(SUM(V269:V276),"0")</f>
        <v>3600</v>
      </c>
      <c r="W278" s="43"/>
      <c r="X278" s="68"/>
      <c r="Y278" s="68"/>
    </row>
    <row r="279" spans="1:25" ht="14.25" customHeight="1" x14ac:dyDescent="0.25">
      <c r="A279" s="90" t="s">
        <v>118</v>
      </c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80">
        <v>4607091383980</v>
      </c>
      <c r="E280" s="80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156" t="s">
        <v>565</v>
      </c>
      <c r="N280" s="82"/>
      <c r="O280" s="82"/>
      <c r="P280" s="82"/>
      <c r="Q280" s="83"/>
      <c r="R280" s="40" t="s">
        <v>48</v>
      </c>
      <c r="S280" s="40" t="s">
        <v>48</v>
      </c>
      <c r="T280" s="41" t="s">
        <v>0</v>
      </c>
      <c r="U280" s="59">
        <v>2950</v>
      </c>
      <c r="V280" s="56">
        <f>IFERROR(IF(U280="",0,CEILING((U280/$H280),1)*$H280),"")</f>
        <v>2955</v>
      </c>
      <c r="W280" s="42">
        <f>IFERROR(IF(V280=0,"",ROUNDUP(V280/H280,0)*0.02175),"")</f>
        <v>4.2847499999999998</v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80">
        <v>4607091384178</v>
      </c>
      <c r="E281" s="80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157" t="s">
        <v>568</v>
      </c>
      <c r="N281" s="82"/>
      <c r="O281" s="82"/>
      <c r="P281" s="82"/>
      <c r="Q281" s="83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89"/>
      <c r="M282" s="86" t="s">
        <v>43</v>
      </c>
      <c r="N282" s="87"/>
      <c r="O282" s="87"/>
      <c r="P282" s="87"/>
      <c r="Q282" s="87"/>
      <c r="R282" s="87"/>
      <c r="S282" s="88"/>
      <c r="T282" s="43" t="s">
        <v>42</v>
      </c>
      <c r="U282" s="44">
        <f>IFERROR(U280/H280,"0")+IFERROR(U281/H281,"0")</f>
        <v>196.66666666666666</v>
      </c>
      <c r="V282" s="44">
        <f>IFERROR(V280/H280,"0")+IFERROR(V281/H281,"0")</f>
        <v>197</v>
      </c>
      <c r="W282" s="44">
        <f>IFERROR(IF(W280="",0,W280),"0")+IFERROR(IF(W281="",0,W281),"0")</f>
        <v>4.2847499999999998</v>
      </c>
      <c r="X282" s="68"/>
      <c r="Y282" s="68"/>
    </row>
    <row r="283" spans="1:2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89"/>
      <c r="M283" s="86" t="s">
        <v>43</v>
      </c>
      <c r="N283" s="87"/>
      <c r="O283" s="87"/>
      <c r="P283" s="87"/>
      <c r="Q283" s="87"/>
      <c r="R283" s="87"/>
      <c r="S283" s="88"/>
      <c r="T283" s="43" t="s">
        <v>0</v>
      </c>
      <c r="U283" s="44">
        <f>IFERROR(SUM(U280:U281),"0")</f>
        <v>2950</v>
      </c>
      <c r="V283" s="44">
        <f>IFERROR(SUM(V280:V281),"0")</f>
        <v>2955</v>
      </c>
      <c r="W283" s="43"/>
      <c r="X283" s="68"/>
      <c r="Y283" s="68"/>
    </row>
    <row r="284" spans="1:25" ht="14.25" customHeight="1" x14ac:dyDescent="0.25">
      <c r="A284" s="90" t="s">
        <v>74</v>
      </c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80">
        <v>4607091384833</v>
      </c>
      <c r="E285" s="8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154" t="s">
        <v>571</v>
      </c>
      <c r="N285" s="82"/>
      <c r="O285" s="82"/>
      <c r="P285" s="82"/>
      <c r="Q285" s="8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80">
        <v>4607091384857</v>
      </c>
      <c r="E286" s="80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155" t="s">
        <v>574</v>
      </c>
      <c r="N286" s="82"/>
      <c r="O286" s="82"/>
      <c r="P286" s="82"/>
      <c r="Q286" s="83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89"/>
      <c r="M287" s="86" t="s">
        <v>43</v>
      </c>
      <c r="N287" s="87"/>
      <c r="O287" s="87"/>
      <c r="P287" s="87"/>
      <c r="Q287" s="87"/>
      <c r="R287" s="87"/>
      <c r="S287" s="88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90" t="s">
        <v>79</v>
      </c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80">
        <v>4607091384260</v>
      </c>
      <c r="E290" s="80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152" t="s">
        <v>577</v>
      </c>
      <c r="N290" s="82"/>
      <c r="O290" s="82"/>
      <c r="P290" s="82"/>
      <c r="Q290" s="83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89"/>
      <c r="M291" s="86" t="s">
        <v>43</v>
      </c>
      <c r="N291" s="87"/>
      <c r="O291" s="87"/>
      <c r="P291" s="87"/>
      <c r="Q291" s="87"/>
      <c r="R291" s="87"/>
      <c r="S291" s="88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90" t="s">
        <v>253</v>
      </c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80">
        <v>4607091384673</v>
      </c>
      <c r="E294" s="80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153" t="s">
        <v>580</v>
      </c>
      <c r="N294" s="82"/>
      <c r="O294" s="82"/>
      <c r="P294" s="82"/>
      <c r="Q294" s="83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89"/>
      <c r="M295" s="86" t="s">
        <v>43</v>
      </c>
      <c r="N295" s="87"/>
      <c r="O295" s="87"/>
      <c r="P295" s="87"/>
      <c r="Q295" s="87"/>
      <c r="R295" s="87"/>
      <c r="S295" s="88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89"/>
      <c r="M296" s="86" t="s">
        <v>43</v>
      </c>
      <c r="N296" s="87"/>
      <c r="O296" s="87"/>
      <c r="P296" s="87"/>
      <c r="Q296" s="87"/>
      <c r="R296" s="87"/>
      <c r="S296" s="88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96" t="s">
        <v>581</v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66"/>
      <c r="Y297" s="66"/>
    </row>
    <row r="298" spans="1:25" ht="14.25" customHeight="1" x14ac:dyDescent="0.25">
      <c r="A298" s="90" t="s">
        <v>127</v>
      </c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80">
        <v>4680115881907</v>
      </c>
      <c r="E299" s="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148" t="s">
        <v>584</v>
      </c>
      <c r="N299" s="82"/>
      <c r="O299" s="82"/>
      <c r="P299" s="82"/>
      <c r="Q299" s="83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80">
        <v>4607091384185</v>
      </c>
      <c r="E300" s="80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149" t="s">
        <v>587</v>
      </c>
      <c r="N300" s="82"/>
      <c r="O300" s="82"/>
      <c r="P300" s="82"/>
      <c r="Q300" s="8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80">
        <v>4607091384192</v>
      </c>
      <c r="E301" s="80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150" t="s">
        <v>590</v>
      </c>
      <c r="N301" s="82"/>
      <c r="O301" s="82"/>
      <c r="P301" s="82"/>
      <c r="Q301" s="8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80">
        <v>4607091384680</v>
      </c>
      <c r="E302" s="80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151" t="s">
        <v>593</v>
      </c>
      <c r="N302" s="82"/>
      <c r="O302" s="82"/>
      <c r="P302" s="82"/>
      <c r="Q302" s="83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89"/>
      <c r="M303" s="86" t="s">
        <v>43</v>
      </c>
      <c r="N303" s="87"/>
      <c r="O303" s="87"/>
      <c r="P303" s="87"/>
      <c r="Q303" s="87"/>
      <c r="R303" s="87"/>
      <c r="S303" s="88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89"/>
      <c r="M304" s="86" t="s">
        <v>43</v>
      </c>
      <c r="N304" s="87"/>
      <c r="O304" s="87"/>
      <c r="P304" s="87"/>
      <c r="Q304" s="87"/>
      <c r="R304" s="87"/>
      <c r="S304" s="88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90" t="s">
        <v>74</v>
      </c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80">
        <v>4607091384802</v>
      </c>
      <c r="E306" s="80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146" t="s">
        <v>596</v>
      </c>
      <c r="N306" s="82"/>
      <c r="O306" s="82"/>
      <c r="P306" s="82"/>
      <c r="Q306" s="8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80">
        <v>4607091384826</v>
      </c>
      <c r="E307" s="80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147" t="s">
        <v>599</v>
      </c>
      <c r="N307" s="82"/>
      <c r="O307" s="82"/>
      <c r="P307" s="82"/>
      <c r="Q307" s="83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89"/>
      <c r="M308" s="86" t="s">
        <v>43</v>
      </c>
      <c r="N308" s="87"/>
      <c r="O308" s="87"/>
      <c r="P308" s="87"/>
      <c r="Q308" s="87"/>
      <c r="R308" s="87"/>
      <c r="S308" s="88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89"/>
      <c r="M309" s="86" t="s">
        <v>43</v>
      </c>
      <c r="N309" s="87"/>
      <c r="O309" s="87"/>
      <c r="P309" s="87"/>
      <c r="Q309" s="87"/>
      <c r="R309" s="87"/>
      <c r="S309" s="88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90" t="s">
        <v>79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80">
        <v>4680115881976</v>
      </c>
      <c r="E311" s="80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142" t="s">
        <v>602</v>
      </c>
      <c r="N311" s="82"/>
      <c r="O311" s="82"/>
      <c r="P311" s="82"/>
      <c r="Q311" s="83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80">
        <v>4680115881969</v>
      </c>
      <c r="E312" s="80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143" t="s">
        <v>605</v>
      </c>
      <c r="N312" s="82"/>
      <c r="O312" s="82"/>
      <c r="P312" s="82"/>
      <c r="Q312" s="83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80">
        <v>4607091384246</v>
      </c>
      <c r="E313" s="80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144" t="s">
        <v>608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80">
        <v>4607091384253</v>
      </c>
      <c r="E314" s="80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145" t="s">
        <v>611</v>
      </c>
      <c r="N314" s="82"/>
      <c r="O314" s="82"/>
      <c r="P314" s="82"/>
      <c r="Q314" s="83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89"/>
      <c r="M316" s="86" t="s">
        <v>43</v>
      </c>
      <c r="N316" s="87"/>
      <c r="O316" s="87"/>
      <c r="P316" s="87"/>
      <c r="Q316" s="87"/>
      <c r="R316" s="87"/>
      <c r="S316" s="88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90" t="s">
        <v>253</v>
      </c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80">
        <v>4607091389357</v>
      </c>
      <c r="E318" s="80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140" t="s">
        <v>614</v>
      </c>
      <c r="N318" s="82"/>
      <c r="O318" s="82"/>
      <c r="P318" s="82"/>
      <c r="Q318" s="83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80">
        <v>4607091389357</v>
      </c>
      <c r="E319" s="80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141" t="s">
        <v>614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89"/>
      <c r="M320" s="86" t="s">
        <v>43</v>
      </c>
      <c r="N320" s="87"/>
      <c r="O320" s="87"/>
      <c r="P320" s="87"/>
      <c r="Q320" s="87"/>
      <c r="R320" s="87"/>
      <c r="S320" s="88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95" t="s">
        <v>616</v>
      </c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55"/>
      <c r="Y322" s="55"/>
    </row>
    <row r="323" spans="1:25" ht="16.5" customHeight="1" x14ac:dyDescent="0.25">
      <c r="A323" s="96" t="s">
        <v>617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66"/>
      <c r="Y323" s="66"/>
    </row>
    <row r="324" spans="1:25" ht="14.25" customHeight="1" x14ac:dyDescent="0.25">
      <c r="A324" s="90" t="s">
        <v>127</v>
      </c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80">
        <v>4607091389708</v>
      </c>
      <c r="E325" s="80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138" t="s">
        <v>620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80">
        <v>4607091389692</v>
      </c>
      <c r="E326" s="80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139" t="s">
        <v>623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89"/>
      <c r="M327" s="86" t="s">
        <v>43</v>
      </c>
      <c r="N327" s="87"/>
      <c r="O327" s="87"/>
      <c r="P327" s="87"/>
      <c r="Q327" s="87"/>
      <c r="R327" s="87"/>
      <c r="S327" s="88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89"/>
      <c r="M328" s="86" t="s">
        <v>43</v>
      </c>
      <c r="N328" s="87"/>
      <c r="O328" s="87"/>
      <c r="P328" s="87"/>
      <c r="Q328" s="87"/>
      <c r="R328" s="87"/>
      <c r="S328" s="88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90" t="s">
        <v>74</v>
      </c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80">
        <v>4607091389753</v>
      </c>
      <c r="E330" s="8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134" t="s">
        <v>626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80">
        <v>4607091389760</v>
      </c>
      <c r="E331" s="8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135" t="s">
        <v>629</v>
      </c>
      <c r="N331" s="82"/>
      <c r="O331" s="82"/>
      <c r="P331" s="82"/>
      <c r="Q331" s="8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80">
        <v>4607091389746</v>
      </c>
      <c r="E332" s="8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136" t="s">
        <v>632</v>
      </c>
      <c r="N332" s="82"/>
      <c r="O332" s="82"/>
      <c r="P332" s="82"/>
      <c r="Q332" s="8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80">
        <v>4607091384338</v>
      </c>
      <c r="E333" s="8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137" t="s">
        <v>635</v>
      </c>
      <c r="N333" s="82"/>
      <c r="O333" s="82"/>
      <c r="P333" s="82"/>
      <c r="Q333" s="8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80">
        <v>4607091389524</v>
      </c>
      <c r="E334" s="8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131" t="s">
        <v>638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80">
        <v>4607091384345</v>
      </c>
      <c r="E335" s="8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132" t="s">
        <v>641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80">
        <v>4607091389531</v>
      </c>
      <c r="E336" s="8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133" t="s">
        <v>644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89"/>
      <c r="M337" s="86" t="s">
        <v>43</v>
      </c>
      <c r="N337" s="87"/>
      <c r="O337" s="87"/>
      <c r="P337" s="87"/>
      <c r="Q337" s="87"/>
      <c r="R337" s="87"/>
      <c r="S337" s="88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90" t="s">
        <v>79</v>
      </c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80">
        <v>4607091389685</v>
      </c>
      <c r="E340" s="8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127" t="s">
        <v>647</v>
      </c>
      <c r="N340" s="82"/>
      <c r="O340" s="82"/>
      <c r="P340" s="82"/>
      <c r="Q340" s="8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80">
        <v>4607091389654</v>
      </c>
      <c r="E341" s="8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128" t="s">
        <v>650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80">
        <v>4607091384352</v>
      </c>
      <c r="E342" s="8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129" t="s">
        <v>653</v>
      </c>
      <c r="N342" s="82"/>
      <c r="O342" s="82"/>
      <c r="P342" s="82"/>
      <c r="Q342" s="8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80">
        <v>4607091389661</v>
      </c>
      <c r="E343" s="8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130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2"/>
      <c r="O343" s="82"/>
      <c r="P343" s="82"/>
      <c r="Q343" s="8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89"/>
      <c r="M344" s="86" t="s">
        <v>43</v>
      </c>
      <c r="N344" s="87"/>
      <c r="O344" s="87"/>
      <c r="P344" s="87"/>
      <c r="Q344" s="87"/>
      <c r="R344" s="87"/>
      <c r="S344" s="8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89"/>
      <c r="M345" s="86" t="s">
        <v>43</v>
      </c>
      <c r="N345" s="87"/>
      <c r="O345" s="87"/>
      <c r="P345" s="87"/>
      <c r="Q345" s="87"/>
      <c r="R345" s="87"/>
      <c r="S345" s="8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90" t="s">
        <v>253</v>
      </c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80">
        <v>4680115881648</v>
      </c>
      <c r="E347" s="8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126" t="s">
        <v>658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96" t="s">
        <v>659</v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66"/>
      <c r="Y350" s="66"/>
    </row>
    <row r="351" spans="1:25" ht="14.25" customHeight="1" x14ac:dyDescent="0.25">
      <c r="A351" s="90" t="s">
        <v>118</v>
      </c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80">
        <v>4607091389388</v>
      </c>
      <c r="E352" s="8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124" t="s">
        <v>662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80">
        <v>4607091389364</v>
      </c>
      <c r="E353" s="8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125" t="s">
        <v>665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89"/>
      <c r="M354" s="86" t="s">
        <v>43</v>
      </c>
      <c r="N354" s="87"/>
      <c r="O354" s="87"/>
      <c r="P354" s="87"/>
      <c r="Q354" s="87"/>
      <c r="R354" s="87"/>
      <c r="S354" s="8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89"/>
      <c r="M355" s="86" t="s">
        <v>43</v>
      </c>
      <c r="N355" s="87"/>
      <c r="O355" s="87"/>
      <c r="P355" s="87"/>
      <c r="Q355" s="87"/>
      <c r="R355" s="87"/>
      <c r="S355" s="8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90" t="s">
        <v>74</v>
      </c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80">
        <v>4607091389739</v>
      </c>
      <c r="E357" s="8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120" t="s">
        <v>668</v>
      </c>
      <c r="N357" s="82"/>
      <c r="O357" s="82"/>
      <c r="P357" s="82"/>
      <c r="Q357" s="8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80">
        <v>4607091389425</v>
      </c>
      <c r="E358" s="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121" t="s">
        <v>671</v>
      </c>
      <c r="N358" s="82"/>
      <c r="O358" s="82"/>
      <c r="P358" s="82"/>
      <c r="Q358" s="8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80">
        <v>4680115880771</v>
      </c>
      <c r="E359" s="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122" t="s">
        <v>674</v>
      </c>
      <c r="N359" s="82"/>
      <c r="O359" s="82"/>
      <c r="P359" s="82"/>
      <c r="Q359" s="8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80">
        <v>4607091389500</v>
      </c>
      <c r="E360" s="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123" t="s">
        <v>677</v>
      </c>
      <c r="N360" s="82"/>
      <c r="O360" s="82"/>
      <c r="P360" s="82"/>
      <c r="Q360" s="8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80">
        <v>4680115881983</v>
      </c>
      <c r="E361" s="8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118" t="s">
        <v>680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89"/>
      <c r="M362" s="86" t="s">
        <v>43</v>
      </c>
      <c r="N362" s="87"/>
      <c r="O362" s="87"/>
      <c r="P362" s="87"/>
      <c r="Q362" s="87"/>
      <c r="R362" s="87"/>
      <c r="S362" s="88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89"/>
      <c r="M363" s="86" t="s">
        <v>43</v>
      </c>
      <c r="N363" s="87"/>
      <c r="O363" s="87"/>
      <c r="P363" s="87"/>
      <c r="Q363" s="87"/>
      <c r="R363" s="87"/>
      <c r="S363" s="88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95" t="s">
        <v>681</v>
      </c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55"/>
      <c r="Y364" s="55"/>
    </row>
    <row r="365" spans="1:25" ht="16.5" customHeight="1" x14ac:dyDescent="0.25">
      <c r="A365" s="96" t="s">
        <v>681</v>
      </c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66"/>
      <c r="Y365" s="66"/>
    </row>
    <row r="366" spans="1:25" ht="14.25" customHeight="1" x14ac:dyDescent="0.25">
      <c r="A366" s="90" t="s">
        <v>127</v>
      </c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80">
        <v>4680115882782</v>
      </c>
      <c r="E367" s="80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119" t="s">
        <v>684</v>
      </c>
      <c r="N367" s="82"/>
      <c r="O367" s="82"/>
      <c r="P367" s="82"/>
      <c r="Q367" s="8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80">
        <v>4607091389067</v>
      </c>
      <c r="E368" s="8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113" t="s">
        <v>687</v>
      </c>
      <c r="N368" s="82"/>
      <c r="O368" s="82"/>
      <c r="P368" s="82"/>
      <c r="Q368" s="8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80">
        <v>4607091383522</v>
      </c>
      <c r="E369" s="8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114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2"/>
      <c r="O369" s="82"/>
      <c r="P369" s="82"/>
      <c r="Q369" s="8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80">
        <v>4607091384437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115" t="s">
        <v>692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80">
        <v>4607091389104</v>
      </c>
      <c r="E371" s="80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116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2"/>
      <c r="O371" s="82"/>
      <c r="P371" s="82"/>
      <c r="Q371" s="8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80">
        <v>4607091389036</v>
      </c>
      <c r="E372" s="80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117" t="s">
        <v>697</v>
      </c>
      <c r="N372" s="82"/>
      <c r="O372" s="82"/>
      <c r="P372" s="82"/>
      <c r="Q372" s="8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80">
        <v>4680115880603</v>
      </c>
      <c r="E373" s="8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109" t="s">
        <v>700</v>
      </c>
      <c r="N373" s="82"/>
      <c r="O373" s="82"/>
      <c r="P373" s="82"/>
      <c r="Q373" s="8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80">
        <v>4607091389999</v>
      </c>
      <c r="E374" s="8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110" t="s">
        <v>703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80">
        <v>4607091389098</v>
      </c>
      <c r="E375" s="8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111" t="s">
        <v>706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80">
        <v>4607091389982</v>
      </c>
      <c r="E376" s="8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112" t="s">
        <v>709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89"/>
      <c r="M377" s="86" t="s">
        <v>43</v>
      </c>
      <c r="N377" s="87"/>
      <c r="O377" s="87"/>
      <c r="P377" s="87"/>
      <c r="Q377" s="87"/>
      <c r="R377" s="87"/>
      <c r="S377" s="8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89"/>
      <c r="M378" s="86" t="s">
        <v>43</v>
      </c>
      <c r="N378" s="87"/>
      <c r="O378" s="87"/>
      <c r="P378" s="87"/>
      <c r="Q378" s="87"/>
      <c r="R378" s="87"/>
      <c r="S378" s="88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5" ht="14.25" customHeight="1" x14ac:dyDescent="0.25">
      <c r="A379" s="90" t="s">
        <v>118</v>
      </c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80">
        <v>4607091388930</v>
      </c>
      <c r="E380" s="8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107" t="s">
        <v>712</v>
      </c>
      <c r="N380" s="82"/>
      <c r="O380" s="82"/>
      <c r="P380" s="82"/>
      <c r="Q380" s="83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80">
        <v>4680115880054</v>
      </c>
      <c r="E381" s="8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108" t="s">
        <v>715</v>
      </c>
      <c r="N381" s="82"/>
      <c r="O381" s="82"/>
      <c r="P381" s="82"/>
      <c r="Q381" s="8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89"/>
      <c r="M382" s="86" t="s">
        <v>43</v>
      </c>
      <c r="N382" s="87"/>
      <c r="O382" s="87"/>
      <c r="P382" s="87"/>
      <c r="Q382" s="87"/>
      <c r="R382" s="87"/>
      <c r="S382" s="88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89"/>
      <c r="M383" s="86" t="s">
        <v>43</v>
      </c>
      <c r="N383" s="87"/>
      <c r="O383" s="87"/>
      <c r="P383" s="87"/>
      <c r="Q383" s="87"/>
      <c r="R383" s="87"/>
      <c r="S383" s="88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5" ht="14.25" customHeight="1" x14ac:dyDescent="0.25">
      <c r="A384" s="90" t="s">
        <v>74</v>
      </c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80">
        <v>4680115882072</v>
      </c>
      <c r="E385" s="80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102" t="s">
        <v>718</v>
      </c>
      <c r="N385" s="82"/>
      <c r="O385" s="82"/>
      <c r="P385" s="82"/>
      <c r="Q385" s="8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80">
        <v>4680115882102</v>
      </c>
      <c r="E386" s="80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103" t="s">
        <v>721</v>
      </c>
      <c r="N386" s="82"/>
      <c r="O386" s="82"/>
      <c r="P386" s="82"/>
      <c r="Q386" s="8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80">
        <v>4680115882096</v>
      </c>
      <c r="E387" s="8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104" t="s">
        <v>724</v>
      </c>
      <c r="N387" s="82"/>
      <c r="O387" s="82"/>
      <c r="P387" s="82"/>
      <c r="Q387" s="8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80">
        <v>4607091383348</v>
      </c>
      <c r="E388" s="80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105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2"/>
      <c r="O388" s="82"/>
      <c r="P388" s="82"/>
      <c r="Q388" s="8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80">
        <v>4607091383386</v>
      </c>
      <c r="E389" s="80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106" t="s">
        <v>729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80">
        <v>4607091383355</v>
      </c>
      <c r="E390" s="80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99" t="s">
        <v>732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90" t="s">
        <v>79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80">
        <v>4607091383409</v>
      </c>
      <c r="E394" s="8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100" t="s">
        <v>735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80">
        <v>4607091383416</v>
      </c>
      <c r="E395" s="8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101" t="s">
        <v>738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95" t="s">
        <v>739</v>
      </c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55"/>
      <c r="Y398" s="55"/>
    </row>
    <row r="399" spans="1:25" ht="16.5" customHeight="1" x14ac:dyDescent="0.25">
      <c r="A399" s="96" t="s">
        <v>740</v>
      </c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66"/>
      <c r="Y399" s="66"/>
    </row>
    <row r="400" spans="1:25" ht="14.25" customHeight="1" x14ac:dyDescent="0.25">
      <c r="A400" s="90" t="s">
        <v>127</v>
      </c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80">
        <v>4680115881099</v>
      </c>
      <c r="E401" s="8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97" t="s">
        <v>743</v>
      </c>
      <c r="N401" s="82"/>
      <c r="O401" s="82"/>
      <c r="P401" s="82"/>
      <c r="Q401" s="8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80">
        <v>4680115881150</v>
      </c>
      <c r="E402" s="8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98" t="s">
        <v>746</v>
      </c>
      <c r="N402" s="82"/>
      <c r="O402" s="82"/>
      <c r="P402" s="82"/>
      <c r="Q402" s="8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89"/>
      <c r="M403" s="86" t="s">
        <v>43</v>
      </c>
      <c r="N403" s="87"/>
      <c r="O403" s="87"/>
      <c r="P403" s="87"/>
      <c r="Q403" s="87"/>
      <c r="R403" s="87"/>
      <c r="S403" s="8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89"/>
      <c r="M404" s="86" t="s">
        <v>43</v>
      </c>
      <c r="N404" s="87"/>
      <c r="O404" s="87"/>
      <c r="P404" s="87"/>
      <c r="Q404" s="87"/>
      <c r="R404" s="87"/>
      <c r="S404" s="8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90" t="s">
        <v>118</v>
      </c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80">
        <v>4680115881112</v>
      </c>
      <c r="E406" s="8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93" t="s">
        <v>749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80">
        <v>4680115881129</v>
      </c>
      <c r="E407" s="8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94" t="s">
        <v>752</v>
      </c>
      <c r="N407" s="82"/>
      <c r="O407" s="82"/>
      <c r="P407" s="82"/>
      <c r="Q407" s="8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89"/>
      <c r="M409" s="86" t="s">
        <v>43</v>
      </c>
      <c r="N409" s="87"/>
      <c r="O409" s="87"/>
      <c r="P409" s="87"/>
      <c r="Q409" s="87"/>
      <c r="R409" s="87"/>
      <c r="S409" s="8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90" t="s">
        <v>74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80">
        <v>4680115881167</v>
      </c>
      <c r="E411" s="8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91" t="s">
        <v>755</v>
      </c>
      <c r="N411" s="82"/>
      <c r="O411" s="82"/>
      <c r="P411" s="82"/>
      <c r="Q411" s="83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80">
        <v>4680115881136</v>
      </c>
      <c r="E412" s="8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92" t="s">
        <v>758</v>
      </c>
      <c r="N412" s="82"/>
      <c r="O412" s="82"/>
      <c r="P412" s="82"/>
      <c r="Q412" s="83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</row>
    <row r="413" spans="1:2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89"/>
      <c r="M413" s="86" t="s">
        <v>43</v>
      </c>
      <c r="N413" s="87"/>
      <c r="O413" s="87"/>
      <c r="P413" s="87"/>
      <c r="Q413" s="87"/>
      <c r="R413" s="87"/>
      <c r="S413" s="88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89"/>
      <c r="M414" s="86" t="s">
        <v>43</v>
      </c>
      <c r="N414" s="87"/>
      <c r="O414" s="87"/>
      <c r="P414" s="87"/>
      <c r="Q414" s="87"/>
      <c r="R414" s="87"/>
      <c r="S414" s="88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5" ht="14.25" customHeight="1" x14ac:dyDescent="0.25">
      <c r="A415" s="90" t="s">
        <v>79</v>
      </c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80">
        <v>4680115881143</v>
      </c>
      <c r="E416" s="8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81" t="s">
        <v>761</v>
      </c>
      <c r="N416" s="82"/>
      <c r="O416" s="82"/>
      <c r="P416" s="82"/>
      <c r="Q416" s="8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80">
        <v>4680115881068</v>
      </c>
      <c r="E417" s="8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84" t="s">
        <v>764</v>
      </c>
      <c r="N417" s="82"/>
      <c r="O417" s="82"/>
      <c r="P417" s="82"/>
      <c r="Q417" s="8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80">
        <v>4680115881075</v>
      </c>
      <c r="E418" s="8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85" t="s">
        <v>767</v>
      </c>
      <c r="N418" s="82"/>
      <c r="O418" s="82"/>
      <c r="P418" s="82"/>
      <c r="Q418" s="8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89"/>
      <c r="M419" s="86" t="s">
        <v>43</v>
      </c>
      <c r="N419" s="87"/>
      <c r="O419" s="87"/>
      <c r="P419" s="87"/>
      <c r="Q419" s="87"/>
      <c r="R419" s="87"/>
      <c r="S419" s="88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89"/>
      <c r="M420" s="86" t="s">
        <v>43</v>
      </c>
      <c r="N420" s="87"/>
      <c r="O420" s="87"/>
      <c r="P420" s="87"/>
      <c r="Q420" s="87"/>
      <c r="R420" s="87"/>
      <c r="S420" s="88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9"/>
      <c r="M421" s="75" t="s">
        <v>36</v>
      </c>
      <c r="N421" s="76"/>
      <c r="O421" s="76"/>
      <c r="P421" s="76"/>
      <c r="Q421" s="76"/>
      <c r="R421" s="76"/>
      <c r="S421" s="77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10150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10159.5</v>
      </c>
      <c r="W421" s="43"/>
      <c r="X421" s="68"/>
      <c r="Y421" s="68"/>
    </row>
    <row r="422" spans="1:28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9"/>
      <c r="M422" s="75" t="s">
        <v>37</v>
      </c>
      <c r="N422" s="76"/>
      <c r="O422" s="76"/>
      <c r="P422" s="76"/>
      <c r="Q422" s="76"/>
      <c r="R422" s="76"/>
      <c r="S422" s="7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10607.6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10617.57</v>
      </c>
      <c r="W422" s="43"/>
      <c r="X422" s="68"/>
      <c r="Y422" s="68"/>
    </row>
    <row r="423" spans="1:28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9"/>
      <c r="M423" s="75" t="s">
        <v>38</v>
      </c>
      <c r="N423" s="76"/>
      <c r="O423" s="76"/>
      <c r="P423" s="76"/>
      <c r="Q423" s="76"/>
      <c r="R423" s="76"/>
      <c r="S423" s="7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18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18</v>
      </c>
      <c r="W423" s="43"/>
      <c r="X423" s="68"/>
      <c r="Y423" s="68"/>
    </row>
    <row r="424" spans="1:28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9"/>
      <c r="M424" s="75" t="s">
        <v>39</v>
      </c>
      <c r="N424" s="76"/>
      <c r="O424" s="76"/>
      <c r="P424" s="76"/>
      <c r="Q424" s="76"/>
      <c r="R424" s="76"/>
      <c r="S424" s="77"/>
      <c r="T424" s="43" t="s">
        <v>0</v>
      </c>
      <c r="U424" s="44">
        <f>GrossWeightTotal+PalletQtyTotal*25</f>
        <v>11057.6</v>
      </c>
      <c r="V424" s="44">
        <f>GrossWeightTotalR+PalletQtyTotalR*25</f>
        <v>11067.57</v>
      </c>
      <c r="W424" s="43"/>
      <c r="X424" s="68"/>
      <c r="Y424" s="68"/>
    </row>
    <row r="425" spans="1:28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9"/>
      <c r="M425" s="75" t="s">
        <v>40</v>
      </c>
      <c r="N425" s="76"/>
      <c r="O425" s="76"/>
      <c r="P425" s="76"/>
      <c r="Q425" s="76"/>
      <c r="R425" s="76"/>
      <c r="S425" s="77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881.11111111111109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882</v>
      </c>
      <c r="W425" s="43"/>
      <c r="X425" s="68"/>
      <c r="Y425" s="68"/>
    </row>
    <row r="426" spans="1:28" ht="14.2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9"/>
      <c r="M426" s="75" t="s">
        <v>41</v>
      </c>
      <c r="N426" s="76"/>
      <c r="O426" s="76"/>
      <c r="P426" s="76"/>
      <c r="Q426" s="76"/>
      <c r="R426" s="76"/>
      <c r="S426" s="77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18.857099999999999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72" t="s">
        <v>116</v>
      </c>
      <c r="D428" s="72" t="s">
        <v>116</v>
      </c>
      <c r="E428" s="72" t="s">
        <v>116</v>
      </c>
      <c r="F428" s="72" t="s">
        <v>116</v>
      </c>
      <c r="G428" s="72" t="s">
        <v>279</v>
      </c>
      <c r="H428" s="72" t="s">
        <v>279</v>
      </c>
      <c r="I428" s="72" t="s">
        <v>279</v>
      </c>
      <c r="J428" s="72" t="s">
        <v>279</v>
      </c>
      <c r="K428" s="72" t="s">
        <v>543</v>
      </c>
      <c r="L428" s="72" t="s">
        <v>543</v>
      </c>
      <c r="M428" s="72" t="s">
        <v>616</v>
      </c>
      <c r="N428" s="72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73" t="s">
        <v>10</v>
      </c>
      <c r="B429" s="72" t="s">
        <v>73</v>
      </c>
      <c r="C429" s="72" t="s">
        <v>117</v>
      </c>
      <c r="D429" s="72" t="s">
        <v>126</v>
      </c>
      <c r="E429" s="72" t="s">
        <v>116</v>
      </c>
      <c r="F429" s="72" t="s">
        <v>266</v>
      </c>
      <c r="G429" s="72" t="s">
        <v>280</v>
      </c>
      <c r="H429" s="72" t="s">
        <v>290</v>
      </c>
      <c r="I429" s="72" t="s">
        <v>494</v>
      </c>
      <c r="J429" s="72" t="s">
        <v>518</v>
      </c>
      <c r="K429" s="72" t="s">
        <v>544</v>
      </c>
      <c r="L429" s="72" t="s">
        <v>581</v>
      </c>
      <c r="M429" s="72" t="s">
        <v>617</v>
      </c>
      <c r="N429" s="72" t="s">
        <v>659</v>
      </c>
      <c r="O429" s="72" t="s">
        <v>681</v>
      </c>
      <c r="P429" s="72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74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3604.5</v>
      </c>
      <c r="I431" s="53">
        <f>IFERROR(V228*1,"0")+IFERROR(V229*1,"0")+IFERROR(V230*1,"0")+IFERROR(V231*1,"0")+IFERROR(V232*1,"0")+IFERROR(V233*1,"0")+IFERROR(V234*1,"0")+IFERROR(V238*1,"0")+IFERROR(V239*1,"0")</f>
        <v>0</v>
      </c>
      <c r="J431" s="53">
        <f>IFERROR(V244*1,"0")+IFERROR(V245*1,"0")+IFERROR(V249*1,"0")+IFERROR(V250*1,"0")+IFERROR(V251*1,"0")+IFERROR(V255*1,"0")+IFERROR(V259*1,"0")+IFERROR(V263*1,"0")</f>
        <v>0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6555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2023-07-11T08:28:30Z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