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8FF2A1E5-EB44-4F5F-92FD-249434B5F9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2" l="1"/>
  <c r="U422" i="2"/>
  <c r="U420" i="2"/>
  <c r="U419" i="2"/>
  <c r="V418" i="2"/>
  <c r="W418" i="2" s="1"/>
  <c r="W417" i="2"/>
  <c r="V417" i="2"/>
  <c r="V416" i="2"/>
  <c r="V420" i="2" s="1"/>
  <c r="U414" i="2"/>
  <c r="U413" i="2"/>
  <c r="V412" i="2"/>
  <c r="W412" i="2" s="1"/>
  <c r="V411" i="2"/>
  <c r="U409" i="2"/>
  <c r="U408" i="2"/>
  <c r="V407" i="2"/>
  <c r="W407" i="2" s="1"/>
  <c r="V406" i="2"/>
  <c r="V409" i="2" s="1"/>
  <c r="U404" i="2"/>
  <c r="U403" i="2"/>
  <c r="V402" i="2"/>
  <c r="W402" i="2" s="1"/>
  <c r="V401" i="2"/>
  <c r="U397" i="2"/>
  <c r="U396" i="2"/>
  <c r="V395" i="2"/>
  <c r="W395" i="2" s="1"/>
  <c r="V394" i="2"/>
  <c r="V397" i="2" s="1"/>
  <c r="U392" i="2"/>
  <c r="U391" i="2"/>
  <c r="V390" i="2"/>
  <c r="W390" i="2" s="1"/>
  <c r="V389" i="2"/>
  <c r="W389" i="2" s="1"/>
  <c r="V388" i="2"/>
  <c r="M388" i="2"/>
  <c r="V387" i="2"/>
  <c r="W387" i="2" s="1"/>
  <c r="V386" i="2"/>
  <c r="W386" i="2" s="1"/>
  <c r="V385" i="2"/>
  <c r="W385" i="2" s="1"/>
  <c r="U383" i="2"/>
  <c r="U382" i="2"/>
  <c r="V381" i="2"/>
  <c r="W381" i="2" s="1"/>
  <c r="V380" i="2"/>
  <c r="W380" i="2" s="1"/>
  <c r="U378" i="2"/>
  <c r="U377" i="2"/>
  <c r="V376" i="2"/>
  <c r="W376" i="2" s="1"/>
  <c r="V375" i="2"/>
  <c r="W375" i="2" s="1"/>
  <c r="V374" i="2"/>
  <c r="W374" i="2" s="1"/>
  <c r="V373" i="2"/>
  <c r="W373" i="2" s="1"/>
  <c r="V372" i="2"/>
  <c r="W372" i="2" s="1"/>
  <c r="V371" i="2"/>
  <c r="W371" i="2" s="1"/>
  <c r="M371" i="2"/>
  <c r="V370" i="2"/>
  <c r="W370" i="2" s="1"/>
  <c r="V369" i="2"/>
  <c r="W369" i="2" s="1"/>
  <c r="M369" i="2"/>
  <c r="W368" i="2"/>
  <c r="V368" i="2"/>
  <c r="W367" i="2"/>
  <c r="V367" i="2"/>
  <c r="U363" i="2"/>
  <c r="U362" i="2"/>
  <c r="V361" i="2"/>
  <c r="W361" i="2" s="1"/>
  <c r="V360" i="2"/>
  <c r="W360" i="2" s="1"/>
  <c r="V359" i="2"/>
  <c r="W359" i="2" s="1"/>
  <c r="V358" i="2"/>
  <c r="W358" i="2" s="1"/>
  <c r="V357" i="2"/>
  <c r="U355" i="2"/>
  <c r="U354" i="2"/>
  <c r="V353" i="2"/>
  <c r="W353" i="2" s="1"/>
  <c r="V352" i="2"/>
  <c r="V355" i="2" s="1"/>
  <c r="U349" i="2"/>
  <c r="U348" i="2"/>
  <c r="V347" i="2"/>
  <c r="W347" i="2" s="1"/>
  <c r="W348" i="2" s="1"/>
  <c r="U345" i="2"/>
  <c r="U344" i="2"/>
  <c r="V343" i="2"/>
  <c r="W343" i="2" s="1"/>
  <c r="M343" i="2"/>
  <c r="V342" i="2"/>
  <c r="W342" i="2" s="1"/>
  <c r="V341" i="2"/>
  <c r="W341" i="2" s="1"/>
  <c r="V340" i="2"/>
  <c r="W340" i="2" s="1"/>
  <c r="W344" i="2" s="1"/>
  <c r="U338" i="2"/>
  <c r="U337" i="2"/>
  <c r="V336" i="2"/>
  <c r="W336" i="2" s="1"/>
  <c r="V335" i="2"/>
  <c r="W335" i="2" s="1"/>
  <c r="V334" i="2"/>
  <c r="W334" i="2" s="1"/>
  <c r="V333" i="2"/>
  <c r="W333" i="2" s="1"/>
  <c r="V332" i="2"/>
  <c r="W332" i="2" s="1"/>
  <c r="V331" i="2"/>
  <c r="W331" i="2" s="1"/>
  <c r="V330" i="2"/>
  <c r="W330" i="2" s="1"/>
  <c r="U328" i="2"/>
  <c r="U327" i="2"/>
  <c r="V326" i="2"/>
  <c r="V325" i="2"/>
  <c r="U321" i="2"/>
  <c r="U320" i="2"/>
  <c r="V319" i="2"/>
  <c r="V318" i="2"/>
  <c r="U316" i="2"/>
  <c r="U315" i="2"/>
  <c r="V314" i="2"/>
  <c r="W314" i="2" s="1"/>
  <c r="V313" i="2"/>
  <c r="W313" i="2" s="1"/>
  <c r="V312" i="2"/>
  <c r="W312" i="2" s="1"/>
  <c r="V311" i="2"/>
  <c r="U309" i="2"/>
  <c r="U308" i="2"/>
  <c r="V307" i="2"/>
  <c r="W307" i="2" s="1"/>
  <c r="V306" i="2"/>
  <c r="U304" i="2"/>
  <c r="U303" i="2"/>
  <c r="V302" i="2"/>
  <c r="W302" i="2" s="1"/>
  <c r="V301" i="2"/>
  <c r="W301" i="2" s="1"/>
  <c r="V300" i="2"/>
  <c r="W300" i="2" s="1"/>
  <c r="V299" i="2"/>
  <c r="W299" i="2" s="1"/>
  <c r="U296" i="2"/>
  <c r="U295" i="2"/>
  <c r="V294" i="2"/>
  <c r="V296" i="2" s="1"/>
  <c r="U292" i="2"/>
  <c r="U291" i="2"/>
  <c r="V290" i="2"/>
  <c r="V291" i="2" s="1"/>
  <c r="U288" i="2"/>
  <c r="U287" i="2"/>
  <c r="V286" i="2"/>
  <c r="W286" i="2" s="1"/>
  <c r="V285" i="2"/>
  <c r="U283" i="2"/>
  <c r="U282" i="2"/>
  <c r="V281" i="2"/>
  <c r="W281" i="2" s="1"/>
  <c r="V280" i="2"/>
  <c r="U278" i="2"/>
  <c r="U277" i="2"/>
  <c r="V276" i="2"/>
  <c r="W276" i="2" s="1"/>
  <c r="V275" i="2"/>
  <c r="W275" i="2" s="1"/>
  <c r="V274" i="2"/>
  <c r="W274" i="2" s="1"/>
  <c r="V273" i="2"/>
  <c r="W273" i="2" s="1"/>
  <c r="V272" i="2"/>
  <c r="W272" i="2" s="1"/>
  <c r="V271" i="2"/>
  <c r="W271" i="2" s="1"/>
  <c r="V270" i="2"/>
  <c r="W270" i="2" s="1"/>
  <c r="V269" i="2"/>
  <c r="U265" i="2"/>
  <c r="U264" i="2"/>
  <c r="V263" i="2"/>
  <c r="V265" i="2" s="1"/>
  <c r="U261" i="2"/>
  <c r="U260" i="2"/>
  <c r="V259" i="2"/>
  <c r="V261" i="2" s="1"/>
  <c r="U257" i="2"/>
  <c r="U256" i="2"/>
  <c r="V255" i="2"/>
  <c r="V256" i="2" s="1"/>
  <c r="M255" i="2"/>
  <c r="U253" i="2"/>
  <c r="U252" i="2"/>
  <c r="V251" i="2"/>
  <c r="W251" i="2" s="1"/>
  <c r="V250" i="2"/>
  <c r="W250" i="2" s="1"/>
  <c r="V249" i="2"/>
  <c r="W249" i="2" s="1"/>
  <c r="U247" i="2"/>
  <c r="U246" i="2"/>
  <c r="V245" i="2"/>
  <c r="W245" i="2" s="1"/>
  <c r="V244" i="2"/>
  <c r="U241" i="2"/>
  <c r="U240" i="2"/>
  <c r="V239" i="2"/>
  <c r="W239" i="2" s="1"/>
  <c r="V238" i="2"/>
  <c r="U236" i="2"/>
  <c r="U235" i="2"/>
  <c r="V234" i="2"/>
  <c r="W234" i="2" s="1"/>
  <c r="V233" i="2"/>
  <c r="W233" i="2" s="1"/>
  <c r="V232" i="2"/>
  <c r="W232" i="2" s="1"/>
  <c r="V231" i="2"/>
  <c r="V230" i="2"/>
  <c r="V229" i="2"/>
  <c r="W229" i="2" s="1"/>
  <c r="V228" i="2"/>
  <c r="U225" i="2"/>
  <c r="U224" i="2"/>
  <c r="V223" i="2"/>
  <c r="W223" i="2" s="1"/>
  <c r="V222" i="2"/>
  <c r="W222" i="2" s="1"/>
  <c r="V221" i="2"/>
  <c r="W221" i="2" s="1"/>
  <c r="V220" i="2"/>
  <c r="U218" i="2"/>
  <c r="U217" i="2"/>
  <c r="V216" i="2"/>
  <c r="W216" i="2" s="1"/>
  <c r="V215" i="2"/>
  <c r="W215" i="2" s="1"/>
  <c r="V214" i="2"/>
  <c r="U212" i="2"/>
  <c r="U211" i="2"/>
  <c r="V210" i="2"/>
  <c r="W210" i="2" s="1"/>
  <c r="V209" i="2"/>
  <c r="W209" i="2" s="1"/>
  <c r="V208" i="2"/>
  <c r="W208" i="2" s="1"/>
  <c r="V207" i="2"/>
  <c r="W207" i="2" s="1"/>
  <c r="V206" i="2"/>
  <c r="W206" i="2" s="1"/>
  <c r="V205" i="2"/>
  <c r="M205" i="2"/>
  <c r="U203" i="2"/>
  <c r="U202" i="2"/>
  <c r="V201" i="2"/>
  <c r="W201" i="2" s="1"/>
  <c r="V200" i="2"/>
  <c r="W200" i="2" s="1"/>
  <c r="V199" i="2"/>
  <c r="W199" i="2" s="1"/>
  <c r="V198" i="2"/>
  <c r="W198" i="2" s="1"/>
  <c r="V197" i="2"/>
  <c r="W197" i="2" s="1"/>
  <c r="V196" i="2"/>
  <c r="W196" i="2" s="1"/>
  <c r="V195" i="2"/>
  <c r="W195" i="2" s="1"/>
  <c r="V194" i="2"/>
  <c r="W194" i="2" s="1"/>
  <c r="V193" i="2"/>
  <c r="W193" i="2" s="1"/>
  <c r="V192" i="2"/>
  <c r="W192" i="2" s="1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V181" i="2"/>
  <c r="W181" i="2" s="1"/>
  <c r="V180" i="2"/>
  <c r="W180" i="2" s="1"/>
  <c r="W179" i="2"/>
  <c r="V179" i="2"/>
  <c r="V178" i="2"/>
  <c r="U176" i="2"/>
  <c r="U175" i="2"/>
  <c r="V174" i="2"/>
  <c r="W174" i="2" s="1"/>
  <c r="V173" i="2"/>
  <c r="W173" i="2" s="1"/>
  <c r="V172" i="2"/>
  <c r="W172" i="2" s="1"/>
  <c r="V171" i="2"/>
  <c r="W171" i="2" s="1"/>
  <c r="V170" i="2"/>
  <c r="W170" i="2" s="1"/>
  <c r="V169" i="2"/>
  <c r="W169" i="2" s="1"/>
  <c r="V168" i="2"/>
  <c r="W168" i="2" s="1"/>
  <c r="V167" i="2"/>
  <c r="W167" i="2" s="1"/>
  <c r="V166" i="2"/>
  <c r="W166" i="2" s="1"/>
  <c r="V165" i="2"/>
  <c r="W165" i="2" s="1"/>
  <c r="V164" i="2"/>
  <c r="W164" i="2" s="1"/>
  <c r="W163" i="2"/>
  <c r="V163" i="2"/>
  <c r="W162" i="2"/>
  <c r="V162" i="2"/>
  <c r="W161" i="2"/>
  <c r="V161" i="2"/>
  <c r="W160" i="2"/>
  <c r="V160" i="2"/>
  <c r="W159" i="2"/>
  <c r="V159" i="2"/>
  <c r="U157" i="2"/>
  <c r="U156" i="2"/>
  <c r="V155" i="2"/>
  <c r="W155" i="2" s="1"/>
  <c r="W156" i="2" s="1"/>
  <c r="U153" i="2"/>
  <c r="U152" i="2"/>
  <c r="V151" i="2"/>
  <c r="W151" i="2" s="1"/>
  <c r="V150" i="2"/>
  <c r="W150" i="2" s="1"/>
  <c r="V149" i="2"/>
  <c r="W149" i="2" s="1"/>
  <c r="V148" i="2"/>
  <c r="W148" i="2" s="1"/>
  <c r="V147" i="2"/>
  <c r="W147" i="2" s="1"/>
  <c r="V146" i="2"/>
  <c r="W146" i="2" s="1"/>
  <c r="V145" i="2"/>
  <c r="W145" i="2" s="1"/>
  <c r="W144" i="2"/>
  <c r="V144" i="2"/>
  <c r="W143" i="2"/>
  <c r="V143" i="2"/>
  <c r="W142" i="2"/>
  <c r="V142" i="2"/>
  <c r="W141" i="2"/>
  <c r="V141" i="2"/>
  <c r="W140" i="2"/>
  <c r="V140" i="2"/>
  <c r="V139" i="2"/>
  <c r="W139" i="2" s="1"/>
  <c r="V138" i="2"/>
  <c r="W138" i="2" s="1"/>
  <c r="V137" i="2"/>
  <c r="U134" i="2"/>
  <c r="U133" i="2"/>
  <c r="V132" i="2"/>
  <c r="W132" i="2" s="1"/>
  <c r="V131" i="2"/>
  <c r="W131" i="2" s="1"/>
  <c r="V130" i="2"/>
  <c r="U126" i="2"/>
  <c r="U125" i="2"/>
  <c r="V124" i="2"/>
  <c r="W124" i="2" s="1"/>
  <c r="V123" i="2"/>
  <c r="W123" i="2" s="1"/>
  <c r="W122" i="2"/>
  <c r="V122" i="2"/>
  <c r="W121" i="2"/>
  <c r="W125" i="2" s="1"/>
  <c r="V121" i="2"/>
  <c r="U118" i="2"/>
  <c r="U117" i="2"/>
  <c r="W116" i="2"/>
  <c r="V116" i="2"/>
  <c r="V115" i="2"/>
  <c r="W115" i="2" s="1"/>
  <c r="V114" i="2"/>
  <c r="W114" i="2" s="1"/>
  <c r="V113" i="2"/>
  <c r="W113" i="2" s="1"/>
  <c r="U111" i="2"/>
  <c r="U110" i="2"/>
  <c r="V109" i="2"/>
  <c r="W109" i="2" s="1"/>
  <c r="V108" i="2"/>
  <c r="W108" i="2" s="1"/>
  <c r="V107" i="2"/>
  <c r="W107" i="2" s="1"/>
  <c r="V106" i="2"/>
  <c r="V105" i="2"/>
  <c r="W105" i="2" s="1"/>
  <c r="V104" i="2"/>
  <c r="W104" i="2" s="1"/>
  <c r="V103" i="2"/>
  <c r="W103" i="2" s="1"/>
  <c r="U101" i="2"/>
  <c r="U100" i="2"/>
  <c r="W99" i="2"/>
  <c r="V99" i="2"/>
  <c r="V98" i="2"/>
  <c r="W98" i="2" s="1"/>
  <c r="V97" i="2"/>
  <c r="W97" i="2" s="1"/>
  <c r="V96" i="2"/>
  <c r="W96" i="2" s="1"/>
  <c r="V95" i="2"/>
  <c r="W95" i="2" s="1"/>
  <c r="V94" i="2"/>
  <c r="W94" i="2" s="1"/>
  <c r="V93" i="2"/>
  <c r="W93" i="2" s="1"/>
  <c r="V92" i="2"/>
  <c r="V91" i="2"/>
  <c r="W91" i="2" s="1"/>
  <c r="U89" i="2"/>
  <c r="U88" i="2"/>
  <c r="V87" i="2"/>
  <c r="W87" i="2" s="1"/>
  <c r="V86" i="2"/>
  <c r="W86" i="2" s="1"/>
  <c r="V85" i="2"/>
  <c r="W85" i="2" s="1"/>
  <c r="V84" i="2"/>
  <c r="W84" i="2" s="1"/>
  <c r="V83" i="2"/>
  <c r="W83" i="2" s="1"/>
  <c r="V82" i="2"/>
  <c r="U80" i="2"/>
  <c r="U79" i="2"/>
  <c r="V78" i="2"/>
  <c r="W78" i="2" s="1"/>
  <c r="V77" i="2"/>
  <c r="W77" i="2" s="1"/>
  <c r="V76" i="2"/>
  <c r="W76" i="2" s="1"/>
  <c r="V75" i="2"/>
  <c r="W75" i="2" s="1"/>
  <c r="W74" i="2"/>
  <c r="V74" i="2"/>
  <c r="V73" i="2"/>
  <c r="W73" i="2" s="1"/>
  <c r="V72" i="2"/>
  <c r="W72" i="2" s="1"/>
  <c r="V71" i="2"/>
  <c r="W71" i="2" s="1"/>
  <c r="V70" i="2"/>
  <c r="W70" i="2" s="1"/>
  <c r="V69" i="2"/>
  <c r="W69" i="2" s="1"/>
  <c r="V68" i="2"/>
  <c r="W68" i="2" s="1"/>
  <c r="V67" i="2"/>
  <c r="W67" i="2" s="1"/>
  <c r="V66" i="2"/>
  <c r="W66" i="2" s="1"/>
  <c r="V65" i="2"/>
  <c r="W65" i="2" s="1"/>
  <c r="V64" i="2"/>
  <c r="W64" i="2" s="1"/>
  <c r="V63" i="2"/>
  <c r="W63" i="2" s="1"/>
  <c r="U60" i="2"/>
  <c r="U59" i="2"/>
  <c r="V58" i="2"/>
  <c r="W58" i="2" s="1"/>
  <c r="V57" i="2"/>
  <c r="W57" i="2" s="1"/>
  <c r="V56" i="2"/>
  <c r="W56" i="2" s="1"/>
  <c r="U53" i="2"/>
  <c r="U52" i="2"/>
  <c r="V51" i="2"/>
  <c r="W51" i="2" s="1"/>
  <c r="V50" i="2"/>
  <c r="U46" i="2"/>
  <c r="U45" i="2"/>
  <c r="V44" i="2"/>
  <c r="V45" i="2" s="1"/>
  <c r="U42" i="2"/>
  <c r="U41" i="2"/>
  <c r="V40" i="2"/>
  <c r="V42" i="2" s="1"/>
  <c r="U38" i="2"/>
  <c r="U37" i="2"/>
  <c r="V36" i="2"/>
  <c r="W36" i="2" s="1"/>
  <c r="V35" i="2"/>
  <c r="W35" i="2" s="1"/>
  <c r="U33" i="2"/>
  <c r="U32" i="2"/>
  <c r="V31" i="2"/>
  <c r="W31" i="2" s="1"/>
  <c r="V30" i="2"/>
  <c r="W30" i="2" s="1"/>
  <c r="W29" i="2"/>
  <c r="V29" i="2"/>
  <c r="V28" i="2"/>
  <c r="W28" i="2" s="1"/>
  <c r="V27" i="2"/>
  <c r="W27" i="2" s="1"/>
  <c r="V26" i="2"/>
  <c r="V32" i="2" s="1"/>
  <c r="U24" i="2"/>
  <c r="U23" i="2"/>
  <c r="V22" i="2"/>
  <c r="H10" i="2"/>
  <c r="A9" i="2"/>
  <c r="J9" i="2" s="1"/>
  <c r="D7" i="2"/>
  <c r="N6" i="2"/>
  <c r="M2" i="2"/>
  <c r="V218" i="2" l="1"/>
  <c r="W59" i="2"/>
  <c r="V246" i="2"/>
  <c r="V292" i="2"/>
  <c r="W294" i="2"/>
  <c r="W295" i="2" s="1"/>
  <c r="V328" i="2"/>
  <c r="W416" i="2"/>
  <c r="W419" i="2" s="1"/>
  <c r="U421" i="2"/>
  <c r="W37" i="2"/>
  <c r="V134" i="2"/>
  <c r="W214" i="2"/>
  <c r="W217" i="2" s="1"/>
  <c r="V217" i="2"/>
  <c r="W244" i="2"/>
  <c r="W246" i="2" s="1"/>
  <c r="W252" i="2"/>
  <c r="V257" i="2"/>
  <c r="W259" i="2"/>
  <c r="W260" i="2" s="1"/>
  <c r="W263" i="2"/>
  <c r="W264" i="2" s="1"/>
  <c r="V264" i="2"/>
  <c r="V283" i="2"/>
  <c r="W325" i="2"/>
  <c r="W352" i="2"/>
  <c r="W354" i="2" s="1"/>
  <c r="V354" i="2"/>
  <c r="W382" i="2"/>
  <c r="W394" i="2"/>
  <c r="W396" i="2" s="1"/>
  <c r="U425" i="2"/>
  <c r="K431" i="2"/>
  <c r="U424" i="2"/>
  <c r="V37" i="2"/>
  <c r="V38" i="2"/>
  <c r="V46" i="2"/>
  <c r="V53" i="2"/>
  <c r="V89" i="2"/>
  <c r="W82" i="2"/>
  <c r="W88" i="2" s="1"/>
  <c r="V88" i="2"/>
  <c r="V111" i="2"/>
  <c r="W106" i="2"/>
  <c r="W110" i="2" s="1"/>
  <c r="V152" i="2"/>
  <c r="V225" i="2"/>
  <c r="W220" i="2"/>
  <c r="V236" i="2"/>
  <c r="W231" i="2"/>
  <c r="V309" i="2"/>
  <c r="V308" i="2"/>
  <c r="W306" i="2"/>
  <c r="W308" i="2" s="1"/>
  <c r="V320" i="2"/>
  <c r="W318" i="2"/>
  <c r="B431" i="2"/>
  <c r="V23" i="2"/>
  <c r="V24" i="2"/>
  <c r="W44" i="2"/>
  <c r="W45" i="2" s="1"/>
  <c r="C431" i="2"/>
  <c r="D431" i="2"/>
  <c r="V59" i="2"/>
  <c r="V100" i="2"/>
  <c r="V110" i="2"/>
  <c r="V153" i="2"/>
  <c r="W137" i="2"/>
  <c r="V175" i="2"/>
  <c r="V202" i="2"/>
  <c r="I431" i="2"/>
  <c r="W228" i="2"/>
  <c r="V235" i="2"/>
  <c r="W230" i="2"/>
  <c r="V288" i="2"/>
  <c r="V287" i="2"/>
  <c r="W285" i="2"/>
  <c r="W287" i="2" s="1"/>
  <c r="V321" i="2"/>
  <c r="W319" i="2"/>
  <c r="W320" i="2" s="1"/>
  <c r="V392" i="2"/>
  <c r="V126" i="2"/>
  <c r="V176" i="2"/>
  <c r="V212" i="2"/>
  <c r="V241" i="2"/>
  <c r="J431" i="2"/>
  <c r="V277" i="2"/>
  <c r="V278" i="2"/>
  <c r="V304" i="2"/>
  <c r="W303" i="2"/>
  <c r="V316" i="2"/>
  <c r="M431" i="2"/>
  <c r="V327" i="2"/>
  <c r="V338" i="2"/>
  <c r="N431" i="2"/>
  <c r="V363" i="2"/>
  <c r="O431" i="2"/>
  <c r="V378" i="2"/>
  <c r="V391" i="2"/>
  <c r="P431" i="2"/>
  <c r="V408" i="2"/>
  <c r="V414" i="2"/>
  <c r="H9" i="2"/>
  <c r="A10" i="2"/>
  <c r="W337" i="2"/>
  <c r="W235" i="2"/>
  <c r="W175" i="2"/>
  <c r="W377" i="2"/>
  <c r="W224" i="2"/>
  <c r="W79" i="2"/>
  <c r="W152" i="2"/>
  <c r="W117" i="2"/>
  <c r="E431" i="2"/>
  <c r="F10" i="2"/>
  <c r="W40" i="2"/>
  <c r="W41" i="2" s="1"/>
  <c r="W130" i="2"/>
  <c r="W133" i="2" s="1"/>
  <c r="V156" i="2"/>
  <c r="W205" i="2"/>
  <c r="W211" i="2" s="1"/>
  <c r="V211" i="2"/>
  <c r="V224" i="2"/>
  <c r="W238" i="2"/>
  <c r="W240" i="2" s="1"/>
  <c r="V252" i="2"/>
  <c r="W280" i="2"/>
  <c r="W282" i="2" s="1"/>
  <c r="V348" i="2"/>
  <c r="V362" i="2"/>
  <c r="V382" i="2"/>
  <c r="W388" i="2"/>
  <c r="W391" i="2" s="1"/>
  <c r="V403" i="2"/>
  <c r="V422" i="2"/>
  <c r="F431" i="2"/>
  <c r="G431" i="2"/>
  <c r="V315" i="2"/>
  <c r="W357" i="2"/>
  <c r="W362" i="2" s="1"/>
  <c r="W411" i="2"/>
  <c r="W413" i="2" s="1"/>
  <c r="V423" i="2"/>
  <c r="H431" i="2"/>
  <c r="V41" i="2"/>
  <c r="W50" i="2"/>
  <c r="W52" i="2" s="1"/>
  <c r="W22" i="2"/>
  <c r="W23" i="2" s="1"/>
  <c r="V157" i="2"/>
  <c r="V253" i="2"/>
  <c r="V260" i="2"/>
  <c r="W269" i="2"/>
  <c r="W277" i="2" s="1"/>
  <c r="V295" i="2"/>
  <c r="V337" i="2"/>
  <c r="V349" i="2"/>
  <c r="V377" i="2"/>
  <c r="V383" i="2"/>
  <c r="V396" i="2"/>
  <c r="V404" i="2"/>
  <c r="V33" i="2"/>
  <c r="V101" i="2"/>
  <c r="V240" i="2"/>
  <c r="V247" i="2"/>
  <c r="V282" i="2"/>
  <c r="V303" i="2"/>
  <c r="W406" i="2"/>
  <c r="W408" i="2" s="1"/>
  <c r="V419" i="2"/>
  <c r="V52" i="2"/>
  <c r="V79" i="2"/>
  <c r="W92" i="2"/>
  <c r="W100" i="2" s="1"/>
  <c r="V117" i="2"/>
  <c r="V133" i="2"/>
  <c r="W178" i="2"/>
  <c r="W202" i="2" s="1"/>
  <c r="W255" i="2"/>
  <c r="W256" i="2" s="1"/>
  <c r="W290" i="2"/>
  <c r="W291" i="2" s="1"/>
  <c r="W311" i="2"/>
  <c r="W315" i="2" s="1"/>
  <c r="W326" i="2"/>
  <c r="V413" i="2"/>
  <c r="L431" i="2"/>
  <c r="V125" i="2"/>
  <c r="V344" i="2"/>
  <c r="F9" i="2"/>
  <c r="V60" i="2"/>
  <c r="V345" i="2"/>
  <c r="W401" i="2"/>
  <c r="W403" i="2" s="1"/>
  <c r="V80" i="2"/>
  <c r="V118" i="2"/>
  <c r="V203" i="2"/>
  <c r="W26" i="2"/>
  <c r="W32" i="2" s="1"/>
  <c r="W327" i="2" l="1"/>
  <c r="V425" i="2"/>
  <c r="V421" i="2"/>
  <c r="V424" i="2"/>
  <c r="W426" i="2"/>
</calcChain>
</file>

<file path=xl/sharedStrings.xml><?xml version="1.0" encoding="utf-8"?>
<sst xmlns="http://schemas.openxmlformats.org/spreadsheetml/2006/main" count="2539" uniqueCount="814">
  <si>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</si>
  <si>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</si>
  <si>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</si>
  <si>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</si>
  <si>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</si>
  <si>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</si>
  <si>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</si>
  <si>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</si>
  <si>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</si>
  <si>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</si>
  <si>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</si>
  <si>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</si>
  <si>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</si>
  <si>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</si>
  <si>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</si>
  <si>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</si>
  <si>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</si>
  <si>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</si>
  <si>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</si>
  <si>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</si>
  <si>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</si>
  <si>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</si>
  <si>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</si>
  <si>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</si>
  <si>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</si>
  <si>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</si>
  <si>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</si>
  <si>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</si>
  <si>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</si>
  <si>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</si>
  <si>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</si>
  <si>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</si>
  <si>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</si>
  <si>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</si>
  <si>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</si>
  <si>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</si>
  <si>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</si>
  <si>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</si>
  <si>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</si>
  <si>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</si>
  <si>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</si>
  <si>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</si>
  <si>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</si>
  <si>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</si>
  <si>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</si>
  <si>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</si>
  <si>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</si>
  <si>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</si>
  <si>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</si>
  <si>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</si>
  <si>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</si>
  <si>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</si>
  <si>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</si>
  <si>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</si>
  <si>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</si>
  <si>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</si>
  <si>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</si>
  <si>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</si>
  <si>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</si>
  <si>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</si>
  <si>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</si>
  <si>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</si>
  <si>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</si>
  <si>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</si>
  <si>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</si>
  <si>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10.07.2023</t>
  </si>
  <si>
    <t>05.07.2023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</si>
  <si>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</si>
  <si>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</si>
  <si>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</si>
  <si>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</si>
  <si>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</si>
  <si>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</si>
  <si>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</si>
  <si>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</si>
  <si>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</si>
  <si>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</si>
  <si>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</si>
  <si>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</si>
  <si>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</si>
  <si>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</si>
  <si>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</si>
  <si>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</si>
  <si>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</si>
  <si>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</si>
  <si>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</si>
  <si>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</si>
  <si>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</si>
  <si>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</si>
  <si>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</si>
  <si>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</si>
  <si>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</si>
  <si>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</si>
  <si>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</si>
  <si>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</si>
  <si>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</si>
  <si>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</si>
  <si>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</si>
  <si>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</si>
  <si>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</si>
  <si>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</si>
  <si>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</si>
  <si>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</si>
  <si>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</si>
  <si>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</si>
  <si>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</si>
  <si>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</si>
  <si>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</si>
  <si>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</si>
  <si>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</si>
  <si>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</si>
  <si>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</si>
  <si>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</si>
  <si>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</si>
  <si>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</si>
  <si>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</si>
  <si>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</si>
  <si>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</si>
  <si>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</si>
  <si>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</si>
  <si>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</si>
  <si>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</si>
  <si>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</si>
  <si>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</si>
  <si>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</si>
  <si>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</si>
  <si>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</si>
  <si>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</si>
  <si>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</si>
  <si>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</si>
  <si>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</si>
  <si>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</si>
  <si>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</si>
  <si>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</si>
  <si>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</si>
  <si>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</si>
  <si>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</si>
  <si>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</si>
  <si>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</si>
  <si>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</si>
  <si>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</si>
  <si>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</si>
  <si>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</si>
  <si>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</si>
  <si>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</si>
  <si>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</si>
  <si>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</si>
  <si>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</si>
  <si>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</si>
  <si>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</si>
  <si>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</si>
  <si>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</si>
  <si>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</si>
  <si>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</si>
  <si>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</si>
  <si>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</si>
  <si>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</si>
  <si>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</si>
  <si>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</si>
  <si>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</si>
  <si>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</si>
  <si>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</si>
  <si>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</si>
  <si>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</si>
  <si>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</si>
  <si>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</si>
  <si>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</si>
  <si>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</si>
  <si>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</si>
  <si>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</si>
  <si>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</si>
  <si>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</si>
  <si>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</si>
  <si>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</si>
  <si>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</si>
  <si>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</si>
  <si>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</si>
  <si>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</si>
  <si>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</si>
  <si>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</si>
  <si>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</si>
  <si>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</si>
  <si>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</si>
  <si>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</si>
  <si>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</si>
  <si>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</si>
  <si>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</si>
  <si>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</si>
  <si>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</si>
  <si>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</si>
  <si>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</si>
  <si>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</si>
  <si>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</si>
  <si>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</si>
  <si>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</si>
  <si>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</si>
  <si>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</si>
  <si>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</si>
  <si>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</si>
  <si>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</si>
  <si>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</si>
  <si>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</si>
  <si>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</si>
  <si>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</si>
  <si>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</si>
  <si>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</si>
  <si>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</si>
  <si>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</si>
  <si>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</si>
  <si>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</si>
  <si>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</si>
  <si>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</si>
  <si>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</si>
  <si>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</si>
  <si>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</si>
  <si>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</si>
  <si>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</si>
  <si>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</si>
  <si>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</si>
  <si>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</si>
  <si>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</si>
  <si>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</si>
  <si>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</si>
  <si>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</si>
  <si>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</si>
  <si>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</si>
  <si>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</si>
  <si>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</si>
  <si>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</si>
  <si>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</si>
  <si>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</si>
  <si>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</si>
  <si>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</si>
  <si>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</si>
  <si>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</si>
  <si>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</si>
  <si>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</si>
  <si>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</si>
  <si>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</si>
  <si>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</si>
  <si>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</si>
  <si>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</si>
  <si>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</si>
  <si>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</si>
  <si>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</si>
  <si>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</si>
  <si>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</si>
  <si>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</si>
  <si>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</si>
  <si>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</si>
  <si>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</si>
  <si>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</si>
  <si>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</si>
  <si>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</si>
  <si>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</si>
  <si>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</si>
  <si>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</si>
  <si>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</si>
  <si>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</si>
  <si>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</si>
  <si>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</si>
  <si>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</si>
  <si>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</si>
  <si>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</si>
  <si>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</si>
  <si>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</si>
  <si>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</si>
  <si>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</si>
  <si>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</si>
  <si>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</si>
  <si>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</si>
  <si>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</si>
  <si>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</si>
  <si>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</si>
  <si>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</si>
  <si>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</si>
  <si>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</si>
  <si>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</si>
  <si>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</si>
  <si>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</si>
  <si>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</si>
  <si>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</si>
  <si>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</si>
  <si>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</si>
  <si>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</si>
  <si>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</si>
  <si>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</si>
  <si>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</si>
  <si>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</si>
  <si>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</si>
  <si>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</si>
  <si>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12.07.2023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</si>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</sst>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7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4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6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82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0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zoomScaleNormal="100" zoomScaleSheetLayoutView="100" workbookViewId="0">
      <selection activeCell="T15" sqref="T1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363" t="s">
        <v>29</v>
      </c>
      <c r="E1" s="363"/>
      <c r="F1" s="363"/>
      <c r="G1" s="14" t="s">
        <v>64</v>
      </c>
      <c r="H1" s="363" t="s">
        <v>49</v>
      </c>
      <c r="I1" s="363"/>
      <c r="J1" s="363"/>
      <c r="K1" s="363"/>
      <c r="L1" s="363"/>
      <c r="M1" s="363"/>
      <c r="N1" s="363"/>
      <c r="O1" s="364" t="s">
        <v>65</v>
      </c>
      <c r="P1" s="365"/>
      <c r="Q1" s="36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66"/>
      <c r="O2" s="366"/>
      <c r="P2" s="366"/>
      <c r="Q2" s="366"/>
      <c r="R2" s="366"/>
      <c r="S2" s="366"/>
      <c r="T2" s="36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66"/>
      <c r="N3" s="366"/>
      <c r="O3" s="366"/>
      <c r="P3" s="366"/>
      <c r="Q3" s="366"/>
      <c r="R3" s="366"/>
      <c r="S3" s="366"/>
      <c r="T3" s="36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45" t="s">
        <v>8</v>
      </c>
      <c r="B5" s="345"/>
      <c r="C5" s="345"/>
      <c r="D5" s="367"/>
      <c r="E5" s="367"/>
      <c r="F5" s="368" t="s">
        <v>14</v>
      </c>
      <c r="G5" s="368"/>
      <c r="H5" s="367"/>
      <c r="I5" s="367"/>
      <c r="J5" s="367"/>
      <c r="K5" s="367"/>
      <c r="M5" s="27" t="s">
        <v>4</v>
      </c>
      <c r="N5" s="362">
        <v>45121</v>
      </c>
      <c r="O5" s="362"/>
      <c r="Q5" s="369" t="s">
        <v>3</v>
      </c>
      <c r="R5" s="370"/>
      <c r="S5" s="371" t="s">
        <v>770</v>
      </c>
      <c r="T5" s="372"/>
      <c r="Y5" s="60"/>
      <c r="Z5" s="60"/>
      <c r="AA5" s="60"/>
    </row>
    <row r="6" spans="1:28" s="17" customFormat="1" ht="24" customHeight="1" x14ac:dyDescent="0.2">
      <c r="A6" s="345" t="s">
        <v>1</v>
      </c>
      <c r="B6" s="345"/>
      <c r="C6" s="345"/>
      <c r="D6" s="346" t="s">
        <v>789</v>
      </c>
      <c r="E6" s="346"/>
      <c r="F6" s="346"/>
      <c r="G6" s="346"/>
      <c r="H6" s="346"/>
      <c r="I6" s="346"/>
      <c r="J6" s="346"/>
      <c r="K6" s="346"/>
      <c r="M6" s="27" t="s">
        <v>30</v>
      </c>
      <c r="N6" s="347" t="str">
        <f>IF(N5=0," ",CHOOSE(WEEKDAY(N5,2),"Понедельник","Вторник","Среда","Четверг","Пятница","Суббота","Воскресенье"))</f>
        <v>Пятница</v>
      </c>
      <c r="O6" s="347"/>
      <c r="Q6" s="348" t="s">
        <v>5</v>
      </c>
      <c r="R6" s="349"/>
      <c r="S6" s="350" t="s">
        <v>67</v>
      </c>
      <c r="T6" s="35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56" t="str">
        <f>IFERROR(VLOOKUP(DeliveryAddress,Table,3,0),1)</f>
        <v>7</v>
      </c>
      <c r="E7" s="357"/>
      <c r="F7" s="357"/>
      <c r="G7" s="357"/>
      <c r="H7" s="357"/>
      <c r="I7" s="357"/>
      <c r="J7" s="357"/>
      <c r="K7" s="358"/>
      <c r="M7" s="29"/>
      <c r="N7" s="49"/>
      <c r="O7" s="49"/>
      <c r="Q7" s="348"/>
      <c r="R7" s="349"/>
      <c r="S7" s="352"/>
      <c r="T7" s="353"/>
      <c r="Y7" s="60"/>
      <c r="Z7" s="60"/>
      <c r="AA7" s="60"/>
    </row>
    <row r="8" spans="1:28" s="17" customFormat="1" ht="25.5" customHeight="1" x14ac:dyDescent="0.2">
      <c r="A8" s="359" t="s">
        <v>60</v>
      </c>
      <c r="B8" s="359"/>
      <c r="C8" s="359"/>
      <c r="D8" s="360"/>
      <c r="E8" s="360"/>
      <c r="F8" s="360"/>
      <c r="G8" s="360"/>
      <c r="H8" s="360"/>
      <c r="I8" s="360"/>
      <c r="J8" s="360"/>
      <c r="K8" s="360"/>
      <c r="M8" s="27" t="s">
        <v>11</v>
      </c>
      <c r="N8" s="340">
        <v>0.33333333333333331</v>
      </c>
      <c r="O8" s="340"/>
      <c r="Q8" s="348"/>
      <c r="R8" s="349"/>
      <c r="S8" s="352"/>
      <c r="T8" s="353"/>
      <c r="Y8" s="60"/>
      <c r="Z8" s="60"/>
      <c r="AA8" s="60"/>
    </row>
    <row r="9" spans="1:28" s="17" customFormat="1" ht="39.950000000000003" customHeight="1" x14ac:dyDescent="0.2">
      <c r="A9" s="3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337" t="s">
        <v>48</v>
      </c>
      <c r="E9" s="338"/>
      <c r="F9" s="3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61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M9" s="31" t="s">
        <v>15</v>
      </c>
      <c r="N9" s="362"/>
      <c r="O9" s="362"/>
      <c r="Q9" s="348"/>
      <c r="R9" s="349"/>
      <c r="S9" s="354"/>
      <c r="T9" s="35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337"/>
      <c r="E10" s="338"/>
      <c r="F10" s="3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339" t="str">
        <f>IFERROR(VLOOKUP($D$10,Proxy,2,FALSE),"")</f>
        <v/>
      </c>
      <c r="I10" s="339"/>
      <c r="J10" s="339"/>
      <c r="K10" s="339"/>
      <c r="M10" s="31" t="s">
        <v>35</v>
      </c>
      <c r="N10" s="340"/>
      <c r="O10" s="340"/>
      <c r="R10" s="29" t="s">
        <v>12</v>
      </c>
      <c r="S10" s="341" t="s">
        <v>68</v>
      </c>
      <c r="T10" s="34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0"/>
      <c r="O11" s="340"/>
      <c r="R11" s="29" t="s">
        <v>31</v>
      </c>
      <c r="S11" s="328" t="s">
        <v>57</v>
      </c>
      <c r="T11" s="32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27" t="s">
        <v>69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M12" s="27" t="s">
        <v>33</v>
      </c>
      <c r="N12" s="343"/>
      <c r="O12" s="343"/>
      <c r="P12" s="28"/>
      <c r="Q12"/>
      <c r="R12" s="29" t="s">
        <v>48</v>
      </c>
      <c r="S12" s="344"/>
      <c r="T12" s="344"/>
      <c r="U12"/>
      <c r="Y12" s="60"/>
      <c r="Z12" s="60"/>
      <c r="AA12" s="60"/>
    </row>
    <row r="13" spans="1:28" s="17" customFormat="1" ht="23.25" customHeight="1" x14ac:dyDescent="0.2">
      <c r="A13" s="327" t="s">
        <v>70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1"/>
      <c r="M13" s="31" t="s">
        <v>34</v>
      </c>
      <c r="N13" s="328"/>
      <c r="O13" s="32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27" t="s">
        <v>71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29" t="s">
        <v>72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/>
      <c r="M15" s="330" t="s">
        <v>63</v>
      </c>
      <c r="N15" s="330"/>
      <c r="O15" s="330"/>
      <c r="P15" s="330"/>
      <c r="Q15" s="33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1"/>
      <c r="N16" s="331"/>
      <c r="O16" s="331"/>
      <c r="P16" s="331"/>
      <c r="Q16" s="331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317" t="s">
        <v>61</v>
      </c>
      <c r="B17" s="317" t="s">
        <v>51</v>
      </c>
      <c r="C17" s="333" t="s">
        <v>50</v>
      </c>
      <c r="D17" s="317" t="s">
        <v>52</v>
      </c>
      <c r="E17" s="317"/>
      <c r="F17" s="317" t="s">
        <v>24</v>
      </c>
      <c r="G17" s="317" t="s">
        <v>27</v>
      </c>
      <c r="H17" s="317" t="s">
        <v>25</v>
      </c>
      <c r="I17" s="317" t="s">
        <v>26</v>
      </c>
      <c r="J17" s="334" t="s">
        <v>16</v>
      </c>
      <c r="K17" s="334" t="s">
        <v>2</v>
      </c>
      <c r="L17" s="317" t="s">
        <v>28</v>
      </c>
      <c r="M17" s="317" t="s">
        <v>17</v>
      </c>
      <c r="N17" s="317"/>
      <c r="O17" s="317"/>
      <c r="P17" s="317"/>
      <c r="Q17" s="317"/>
      <c r="R17" s="332" t="s">
        <v>58</v>
      </c>
      <c r="S17" s="317"/>
      <c r="T17" s="317" t="s">
        <v>6</v>
      </c>
      <c r="U17" s="317" t="s">
        <v>44</v>
      </c>
      <c r="V17" s="318" t="s">
        <v>56</v>
      </c>
      <c r="W17" s="317" t="s">
        <v>18</v>
      </c>
      <c r="X17" s="320" t="s">
        <v>62</v>
      </c>
      <c r="Y17" s="320" t="s">
        <v>19</v>
      </c>
      <c r="Z17" s="321" t="s">
        <v>59</v>
      </c>
      <c r="AA17" s="322"/>
      <c r="AB17" s="323"/>
    </row>
    <row r="18" spans="1:28" ht="14.25" customHeight="1" x14ac:dyDescent="0.2">
      <c r="A18" s="317"/>
      <c r="B18" s="317"/>
      <c r="C18" s="333"/>
      <c r="D18" s="317"/>
      <c r="E18" s="317"/>
      <c r="F18" s="317" t="s">
        <v>20</v>
      </c>
      <c r="G18" s="317" t="s">
        <v>21</v>
      </c>
      <c r="H18" s="317" t="s">
        <v>22</v>
      </c>
      <c r="I18" s="317" t="s">
        <v>22</v>
      </c>
      <c r="J18" s="335"/>
      <c r="K18" s="335"/>
      <c r="L18" s="317"/>
      <c r="M18" s="317"/>
      <c r="N18" s="317"/>
      <c r="O18" s="317"/>
      <c r="P18" s="317"/>
      <c r="Q18" s="317"/>
      <c r="R18" s="36" t="s">
        <v>47</v>
      </c>
      <c r="S18" s="36" t="s">
        <v>46</v>
      </c>
      <c r="T18" s="317"/>
      <c r="U18" s="317"/>
      <c r="V18" s="319"/>
      <c r="W18" s="317"/>
      <c r="X18" s="320"/>
      <c r="Y18" s="320"/>
      <c r="Z18" s="324"/>
      <c r="AA18" s="325"/>
      <c r="AB18" s="326"/>
    </row>
    <row r="19" spans="1:28" ht="27.75" customHeight="1" x14ac:dyDescent="0.2">
      <c r="A19" s="95" t="s">
        <v>73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55"/>
      <c r="Y19" s="55"/>
    </row>
    <row r="20" spans="1:28" ht="16.5" customHeight="1" x14ac:dyDescent="0.25">
      <c r="A20" s="96" t="s">
        <v>73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66"/>
      <c r="Y20" s="66"/>
    </row>
    <row r="21" spans="1:28" ht="14.25" customHeight="1" x14ac:dyDescent="0.25">
      <c r="A21" s="90" t="s">
        <v>74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80">
        <v>4607091389258</v>
      </c>
      <c r="E22" s="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15" t="s">
        <v>77</v>
      </c>
      <c r="N22" s="82"/>
      <c r="O22" s="82"/>
      <c r="P22" s="82"/>
      <c r="Q22" s="8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89"/>
      <c r="M23" s="86" t="s">
        <v>43</v>
      </c>
      <c r="N23" s="87"/>
      <c r="O23" s="87"/>
      <c r="P23" s="87"/>
      <c r="Q23" s="87"/>
      <c r="R23" s="87"/>
      <c r="S23" s="8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89"/>
      <c r="M24" s="86" t="s">
        <v>43</v>
      </c>
      <c r="N24" s="87"/>
      <c r="O24" s="87"/>
      <c r="P24" s="87"/>
      <c r="Q24" s="87"/>
      <c r="R24" s="87"/>
      <c r="S24" s="8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90" t="s">
        <v>79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80">
        <v>4607091383881</v>
      </c>
      <c r="E26" s="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16" t="s">
        <v>82</v>
      </c>
      <c r="N26" s="82"/>
      <c r="O26" s="82"/>
      <c r="P26" s="82"/>
      <c r="Q26" s="8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80">
        <v>4607091388237</v>
      </c>
      <c r="E27" s="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10" t="s">
        <v>85</v>
      </c>
      <c r="N27" s="82"/>
      <c r="O27" s="82"/>
      <c r="P27" s="82"/>
      <c r="Q27" s="8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80">
        <v>4607091383935</v>
      </c>
      <c r="E28" s="8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11" t="s">
        <v>88</v>
      </c>
      <c r="N28" s="82"/>
      <c r="O28" s="82"/>
      <c r="P28" s="82"/>
      <c r="Q28" s="8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80">
        <v>4680115881853</v>
      </c>
      <c r="E29" s="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12" t="s">
        <v>91</v>
      </c>
      <c r="N29" s="82"/>
      <c r="O29" s="82"/>
      <c r="P29" s="82"/>
      <c r="Q29" s="8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80">
        <v>4607091383911</v>
      </c>
      <c r="E30" s="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13" t="s">
        <v>94</v>
      </c>
      <c r="N30" s="82"/>
      <c r="O30" s="82"/>
      <c r="P30" s="82"/>
      <c r="Q30" s="8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80">
        <v>4607091388244</v>
      </c>
      <c r="E31" s="8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14" t="s">
        <v>97</v>
      </c>
      <c r="N31" s="82"/>
      <c r="O31" s="82"/>
      <c r="P31" s="82"/>
      <c r="Q31" s="8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89"/>
      <c r="M32" s="86" t="s">
        <v>43</v>
      </c>
      <c r="N32" s="87"/>
      <c r="O32" s="87"/>
      <c r="P32" s="87"/>
      <c r="Q32" s="87"/>
      <c r="R32" s="87"/>
      <c r="S32" s="8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89"/>
      <c r="M33" s="86" t="s">
        <v>43</v>
      </c>
      <c r="N33" s="87"/>
      <c r="O33" s="87"/>
      <c r="P33" s="87"/>
      <c r="Q33" s="87"/>
      <c r="R33" s="87"/>
      <c r="S33" s="8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90" t="s">
        <v>98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80">
        <v>4607091388503</v>
      </c>
      <c r="E35" s="8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308" t="s">
        <v>101</v>
      </c>
      <c r="N35" s="82"/>
      <c r="O35" s="82"/>
      <c r="P35" s="82"/>
      <c r="Q35" s="8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80">
        <v>4680115880139</v>
      </c>
      <c r="E36" s="8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309" t="s">
        <v>105</v>
      </c>
      <c r="N36" s="82"/>
      <c r="O36" s="82"/>
      <c r="P36" s="82"/>
      <c r="Q36" s="8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89"/>
      <c r="M37" s="86" t="s">
        <v>43</v>
      </c>
      <c r="N37" s="87"/>
      <c r="O37" s="87"/>
      <c r="P37" s="87"/>
      <c r="Q37" s="87"/>
      <c r="R37" s="87"/>
      <c r="S37" s="8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89"/>
      <c r="M38" s="86" t="s">
        <v>43</v>
      </c>
      <c r="N38" s="87"/>
      <c r="O38" s="87"/>
      <c r="P38" s="87"/>
      <c r="Q38" s="87"/>
      <c r="R38" s="87"/>
      <c r="S38" s="8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90" t="s">
        <v>107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80">
        <v>4607091388282</v>
      </c>
      <c r="E40" s="8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306" t="s">
        <v>110</v>
      </c>
      <c r="N40" s="82"/>
      <c r="O40" s="82"/>
      <c r="P40" s="82"/>
      <c r="Q40" s="8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89"/>
      <c r="M41" s="86" t="s">
        <v>43</v>
      </c>
      <c r="N41" s="87"/>
      <c r="O41" s="87"/>
      <c r="P41" s="87"/>
      <c r="Q41" s="87"/>
      <c r="R41" s="87"/>
      <c r="S41" s="8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89"/>
      <c r="M42" s="86" t="s">
        <v>43</v>
      </c>
      <c r="N42" s="87"/>
      <c r="O42" s="87"/>
      <c r="P42" s="87"/>
      <c r="Q42" s="87"/>
      <c r="R42" s="87"/>
      <c r="S42" s="8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90" t="s">
        <v>112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80">
        <v>4607091389111</v>
      </c>
      <c r="E44" s="8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307" t="s">
        <v>115</v>
      </c>
      <c r="N44" s="82"/>
      <c r="O44" s="82"/>
      <c r="P44" s="82"/>
      <c r="Q44" s="8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89"/>
      <c r="M45" s="86" t="s">
        <v>43</v>
      </c>
      <c r="N45" s="87"/>
      <c r="O45" s="87"/>
      <c r="P45" s="87"/>
      <c r="Q45" s="87"/>
      <c r="R45" s="87"/>
      <c r="S45" s="8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89"/>
      <c r="M46" s="86" t="s">
        <v>43</v>
      </c>
      <c r="N46" s="87"/>
      <c r="O46" s="87"/>
      <c r="P46" s="87"/>
      <c r="Q46" s="87"/>
      <c r="R46" s="87"/>
      <c r="S46" s="8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95" t="s">
        <v>116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55"/>
      <c r="Y47" s="55"/>
    </row>
    <row r="48" spans="1:25" ht="16.5" customHeight="1" x14ac:dyDescent="0.25">
      <c r="A48" s="96" t="s">
        <v>117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66"/>
      <c r="Y48" s="66"/>
    </row>
    <row r="49" spans="1:25" ht="14.25" customHeight="1" x14ac:dyDescent="0.25">
      <c r="A49" s="90" t="s">
        <v>118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80">
        <v>4680115881440</v>
      </c>
      <c r="E50" s="8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304" t="s">
        <v>121</v>
      </c>
      <c r="N50" s="82"/>
      <c r="O50" s="82"/>
      <c r="P50" s="82"/>
      <c r="Q50" s="8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80">
        <v>4680115881433</v>
      </c>
      <c r="E51" s="8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305" t="s">
        <v>125</v>
      </c>
      <c r="N51" s="82"/>
      <c r="O51" s="82"/>
      <c r="P51" s="82"/>
      <c r="Q51" s="8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89"/>
      <c r="M52" s="86" t="s">
        <v>43</v>
      </c>
      <c r="N52" s="87"/>
      <c r="O52" s="87"/>
      <c r="P52" s="87"/>
      <c r="Q52" s="87"/>
      <c r="R52" s="87"/>
      <c r="S52" s="88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5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89"/>
      <c r="M53" s="86" t="s">
        <v>43</v>
      </c>
      <c r="N53" s="87"/>
      <c r="O53" s="87"/>
      <c r="P53" s="87"/>
      <c r="Q53" s="87"/>
      <c r="R53" s="87"/>
      <c r="S53" s="88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5" ht="16.5" customHeight="1" x14ac:dyDescent="0.25">
      <c r="A54" s="96" t="s">
        <v>126</v>
      </c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66"/>
      <c r="Y54" s="66"/>
    </row>
    <row r="55" spans="1:25" ht="14.25" customHeight="1" x14ac:dyDescent="0.25">
      <c r="A55" s="90" t="s">
        <v>127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80">
        <v>4680115881426</v>
      </c>
      <c r="E56" s="8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302" t="s">
        <v>130</v>
      </c>
      <c r="N56" s="82"/>
      <c r="O56" s="82"/>
      <c r="P56" s="82"/>
      <c r="Q56" s="83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80">
        <v>4680115881419</v>
      </c>
      <c r="E57" s="8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303" t="s">
        <v>133</v>
      </c>
      <c r="N57" s="82"/>
      <c r="O57" s="82"/>
      <c r="P57" s="82"/>
      <c r="Q57" s="83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80">
        <v>4680115881525</v>
      </c>
      <c r="E58" s="8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300" t="s">
        <v>136</v>
      </c>
      <c r="N58" s="82"/>
      <c r="O58" s="82"/>
      <c r="P58" s="82"/>
      <c r="Q58" s="8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89"/>
      <c r="M59" s="86" t="s">
        <v>43</v>
      </c>
      <c r="N59" s="87"/>
      <c r="O59" s="87"/>
      <c r="P59" s="87"/>
      <c r="Q59" s="87"/>
      <c r="R59" s="87"/>
      <c r="S59" s="88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89"/>
      <c r="M60" s="86" t="s">
        <v>43</v>
      </c>
      <c r="N60" s="87"/>
      <c r="O60" s="87"/>
      <c r="P60" s="87"/>
      <c r="Q60" s="87"/>
      <c r="R60" s="87"/>
      <c r="S60" s="88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5" ht="16.5" customHeight="1" x14ac:dyDescent="0.25">
      <c r="A61" s="96" t="s">
        <v>116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66"/>
      <c r="Y61" s="66"/>
    </row>
    <row r="62" spans="1:25" ht="14.25" customHeight="1" x14ac:dyDescent="0.25">
      <c r="A62" s="90" t="s">
        <v>127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80">
        <v>4607091382945</v>
      </c>
      <c r="E63" s="8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301" t="s">
        <v>139</v>
      </c>
      <c r="N63" s="82"/>
      <c r="O63" s="82"/>
      <c r="P63" s="82"/>
      <c r="Q63" s="8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80">
        <v>4607091385670</v>
      </c>
      <c r="E64" s="8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295" t="s">
        <v>142</v>
      </c>
      <c r="N64" s="82"/>
      <c r="O64" s="82"/>
      <c r="P64" s="82"/>
      <c r="Q64" s="83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80">
        <v>4680115881327</v>
      </c>
      <c r="E65" s="8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296" t="s">
        <v>145</v>
      </c>
      <c r="N65" s="82"/>
      <c r="O65" s="82"/>
      <c r="P65" s="82"/>
      <c r="Q65" s="8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80">
        <v>4607091388312</v>
      </c>
      <c r="E66" s="8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297" t="s">
        <v>149</v>
      </c>
      <c r="N66" s="82"/>
      <c r="O66" s="82"/>
      <c r="P66" s="82"/>
      <c r="Q66" s="8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80">
        <v>4680115882133</v>
      </c>
      <c r="E67" s="8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298" t="s">
        <v>152</v>
      </c>
      <c r="N67" s="82"/>
      <c r="O67" s="82"/>
      <c r="P67" s="82"/>
      <c r="Q67" s="8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80">
        <v>4607091382952</v>
      </c>
      <c r="E68" s="8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299" t="s">
        <v>155</v>
      </c>
      <c r="N68" s="82"/>
      <c r="O68" s="82"/>
      <c r="P68" s="82"/>
      <c r="Q68" s="8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80">
        <v>4607091385687</v>
      </c>
      <c r="E69" s="8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290" t="s">
        <v>158</v>
      </c>
      <c r="N69" s="82"/>
      <c r="O69" s="82"/>
      <c r="P69" s="82"/>
      <c r="Q69" s="83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80">
        <v>4607091384604</v>
      </c>
      <c r="E70" s="8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291" t="s">
        <v>162</v>
      </c>
      <c r="N70" s="82"/>
      <c r="O70" s="82"/>
      <c r="P70" s="82"/>
      <c r="Q70" s="8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80">
        <v>4680115880283</v>
      </c>
      <c r="E71" s="8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292" t="s">
        <v>165</v>
      </c>
      <c r="N71" s="82"/>
      <c r="O71" s="82"/>
      <c r="P71" s="82"/>
      <c r="Q71" s="8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80">
        <v>4680115881518</v>
      </c>
      <c r="E72" s="8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293" t="s">
        <v>168</v>
      </c>
      <c r="N72" s="82"/>
      <c r="O72" s="82"/>
      <c r="P72" s="82"/>
      <c r="Q72" s="8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4301011414</v>
      </c>
      <c r="D73" s="80">
        <v>4607091381986</v>
      </c>
      <c r="E73" s="80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122</v>
      </c>
      <c r="L73" s="38">
        <v>45</v>
      </c>
      <c r="M73" s="294" t="s">
        <v>171</v>
      </c>
      <c r="N73" s="82"/>
      <c r="O73" s="82"/>
      <c r="P73" s="82"/>
      <c r="Q73" s="8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4301011443</v>
      </c>
      <c r="D74" s="80">
        <v>4680115881303</v>
      </c>
      <c r="E74" s="8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146</v>
      </c>
      <c r="L74" s="38">
        <v>50</v>
      </c>
      <c r="M74" s="285" t="s">
        <v>174</v>
      </c>
      <c r="N74" s="82"/>
      <c r="O74" s="82"/>
      <c r="P74" s="82"/>
      <c r="Q74" s="8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80">
        <v>4607091388466</v>
      </c>
      <c r="E75" s="8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286" t="s">
        <v>177</v>
      </c>
      <c r="N75" s="82"/>
      <c r="O75" s="82"/>
      <c r="P75" s="82"/>
      <c r="Q75" s="8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80">
        <v>4680115880269</v>
      </c>
      <c r="E76" s="8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287" t="s">
        <v>180</v>
      </c>
      <c r="N76" s="82"/>
      <c r="O76" s="82"/>
      <c r="P76" s="82"/>
      <c r="Q76" s="8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80">
        <v>4680115880429</v>
      </c>
      <c r="E77" s="8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288" t="s">
        <v>183</v>
      </c>
      <c r="N77" s="82"/>
      <c r="O77" s="82"/>
      <c r="P77" s="82"/>
      <c r="Q77" s="8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80">
        <v>4680115881457</v>
      </c>
      <c r="E78" s="8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289" t="s">
        <v>186</v>
      </c>
      <c r="N78" s="82"/>
      <c r="O78" s="82"/>
      <c r="P78" s="82"/>
      <c r="Q78" s="8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89"/>
      <c r="M79" s="86" t="s">
        <v>43</v>
      </c>
      <c r="N79" s="87"/>
      <c r="O79" s="87"/>
      <c r="P79" s="87"/>
      <c r="Q79" s="87"/>
      <c r="R79" s="87"/>
      <c r="S79" s="88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89"/>
      <c r="M80" s="86" t="s">
        <v>43</v>
      </c>
      <c r="N80" s="87"/>
      <c r="O80" s="87"/>
      <c r="P80" s="87"/>
      <c r="Q80" s="87"/>
      <c r="R80" s="87"/>
      <c r="S80" s="88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5" ht="14.25" customHeight="1" x14ac:dyDescent="0.25">
      <c r="A81" s="90" t="s">
        <v>118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80">
        <v>4607091388442</v>
      </c>
      <c r="E82" s="8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282" t="s">
        <v>189</v>
      </c>
      <c r="N82" s="82"/>
      <c r="O82" s="82"/>
      <c r="P82" s="82"/>
      <c r="Q82" s="8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80">
        <v>4607091384789</v>
      </c>
      <c r="E83" s="8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283" t="s">
        <v>192</v>
      </c>
      <c r="N83" s="82"/>
      <c r="O83" s="82"/>
      <c r="P83" s="82"/>
      <c r="Q83" s="8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80">
        <v>4680115881488</v>
      </c>
      <c r="E84" s="8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284" t="s">
        <v>195</v>
      </c>
      <c r="N84" s="82"/>
      <c r="O84" s="82"/>
      <c r="P84" s="82"/>
      <c r="Q84" s="8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80">
        <v>4607091384765</v>
      </c>
      <c r="E85" s="8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279" t="s">
        <v>198</v>
      </c>
      <c r="N85" s="82"/>
      <c r="O85" s="82"/>
      <c r="P85" s="82"/>
      <c r="Q85" s="8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80">
        <v>4680115880658</v>
      </c>
      <c r="E86" s="8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280" t="s">
        <v>201</v>
      </c>
      <c r="N86" s="82"/>
      <c r="O86" s="82"/>
      <c r="P86" s="82"/>
      <c r="Q86" s="8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80">
        <v>4607091381962</v>
      </c>
      <c r="E87" s="8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281" t="s">
        <v>204</v>
      </c>
      <c r="N87" s="82"/>
      <c r="O87" s="82"/>
      <c r="P87" s="82"/>
      <c r="Q87" s="8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89"/>
      <c r="M88" s="86" t="s">
        <v>43</v>
      </c>
      <c r="N88" s="87"/>
      <c r="O88" s="87"/>
      <c r="P88" s="87"/>
      <c r="Q88" s="87"/>
      <c r="R88" s="87"/>
      <c r="S88" s="88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89"/>
      <c r="M89" s="86" t="s">
        <v>43</v>
      </c>
      <c r="N89" s="87"/>
      <c r="O89" s="87"/>
      <c r="P89" s="87"/>
      <c r="Q89" s="87"/>
      <c r="R89" s="87"/>
      <c r="S89" s="88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90" t="s">
        <v>74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80">
        <v>4607091387667</v>
      </c>
      <c r="E91" s="8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275" t="s">
        <v>207</v>
      </c>
      <c r="N91" s="82"/>
      <c r="O91" s="82"/>
      <c r="P91" s="82"/>
      <c r="Q91" s="8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80">
        <v>4607091387636</v>
      </c>
      <c r="E92" s="8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276" t="s">
        <v>210</v>
      </c>
      <c r="N92" s="82"/>
      <c r="O92" s="82"/>
      <c r="P92" s="82"/>
      <c r="Q92" s="8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80">
        <v>4607091384727</v>
      </c>
      <c r="E93" s="8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277" t="s">
        <v>213</v>
      </c>
      <c r="N93" s="82"/>
      <c r="O93" s="82"/>
      <c r="P93" s="82"/>
      <c r="Q93" s="8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80">
        <v>4607091386745</v>
      </c>
      <c r="E94" s="8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278" t="s">
        <v>216</v>
      </c>
      <c r="N94" s="82"/>
      <c r="O94" s="82"/>
      <c r="P94" s="82"/>
      <c r="Q94" s="8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80">
        <v>4607091382426</v>
      </c>
      <c r="E95" s="8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270" t="s">
        <v>219</v>
      </c>
      <c r="N95" s="82"/>
      <c r="O95" s="82"/>
      <c r="P95" s="82"/>
      <c r="Q95" s="8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80">
        <v>4607091386547</v>
      </c>
      <c r="E96" s="8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271" t="s">
        <v>222</v>
      </c>
      <c r="N96" s="82"/>
      <c r="O96" s="82"/>
      <c r="P96" s="82"/>
      <c r="Q96" s="8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80">
        <v>4607091384703</v>
      </c>
      <c r="E97" s="8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272" t="s">
        <v>225</v>
      </c>
      <c r="N97" s="82"/>
      <c r="O97" s="82"/>
      <c r="P97" s="82"/>
      <c r="Q97" s="8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80">
        <v>4607091384734</v>
      </c>
      <c r="E98" s="8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273" t="s">
        <v>228</v>
      </c>
      <c r="N98" s="82"/>
      <c r="O98" s="82"/>
      <c r="P98" s="82"/>
      <c r="Q98" s="8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80">
        <v>4607091382464</v>
      </c>
      <c r="E99" s="8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274" t="s">
        <v>231</v>
      </c>
      <c r="N99" s="82"/>
      <c r="O99" s="82"/>
      <c r="P99" s="82"/>
      <c r="Q99" s="8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89"/>
      <c r="M100" s="86" t="s">
        <v>43</v>
      </c>
      <c r="N100" s="87"/>
      <c r="O100" s="87"/>
      <c r="P100" s="87"/>
      <c r="Q100" s="87"/>
      <c r="R100" s="87"/>
      <c r="S100" s="88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89"/>
      <c r="M101" s="86" t="s">
        <v>43</v>
      </c>
      <c r="N101" s="87"/>
      <c r="O101" s="87"/>
      <c r="P101" s="87"/>
      <c r="Q101" s="87"/>
      <c r="R101" s="87"/>
      <c r="S101" s="88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90" t="s">
        <v>79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80">
        <v>4607091386967</v>
      </c>
      <c r="E103" s="8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267" t="s">
        <v>234</v>
      </c>
      <c r="N103" s="82"/>
      <c r="O103" s="82"/>
      <c r="P103" s="82"/>
      <c r="Q103" s="83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80">
        <v>4607091385304</v>
      </c>
      <c r="E104" s="8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268" t="s">
        <v>237</v>
      </c>
      <c r="N104" s="82"/>
      <c r="O104" s="82"/>
      <c r="P104" s="82"/>
      <c r="Q104" s="8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80">
        <v>4607091386264</v>
      </c>
      <c r="E105" s="8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269" t="s">
        <v>240</v>
      </c>
      <c r="N105" s="82"/>
      <c r="O105" s="82"/>
      <c r="P105" s="82"/>
      <c r="Q105" s="8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80">
        <v>4607091385731</v>
      </c>
      <c r="E106" s="8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263" t="s">
        <v>243</v>
      </c>
      <c r="N106" s="82"/>
      <c r="O106" s="82"/>
      <c r="P106" s="82"/>
      <c r="Q106" s="83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80">
        <v>4680115880214</v>
      </c>
      <c r="E107" s="8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264" t="s">
        <v>246</v>
      </c>
      <c r="N107" s="82"/>
      <c r="O107" s="82"/>
      <c r="P107" s="82"/>
      <c r="Q107" s="8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80">
        <v>4680115880894</v>
      </c>
      <c r="E108" s="8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265" t="s">
        <v>249</v>
      </c>
      <c r="N108" s="82"/>
      <c r="O108" s="82"/>
      <c r="P108" s="82"/>
      <c r="Q108" s="8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80">
        <v>4607091385427</v>
      </c>
      <c r="E109" s="8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266" t="s">
        <v>252</v>
      </c>
      <c r="N109" s="82"/>
      <c r="O109" s="82"/>
      <c r="P109" s="82"/>
      <c r="Q109" s="8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89"/>
      <c r="M110" s="86" t="s">
        <v>43</v>
      </c>
      <c r="N110" s="87"/>
      <c r="O110" s="87"/>
      <c r="P110" s="87"/>
      <c r="Q110" s="87"/>
      <c r="R110" s="87"/>
      <c r="S110" s="88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89"/>
      <c r="M111" s="86" t="s">
        <v>43</v>
      </c>
      <c r="N111" s="87"/>
      <c r="O111" s="87"/>
      <c r="P111" s="87"/>
      <c r="Q111" s="87"/>
      <c r="R111" s="87"/>
      <c r="S111" s="88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5" ht="14.25" customHeight="1" x14ac:dyDescent="0.25">
      <c r="A112" s="90" t="s">
        <v>253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80">
        <v>4607091383065</v>
      </c>
      <c r="E113" s="8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259" t="s">
        <v>256</v>
      </c>
      <c r="N113" s="82"/>
      <c r="O113" s="82"/>
      <c r="P113" s="82"/>
      <c r="Q113" s="8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80">
        <v>4607091380699</v>
      </c>
      <c r="E114" s="8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260" t="s">
        <v>259</v>
      </c>
      <c r="N114" s="82"/>
      <c r="O114" s="82"/>
      <c r="P114" s="82"/>
      <c r="Q114" s="8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80">
        <v>4680115880238</v>
      </c>
      <c r="E115" s="8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261" t="s">
        <v>262</v>
      </c>
      <c r="N115" s="82"/>
      <c r="O115" s="82"/>
      <c r="P115" s="82"/>
      <c r="Q115" s="8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80">
        <v>4607091385922</v>
      </c>
      <c r="E116" s="8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262" t="s">
        <v>265</v>
      </c>
      <c r="N116" s="82"/>
      <c r="O116" s="82"/>
      <c r="P116" s="82"/>
      <c r="Q116" s="8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89"/>
      <c r="M117" s="86" t="s">
        <v>43</v>
      </c>
      <c r="N117" s="87"/>
      <c r="O117" s="87"/>
      <c r="P117" s="87"/>
      <c r="Q117" s="87"/>
      <c r="R117" s="87"/>
      <c r="S117" s="88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89"/>
      <c r="M118" s="86" t="s">
        <v>43</v>
      </c>
      <c r="N118" s="87"/>
      <c r="O118" s="87"/>
      <c r="P118" s="87"/>
      <c r="Q118" s="87"/>
      <c r="R118" s="87"/>
      <c r="S118" s="88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96" t="s">
        <v>266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66"/>
      <c r="Y119" s="66"/>
    </row>
    <row r="120" spans="1:25" ht="14.25" customHeight="1" x14ac:dyDescent="0.25">
      <c r="A120" s="90" t="s">
        <v>79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80">
        <v>4607091385168</v>
      </c>
      <c r="E121" s="8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257" t="s">
        <v>269</v>
      </c>
      <c r="N121" s="82"/>
      <c r="O121" s="82"/>
      <c r="P121" s="82"/>
      <c r="Q121" s="83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80">
        <v>4607091383256</v>
      </c>
      <c r="E122" s="8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258" t="s">
        <v>272</v>
      </c>
      <c r="N122" s="82"/>
      <c r="O122" s="82"/>
      <c r="P122" s="82"/>
      <c r="Q122" s="8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80">
        <v>4607091385748</v>
      </c>
      <c r="E123" s="8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255" t="s">
        <v>275</v>
      </c>
      <c r="N123" s="82"/>
      <c r="O123" s="82"/>
      <c r="P123" s="82"/>
      <c r="Q123" s="83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80">
        <v>4607091384581</v>
      </c>
      <c r="E124" s="8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56" t="s">
        <v>278</v>
      </c>
      <c r="N124" s="82"/>
      <c r="O124" s="82"/>
      <c r="P124" s="82"/>
      <c r="Q124" s="8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89"/>
      <c r="M125" s="86" t="s">
        <v>43</v>
      </c>
      <c r="N125" s="87"/>
      <c r="O125" s="87"/>
      <c r="P125" s="87"/>
      <c r="Q125" s="87"/>
      <c r="R125" s="87"/>
      <c r="S125" s="88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89"/>
      <c r="M126" s="86" t="s">
        <v>43</v>
      </c>
      <c r="N126" s="87"/>
      <c r="O126" s="87"/>
      <c r="P126" s="87"/>
      <c r="Q126" s="87"/>
      <c r="R126" s="87"/>
      <c r="S126" s="88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5" ht="27.75" customHeight="1" x14ac:dyDescent="0.2">
      <c r="A127" s="95" t="s">
        <v>279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55"/>
      <c r="Y127" s="55"/>
    </row>
    <row r="128" spans="1:25" ht="16.5" customHeight="1" x14ac:dyDescent="0.25">
      <c r="A128" s="96" t="s">
        <v>280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66"/>
      <c r="Y128" s="66"/>
    </row>
    <row r="129" spans="1:25" ht="14.25" customHeight="1" x14ac:dyDescent="0.25">
      <c r="A129" s="90" t="s">
        <v>127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80">
        <v>4607091383423</v>
      </c>
      <c r="E130" s="8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52" t="s">
        <v>283</v>
      </c>
      <c r="N130" s="82"/>
      <c r="O130" s="82"/>
      <c r="P130" s="82"/>
      <c r="Q130" s="8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80">
        <v>4607091381405</v>
      </c>
      <c r="E131" s="8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53" t="s">
        <v>286</v>
      </c>
      <c r="N131" s="82"/>
      <c r="O131" s="82"/>
      <c r="P131" s="82"/>
      <c r="Q131" s="8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80">
        <v>4607091386516</v>
      </c>
      <c r="E132" s="8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54" t="s">
        <v>289</v>
      </c>
      <c r="N132" s="82"/>
      <c r="O132" s="82"/>
      <c r="P132" s="82"/>
      <c r="Q132" s="8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89"/>
      <c r="M133" s="86" t="s">
        <v>43</v>
      </c>
      <c r="N133" s="87"/>
      <c r="O133" s="87"/>
      <c r="P133" s="87"/>
      <c r="Q133" s="87"/>
      <c r="R133" s="87"/>
      <c r="S133" s="88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89"/>
      <c r="M134" s="86" t="s">
        <v>43</v>
      </c>
      <c r="N134" s="87"/>
      <c r="O134" s="87"/>
      <c r="P134" s="87"/>
      <c r="Q134" s="87"/>
      <c r="R134" s="87"/>
      <c r="S134" s="88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96" t="s">
        <v>290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66"/>
      <c r="Y135" s="66"/>
    </row>
    <row r="136" spans="1:25" ht="14.25" customHeight="1" x14ac:dyDescent="0.25">
      <c r="A136" s="90" t="s">
        <v>127</v>
      </c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67"/>
      <c r="Y136" s="67"/>
    </row>
    <row r="137" spans="1:25" ht="16.5" customHeight="1" x14ac:dyDescent="0.25">
      <c r="A137" s="64" t="s">
        <v>292</v>
      </c>
      <c r="B137" s="64" t="s">
        <v>293</v>
      </c>
      <c r="C137" s="37">
        <v>4301011450</v>
      </c>
      <c r="D137" s="80">
        <v>4680115881402</v>
      </c>
      <c r="E137" s="80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122</v>
      </c>
      <c r="L137" s="38">
        <v>55</v>
      </c>
      <c r="M137" s="248" t="s">
        <v>294</v>
      </c>
      <c r="N137" s="82"/>
      <c r="O137" s="82"/>
      <c r="P137" s="82"/>
      <c r="Q137" s="83"/>
      <c r="R137" s="40" t="s">
        <v>291</v>
      </c>
      <c r="S137" s="40" t="s">
        <v>48</v>
      </c>
      <c r="T137" s="41" t="s">
        <v>0</v>
      </c>
      <c r="U137" s="59">
        <v>0</v>
      </c>
      <c r="V137" s="56">
        <f t="shared" ref="V137:V151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295</v>
      </c>
    </row>
    <row r="138" spans="1:25" ht="27" customHeight="1" x14ac:dyDescent="0.25">
      <c r="A138" s="64" t="s">
        <v>296</v>
      </c>
      <c r="B138" s="64" t="s">
        <v>297</v>
      </c>
      <c r="C138" s="37">
        <v>4301011346</v>
      </c>
      <c r="D138" s="80">
        <v>4607091387445</v>
      </c>
      <c r="E138" s="8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122</v>
      </c>
      <c r="L138" s="38">
        <v>31</v>
      </c>
      <c r="M138" s="249" t="s">
        <v>298</v>
      </c>
      <c r="N138" s="82"/>
      <c r="O138" s="82"/>
      <c r="P138" s="82"/>
      <c r="Q138" s="8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299</v>
      </c>
      <c r="B139" s="64" t="s">
        <v>300</v>
      </c>
      <c r="C139" s="37">
        <v>4301011362</v>
      </c>
      <c r="D139" s="80">
        <v>4607091386004</v>
      </c>
      <c r="E139" s="8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302</v>
      </c>
      <c r="L139" s="38">
        <v>55</v>
      </c>
      <c r="M139" s="250" t="s">
        <v>301</v>
      </c>
      <c r="N139" s="82"/>
      <c r="O139" s="82"/>
      <c r="P139" s="82"/>
      <c r="Q139" s="8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303</v>
      </c>
      <c r="C140" s="37">
        <v>4301011308</v>
      </c>
      <c r="D140" s="80">
        <v>4607091386004</v>
      </c>
      <c r="E140" s="8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122</v>
      </c>
      <c r="L140" s="38">
        <v>55</v>
      </c>
      <c r="M140" s="251" t="s">
        <v>301</v>
      </c>
      <c r="N140" s="82"/>
      <c r="O140" s="82"/>
      <c r="P140" s="82"/>
      <c r="Q140" s="8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304</v>
      </c>
      <c r="B141" s="64" t="s">
        <v>305</v>
      </c>
      <c r="C141" s="37">
        <v>4301011347</v>
      </c>
      <c r="D141" s="80">
        <v>4607091386073</v>
      </c>
      <c r="E141" s="8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122</v>
      </c>
      <c r="L141" s="38">
        <v>31</v>
      </c>
      <c r="M141" s="243" t="s">
        <v>306</v>
      </c>
      <c r="N141" s="82"/>
      <c r="O141" s="82"/>
      <c r="P141" s="82"/>
      <c r="Q141" s="8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307</v>
      </c>
      <c r="B142" s="64" t="s">
        <v>308</v>
      </c>
      <c r="C142" s="37">
        <v>4301010928</v>
      </c>
      <c r="D142" s="80">
        <v>4607091387322</v>
      </c>
      <c r="E142" s="80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122</v>
      </c>
      <c r="L142" s="38">
        <v>55</v>
      </c>
      <c r="M142" s="244" t="s">
        <v>309</v>
      </c>
      <c r="N142" s="82"/>
      <c r="O142" s="82"/>
      <c r="P142" s="82"/>
      <c r="Q142" s="8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307</v>
      </c>
      <c r="B143" s="64" t="s">
        <v>310</v>
      </c>
      <c r="C143" s="37">
        <v>4301011395</v>
      </c>
      <c r="D143" s="80">
        <v>4607091387322</v>
      </c>
      <c r="E143" s="80"/>
      <c r="F143" s="63">
        <v>1.35</v>
      </c>
      <c r="G143" s="38">
        <v>8</v>
      </c>
      <c r="H143" s="63">
        <v>10.8</v>
      </c>
      <c r="I143" s="63">
        <v>11.28</v>
      </c>
      <c r="J143" s="38">
        <v>48</v>
      </c>
      <c r="K143" s="39" t="s">
        <v>302</v>
      </c>
      <c r="L143" s="38">
        <v>55</v>
      </c>
      <c r="M143" s="245" t="s">
        <v>309</v>
      </c>
      <c r="N143" s="82"/>
      <c r="O143" s="82"/>
      <c r="P143" s="82"/>
      <c r="Q143" s="8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IFERROR(IF(V143=0,"",ROUNDUP(V143/H143,0)*0.02039),"")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311</v>
      </c>
      <c r="B144" s="64" t="s">
        <v>312</v>
      </c>
      <c r="C144" s="37">
        <v>4301011311</v>
      </c>
      <c r="D144" s="80">
        <v>4607091387377</v>
      </c>
      <c r="E144" s="8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46" t="s">
        <v>313</v>
      </c>
      <c r="N144" s="82"/>
      <c r="O144" s="82"/>
      <c r="P144" s="82"/>
      <c r="Q144" s="8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314</v>
      </c>
      <c r="B145" s="64" t="s">
        <v>315</v>
      </c>
      <c r="C145" s="37">
        <v>4301010945</v>
      </c>
      <c r="D145" s="80">
        <v>4607091387353</v>
      </c>
      <c r="E145" s="8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122</v>
      </c>
      <c r="L145" s="38">
        <v>55</v>
      </c>
      <c r="M145" s="247" t="s">
        <v>316</v>
      </c>
      <c r="N145" s="82"/>
      <c r="O145" s="82"/>
      <c r="P145" s="82"/>
      <c r="Q145" s="8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317</v>
      </c>
      <c r="B146" s="64" t="s">
        <v>318</v>
      </c>
      <c r="C146" s="37">
        <v>4301011328</v>
      </c>
      <c r="D146" s="80">
        <v>4607091386011</v>
      </c>
      <c r="E146" s="8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38" t="s">
        <v>319</v>
      </c>
      <c r="N146" s="82"/>
      <c r="O146" s="82"/>
      <c r="P146" s="82"/>
      <c r="Q146" s="8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320</v>
      </c>
      <c r="B147" s="64" t="s">
        <v>321</v>
      </c>
      <c r="C147" s="37">
        <v>4301011329</v>
      </c>
      <c r="D147" s="80">
        <v>4607091387308</v>
      </c>
      <c r="E147" s="8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78</v>
      </c>
      <c r="L147" s="38">
        <v>55</v>
      </c>
      <c r="M147" s="239" t="s">
        <v>322</v>
      </c>
      <c r="N147" s="82"/>
      <c r="O147" s="82"/>
      <c r="P147" s="82"/>
      <c r="Q147" s="8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323</v>
      </c>
      <c r="B148" s="64" t="s">
        <v>324</v>
      </c>
      <c r="C148" s="37">
        <v>4301011049</v>
      </c>
      <c r="D148" s="80">
        <v>4607091387339</v>
      </c>
      <c r="E148" s="80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122</v>
      </c>
      <c r="L148" s="38">
        <v>55</v>
      </c>
      <c r="M148" s="240" t="s">
        <v>325</v>
      </c>
      <c r="N148" s="82"/>
      <c r="O148" s="82"/>
      <c r="P148" s="82"/>
      <c r="Q148" s="8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326</v>
      </c>
      <c r="B149" s="64" t="s">
        <v>327</v>
      </c>
      <c r="C149" s="37">
        <v>4301011454</v>
      </c>
      <c r="D149" s="80">
        <v>4680115881396</v>
      </c>
      <c r="E149" s="80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241" t="s">
        <v>328</v>
      </c>
      <c r="N149" s="82"/>
      <c r="O149" s="82"/>
      <c r="P149" s="82"/>
      <c r="Q149" s="8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329</v>
      </c>
      <c r="B150" s="64" t="s">
        <v>330</v>
      </c>
      <c r="C150" s="37">
        <v>4301010944</v>
      </c>
      <c r="D150" s="80">
        <v>4607091387346</v>
      </c>
      <c r="E150" s="80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42" t="s">
        <v>331</v>
      </c>
      <c r="N150" s="82"/>
      <c r="O150" s="82"/>
      <c r="P150" s="82"/>
      <c r="Q150" s="8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ht="27" customHeight="1" x14ac:dyDescent="0.25">
      <c r="A151" s="64" t="s">
        <v>332</v>
      </c>
      <c r="B151" s="64" t="s">
        <v>333</v>
      </c>
      <c r="C151" s="37">
        <v>4301011353</v>
      </c>
      <c r="D151" s="80">
        <v>4607091389807</v>
      </c>
      <c r="E151" s="80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122</v>
      </c>
      <c r="L151" s="38">
        <v>55</v>
      </c>
      <c r="M151" s="236" t="s">
        <v>334</v>
      </c>
      <c r="N151" s="82"/>
      <c r="O151" s="82"/>
      <c r="P151" s="82"/>
      <c r="Q151" s="8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</row>
    <row r="152" spans="1:25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89"/>
      <c r="M152" s="86" t="s">
        <v>43</v>
      </c>
      <c r="N152" s="87"/>
      <c r="O152" s="87"/>
      <c r="P152" s="87"/>
      <c r="Q152" s="87"/>
      <c r="R152" s="87"/>
      <c r="S152" s="88"/>
      <c r="T152" s="43" t="s">
        <v>42</v>
      </c>
      <c r="U152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89"/>
      <c r="M153" s="86" t="s">
        <v>43</v>
      </c>
      <c r="N153" s="87"/>
      <c r="O153" s="87"/>
      <c r="P153" s="87"/>
      <c r="Q153" s="87"/>
      <c r="R153" s="87"/>
      <c r="S153" s="88"/>
      <c r="T153" s="43" t="s">
        <v>0</v>
      </c>
      <c r="U153" s="44">
        <f>IFERROR(SUM(U137:U151),"0")</f>
        <v>0</v>
      </c>
      <c r="V153" s="44">
        <f>IFERROR(SUM(V137:V151),"0")</f>
        <v>0</v>
      </c>
      <c r="W153" s="43"/>
      <c r="X153" s="68"/>
      <c r="Y153" s="68"/>
    </row>
    <row r="154" spans="1:25" ht="14.25" customHeight="1" x14ac:dyDescent="0.25">
      <c r="A154" s="90" t="s">
        <v>118</v>
      </c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67"/>
      <c r="Y154" s="67"/>
    </row>
    <row r="155" spans="1:25" ht="16.5" customHeight="1" x14ac:dyDescent="0.25">
      <c r="A155" s="64" t="s">
        <v>335</v>
      </c>
      <c r="B155" s="64" t="s">
        <v>336</v>
      </c>
      <c r="C155" s="37">
        <v>4301020220</v>
      </c>
      <c r="D155" s="80">
        <v>4680115880764</v>
      </c>
      <c r="E155" s="80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9" t="s">
        <v>122</v>
      </c>
      <c r="L155" s="38">
        <v>50</v>
      </c>
      <c r="M155" s="237" t="s">
        <v>337</v>
      </c>
      <c r="N155" s="82"/>
      <c r="O155" s="82"/>
      <c r="P155" s="82"/>
      <c r="Q155" s="83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IFERROR(IF(V155=0,"",ROUNDUP(V155/H155,0)*0.00753),"")</f>
        <v/>
      </c>
      <c r="X155" s="69" t="s">
        <v>48</v>
      </c>
      <c r="Y155" s="70" t="s">
        <v>48</v>
      </c>
    </row>
    <row r="156" spans="1:25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89"/>
      <c r="M156" s="86" t="s">
        <v>43</v>
      </c>
      <c r="N156" s="87"/>
      <c r="O156" s="87"/>
      <c r="P156" s="87"/>
      <c r="Q156" s="87"/>
      <c r="R156" s="87"/>
      <c r="S156" s="88"/>
      <c r="T156" s="43" t="s">
        <v>42</v>
      </c>
      <c r="U156" s="44">
        <f>IFERROR(U155/H155,"0")</f>
        <v>0</v>
      </c>
      <c r="V156" s="44">
        <f>IFERROR(V155/H155,"0")</f>
        <v>0</v>
      </c>
      <c r="W156" s="44">
        <f>IFERROR(IF(W155="",0,W155),"0")</f>
        <v>0</v>
      </c>
      <c r="X156" s="68"/>
      <c r="Y156" s="68"/>
    </row>
    <row r="157" spans="1:25" x14ac:dyDescent="0.2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89"/>
      <c r="M157" s="86" t="s">
        <v>43</v>
      </c>
      <c r="N157" s="87"/>
      <c r="O157" s="87"/>
      <c r="P157" s="87"/>
      <c r="Q157" s="87"/>
      <c r="R157" s="87"/>
      <c r="S157" s="88"/>
      <c r="T157" s="43" t="s">
        <v>0</v>
      </c>
      <c r="U157" s="44">
        <f>IFERROR(SUM(U155:U155),"0")</f>
        <v>0</v>
      </c>
      <c r="V157" s="44">
        <f>IFERROR(SUM(V155:V155),"0")</f>
        <v>0</v>
      </c>
      <c r="W157" s="43"/>
      <c r="X157" s="68"/>
      <c r="Y157" s="68"/>
    </row>
    <row r="158" spans="1:25" ht="14.25" customHeight="1" x14ac:dyDescent="0.25">
      <c r="A158" s="90" t="s">
        <v>74</v>
      </c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67"/>
      <c r="Y158" s="67"/>
    </row>
    <row r="159" spans="1:25" ht="27" customHeight="1" x14ac:dyDescent="0.25">
      <c r="A159" s="64" t="s">
        <v>338</v>
      </c>
      <c r="B159" s="64" t="s">
        <v>339</v>
      </c>
      <c r="C159" s="37">
        <v>4301031224</v>
      </c>
      <c r="D159" s="80">
        <v>4680115882683</v>
      </c>
      <c r="E159" s="80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32" t="s">
        <v>340</v>
      </c>
      <c r="N159" s="82"/>
      <c r="O159" s="82"/>
      <c r="P159" s="82"/>
      <c r="Q159" s="83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ref="V159:V174" si="8">IFERROR(IF(U159="",0,CEILING((U159/$H159),1)*$H159),"")</f>
        <v>0</v>
      </c>
      <c r="W159" s="42" t="str">
        <f>IFERROR(IF(V159=0,"",ROUNDUP(V159/H159,0)*0.02175),"")</f>
        <v/>
      </c>
      <c r="X159" s="69" t="s">
        <v>48</v>
      </c>
      <c r="Y159" s="70" t="s">
        <v>295</v>
      </c>
    </row>
    <row r="160" spans="1:25" ht="27" customHeight="1" x14ac:dyDescent="0.25">
      <c r="A160" s="64" t="s">
        <v>341</v>
      </c>
      <c r="B160" s="64" t="s">
        <v>342</v>
      </c>
      <c r="C160" s="37">
        <v>4301031230</v>
      </c>
      <c r="D160" s="80">
        <v>4680115882690</v>
      </c>
      <c r="E160" s="80"/>
      <c r="F160" s="63">
        <v>0.9</v>
      </c>
      <c r="G160" s="38">
        <v>6</v>
      </c>
      <c r="H160" s="63">
        <v>5.4</v>
      </c>
      <c r="I160" s="63">
        <v>5.88</v>
      </c>
      <c r="J160" s="38">
        <v>56</v>
      </c>
      <c r="K160" s="39" t="s">
        <v>78</v>
      </c>
      <c r="L160" s="38">
        <v>40</v>
      </c>
      <c r="M160" s="233" t="s">
        <v>343</v>
      </c>
      <c r="N160" s="82"/>
      <c r="O160" s="82"/>
      <c r="P160" s="82"/>
      <c r="Q160" s="83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IFERROR(IF(V160=0,"",ROUNDUP(V160/H160,0)*0.02175),"")</f>
        <v/>
      </c>
      <c r="X160" s="69" t="s">
        <v>48</v>
      </c>
      <c r="Y160" s="70" t="s">
        <v>295</v>
      </c>
    </row>
    <row r="161" spans="1:25" ht="27" customHeight="1" x14ac:dyDescent="0.25">
      <c r="A161" s="64" t="s">
        <v>344</v>
      </c>
      <c r="B161" s="64" t="s">
        <v>345</v>
      </c>
      <c r="C161" s="37">
        <v>4301031220</v>
      </c>
      <c r="D161" s="80">
        <v>4680115882669</v>
      </c>
      <c r="E161" s="80"/>
      <c r="F161" s="63">
        <v>0.9</v>
      </c>
      <c r="G161" s="38">
        <v>6</v>
      </c>
      <c r="H161" s="63">
        <v>5.4</v>
      </c>
      <c r="I161" s="63">
        <v>5.88</v>
      </c>
      <c r="J161" s="38">
        <v>56</v>
      </c>
      <c r="K161" s="39" t="s">
        <v>78</v>
      </c>
      <c r="L161" s="38">
        <v>40</v>
      </c>
      <c r="M161" s="234" t="s">
        <v>346</v>
      </c>
      <c r="N161" s="82"/>
      <c r="O161" s="82"/>
      <c r="P161" s="82"/>
      <c r="Q161" s="83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IFERROR(IF(V161=0,"",ROUNDUP(V161/H161,0)*0.02175),"")</f>
        <v/>
      </c>
      <c r="X161" s="69" t="s">
        <v>48</v>
      </c>
      <c r="Y161" s="70" t="s">
        <v>295</v>
      </c>
    </row>
    <row r="162" spans="1:25" ht="27" customHeight="1" x14ac:dyDescent="0.25">
      <c r="A162" s="64" t="s">
        <v>347</v>
      </c>
      <c r="B162" s="64" t="s">
        <v>348</v>
      </c>
      <c r="C162" s="37">
        <v>4301031221</v>
      </c>
      <c r="D162" s="80">
        <v>4680115882676</v>
      </c>
      <c r="E162" s="80"/>
      <c r="F162" s="63">
        <v>0.9</v>
      </c>
      <c r="G162" s="38">
        <v>6</v>
      </c>
      <c r="H162" s="63">
        <v>5.4</v>
      </c>
      <c r="I162" s="63">
        <v>5.88</v>
      </c>
      <c r="J162" s="38">
        <v>56</v>
      </c>
      <c r="K162" s="39" t="s">
        <v>78</v>
      </c>
      <c r="L162" s="38">
        <v>40</v>
      </c>
      <c r="M162" s="235" t="s">
        <v>349</v>
      </c>
      <c r="N162" s="82"/>
      <c r="O162" s="82"/>
      <c r="P162" s="82"/>
      <c r="Q162" s="8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IFERROR(IF(V162=0,"",ROUNDUP(V162/H162,0)*0.02175),"")</f>
        <v/>
      </c>
      <c r="X162" s="69" t="s">
        <v>48</v>
      </c>
      <c r="Y162" s="70" t="s">
        <v>295</v>
      </c>
    </row>
    <row r="163" spans="1:25" ht="27" customHeight="1" x14ac:dyDescent="0.25">
      <c r="A163" s="64" t="s">
        <v>350</v>
      </c>
      <c r="B163" s="64" t="s">
        <v>351</v>
      </c>
      <c r="C163" s="37">
        <v>4301030878</v>
      </c>
      <c r="D163" s="80">
        <v>4607091387193</v>
      </c>
      <c r="E163" s="8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35</v>
      </c>
      <c r="M163" s="227" t="s">
        <v>352</v>
      </c>
      <c r="N163" s="82"/>
      <c r="O163" s="82"/>
      <c r="P163" s="82"/>
      <c r="Q163" s="8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353</v>
      </c>
      <c r="B164" s="64" t="s">
        <v>354</v>
      </c>
      <c r="C164" s="37">
        <v>4301031153</v>
      </c>
      <c r="D164" s="80">
        <v>4607091387230</v>
      </c>
      <c r="E164" s="8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78</v>
      </c>
      <c r="L164" s="38">
        <v>40</v>
      </c>
      <c r="M164" s="228" t="s">
        <v>355</v>
      </c>
      <c r="N164" s="82"/>
      <c r="O164" s="82"/>
      <c r="P164" s="82"/>
      <c r="Q164" s="8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356</v>
      </c>
      <c r="B165" s="64" t="s">
        <v>357</v>
      </c>
      <c r="C165" s="37">
        <v>4301031191</v>
      </c>
      <c r="D165" s="80">
        <v>4680115880993</v>
      </c>
      <c r="E165" s="80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78</v>
      </c>
      <c r="L165" s="38">
        <v>40</v>
      </c>
      <c r="M165" s="229" t="s">
        <v>358</v>
      </c>
      <c r="N165" s="82"/>
      <c r="O165" s="82"/>
      <c r="P165" s="82"/>
      <c r="Q165" s="8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359</v>
      </c>
      <c r="B166" s="64" t="s">
        <v>360</v>
      </c>
      <c r="C166" s="37">
        <v>4301031204</v>
      </c>
      <c r="D166" s="80">
        <v>4680115881761</v>
      </c>
      <c r="E166" s="80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78</v>
      </c>
      <c r="L166" s="38">
        <v>40</v>
      </c>
      <c r="M166" s="230" t="s">
        <v>361</v>
      </c>
      <c r="N166" s="82"/>
      <c r="O166" s="82"/>
      <c r="P166" s="82"/>
      <c r="Q166" s="8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362</v>
      </c>
      <c r="B167" s="64" t="s">
        <v>363</v>
      </c>
      <c r="C167" s="37">
        <v>4301031201</v>
      </c>
      <c r="D167" s="80">
        <v>4680115881563</v>
      </c>
      <c r="E167" s="80"/>
      <c r="F167" s="63">
        <v>0.7</v>
      </c>
      <c r="G167" s="38">
        <v>6</v>
      </c>
      <c r="H167" s="63">
        <v>4.2</v>
      </c>
      <c r="I167" s="63">
        <v>4.4000000000000004</v>
      </c>
      <c r="J167" s="38">
        <v>156</v>
      </c>
      <c r="K167" s="39" t="s">
        <v>78</v>
      </c>
      <c r="L167" s="38">
        <v>40</v>
      </c>
      <c r="M167" s="231" t="s">
        <v>364</v>
      </c>
      <c r="N167" s="82"/>
      <c r="O167" s="82"/>
      <c r="P167" s="82"/>
      <c r="Q167" s="8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365</v>
      </c>
      <c r="B168" s="64" t="s">
        <v>366</v>
      </c>
      <c r="C168" s="37">
        <v>4301031152</v>
      </c>
      <c r="D168" s="80">
        <v>4607091387285</v>
      </c>
      <c r="E168" s="80"/>
      <c r="F168" s="63">
        <v>0.35</v>
      </c>
      <c r="G168" s="38">
        <v>6</v>
      </c>
      <c r="H168" s="63">
        <v>2.1</v>
      </c>
      <c r="I168" s="63">
        <v>2.23</v>
      </c>
      <c r="J168" s="38">
        <v>234</v>
      </c>
      <c r="K168" s="39" t="s">
        <v>78</v>
      </c>
      <c r="L168" s="38">
        <v>40</v>
      </c>
      <c r="M168" s="222" t="s">
        <v>367</v>
      </c>
      <c r="N168" s="82"/>
      <c r="O168" s="82"/>
      <c r="P168" s="82"/>
      <c r="Q168" s="8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368</v>
      </c>
      <c r="B169" s="64" t="s">
        <v>369</v>
      </c>
      <c r="C169" s="37">
        <v>4301031199</v>
      </c>
      <c r="D169" s="80">
        <v>4680115880986</v>
      </c>
      <c r="E169" s="80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78</v>
      </c>
      <c r="L169" s="38">
        <v>40</v>
      </c>
      <c r="M169" s="223" t="s">
        <v>370</v>
      </c>
      <c r="N169" s="82"/>
      <c r="O169" s="82"/>
      <c r="P169" s="82"/>
      <c r="Q169" s="8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371</v>
      </c>
      <c r="B170" s="64" t="s">
        <v>372</v>
      </c>
      <c r="C170" s="37">
        <v>4301031190</v>
      </c>
      <c r="D170" s="80">
        <v>4680115880207</v>
      </c>
      <c r="E170" s="80"/>
      <c r="F170" s="63">
        <v>0.4</v>
      </c>
      <c r="G170" s="38">
        <v>6</v>
      </c>
      <c r="H170" s="63">
        <v>2.4</v>
      </c>
      <c r="I170" s="63">
        <v>2.63</v>
      </c>
      <c r="J170" s="38">
        <v>156</v>
      </c>
      <c r="K170" s="39" t="s">
        <v>78</v>
      </c>
      <c r="L170" s="38">
        <v>40</v>
      </c>
      <c r="M170" s="224" t="s">
        <v>373</v>
      </c>
      <c r="N170" s="82"/>
      <c r="O170" s="82"/>
      <c r="P170" s="82"/>
      <c r="Q170" s="8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374</v>
      </c>
      <c r="B171" s="64" t="s">
        <v>375</v>
      </c>
      <c r="C171" s="37">
        <v>4301031205</v>
      </c>
      <c r="D171" s="80">
        <v>4680115881785</v>
      </c>
      <c r="E171" s="8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78</v>
      </c>
      <c r="L171" s="38">
        <v>40</v>
      </c>
      <c r="M171" s="225" t="s">
        <v>376</v>
      </c>
      <c r="N171" s="82"/>
      <c r="O171" s="82"/>
      <c r="P171" s="82"/>
      <c r="Q171" s="8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ht="27" customHeight="1" x14ac:dyDescent="0.25">
      <c r="A172" s="64" t="s">
        <v>377</v>
      </c>
      <c r="B172" s="64" t="s">
        <v>378</v>
      </c>
      <c r="C172" s="37">
        <v>4301031202</v>
      </c>
      <c r="D172" s="80">
        <v>4680115881679</v>
      </c>
      <c r="E172" s="80"/>
      <c r="F172" s="63">
        <v>0.35</v>
      </c>
      <c r="G172" s="38">
        <v>6</v>
      </c>
      <c r="H172" s="63">
        <v>2.1</v>
      </c>
      <c r="I172" s="63">
        <v>2.2000000000000002</v>
      </c>
      <c r="J172" s="38">
        <v>234</v>
      </c>
      <c r="K172" s="39" t="s">
        <v>78</v>
      </c>
      <c r="L172" s="38">
        <v>40</v>
      </c>
      <c r="M172" s="226" t="s">
        <v>379</v>
      </c>
      <c r="N172" s="82"/>
      <c r="O172" s="82"/>
      <c r="P172" s="82"/>
      <c r="Q172" s="8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</row>
    <row r="173" spans="1:25" ht="27" customHeight="1" x14ac:dyDescent="0.25">
      <c r="A173" s="64" t="s">
        <v>380</v>
      </c>
      <c r="B173" s="64" t="s">
        <v>381</v>
      </c>
      <c r="C173" s="37">
        <v>4301031158</v>
      </c>
      <c r="D173" s="80">
        <v>4680115880191</v>
      </c>
      <c r="E173" s="80"/>
      <c r="F173" s="63">
        <v>0.4</v>
      </c>
      <c r="G173" s="38">
        <v>6</v>
      </c>
      <c r="H173" s="63">
        <v>2.4</v>
      </c>
      <c r="I173" s="63">
        <v>2.5</v>
      </c>
      <c r="J173" s="38">
        <v>234</v>
      </c>
      <c r="K173" s="39" t="s">
        <v>78</v>
      </c>
      <c r="L173" s="38">
        <v>40</v>
      </c>
      <c r="M173" s="219" t="s">
        <v>382</v>
      </c>
      <c r="N173" s="82"/>
      <c r="O173" s="82"/>
      <c r="P173" s="82"/>
      <c r="Q173" s="8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</row>
    <row r="174" spans="1:25" ht="27" customHeight="1" x14ac:dyDescent="0.25">
      <c r="A174" s="64" t="s">
        <v>383</v>
      </c>
      <c r="B174" s="64" t="s">
        <v>384</v>
      </c>
      <c r="C174" s="37">
        <v>4301031151</v>
      </c>
      <c r="D174" s="80">
        <v>4607091389845</v>
      </c>
      <c r="E174" s="80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78</v>
      </c>
      <c r="L174" s="38">
        <v>40</v>
      </c>
      <c r="M174" s="220" t="s">
        <v>385</v>
      </c>
      <c r="N174" s="82"/>
      <c r="O174" s="82"/>
      <c r="P174" s="82"/>
      <c r="Q174" s="8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</row>
    <row r="175" spans="1:25" x14ac:dyDescent="0.2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89"/>
      <c r="M175" s="86" t="s">
        <v>43</v>
      </c>
      <c r="N175" s="87"/>
      <c r="O175" s="87"/>
      <c r="P175" s="87"/>
      <c r="Q175" s="87"/>
      <c r="R175" s="87"/>
      <c r="S175" s="88"/>
      <c r="T175" s="43" t="s">
        <v>42</v>
      </c>
      <c r="U175" s="44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44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44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89"/>
      <c r="M176" s="86" t="s">
        <v>43</v>
      </c>
      <c r="N176" s="87"/>
      <c r="O176" s="87"/>
      <c r="P176" s="87"/>
      <c r="Q176" s="87"/>
      <c r="R176" s="87"/>
      <c r="S176" s="88"/>
      <c r="T176" s="43" t="s">
        <v>0</v>
      </c>
      <c r="U176" s="44">
        <f>IFERROR(SUM(U159:U174),"0")</f>
        <v>0</v>
      </c>
      <c r="V176" s="44">
        <f>IFERROR(SUM(V159:V174),"0")</f>
        <v>0</v>
      </c>
      <c r="W176" s="43"/>
      <c r="X176" s="68"/>
      <c r="Y176" s="68"/>
    </row>
    <row r="177" spans="1:25" ht="14.25" customHeight="1" x14ac:dyDescent="0.25">
      <c r="A177" s="90" t="s">
        <v>79</v>
      </c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67"/>
      <c r="Y177" s="67"/>
    </row>
    <row r="178" spans="1:25" ht="27" customHeight="1" x14ac:dyDescent="0.25">
      <c r="A178" s="64" t="s">
        <v>386</v>
      </c>
      <c r="B178" s="64" t="s">
        <v>387</v>
      </c>
      <c r="C178" s="37">
        <v>4301051408</v>
      </c>
      <c r="D178" s="80">
        <v>4680115881594</v>
      </c>
      <c r="E178" s="80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9" t="s">
        <v>159</v>
      </c>
      <c r="L178" s="38">
        <v>40</v>
      </c>
      <c r="M178" s="221" t="s">
        <v>388</v>
      </c>
      <c r="N178" s="82"/>
      <c r="O178" s="82"/>
      <c r="P178" s="82"/>
      <c r="Q178" s="83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ref="V178:V201" si="9">IFERROR(IF(U178="",0,CEILING((U178/$H178),1)*$H178),"")</f>
        <v>0</v>
      </c>
      <c r="W178" s="42" t="str">
        <f>IFERROR(IF(V178=0,"",ROUNDUP(V178/H178,0)*0.02175),"")</f>
        <v/>
      </c>
      <c r="X178" s="69" t="s">
        <v>48</v>
      </c>
      <c r="Y178" s="70" t="s">
        <v>295</v>
      </c>
    </row>
    <row r="179" spans="1:25" ht="27" customHeight="1" x14ac:dyDescent="0.25">
      <c r="A179" s="64" t="s">
        <v>389</v>
      </c>
      <c r="B179" s="64" t="s">
        <v>390</v>
      </c>
      <c r="C179" s="37">
        <v>4301051407</v>
      </c>
      <c r="D179" s="80">
        <v>4680115882195</v>
      </c>
      <c r="E179" s="80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9" t="s">
        <v>159</v>
      </c>
      <c r="L179" s="38">
        <v>40</v>
      </c>
      <c r="M179" s="214" t="s">
        <v>391</v>
      </c>
      <c r="N179" s="82"/>
      <c r="O179" s="82"/>
      <c r="P179" s="82"/>
      <c r="Q179" s="83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IFERROR(IF(V179=0,"",ROUNDUP(V179/H179,0)*0.00753),"")</f>
        <v/>
      </c>
      <c r="X179" s="69" t="s">
        <v>48</v>
      </c>
      <c r="Y179" s="70" t="s">
        <v>295</v>
      </c>
    </row>
    <row r="180" spans="1:25" ht="27" customHeight="1" x14ac:dyDescent="0.25">
      <c r="A180" s="64" t="s">
        <v>392</v>
      </c>
      <c r="B180" s="64" t="s">
        <v>393</v>
      </c>
      <c r="C180" s="37">
        <v>4301051411</v>
      </c>
      <c r="D180" s="80">
        <v>4680115881617</v>
      </c>
      <c r="E180" s="80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9" t="s">
        <v>159</v>
      </c>
      <c r="L180" s="38">
        <v>40</v>
      </c>
      <c r="M180" s="215" t="s">
        <v>394</v>
      </c>
      <c r="N180" s="82"/>
      <c r="O180" s="82"/>
      <c r="P180" s="82"/>
      <c r="Q180" s="8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295</v>
      </c>
    </row>
    <row r="181" spans="1:25" ht="27" customHeight="1" x14ac:dyDescent="0.25">
      <c r="A181" s="64" t="s">
        <v>395</v>
      </c>
      <c r="B181" s="64" t="s">
        <v>396</v>
      </c>
      <c r="C181" s="37">
        <v>4301051410</v>
      </c>
      <c r="D181" s="80">
        <v>4680115882164</v>
      </c>
      <c r="E181" s="80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159</v>
      </c>
      <c r="L181" s="38">
        <v>40</v>
      </c>
      <c r="M181" s="216" t="s">
        <v>397</v>
      </c>
      <c r="N181" s="82"/>
      <c r="O181" s="82"/>
      <c r="P181" s="82"/>
      <c r="Q181" s="8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IFERROR(IF(V181=0,"",ROUNDUP(V181/H181,0)*0.00753),"")</f>
        <v/>
      </c>
      <c r="X181" s="69" t="s">
        <v>48</v>
      </c>
      <c r="Y181" s="70" t="s">
        <v>295</v>
      </c>
    </row>
    <row r="182" spans="1:25" ht="27" customHeight="1" x14ac:dyDescent="0.25">
      <c r="A182" s="64" t="s">
        <v>398</v>
      </c>
      <c r="B182" s="64" t="s">
        <v>399</v>
      </c>
      <c r="C182" s="37">
        <v>4301051409</v>
      </c>
      <c r="D182" s="80">
        <v>4680115881556</v>
      </c>
      <c r="E182" s="80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9" t="s">
        <v>159</v>
      </c>
      <c r="L182" s="38">
        <v>45</v>
      </c>
      <c r="M182" s="217" t="s">
        <v>400</v>
      </c>
      <c r="N182" s="82"/>
      <c r="O182" s="82"/>
      <c r="P182" s="82"/>
      <c r="Q182" s="8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IFERROR(IF(V182=0,"",ROUNDUP(V182/H182,0)*0.01196),"")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4301051101</v>
      </c>
      <c r="D183" s="80">
        <v>4607091387766</v>
      </c>
      <c r="E183" s="80"/>
      <c r="F183" s="63">
        <v>1.35</v>
      </c>
      <c r="G183" s="38">
        <v>6</v>
      </c>
      <c r="H183" s="63">
        <v>8.1</v>
      </c>
      <c r="I183" s="63">
        <v>8.6579999999999995</v>
      </c>
      <c r="J183" s="38">
        <v>56</v>
      </c>
      <c r="K183" s="39" t="s">
        <v>78</v>
      </c>
      <c r="L183" s="38">
        <v>40</v>
      </c>
      <c r="M183" s="218" t="s">
        <v>403</v>
      </c>
      <c r="N183" s="82"/>
      <c r="O183" s="82"/>
      <c r="P183" s="82"/>
      <c r="Q183" s="83"/>
      <c r="R183" s="40" t="s">
        <v>48</v>
      </c>
      <c r="S183" s="40" t="s">
        <v>48</v>
      </c>
      <c r="T183" s="41" t="s">
        <v>0</v>
      </c>
      <c r="U183" s="59">
        <v>1100</v>
      </c>
      <c r="V183" s="56">
        <f t="shared" si="9"/>
        <v>1101.5999999999999</v>
      </c>
      <c r="W183" s="42">
        <f>IFERROR(IF(V183=0,"",ROUNDUP(V183/H183,0)*0.02175),"")</f>
        <v>2.9579999999999997</v>
      </c>
      <c r="X183" s="69" t="s">
        <v>48</v>
      </c>
      <c r="Y183" s="70" t="s">
        <v>48</v>
      </c>
    </row>
    <row r="184" spans="1:25" ht="27" customHeight="1" x14ac:dyDescent="0.25">
      <c r="A184" s="64" t="s">
        <v>404</v>
      </c>
      <c r="B184" s="64" t="s">
        <v>405</v>
      </c>
      <c r="C184" s="37">
        <v>4301051116</v>
      </c>
      <c r="D184" s="80">
        <v>4607091387957</v>
      </c>
      <c r="E184" s="8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78</v>
      </c>
      <c r="L184" s="38">
        <v>40</v>
      </c>
      <c r="M184" s="209" t="s">
        <v>406</v>
      </c>
      <c r="N184" s="82"/>
      <c r="O184" s="82"/>
      <c r="P184" s="82"/>
      <c r="Q184" s="8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407</v>
      </c>
      <c r="B185" s="64" t="s">
        <v>408</v>
      </c>
      <c r="C185" s="37">
        <v>4301051115</v>
      </c>
      <c r="D185" s="80">
        <v>4607091387964</v>
      </c>
      <c r="E185" s="80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9" t="s">
        <v>78</v>
      </c>
      <c r="L185" s="38">
        <v>40</v>
      </c>
      <c r="M185" s="210" t="s">
        <v>409</v>
      </c>
      <c r="N185" s="82"/>
      <c r="O185" s="82"/>
      <c r="P185" s="82"/>
      <c r="Q185" s="8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410</v>
      </c>
      <c r="B186" s="64" t="s">
        <v>411</v>
      </c>
      <c r="C186" s="37">
        <v>4301051370</v>
      </c>
      <c r="D186" s="80">
        <v>4680115880573</v>
      </c>
      <c r="E186" s="80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159</v>
      </c>
      <c r="L186" s="38">
        <v>40</v>
      </c>
      <c r="M186" s="211" t="s">
        <v>412</v>
      </c>
      <c r="N186" s="82"/>
      <c r="O186" s="82"/>
      <c r="P186" s="82"/>
      <c r="Q186" s="8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16.5" customHeight="1" x14ac:dyDescent="0.25">
      <c r="A187" s="64" t="s">
        <v>410</v>
      </c>
      <c r="B187" s="64" t="s">
        <v>413</v>
      </c>
      <c r="C187" s="37">
        <v>4301051470</v>
      </c>
      <c r="D187" s="80">
        <v>4680115880573</v>
      </c>
      <c r="E187" s="8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159</v>
      </c>
      <c r="L187" s="38">
        <v>45</v>
      </c>
      <c r="M187" s="212" t="s">
        <v>414</v>
      </c>
      <c r="N187" s="82"/>
      <c r="O187" s="82"/>
      <c r="P187" s="82"/>
      <c r="Q187" s="8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4301051433</v>
      </c>
      <c r="D188" s="80">
        <v>4680115881587</v>
      </c>
      <c r="E188" s="80"/>
      <c r="F188" s="63">
        <v>1</v>
      </c>
      <c r="G188" s="38">
        <v>4</v>
      </c>
      <c r="H188" s="63">
        <v>4</v>
      </c>
      <c r="I188" s="63">
        <v>4.4080000000000004</v>
      </c>
      <c r="J188" s="38">
        <v>104</v>
      </c>
      <c r="K188" s="39" t="s">
        <v>78</v>
      </c>
      <c r="L188" s="38">
        <v>35</v>
      </c>
      <c r="M188" s="213" t="s">
        <v>417</v>
      </c>
      <c r="N188" s="82"/>
      <c r="O188" s="82"/>
      <c r="P188" s="82"/>
      <c r="Q188" s="8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IFERROR(IF(V188=0,"",ROUNDUP(V188/H188,0)*0.01196),"")</f>
        <v/>
      </c>
      <c r="X188" s="69" t="s">
        <v>48</v>
      </c>
      <c r="Y188" s="70" t="s">
        <v>48</v>
      </c>
    </row>
    <row r="189" spans="1:25" ht="16.5" customHeight="1" x14ac:dyDescent="0.25">
      <c r="A189" s="64" t="s">
        <v>418</v>
      </c>
      <c r="B189" s="64" t="s">
        <v>419</v>
      </c>
      <c r="C189" s="37">
        <v>4301051380</v>
      </c>
      <c r="D189" s="80">
        <v>4680115880962</v>
      </c>
      <c r="E189" s="80"/>
      <c r="F189" s="63">
        <v>1.3</v>
      </c>
      <c r="G189" s="38">
        <v>6</v>
      </c>
      <c r="H189" s="63">
        <v>7.8</v>
      </c>
      <c r="I189" s="63">
        <v>8.3640000000000008</v>
      </c>
      <c r="J189" s="38">
        <v>56</v>
      </c>
      <c r="K189" s="39" t="s">
        <v>78</v>
      </c>
      <c r="L189" s="38">
        <v>40</v>
      </c>
      <c r="M189" s="204" t="s">
        <v>420</v>
      </c>
      <c r="N189" s="82"/>
      <c r="O189" s="82"/>
      <c r="P189" s="82"/>
      <c r="Q189" s="8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4301051377</v>
      </c>
      <c r="D190" s="80">
        <v>4680115881228</v>
      </c>
      <c r="E190" s="80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78</v>
      </c>
      <c r="L190" s="38">
        <v>35</v>
      </c>
      <c r="M190" s="205" t="s">
        <v>423</v>
      </c>
      <c r="N190" s="82"/>
      <c r="O190" s="82"/>
      <c r="P190" s="82"/>
      <c r="Q190" s="8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IFERROR(IF(V190=0,"",ROUNDUP(V190/H190,0)*0.00753),"")</f>
        <v/>
      </c>
      <c r="X190" s="69" t="s">
        <v>48</v>
      </c>
      <c r="Y190" s="70" t="s">
        <v>48</v>
      </c>
    </row>
    <row r="191" spans="1:25" ht="27" customHeight="1" x14ac:dyDescent="0.25">
      <c r="A191" s="64" t="s">
        <v>424</v>
      </c>
      <c r="B191" s="64" t="s">
        <v>425</v>
      </c>
      <c r="C191" s="37">
        <v>4301051432</v>
      </c>
      <c r="D191" s="80">
        <v>4680115881037</v>
      </c>
      <c r="E191" s="80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9" t="s">
        <v>78</v>
      </c>
      <c r="L191" s="38">
        <v>35</v>
      </c>
      <c r="M191" s="206" t="s">
        <v>426</v>
      </c>
      <c r="N191" s="82"/>
      <c r="O191" s="82"/>
      <c r="P191" s="82"/>
      <c r="Q191" s="8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4301051384</v>
      </c>
      <c r="D192" s="80">
        <v>4680115881211</v>
      </c>
      <c r="E192" s="80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78</v>
      </c>
      <c r="L192" s="38">
        <v>45</v>
      </c>
      <c r="M192" s="207" t="s">
        <v>429</v>
      </c>
      <c r="N192" s="82"/>
      <c r="O192" s="82"/>
      <c r="P192" s="82"/>
      <c r="Q192" s="8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4301051378</v>
      </c>
      <c r="D193" s="80">
        <v>4680115881020</v>
      </c>
      <c r="E193" s="80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9" t="s">
        <v>78</v>
      </c>
      <c r="L193" s="38">
        <v>45</v>
      </c>
      <c r="M193" s="208" t="s">
        <v>432</v>
      </c>
      <c r="N193" s="82"/>
      <c r="O193" s="82"/>
      <c r="P193" s="82"/>
      <c r="Q193" s="8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</row>
    <row r="194" spans="1:25" ht="16.5" customHeight="1" x14ac:dyDescent="0.25">
      <c r="A194" s="64" t="s">
        <v>433</v>
      </c>
      <c r="B194" s="64" t="s">
        <v>434</v>
      </c>
      <c r="C194" s="37">
        <v>4301051134</v>
      </c>
      <c r="D194" s="80">
        <v>4607091381672</v>
      </c>
      <c r="E194" s="80"/>
      <c r="F194" s="63">
        <v>0.6</v>
      </c>
      <c r="G194" s="38">
        <v>6</v>
      </c>
      <c r="H194" s="63">
        <v>3.6</v>
      </c>
      <c r="I194" s="63">
        <v>3.8759999999999999</v>
      </c>
      <c r="J194" s="38">
        <v>120</v>
      </c>
      <c r="K194" s="39" t="s">
        <v>78</v>
      </c>
      <c r="L194" s="38">
        <v>40</v>
      </c>
      <c r="M194" s="199" t="s">
        <v>435</v>
      </c>
      <c r="N194" s="82"/>
      <c r="O194" s="82"/>
      <c r="P194" s="82"/>
      <c r="Q194" s="8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IFERROR(IF(V194=0,"",ROUNDUP(V194/H194,0)*0.00937),"")</f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436</v>
      </c>
      <c r="B195" s="64" t="s">
        <v>437</v>
      </c>
      <c r="C195" s="37">
        <v>4301051130</v>
      </c>
      <c r="D195" s="80">
        <v>4607091387537</v>
      </c>
      <c r="E195" s="80"/>
      <c r="F195" s="63">
        <v>0.45</v>
      </c>
      <c r="G195" s="38">
        <v>6</v>
      </c>
      <c r="H195" s="63">
        <v>2.7</v>
      </c>
      <c r="I195" s="63">
        <v>2.99</v>
      </c>
      <c r="J195" s="38">
        <v>156</v>
      </c>
      <c r="K195" s="39" t="s">
        <v>78</v>
      </c>
      <c r="L195" s="38">
        <v>40</v>
      </c>
      <c r="M195" s="200" t="s">
        <v>438</v>
      </c>
      <c r="N195" s="82"/>
      <c r="O195" s="82"/>
      <c r="P195" s="82"/>
      <c r="Q195" s="8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ref="W195:W201" si="10">IFERROR(IF(V195=0,"",ROUNDUP(V195/H195,0)*0.00753),"")</f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439</v>
      </c>
      <c r="B196" s="64" t="s">
        <v>440</v>
      </c>
      <c r="C196" s="37">
        <v>4301051132</v>
      </c>
      <c r="D196" s="80">
        <v>4607091387513</v>
      </c>
      <c r="E196" s="80"/>
      <c r="F196" s="63">
        <v>0.45</v>
      </c>
      <c r="G196" s="38">
        <v>6</v>
      </c>
      <c r="H196" s="63">
        <v>2.7</v>
      </c>
      <c r="I196" s="63">
        <v>2.9780000000000002</v>
      </c>
      <c r="J196" s="38">
        <v>156</v>
      </c>
      <c r="K196" s="39" t="s">
        <v>78</v>
      </c>
      <c r="L196" s="38">
        <v>40</v>
      </c>
      <c r="M196" s="201" t="s">
        <v>441</v>
      </c>
      <c r="N196" s="82"/>
      <c r="O196" s="82"/>
      <c r="P196" s="82"/>
      <c r="Q196" s="8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442</v>
      </c>
      <c r="B197" s="64" t="s">
        <v>443</v>
      </c>
      <c r="C197" s="37">
        <v>4301051371</v>
      </c>
      <c r="D197" s="80">
        <v>4680115880092</v>
      </c>
      <c r="E197" s="8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02" t="s">
        <v>444</v>
      </c>
      <c r="N197" s="82"/>
      <c r="O197" s="82"/>
      <c r="P197" s="82"/>
      <c r="Q197" s="8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27" customHeight="1" x14ac:dyDescent="0.25">
      <c r="A198" s="64" t="s">
        <v>442</v>
      </c>
      <c r="B198" s="64" t="s">
        <v>445</v>
      </c>
      <c r="C198" s="37">
        <v>4301051468</v>
      </c>
      <c r="D198" s="80">
        <v>4680115880092</v>
      </c>
      <c r="E198" s="8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159</v>
      </c>
      <c r="L198" s="38">
        <v>45</v>
      </c>
      <c r="M198" s="203" t="s">
        <v>446</v>
      </c>
      <c r="N198" s="82"/>
      <c r="O198" s="82"/>
      <c r="P198" s="82"/>
      <c r="Q198" s="8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ht="27" customHeight="1" x14ac:dyDescent="0.25">
      <c r="A199" s="64" t="s">
        <v>447</v>
      </c>
      <c r="B199" s="64" t="s">
        <v>448</v>
      </c>
      <c r="C199" s="37">
        <v>4301051372</v>
      </c>
      <c r="D199" s="80">
        <v>4680115880221</v>
      </c>
      <c r="E199" s="8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159</v>
      </c>
      <c r="L199" s="38">
        <v>40</v>
      </c>
      <c r="M199" s="196" t="s">
        <v>449</v>
      </c>
      <c r="N199" s="82"/>
      <c r="O199" s="82"/>
      <c r="P199" s="82"/>
      <c r="Q199" s="8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</row>
    <row r="200" spans="1:25" ht="27" customHeight="1" x14ac:dyDescent="0.25">
      <c r="A200" s="64" t="s">
        <v>447</v>
      </c>
      <c r="B200" s="64" t="s">
        <v>450</v>
      </c>
      <c r="C200" s="37">
        <v>4301051469</v>
      </c>
      <c r="D200" s="80">
        <v>4680115880221</v>
      </c>
      <c r="E200" s="80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159</v>
      </c>
      <c r="L200" s="38">
        <v>45</v>
      </c>
      <c r="M200" s="197" t="s">
        <v>449</v>
      </c>
      <c r="N200" s="82"/>
      <c r="O200" s="82"/>
      <c r="P200" s="82"/>
      <c r="Q200" s="8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</row>
    <row r="201" spans="1:25" ht="16.5" customHeight="1" x14ac:dyDescent="0.25">
      <c r="A201" s="64" t="s">
        <v>451</v>
      </c>
      <c r="B201" s="64" t="s">
        <v>452</v>
      </c>
      <c r="C201" s="37">
        <v>4301051326</v>
      </c>
      <c r="D201" s="80">
        <v>4680115880504</v>
      </c>
      <c r="E201" s="80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78</v>
      </c>
      <c r="L201" s="38">
        <v>40</v>
      </c>
      <c r="M201" s="198" t="s">
        <v>453</v>
      </c>
      <c r="N201" s="82"/>
      <c r="O201" s="82"/>
      <c r="P201" s="82"/>
      <c r="Q201" s="83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</row>
    <row r="202" spans="1:25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89"/>
      <c r="M202" s="86" t="s">
        <v>43</v>
      </c>
      <c r="N202" s="87"/>
      <c r="O202" s="87"/>
      <c r="P202" s="87"/>
      <c r="Q202" s="87"/>
      <c r="R202" s="87"/>
      <c r="S202" s="88"/>
      <c r="T202" s="43" t="s">
        <v>42</v>
      </c>
      <c r="U202" s="44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135.80246913580248</v>
      </c>
      <c r="V202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136</v>
      </c>
      <c r="W202" s="44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2.9579999999999997</v>
      </c>
      <c r="X202" s="68"/>
      <c r="Y202" s="68"/>
    </row>
    <row r="203" spans="1:25" x14ac:dyDescent="0.2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89"/>
      <c r="M203" s="86" t="s">
        <v>43</v>
      </c>
      <c r="N203" s="87"/>
      <c r="O203" s="87"/>
      <c r="P203" s="87"/>
      <c r="Q203" s="87"/>
      <c r="R203" s="87"/>
      <c r="S203" s="88"/>
      <c r="T203" s="43" t="s">
        <v>0</v>
      </c>
      <c r="U203" s="44">
        <f>IFERROR(SUM(U178:U201),"0")</f>
        <v>1100</v>
      </c>
      <c r="V203" s="44">
        <f>IFERROR(SUM(V178:V201),"0")</f>
        <v>1101.5999999999999</v>
      </c>
      <c r="W203" s="43"/>
      <c r="X203" s="68"/>
      <c r="Y203" s="68"/>
    </row>
    <row r="204" spans="1:25" ht="14.25" customHeight="1" x14ac:dyDescent="0.25">
      <c r="A204" s="90" t="s">
        <v>253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67"/>
      <c r="Y204" s="67"/>
    </row>
    <row r="205" spans="1:25" ht="16.5" customHeight="1" x14ac:dyDescent="0.25">
      <c r="A205" s="64" t="s">
        <v>454</v>
      </c>
      <c r="B205" s="64" t="s">
        <v>455</v>
      </c>
      <c r="C205" s="37">
        <v>4301060326</v>
      </c>
      <c r="D205" s="80">
        <v>4607091380880</v>
      </c>
      <c r="E205" s="80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78</v>
      </c>
      <c r="L205" s="38">
        <v>30</v>
      </c>
      <c r="M205" s="192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2"/>
      <c r="O205" s="82"/>
      <c r="P205" s="82"/>
      <c r="Q205" s="83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ref="V205:V210" si="11">IFERROR(IF(U205="",0,CEILING((U205/$H205),1)*$H205),"")</f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456</v>
      </c>
      <c r="B206" s="64" t="s">
        <v>457</v>
      </c>
      <c r="C206" s="37">
        <v>4301060308</v>
      </c>
      <c r="D206" s="80">
        <v>4607091384482</v>
      </c>
      <c r="E206" s="80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78</v>
      </c>
      <c r="L206" s="38">
        <v>30</v>
      </c>
      <c r="M206" s="193" t="s">
        <v>458</v>
      </c>
      <c r="N206" s="82"/>
      <c r="O206" s="82"/>
      <c r="P206" s="82"/>
      <c r="Q206" s="83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459</v>
      </c>
      <c r="B207" s="64" t="s">
        <v>460</v>
      </c>
      <c r="C207" s="37">
        <v>4301060325</v>
      </c>
      <c r="D207" s="80">
        <v>4607091380897</v>
      </c>
      <c r="E207" s="80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78</v>
      </c>
      <c r="L207" s="38">
        <v>30</v>
      </c>
      <c r="M207" s="194" t="s">
        <v>461</v>
      </c>
      <c r="N207" s="82"/>
      <c r="O207" s="82"/>
      <c r="P207" s="82"/>
      <c r="Q207" s="8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IFERROR(IF(V207=0,"",ROUNDUP(V207/H207,0)*0.02175),"")</f>
        <v/>
      </c>
      <c r="X207" s="69" t="s">
        <v>48</v>
      </c>
      <c r="Y207" s="70" t="s">
        <v>48</v>
      </c>
    </row>
    <row r="208" spans="1:25" ht="16.5" customHeight="1" x14ac:dyDescent="0.25">
      <c r="A208" s="64" t="s">
        <v>462</v>
      </c>
      <c r="B208" s="64" t="s">
        <v>463</v>
      </c>
      <c r="C208" s="37">
        <v>4301060338</v>
      </c>
      <c r="D208" s="80">
        <v>4680115880801</v>
      </c>
      <c r="E208" s="8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78</v>
      </c>
      <c r="L208" s="38">
        <v>40</v>
      </c>
      <c r="M208" s="195" t="s">
        <v>464</v>
      </c>
      <c r="N208" s="82"/>
      <c r="O208" s="82"/>
      <c r="P208" s="82"/>
      <c r="Q208" s="8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</row>
    <row r="209" spans="1:25" ht="27" customHeight="1" x14ac:dyDescent="0.25">
      <c r="A209" s="64" t="s">
        <v>465</v>
      </c>
      <c r="B209" s="64" t="s">
        <v>466</v>
      </c>
      <c r="C209" s="37">
        <v>4301060339</v>
      </c>
      <c r="D209" s="80">
        <v>4680115880818</v>
      </c>
      <c r="E209" s="80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78</v>
      </c>
      <c r="L209" s="38">
        <v>40</v>
      </c>
      <c r="M209" s="189" t="s">
        <v>467</v>
      </c>
      <c r="N209" s="82"/>
      <c r="O209" s="82"/>
      <c r="P209" s="82"/>
      <c r="Q209" s="8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</row>
    <row r="210" spans="1:25" ht="16.5" customHeight="1" x14ac:dyDescent="0.25">
      <c r="A210" s="64" t="s">
        <v>468</v>
      </c>
      <c r="B210" s="64" t="s">
        <v>469</v>
      </c>
      <c r="C210" s="37">
        <v>4301060337</v>
      </c>
      <c r="D210" s="80">
        <v>4680115880368</v>
      </c>
      <c r="E210" s="80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159</v>
      </c>
      <c r="L210" s="38">
        <v>40</v>
      </c>
      <c r="M210" s="190" t="s">
        <v>470</v>
      </c>
      <c r="N210" s="82"/>
      <c r="O210" s="82"/>
      <c r="P210" s="82"/>
      <c r="Q210" s="83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</row>
    <row r="211" spans="1:25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89"/>
      <c r="M211" s="86" t="s">
        <v>43</v>
      </c>
      <c r="N211" s="87"/>
      <c r="O211" s="87"/>
      <c r="P211" s="87"/>
      <c r="Q211" s="87"/>
      <c r="R211" s="87"/>
      <c r="S211" s="88"/>
      <c r="T211" s="43" t="s">
        <v>42</v>
      </c>
      <c r="U211" s="44">
        <f>IFERROR(U205/H205,"0")+IFERROR(U206/H206,"0")+IFERROR(U207/H207,"0")+IFERROR(U208/H208,"0")+IFERROR(U209/H209,"0")+IFERROR(U210/H210,"0")</f>
        <v>0</v>
      </c>
      <c r="V211" s="44">
        <f>IFERROR(V205/H205,"0")+IFERROR(V206/H206,"0")+IFERROR(V207/H207,"0")+IFERROR(V208/H208,"0")+IFERROR(V209/H209,"0")+IFERROR(V210/H210,"0")</f>
        <v>0</v>
      </c>
      <c r="W211" s="44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89"/>
      <c r="M212" s="86" t="s">
        <v>43</v>
      </c>
      <c r="N212" s="87"/>
      <c r="O212" s="87"/>
      <c r="P212" s="87"/>
      <c r="Q212" s="87"/>
      <c r="R212" s="87"/>
      <c r="S212" s="88"/>
      <c r="T212" s="43" t="s">
        <v>0</v>
      </c>
      <c r="U212" s="44">
        <f>IFERROR(SUM(U205:U210),"0")</f>
        <v>0</v>
      </c>
      <c r="V212" s="44">
        <f>IFERROR(SUM(V205:V210),"0")</f>
        <v>0</v>
      </c>
      <c r="W212" s="43"/>
      <c r="X212" s="68"/>
      <c r="Y212" s="68"/>
    </row>
    <row r="213" spans="1:25" ht="14.25" customHeight="1" x14ac:dyDescent="0.25">
      <c r="A213" s="90" t="s">
        <v>98</v>
      </c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67"/>
      <c r="Y213" s="67"/>
    </row>
    <row r="214" spans="1:25" ht="16.5" customHeight="1" x14ac:dyDescent="0.25">
      <c r="A214" s="64" t="s">
        <v>471</v>
      </c>
      <c r="B214" s="64" t="s">
        <v>472</v>
      </c>
      <c r="C214" s="37">
        <v>4301030232</v>
      </c>
      <c r="D214" s="80">
        <v>4607091388374</v>
      </c>
      <c r="E214" s="80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102</v>
      </c>
      <c r="L214" s="38">
        <v>180</v>
      </c>
      <c r="M214" s="191" t="s">
        <v>473</v>
      </c>
      <c r="N214" s="82"/>
      <c r="O214" s="82"/>
      <c r="P214" s="82"/>
      <c r="Q214" s="83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</row>
    <row r="215" spans="1:25" ht="27" customHeight="1" x14ac:dyDescent="0.25">
      <c r="A215" s="64" t="s">
        <v>474</v>
      </c>
      <c r="B215" s="64" t="s">
        <v>475</v>
      </c>
      <c r="C215" s="37">
        <v>4301030235</v>
      </c>
      <c r="D215" s="80">
        <v>4607091388381</v>
      </c>
      <c r="E215" s="80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102</v>
      </c>
      <c r="L215" s="38">
        <v>180</v>
      </c>
      <c r="M215" s="186" t="s">
        <v>476</v>
      </c>
      <c r="N215" s="82"/>
      <c r="O215" s="82"/>
      <c r="P215" s="82"/>
      <c r="Q215" s="83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</row>
    <row r="216" spans="1:25" ht="27" customHeight="1" x14ac:dyDescent="0.25">
      <c r="A216" s="64" t="s">
        <v>477</v>
      </c>
      <c r="B216" s="64" t="s">
        <v>478</v>
      </c>
      <c r="C216" s="37">
        <v>4301030233</v>
      </c>
      <c r="D216" s="80">
        <v>4607091388404</v>
      </c>
      <c r="E216" s="80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102</v>
      </c>
      <c r="L216" s="38">
        <v>180</v>
      </c>
      <c r="M216" s="187" t="s">
        <v>479</v>
      </c>
      <c r="N216" s="82"/>
      <c r="O216" s="82"/>
      <c r="P216" s="82"/>
      <c r="Q216" s="83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</row>
    <row r="217" spans="1:25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89"/>
      <c r="M217" s="86" t="s">
        <v>43</v>
      </c>
      <c r="N217" s="87"/>
      <c r="O217" s="87"/>
      <c r="P217" s="87"/>
      <c r="Q217" s="87"/>
      <c r="R217" s="87"/>
      <c r="S217" s="88"/>
      <c r="T217" s="43" t="s">
        <v>42</v>
      </c>
      <c r="U217" s="44">
        <f>IFERROR(U214/H214,"0")+IFERROR(U215/H215,"0")+IFERROR(U216/H216,"0")</f>
        <v>0</v>
      </c>
      <c r="V217" s="44">
        <f>IFERROR(V214/H214,"0")+IFERROR(V215/H215,"0")+IFERROR(V216/H216,"0")</f>
        <v>0</v>
      </c>
      <c r="W217" s="44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89"/>
      <c r="M218" s="86" t="s">
        <v>43</v>
      </c>
      <c r="N218" s="87"/>
      <c r="O218" s="87"/>
      <c r="P218" s="87"/>
      <c r="Q218" s="87"/>
      <c r="R218" s="87"/>
      <c r="S218" s="88"/>
      <c r="T218" s="43" t="s">
        <v>0</v>
      </c>
      <c r="U218" s="44">
        <f>IFERROR(SUM(U214:U216),"0")</f>
        <v>0</v>
      </c>
      <c r="V218" s="44">
        <f>IFERROR(SUM(V214:V216),"0")</f>
        <v>0</v>
      </c>
      <c r="W218" s="43"/>
      <c r="X218" s="68"/>
      <c r="Y218" s="68"/>
    </row>
    <row r="219" spans="1:25" ht="14.25" customHeight="1" x14ac:dyDescent="0.25">
      <c r="A219" s="90" t="s">
        <v>480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67"/>
      <c r="Y219" s="67"/>
    </row>
    <row r="220" spans="1:25" ht="16.5" customHeight="1" x14ac:dyDescent="0.25">
      <c r="A220" s="64" t="s">
        <v>481</v>
      </c>
      <c r="B220" s="64" t="s">
        <v>482</v>
      </c>
      <c r="C220" s="37">
        <v>4301180002</v>
      </c>
      <c r="D220" s="80">
        <v>4680115880122</v>
      </c>
      <c r="E220" s="8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484</v>
      </c>
      <c r="L220" s="38">
        <v>730</v>
      </c>
      <c r="M220" s="188" t="s">
        <v>483</v>
      </c>
      <c r="N220" s="82"/>
      <c r="O220" s="82"/>
      <c r="P220" s="82"/>
      <c r="Q220" s="8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ht="16.5" customHeight="1" x14ac:dyDescent="0.25">
      <c r="A221" s="64" t="s">
        <v>485</v>
      </c>
      <c r="B221" s="64" t="s">
        <v>486</v>
      </c>
      <c r="C221" s="37">
        <v>4301180007</v>
      </c>
      <c r="D221" s="80">
        <v>4680115881808</v>
      </c>
      <c r="E221" s="80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484</v>
      </c>
      <c r="L221" s="38">
        <v>730</v>
      </c>
      <c r="M221" s="183" t="s">
        <v>487</v>
      </c>
      <c r="N221" s="82"/>
      <c r="O221" s="82"/>
      <c r="P221" s="82"/>
      <c r="Q221" s="83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</row>
    <row r="222" spans="1:25" ht="27" customHeight="1" x14ac:dyDescent="0.25">
      <c r="A222" s="64" t="s">
        <v>488</v>
      </c>
      <c r="B222" s="64" t="s">
        <v>489</v>
      </c>
      <c r="C222" s="37">
        <v>4301180006</v>
      </c>
      <c r="D222" s="80">
        <v>4680115881822</v>
      </c>
      <c r="E222" s="8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484</v>
      </c>
      <c r="L222" s="38">
        <v>730</v>
      </c>
      <c r="M222" s="184" t="s">
        <v>490</v>
      </c>
      <c r="N222" s="82"/>
      <c r="O222" s="82"/>
      <c r="P222" s="82"/>
      <c r="Q222" s="8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</row>
    <row r="223" spans="1:25" ht="27" customHeight="1" x14ac:dyDescent="0.25">
      <c r="A223" s="64" t="s">
        <v>491</v>
      </c>
      <c r="B223" s="64" t="s">
        <v>492</v>
      </c>
      <c r="C223" s="37">
        <v>4301180001</v>
      </c>
      <c r="D223" s="80">
        <v>4680115880016</v>
      </c>
      <c r="E223" s="80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484</v>
      </c>
      <c r="L223" s="38">
        <v>730</v>
      </c>
      <c r="M223" s="185" t="s">
        <v>493</v>
      </c>
      <c r="N223" s="82"/>
      <c r="O223" s="82"/>
      <c r="P223" s="82"/>
      <c r="Q223" s="83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</row>
    <row r="224" spans="1:25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89"/>
      <c r="M224" s="86" t="s">
        <v>43</v>
      </c>
      <c r="N224" s="87"/>
      <c r="O224" s="87"/>
      <c r="P224" s="87"/>
      <c r="Q224" s="87"/>
      <c r="R224" s="87"/>
      <c r="S224" s="88"/>
      <c r="T224" s="43" t="s">
        <v>42</v>
      </c>
      <c r="U224" s="44">
        <f>IFERROR(U220/H220,"0")+IFERROR(U221/H221,"0")+IFERROR(U222/H222,"0")+IFERROR(U223/H223,"0")</f>
        <v>0</v>
      </c>
      <c r="V224" s="44">
        <f>IFERROR(V220/H220,"0")+IFERROR(V221/H221,"0")+IFERROR(V222/H222,"0")+IFERROR(V223/H223,"0")</f>
        <v>0</v>
      </c>
      <c r="W224" s="44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89"/>
      <c r="M225" s="86" t="s">
        <v>43</v>
      </c>
      <c r="N225" s="87"/>
      <c r="O225" s="87"/>
      <c r="P225" s="87"/>
      <c r="Q225" s="87"/>
      <c r="R225" s="87"/>
      <c r="S225" s="88"/>
      <c r="T225" s="43" t="s">
        <v>0</v>
      </c>
      <c r="U225" s="44">
        <f>IFERROR(SUM(U220:U223),"0")</f>
        <v>0</v>
      </c>
      <c r="V225" s="44">
        <f>IFERROR(SUM(V220:V223),"0")</f>
        <v>0</v>
      </c>
      <c r="W225" s="43"/>
      <c r="X225" s="68"/>
      <c r="Y225" s="68"/>
    </row>
    <row r="226" spans="1:25" ht="16.5" customHeight="1" x14ac:dyDescent="0.25">
      <c r="A226" s="96" t="s">
        <v>494</v>
      </c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66"/>
      <c r="Y226" s="66"/>
    </row>
    <row r="227" spans="1:25" ht="14.25" customHeight="1" x14ac:dyDescent="0.25">
      <c r="A227" s="90" t="s">
        <v>127</v>
      </c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67"/>
      <c r="Y227" s="67"/>
    </row>
    <row r="228" spans="1:25" ht="27" customHeight="1" x14ac:dyDescent="0.25">
      <c r="A228" s="64" t="s">
        <v>495</v>
      </c>
      <c r="B228" s="64" t="s">
        <v>496</v>
      </c>
      <c r="C228" s="37">
        <v>4301011315</v>
      </c>
      <c r="D228" s="80">
        <v>4607091387421</v>
      </c>
      <c r="E228" s="80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122</v>
      </c>
      <c r="L228" s="38">
        <v>55</v>
      </c>
      <c r="M228" s="179" t="s">
        <v>497</v>
      </c>
      <c r="N228" s="82"/>
      <c r="O228" s="82"/>
      <c r="P228" s="82"/>
      <c r="Q228" s="8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4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498</v>
      </c>
      <c r="C229" s="37">
        <v>4301011121</v>
      </c>
      <c r="D229" s="80">
        <v>4607091387421</v>
      </c>
      <c r="E229" s="80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302</v>
      </c>
      <c r="L229" s="38">
        <v>55</v>
      </c>
      <c r="M229" s="180" t="s">
        <v>497</v>
      </c>
      <c r="N229" s="82"/>
      <c r="O229" s="82"/>
      <c r="P229" s="82"/>
      <c r="Q229" s="8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499</v>
      </c>
      <c r="B230" s="64" t="s">
        <v>500</v>
      </c>
      <c r="C230" s="37">
        <v>4301011322</v>
      </c>
      <c r="D230" s="80">
        <v>4607091387452</v>
      </c>
      <c r="E230" s="8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159</v>
      </c>
      <c r="L230" s="38">
        <v>55</v>
      </c>
      <c r="M230" s="181" t="s">
        <v>501</v>
      </c>
      <c r="N230" s="82"/>
      <c r="O230" s="82"/>
      <c r="P230" s="82"/>
      <c r="Q230" s="8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499</v>
      </c>
      <c r="B231" s="64" t="s">
        <v>502</v>
      </c>
      <c r="C231" s="37">
        <v>4301011396</v>
      </c>
      <c r="D231" s="80">
        <v>4607091387452</v>
      </c>
      <c r="E231" s="80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302</v>
      </c>
      <c r="L231" s="38">
        <v>55</v>
      </c>
      <c r="M231" s="182" t="s">
        <v>501</v>
      </c>
      <c r="N231" s="82"/>
      <c r="O231" s="82"/>
      <c r="P231" s="82"/>
      <c r="Q231" s="8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</row>
    <row r="232" spans="1:25" ht="27" customHeight="1" x14ac:dyDescent="0.25">
      <c r="A232" s="64" t="s">
        <v>503</v>
      </c>
      <c r="B232" s="64" t="s">
        <v>504</v>
      </c>
      <c r="C232" s="37">
        <v>4301011313</v>
      </c>
      <c r="D232" s="80">
        <v>4607091385984</v>
      </c>
      <c r="E232" s="80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122</v>
      </c>
      <c r="L232" s="38">
        <v>55</v>
      </c>
      <c r="M232" s="176" t="s">
        <v>505</v>
      </c>
      <c r="N232" s="82"/>
      <c r="O232" s="82"/>
      <c r="P232" s="82"/>
      <c r="Q232" s="83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</row>
    <row r="233" spans="1:25" ht="27" customHeight="1" x14ac:dyDescent="0.25">
      <c r="A233" s="64" t="s">
        <v>506</v>
      </c>
      <c r="B233" s="64" t="s">
        <v>507</v>
      </c>
      <c r="C233" s="37">
        <v>4301011316</v>
      </c>
      <c r="D233" s="80">
        <v>4607091387438</v>
      </c>
      <c r="E233" s="80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122</v>
      </c>
      <c r="L233" s="38">
        <v>55</v>
      </c>
      <c r="M233" s="177" t="s">
        <v>508</v>
      </c>
      <c r="N233" s="82"/>
      <c r="O233" s="82"/>
      <c r="P233" s="82"/>
      <c r="Q233" s="83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</row>
    <row r="234" spans="1:25" ht="27" customHeight="1" x14ac:dyDescent="0.25">
      <c r="A234" s="64" t="s">
        <v>509</v>
      </c>
      <c r="B234" s="64" t="s">
        <v>510</v>
      </c>
      <c r="C234" s="37">
        <v>4301011318</v>
      </c>
      <c r="D234" s="80">
        <v>4607091387469</v>
      </c>
      <c r="E234" s="80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78</v>
      </c>
      <c r="L234" s="38">
        <v>55</v>
      </c>
      <c r="M234" s="178" t="s">
        <v>511</v>
      </c>
      <c r="N234" s="82"/>
      <c r="O234" s="82"/>
      <c r="P234" s="82"/>
      <c r="Q234" s="83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</row>
    <row r="235" spans="1:25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89"/>
      <c r="M235" s="86" t="s">
        <v>43</v>
      </c>
      <c r="N235" s="87"/>
      <c r="O235" s="87"/>
      <c r="P235" s="87"/>
      <c r="Q235" s="87"/>
      <c r="R235" s="87"/>
      <c r="S235" s="88"/>
      <c r="T235" s="43" t="s">
        <v>42</v>
      </c>
      <c r="U235" s="44">
        <f>IFERROR(U228/H228,"0")+IFERROR(U229/H229,"0")+IFERROR(U230/H230,"0")+IFERROR(U231/H231,"0")+IFERROR(U232/H232,"0")+IFERROR(U233/H233,"0")+IFERROR(U234/H234,"0")</f>
        <v>0</v>
      </c>
      <c r="V235" s="44">
        <f>IFERROR(V228/H228,"0")+IFERROR(V229/H229,"0")+IFERROR(V230/H230,"0")+IFERROR(V231/H231,"0")+IFERROR(V232/H232,"0")+IFERROR(V233/H233,"0")+IFERROR(V234/H234,"0")</f>
        <v>0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89"/>
      <c r="M236" s="86" t="s">
        <v>43</v>
      </c>
      <c r="N236" s="87"/>
      <c r="O236" s="87"/>
      <c r="P236" s="87"/>
      <c r="Q236" s="87"/>
      <c r="R236" s="87"/>
      <c r="S236" s="88"/>
      <c r="T236" s="43" t="s">
        <v>0</v>
      </c>
      <c r="U236" s="44">
        <f>IFERROR(SUM(U228:U234),"0")</f>
        <v>0</v>
      </c>
      <c r="V236" s="44">
        <f>IFERROR(SUM(V228:V234),"0")</f>
        <v>0</v>
      </c>
      <c r="W236" s="43"/>
      <c r="X236" s="68"/>
      <c r="Y236" s="68"/>
    </row>
    <row r="237" spans="1:25" ht="14.25" customHeight="1" x14ac:dyDescent="0.25">
      <c r="A237" s="90" t="s">
        <v>74</v>
      </c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67"/>
      <c r="Y237" s="67"/>
    </row>
    <row r="238" spans="1:25" ht="27" customHeight="1" x14ac:dyDescent="0.25">
      <c r="A238" s="64" t="s">
        <v>512</v>
      </c>
      <c r="B238" s="64" t="s">
        <v>513</v>
      </c>
      <c r="C238" s="37">
        <v>4301031154</v>
      </c>
      <c r="D238" s="80">
        <v>4607091387292</v>
      </c>
      <c r="E238" s="80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78</v>
      </c>
      <c r="L238" s="38">
        <v>45</v>
      </c>
      <c r="M238" s="174" t="s">
        <v>514</v>
      </c>
      <c r="N238" s="82"/>
      <c r="O238" s="82"/>
      <c r="P238" s="82"/>
      <c r="Q238" s="83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</row>
    <row r="239" spans="1:25" ht="27" customHeight="1" x14ac:dyDescent="0.25">
      <c r="A239" s="64" t="s">
        <v>515</v>
      </c>
      <c r="B239" s="64" t="s">
        <v>516</v>
      </c>
      <c r="C239" s="37">
        <v>4301031155</v>
      </c>
      <c r="D239" s="80">
        <v>4607091387315</v>
      </c>
      <c r="E239" s="80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78</v>
      </c>
      <c r="L239" s="38">
        <v>45</v>
      </c>
      <c r="M239" s="175" t="s">
        <v>517</v>
      </c>
      <c r="N239" s="82"/>
      <c r="O239" s="82"/>
      <c r="P239" s="82"/>
      <c r="Q239" s="83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</row>
    <row r="240" spans="1:25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89"/>
      <c r="M240" s="86" t="s">
        <v>43</v>
      </c>
      <c r="N240" s="87"/>
      <c r="O240" s="87"/>
      <c r="P240" s="87"/>
      <c r="Q240" s="87"/>
      <c r="R240" s="87"/>
      <c r="S240" s="88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5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89"/>
      <c r="M241" s="86" t="s">
        <v>43</v>
      </c>
      <c r="N241" s="87"/>
      <c r="O241" s="87"/>
      <c r="P241" s="87"/>
      <c r="Q241" s="87"/>
      <c r="R241" s="87"/>
      <c r="S241" s="88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5" ht="16.5" customHeight="1" x14ac:dyDescent="0.25">
      <c r="A242" s="96" t="s">
        <v>518</v>
      </c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66"/>
      <c r="Y242" s="66"/>
    </row>
    <row r="243" spans="1:25" ht="14.25" customHeight="1" x14ac:dyDescent="0.25">
      <c r="A243" s="90" t="s">
        <v>74</v>
      </c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67"/>
      <c r="Y243" s="67"/>
    </row>
    <row r="244" spans="1:25" ht="37.5" customHeight="1" x14ac:dyDescent="0.25">
      <c r="A244" s="64" t="s">
        <v>519</v>
      </c>
      <c r="B244" s="64" t="s">
        <v>520</v>
      </c>
      <c r="C244" s="37">
        <v>4301030368</v>
      </c>
      <c r="D244" s="80">
        <v>4607091383232</v>
      </c>
      <c r="E244" s="80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78</v>
      </c>
      <c r="L244" s="38">
        <v>35</v>
      </c>
      <c r="M244" s="172" t="s">
        <v>521</v>
      </c>
      <c r="N244" s="82"/>
      <c r="O244" s="82"/>
      <c r="P244" s="82"/>
      <c r="Q244" s="83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</row>
    <row r="245" spans="1:25" ht="27" customHeight="1" x14ac:dyDescent="0.25">
      <c r="A245" s="64" t="s">
        <v>522</v>
      </c>
      <c r="B245" s="64" t="s">
        <v>523</v>
      </c>
      <c r="C245" s="37">
        <v>4301031066</v>
      </c>
      <c r="D245" s="80">
        <v>4607091383836</v>
      </c>
      <c r="E245" s="80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78</v>
      </c>
      <c r="L245" s="38">
        <v>40</v>
      </c>
      <c r="M245" s="173" t="s">
        <v>524</v>
      </c>
      <c r="N245" s="82"/>
      <c r="O245" s="82"/>
      <c r="P245" s="82"/>
      <c r="Q245" s="83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</row>
    <row r="246" spans="1:25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89"/>
      <c r="M246" s="86" t="s">
        <v>43</v>
      </c>
      <c r="N246" s="87"/>
      <c r="O246" s="87"/>
      <c r="P246" s="87"/>
      <c r="Q246" s="87"/>
      <c r="R246" s="87"/>
      <c r="S246" s="88"/>
      <c r="T246" s="43" t="s">
        <v>42</v>
      </c>
      <c r="U246" s="44">
        <f>IFERROR(U244/H244,"0")+IFERROR(U245/H245,"0")</f>
        <v>0</v>
      </c>
      <c r="V246" s="44">
        <f>IFERROR(V244/H244,"0")+IFERROR(V245/H245,"0")</f>
        <v>0</v>
      </c>
      <c r="W246" s="44">
        <f>IFERROR(IF(W244="",0,W244),"0")+IFERROR(IF(W245="",0,W245),"0")</f>
        <v>0</v>
      </c>
      <c r="X246" s="68"/>
      <c r="Y246" s="68"/>
    </row>
    <row r="247" spans="1:25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89"/>
      <c r="M247" s="86" t="s">
        <v>43</v>
      </c>
      <c r="N247" s="87"/>
      <c r="O247" s="87"/>
      <c r="P247" s="87"/>
      <c r="Q247" s="87"/>
      <c r="R247" s="87"/>
      <c r="S247" s="88"/>
      <c r="T247" s="43" t="s">
        <v>0</v>
      </c>
      <c r="U247" s="44">
        <f>IFERROR(SUM(U244:U245),"0")</f>
        <v>0</v>
      </c>
      <c r="V247" s="44">
        <f>IFERROR(SUM(V244:V245),"0")</f>
        <v>0</v>
      </c>
      <c r="W247" s="43"/>
      <c r="X247" s="68"/>
      <c r="Y247" s="68"/>
    </row>
    <row r="248" spans="1:25" ht="14.25" customHeight="1" x14ac:dyDescent="0.25">
      <c r="A248" s="90" t="s">
        <v>79</v>
      </c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67"/>
      <c r="Y248" s="67"/>
    </row>
    <row r="249" spans="1:25" ht="27" customHeight="1" x14ac:dyDescent="0.25">
      <c r="A249" s="64" t="s">
        <v>525</v>
      </c>
      <c r="B249" s="64" t="s">
        <v>526</v>
      </c>
      <c r="C249" s="37">
        <v>4301051142</v>
      </c>
      <c r="D249" s="80">
        <v>4607091387919</v>
      </c>
      <c r="E249" s="80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78</v>
      </c>
      <c r="L249" s="38">
        <v>45</v>
      </c>
      <c r="M249" s="169" t="s">
        <v>527</v>
      </c>
      <c r="N249" s="82"/>
      <c r="O249" s="82"/>
      <c r="P249" s="82"/>
      <c r="Q249" s="83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</row>
    <row r="250" spans="1:25" ht="27" customHeight="1" x14ac:dyDescent="0.25">
      <c r="A250" s="64" t="s">
        <v>528</v>
      </c>
      <c r="B250" s="64" t="s">
        <v>529</v>
      </c>
      <c r="C250" s="37">
        <v>4301051109</v>
      </c>
      <c r="D250" s="80">
        <v>4607091383942</v>
      </c>
      <c r="E250" s="80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159</v>
      </c>
      <c r="L250" s="38">
        <v>45</v>
      </c>
      <c r="M250" s="170" t="s">
        <v>530</v>
      </c>
      <c r="N250" s="82"/>
      <c r="O250" s="82"/>
      <c r="P250" s="82"/>
      <c r="Q250" s="83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</row>
    <row r="251" spans="1:25" ht="27" customHeight="1" x14ac:dyDescent="0.25">
      <c r="A251" s="64" t="s">
        <v>531</v>
      </c>
      <c r="B251" s="64" t="s">
        <v>532</v>
      </c>
      <c r="C251" s="37">
        <v>4301051300</v>
      </c>
      <c r="D251" s="80">
        <v>4607091383959</v>
      </c>
      <c r="E251" s="80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78</v>
      </c>
      <c r="L251" s="38">
        <v>35</v>
      </c>
      <c r="M251" s="171" t="s">
        <v>533</v>
      </c>
      <c r="N251" s="82"/>
      <c r="O251" s="82"/>
      <c r="P251" s="82"/>
      <c r="Q251" s="83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IFERROR(IF(V251=0,"",ROUNDUP(V251/H251,0)*0.00753),"")</f>
        <v/>
      </c>
      <c r="X251" s="69" t="s">
        <v>48</v>
      </c>
      <c r="Y251" s="70" t="s">
        <v>48</v>
      </c>
    </row>
    <row r="252" spans="1:25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89"/>
      <c r="M252" s="86" t="s">
        <v>43</v>
      </c>
      <c r="N252" s="87"/>
      <c r="O252" s="87"/>
      <c r="P252" s="87"/>
      <c r="Q252" s="87"/>
      <c r="R252" s="87"/>
      <c r="S252" s="88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89"/>
      <c r="M253" s="86" t="s">
        <v>43</v>
      </c>
      <c r="N253" s="87"/>
      <c r="O253" s="87"/>
      <c r="P253" s="87"/>
      <c r="Q253" s="87"/>
      <c r="R253" s="87"/>
      <c r="S253" s="88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25" ht="14.25" customHeight="1" x14ac:dyDescent="0.25">
      <c r="A254" s="90" t="s">
        <v>253</v>
      </c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67"/>
      <c r="Y254" s="67"/>
    </row>
    <row r="255" spans="1:25" ht="27" customHeight="1" x14ac:dyDescent="0.25">
      <c r="A255" s="64" t="s">
        <v>534</v>
      </c>
      <c r="B255" s="64" t="s">
        <v>535</v>
      </c>
      <c r="C255" s="37">
        <v>4301060324</v>
      </c>
      <c r="D255" s="80">
        <v>4607091388831</v>
      </c>
      <c r="E255" s="80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78</v>
      </c>
      <c r="L255" s="38">
        <v>40</v>
      </c>
      <c r="M255" s="167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2"/>
      <c r="O255" s="82"/>
      <c r="P255" s="82"/>
      <c r="Q255" s="83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</row>
    <row r="256" spans="1:25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89"/>
      <c r="M256" s="86" t="s">
        <v>43</v>
      </c>
      <c r="N256" s="87"/>
      <c r="O256" s="87"/>
      <c r="P256" s="87"/>
      <c r="Q256" s="87"/>
      <c r="R256" s="87"/>
      <c r="S256" s="88"/>
      <c r="T256" s="43" t="s">
        <v>42</v>
      </c>
      <c r="U256" s="44">
        <f>IFERROR(U255/H255,"0")</f>
        <v>0</v>
      </c>
      <c r="V256" s="44">
        <f>IFERROR(V255/H255,"0")</f>
        <v>0</v>
      </c>
      <c r="W256" s="44">
        <f>IFERROR(IF(W255="",0,W255),"0")</f>
        <v>0</v>
      </c>
      <c r="X256" s="68"/>
      <c r="Y256" s="68"/>
    </row>
    <row r="257" spans="1:25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89"/>
      <c r="M257" s="86" t="s">
        <v>43</v>
      </c>
      <c r="N257" s="87"/>
      <c r="O257" s="87"/>
      <c r="P257" s="87"/>
      <c r="Q257" s="87"/>
      <c r="R257" s="87"/>
      <c r="S257" s="88"/>
      <c r="T257" s="43" t="s">
        <v>0</v>
      </c>
      <c r="U257" s="44">
        <f>IFERROR(SUM(U255:U255),"0")</f>
        <v>0</v>
      </c>
      <c r="V257" s="44">
        <f>IFERROR(SUM(V255:V255),"0")</f>
        <v>0</v>
      </c>
      <c r="W257" s="43"/>
      <c r="X257" s="68"/>
      <c r="Y257" s="68"/>
    </row>
    <row r="258" spans="1:25" ht="14.25" customHeight="1" x14ac:dyDescent="0.25">
      <c r="A258" s="90" t="s">
        <v>98</v>
      </c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67"/>
      <c r="Y258" s="67"/>
    </row>
    <row r="259" spans="1:25" ht="27" customHeight="1" x14ac:dyDescent="0.25">
      <c r="A259" s="64" t="s">
        <v>536</v>
      </c>
      <c r="B259" s="64" t="s">
        <v>537</v>
      </c>
      <c r="C259" s="37">
        <v>4301032015</v>
      </c>
      <c r="D259" s="80">
        <v>4607091383102</v>
      </c>
      <c r="E259" s="80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102</v>
      </c>
      <c r="L259" s="38">
        <v>180</v>
      </c>
      <c r="M259" s="168" t="s">
        <v>538</v>
      </c>
      <c r="N259" s="82"/>
      <c r="O259" s="82"/>
      <c r="P259" s="82"/>
      <c r="Q259" s="83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</row>
    <row r="260" spans="1:25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89"/>
      <c r="M260" s="86" t="s">
        <v>43</v>
      </c>
      <c r="N260" s="87"/>
      <c r="O260" s="87"/>
      <c r="P260" s="87"/>
      <c r="Q260" s="87"/>
      <c r="R260" s="87"/>
      <c r="S260" s="88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5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89"/>
      <c r="M261" s="86" t="s">
        <v>43</v>
      </c>
      <c r="N261" s="87"/>
      <c r="O261" s="87"/>
      <c r="P261" s="87"/>
      <c r="Q261" s="87"/>
      <c r="R261" s="87"/>
      <c r="S261" s="88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5" ht="14.25" customHeight="1" x14ac:dyDescent="0.25">
      <c r="A262" s="90" t="s">
        <v>112</v>
      </c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67"/>
      <c r="Y262" s="67"/>
    </row>
    <row r="263" spans="1:25" ht="27" customHeight="1" x14ac:dyDescent="0.25">
      <c r="A263" s="64" t="s">
        <v>539</v>
      </c>
      <c r="B263" s="64" t="s">
        <v>540</v>
      </c>
      <c r="C263" s="37">
        <v>4301032026</v>
      </c>
      <c r="D263" s="80">
        <v>4607091389142</v>
      </c>
      <c r="E263" s="80"/>
      <c r="F263" s="63">
        <v>0.15</v>
      </c>
      <c r="G263" s="38">
        <v>10</v>
      </c>
      <c r="H263" s="63">
        <v>1.5</v>
      </c>
      <c r="I263" s="63">
        <v>1.76</v>
      </c>
      <c r="J263" s="38">
        <v>200</v>
      </c>
      <c r="K263" s="39" t="s">
        <v>542</v>
      </c>
      <c r="L263" s="38">
        <v>150</v>
      </c>
      <c r="M263" s="166" t="s">
        <v>541</v>
      </c>
      <c r="N263" s="82"/>
      <c r="O263" s="82"/>
      <c r="P263" s="82"/>
      <c r="Q263" s="83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IFERROR(IF(V263=0,"",ROUNDUP(V263/H263,0)*0.00673),"")</f>
        <v/>
      </c>
      <c r="X263" s="69" t="s">
        <v>48</v>
      </c>
      <c r="Y263" s="70" t="s">
        <v>48</v>
      </c>
    </row>
    <row r="264" spans="1:25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89"/>
      <c r="M264" s="86" t="s">
        <v>43</v>
      </c>
      <c r="N264" s="87"/>
      <c r="O264" s="87"/>
      <c r="P264" s="87"/>
      <c r="Q264" s="87"/>
      <c r="R264" s="87"/>
      <c r="S264" s="88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5" x14ac:dyDescent="0.2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89"/>
      <c r="M265" s="86" t="s">
        <v>43</v>
      </c>
      <c r="N265" s="87"/>
      <c r="O265" s="87"/>
      <c r="P265" s="87"/>
      <c r="Q265" s="87"/>
      <c r="R265" s="87"/>
      <c r="S265" s="88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5" ht="27.75" customHeight="1" x14ac:dyDescent="0.2">
      <c r="A266" s="95" t="s">
        <v>543</v>
      </c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55"/>
      <c r="Y266" s="55"/>
    </row>
    <row r="267" spans="1:25" ht="16.5" customHeight="1" x14ac:dyDescent="0.25">
      <c r="A267" s="96" t="s">
        <v>544</v>
      </c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66"/>
      <c r="Y267" s="66"/>
    </row>
    <row r="268" spans="1:25" ht="14.25" customHeight="1" x14ac:dyDescent="0.25">
      <c r="A268" s="90" t="s">
        <v>127</v>
      </c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67"/>
      <c r="Y268" s="67"/>
    </row>
    <row r="269" spans="1:25" ht="27" customHeight="1" x14ac:dyDescent="0.25">
      <c r="A269" s="64" t="s">
        <v>545</v>
      </c>
      <c r="B269" s="64" t="s">
        <v>546</v>
      </c>
      <c r="C269" s="37">
        <v>4301011339</v>
      </c>
      <c r="D269" s="80">
        <v>4607091383997</v>
      </c>
      <c r="E269" s="8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78</v>
      </c>
      <c r="L269" s="38">
        <v>60</v>
      </c>
      <c r="M269" s="163" t="s">
        <v>547</v>
      </c>
      <c r="N269" s="82"/>
      <c r="O269" s="82"/>
      <c r="P269" s="82"/>
      <c r="Q269" s="83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ref="V269:V276" si="13"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</row>
    <row r="270" spans="1:25" ht="27" customHeight="1" x14ac:dyDescent="0.25">
      <c r="A270" s="64" t="s">
        <v>545</v>
      </c>
      <c r="B270" s="64" t="s">
        <v>548</v>
      </c>
      <c r="C270" s="37">
        <v>4301011239</v>
      </c>
      <c r="D270" s="80">
        <v>4607091383997</v>
      </c>
      <c r="E270" s="8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302</v>
      </c>
      <c r="L270" s="38">
        <v>60</v>
      </c>
      <c r="M270" s="164" t="s">
        <v>547</v>
      </c>
      <c r="N270" s="82"/>
      <c r="O270" s="82"/>
      <c r="P270" s="82"/>
      <c r="Q270" s="83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549</v>
      </c>
      <c r="B271" s="64" t="s">
        <v>550</v>
      </c>
      <c r="C271" s="37">
        <v>4301011240</v>
      </c>
      <c r="D271" s="80">
        <v>4607091384130</v>
      </c>
      <c r="E271" s="8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302</v>
      </c>
      <c r="L271" s="38">
        <v>60</v>
      </c>
      <c r="M271" s="165" t="s">
        <v>551</v>
      </c>
      <c r="N271" s="82"/>
      <c r="O271" s="82"/>
      <c r="P271" s="82"/>
      <c r="Q271" s="8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549</v>
      </c>
      <c r="B272" s="64" t="s">
        <v>552</v>
      </c>
      <c r="C272" s="37">
        <v>4301011326</v>
      </c>
      <c r="D272" s="80">
        <v>4607091384130</v>
      </c>
      <c r="E272" s="8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78</v>
      </c>
      <c r="L272" s="38">
        <v>60</v>
      </c>
      <c r="M272" s="158" t="s">
        <v>551</v>
      </c>
      <c r="N272" s="82"/>
      <c r="O272" s="82"/>
      <c r="P272" s="82"/>
      <c r="Q272" s="83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</row>
    <row r="273" spans="1:25" ht="16.5" customHeight="1" x14ac:dyDescent="0.25">
      <c r="A273" s="64" t="s">
        <v>553</v>
      </c>
      <c r="B273" s="64" t="s">
        <v>554</v>
      </c>
      <c r="C273" s="37">
        <v>4301011238</v>
      </c>
      <c r="D273" s="80">
        <v>4607091384147</v>
      </c>
      <c r="E273" s="80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302</v>
      </c>
      <c r="L273" s="38">
        <v>60</v>
      </c>
      <c r="M273" s="159" t="s">
        <v>555</v>
      </c>
      <c r="N273" s="82"/>
      <c r="O273" s="82"/>
      <c r="P273" s="82"/>
      <c r="Q273" s="8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</row>
    <row r="274" spans="1:25" ht="16.5" customHeight="1" x14ac:dyDescent="0.25">
      <c r="A274" s="64" t="s">
        <v>553</v>
      </c>
      <c r="B274" s="64" t="s">
        <v>556</v>
      </c>
      <c r="C274" s="37">
        <v>4301011330</v>
      </c>
      <c r="D274" s="80">
        <v>4607091384147</v>
      </c>
      <c r="E274" s="80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78</v>
      </c>
      <c r="L274" s="38">
        <v>60</v>
      </c>
      <c r="M274" s="160" t="s">
        <v>555</v>
      </c>
      <c r="N274" s="82"/>
      <c r="O274" s="82"/>
      <c r="P274" s="82"/>
      <c r="Q274" s="83"/>
      <c r="R274" s="40" t="s">
        <v>48</v>
      </c>
      <c r="S274" s="40" t="s">
        <v>48</v>
      </c>
      <c r="T274" s="41" t="s">
        <v>0</v>
      </c>
      <c r="U274" s="59">
        <v>1100</v>
      </c>
      <c r="V274" s="56">
        <f t="shared" si="13"/>
        <v>1110</v>
      </c>
      <c r="W274" s="42">
        <f>IFERROR(IF(V274=0,"",ROUNDUP(V274/H274,0)*0.02175),"")</f>
        <v>1.6094999999999999</v>
      </c>
      <c r="X274" s="69" t="s">
        <v>48</v>
      </c>
      <c r="Y274" s="70" t="s">
        <v>48</v>
      </c>
    </row>
    <row r="275" spans="1:25" ht="27" customHeight="1" x14ac:dyDescent="0.25">
      <c r="A275" s="64" t="s">
        <v>557</v>
      </c>
      <c r="B275" s="64" t="s">
        <v>558</v>
      </c>
      <c r="C275" s="37">
        <v>4301011327</v>
      </c>
      <c r="D275" s="80">
        <v>4607091384154</v>
      </c>
      <c r="E275" s="80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78</v>
      </c>
      <c r="L275" s="38">
        <v>60</v>
      </c>
      <c r="M275" s="161" t="s">
        <v>559</v>
      </c>
      <c r="N275" s="82"/>
      <c r="O275" s="82"/>
      <c r="P275" s="82"/>
      <c r="Q275" s="83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</row>
    <row r="276" spans="1:25" ht="27" customHeight="1" x14ac:dyDescent="0.25">
      <c r="A276" s="64" t="s">
        <v>560</v>
      </c>
      <c r="B276" s="64" t="s">
        <v>561</v>
      </c>
      <c r="C276" s="37">
        <v>4301011332</v>
      </c>
      <c r="D276" s="80">
        <v>4607091384161</v>
      </c>
      <c r="E276" s="80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78</v>
      </c>
      <c r="L276" s="38">
        <v>60</v>
      </c>
      <c r="M276" s="162" t="s">
        <v>562</v>
      </c>
      <c r="N276" s="82"/>
      <c r="O276" s="82"/>
      <c r="P276" s="82"/>
      <c r="Q276" s="83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</row>
    <row r="277" spans="1:25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89"/>
      <c r="M277" s="86" t="s">
        <v>43</v>
      </c>
      <c r="N277" s="87"/>
      <c r="O277" s="87"/>
      <c r="P277" s="87"/>
      <c r="Q277" s="87"/>
      <c r="R277" s="87"/>
      <c r="S277" s="88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73.333333333333329</v>
      </c>
      <c r="V277" s="44">
        <f>IFERROR(V269/H269,"0")+IFERROR(V270/H270,"0")+IFERROR(V271/H271,"0")+IFERROR(V272/H272,"0")+IFERROR(V273/H273,"0")+IFERROR(V274/H274,"0")+IFERROR(V275/H275,"0")+IFERROR(V276/H276,"0")</f>
        <v>74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1.6094999999999999</v>
      </c>
      <c r="X277" s="68"/>
      <c r="Y277" s="68"/>
    </row>
    <row r="278" spans="1:25" x14ac:dyDescent="0.2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89"/>
      <c r="M278" s="86" t="s">
        <v>43</v>
      </c>
      <c r="N278" s="87"/>
      <c r="O278" s="87"/>
      <c r="P278" s="87"/>
      <c r="Q278" s="87"/>
      <c r="R278" s="87"/>
      <c r="S278" s="88"/>
      <c r="T278" s="43" t="s">
        <v>0</v>
      </c>
      <c r="U278" s="44">
        <f>IFERROR(SUM(U269:U276),"0")</f>
        <v>1100</v>
      </c>
      <c r="V278" s="44">
        <f>IFERROR(SUM(V269:V276),"0")</f>
        <v>1110</v>
      </c>
      <c r="W278" s="43"/>
      <c r="X278" s="68"/>
      <c r="Y278" s="68"/>
    </row>
    <row r="279" spans="1:25" ht="14.25" customHeight="1" x14ac:dyDescent="0.25">
      <c r="A279" s="90" t="s">
        <v>118</v>
      </c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67"/>
      <c r="Y279" s="67"/>
    </row>
    <row r="280" spans="1:25" ht="27" customHeight="1" x14ac:dyDescent="0.25">
      <c r="A280" s="64" t="s">
        <v>563</v>
      </c>
      <c r="B280" s="64" t="s">
        <v>564</v>
      </c>
      <c r="C280" s="37">
        <v>4301020178</v>
      </c>
      <c r="D280" s="80">
        <v>4607091383980</v>
      </c>
      <c r="E280" s="80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122</v>
      </c>
      <c r="L280" s="38">
        <v>50</v>
      </c>
      <c r="M280" s="156" t="s">
        <v>565</v>
      </c>
      <c r="N280" s="82"/>
      <c r="O280" s="82"/>
      <c r="P280" s="82"/>
      <c r="Q280" s="83"/>
      <c r="R280" s="40" t="s">
        <v>48</v>
      </c>
      <c r="S280" s="40" t="s">
        <v>48</v>
      </c>
      <c r="T280" s="41" t="s">
        <v>0</v>
      </c>
      <c r="U280" s="59">
        <v>1100</v>
      </c>
      <c r="V280" s="56">
        <f>IFERROR(IF(U280="",0,CEILING((U280/$H280),1)*$H280),"")</f>
        <v>1110</v>
      </c>
      <c r="W280" s="42">
        <f>IFERROR(IF(V280=0,"",ROUNDUP(V280/H280,0)*0.02175),"")</f>
        <v>1.6094999999999999</v>
      </c>
      <c r="X280" s="69" t="s">
        <v>48</v>
      </c>
      <c r="Y280" s="70" t="s">
        <v>48</v>
      </c>
    </row>
    <row r="281" spans="1:25" ht="27" customHeight="1" x14ac:dyDescent="0.25">
      <c r="A281" s="64" t="s">
        <v>566</v>
      </c>
      <c r="B281" s="64" t="s">
        <v>567</v>
      </c>
      <c r="C281" s="37">
        <v>4301020179</v>
      </c>
      <c r="D281" s="80">
        <v>4607091384178</v>
      </c>
      <c r="E281" s="80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122</v>
      </c>
      <c r="L281" s="38">
        <v>50</v>
      </c>
      <c r="M281" s="157" t="s">
        <v>568</v>
      </c>
      <c r="N281" s="82"/>
      <c r="O281" s="82"/>
      <c r="P281" s="82"/>
      <c r="Q281" s="83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</row>
    <row r="282" spans="1:25" x14ac:dyDescent="0.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89"/>
      <c r="M282" s="86" t="s">
        <v>43</v>
      </c>
      <c r="N282" s="87"/>
      <c r="O282" s="87"/>
      <c r="P282" s="87"/>
      <c r="Q282" s="87"/>
      <c r="R282" s="87"/>
      <c r="S282" s="88"/>
      <c r="T282" s="43" t="s">
        <v>42</v>
      </c>
      <c r="U282" s="44">
        <f>IFERROR(U280/H280,"0")+IFERROR(U281/H281,"0")</f>
        <v>73.333333333333329</v>
      </c>
      <c r="V282" s="44">
        <f>IFERROR(V280/H280,"0")+IFERROR(V281/H281,"0")</f>
        <v>74</v>
      </c>
      <c r="W282" s="44">
        <f>IFERROR(IF(W280="",0,W280),"0")+IFERROR(IF(W281="",0,W281),"0")</f>
        <v>1.6094999999999999</v>
      </c>
      <c r="X282" s="68"/>
      <c r="Y282" s="68"/>
    </row>
    <row r="283" spans="1:25" x14ac:dyDescent="0.2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89"/>
      <c r="M283" s="86" t="s">
        <v>43</v>
      </c>
      <c r="N283" s="87"/>
      <c r="O283" s="87"/>
      <c r="P283" s="87"/>
      <c r="Q283" s="87"/>
      <c r="R283" s="87"/>
      <c r="S283" s="88"/>
      <c r="T283" s="43" t="s">
        <v>0</v>
      </c>
      <c r="U283" s="44">
        <f>IFERROR(SUM(U280:U281),"0")</f>
        <v>1100</v>
      </c>
      <c r="V283" s="44">
        <f>IFERROR(SUM(V280:V281),"0")</f>
        <v>1110</v>
      </c>
      <c r="W283" s="43"/>
      <c r="X283" s="68"/>
      <c r="Y283" s="68"/>
    </row>
    <row r="284" spans="1:25" ht="14.25" customHeight="1" x14ac:dyDescent="0.25">
      <c r="A284" s="90" t="s">
        <v>74</v>
      </c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67"/>
      <c r="Y284" s="67"/>
    </row>
    <row r="285" spans="1:25" ht="27" customHeight="1" x14ac:dyDescent="0.25">
      <c r="A285" s="64" t="s">
        <v>569</v>
      </c>
      <c r="B285" s="64" t="s">
        <v>570</v>
      </c>
      <c r="C285" s="37">
        <v>4301031141</v>
      </c>
      <c r="D285" s="80">
        <v>4607091384833</v>
      </c>
      <c r="E285" s="80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78</v>
      </c>
      <c r="L285" s="38">
        <v>35</v>
      </c>
      <c r="M285" s="154" t="s">
        <v>571</v>
      </c>
      <c r="N285" s="82"/>
      <c r="O285" s="82"/>
      <c r="P285" s="82"/>
      <c r="Q285" s="83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</row>
    <row r="286" spans="1:25" ht="27" customHeight="1" x14ac:dyDescent="0.25">
      <c r="A286" s="64" t="s">
        <v>572</v>
      </c>
      <c r="B286" s="64" t="s">
        <v>573</v>
      </c>
      <c r="C286" s="37">
        <v>4301031137</v>
      </c>
      <c r="D286" s="80">
        <v>4607091384857</v>
      </c>
      <c r="E286" s="80"/>
      <c r="F286" s="63">
        <v>0.73</v>
      </c>
      <c r="G286" s="38">
        <v>6</v>
      </c>
      <c r="H286" s="63">
        <v>4.38</v>
      </c>
      <c r="I286" s="63">
        <v>4.58</v>
      </c>
      <c r="J286" s="38">
        <v>156</v>
      </c>
      <c r="K286" s="39" t="s">
        <v>78</v>
      </c>
      <c r="L286" s="38">
        <v>35</v>
      </c>
      <c r="M286" s="155" t="s">
        <v>574</v>
      </c>
      <c r="N286" s="82"/>
      <c r="O286" s="82"/>
      <c r="P286" s="82"/>
      <c r="Q286" s="83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</row>
    <row r="287" spans="1:25" x14ac:dyDescent="0.2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89"/>
      <c r="M287" s="86" t="s">
        <v>43</v>
      </c>
      <c r="N287" s="87"/>
      <c r="O287" s="87"/>
      <c r="P287" s="87"/>
      <c r="Q287" s="87"/>
      <c r="R287" s="87"/>
      <c r="S287" s="88"/>
      <c r="T287" s="43" t="s">
        <v>42</v>
      </c>
      <c r="U287" s="44">
        <f>IFERROR(U285/H285,"0")+IFERROR(U286/H286,"0")</f>
        <v>0</v>
      </c>
      <c r="V287" s="44">
        <f>IFERROR(V285/H285,"0")+IFERROR(V286/H286,"0")</f>
        <v>0</v>
      </c>
      <c r="W287" s="44">
        <f>IFERROR(IF(W285="",0,W285),"0")+IFERROR(IF(W286="",0,W286),"0")</f>
        <v>0</v>
      </c>
      <c r="X287" s="68"/>
      <c r="Y287" s="68"/>
    </row>
    <row r="288" spans="1:25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89"/>
      <c r="M288" s="86" t="s">
        <v>43</v>
      </c>
      <c r="N288" s="87"/>
      <c r="O288" s="87"/>
      <c r="P288" s="87"/>
      <c r="Q288" s="87"/>
      <c r="R288" s="87"/>
      <c r="S288" s="88"/>
      <c r="T288" s="43" t="s">
        <v>0</v>
      </c>
      <c r="U288" s="44">
        <f>IFERROR(SUM(U285:U286),"0")</f>
        <v>0</v>
      </c>
      <c r="V288" s="44">
        <f>IFERROR(SUM(V285:V286),"0")</f>
        <v>0</v>
      </c>
      <c r="W288" s="43"/>
      <c r="X288" s="68"/>
      <c r="Y288" s="68"/>
    </row>
    <row r="289" spans="1:25" ht="14.25" customHeight="1" x14ac:dyDescent="0.25">
      <c r="A289" s="90" t="s">
        <v>79</v>
      </c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67"/>
      <c r="Y289" s="67"/>
    </row>
    <row r="290" spans="1:25" ht="27" customHeight="1" x14ac:dyDescent="0.25">
      <c r="A290" s="64" t="s">
        <v>575</v>
      </c>
      <c r="B290" s="64" t="s">
        <v>576</v>
      </c>
      <c r="C290" s="37">
        <v>4301051298</v>
      </c>
      <c r="D290" s="80">
        <v>4607091384260</v>
      </c>
      <c r="E290" s="80"/>
      <c r="F290" s="63">
        <v>1.3</v>
      </c>
      <c r="G290" s="38">
        <v>6</v>
      </c>
      <c r="H290" s="63">
        <v>7.8</v>
      </c>
      <c r="I290" s="63">
        <v>8.3640000000000008</v>
      </c>
      <c r="J290" s="38">
        <v>56</v>
      </c>
      <c r="K290" s="39" t="s">
        <v>78</v>
      </c>
      <c r="L290" s="38">
        <v>35</v>
      </c>
      <c r="M290" s="152" t="s">
        <v>577</v>
      </c>
      <c r="N290" s="82"/>
      <c r="O290" s="82"/>
      <c r="P290" s="82"/>
      <c r="Q290" s="83"/>
      <c r="R290" s="40" t="s">
        <v>48</v>
      </c>
      <c r="S290" s="40" t="s">
        <v>48</v>
      </c>
      <c r="T290" s="41" t="s">
        <v>0</v>
      </c>
      <c r="U290" s="59">
        <v>0</v>
      </c>
      <c r="V290" s="56">
        <f>IFERROR(IF(U290="",0,CEILING((U290/$H290),1)*$H290),"")</f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</row>
    <row r="291" spans="1:25" x14ac:dyDescent="0.2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89"/>
      <c r="M291" s="86" t="s">
        <v>43</v>
      </c>
      <c r="N291" s="87"/>
      <c r="O291" s="87"/>
      <c r="P291" s="87"/>
      <c r="Q291" s="87"/>
      <c r="R291" s="87"/>
      <c r="S291" s="88"/>
      <c r="T291" s="43" t="s">
        <v>42</v>
      </c>
      <c r="U291" s="44">
        <f>IFERROR(U290/H290,"0")</f>
        <v>0</v>
      </c>
      <c r="V291" s="44">
        <f>IFERROR(V290/H290,"0")</f>
        <v>0</v>
      </c>
      <c r="W291" s="44">
        <f>IFERROR(IF(W290="",0,W290),"0")</f>
        <v>0</v>
      </c>
      <c r="X291" s="68"/>
      <c r="Y291" s="68"/>
    </row>
    <row r="292" spans="1:25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89"/>
      <c r="M292" s="86" t="s">
        <v>43</v>
      </c>
      <c r="N292" s="87"/>
      <c r="O292" s="87"/>
      <c r="P292" s="87"/>
      <c r="Q292" s="87"/>
      <c r="R292" s="87"/>
      <c r="S292" s="88"/>
      <c r="T292" s="43" t="s">
        <v>0</v>
      </c>
      <c r="U292" s="44">
        <f>IFERROR(SUM(U290:U290),"0")</f>
        <v>0</v>
      </c>
      <c r="V292" s="44">
        <f>IFERROR(SUM(V290:V290),"0")</f>
        <v>0</v>
      </c>
      <c r="W292" s="43"/>
      <c r="X292" s="68"/>
      <c r="Y292" s="68"/>
    </row>
    <row r="293" spans="1:25" ht="14.25" customHeight="1" x14ac:dyDescent="0.25">
      <c r="A293" s="90" t="s">
        <v>253</v>
      </c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67"/>
      <c r="Y293" s="67"/>
    </row>
    <row r="294" spans="1:25" ht="16.5" customHeight="1" x14ac:dyDescent="0.25">
      <c r="A294" s="64" t="s">
        <v>578</v>
      </c>
      <c r="B294" s="64" t="s">
        <v>579</v>
      </c>
      <c r="C294" s="37">
        <v>4301060314</v>
      </c>
      <c r="D294" s="80">
        <v>4607091384673</v>
      </c>
      <c r="E294" s="80"/>
      <c r="F294" s="63">
        <v>1.3</v>
      </c>
      <c r="G294" s="38">
        <v>6</v>
      </c>
      <c r="H294" s="63">
        <v>7.8</v>
      </c>
      <c r="I294" s="63">
        <v>8.3640000000000008</v>
      </c>
      <c r="J294" s="38">
        <v>56</v>
      </c>
      <c r="K294" s="39" t="s">
        <v>78</v>
      </c>
      <c r="L294" s="38">
        <v>30</v>
      </c>
      <c r="M294" s="153" t="s">
        <v>580</v>
      </c>
      <c r="N294" s="82"/>
      <c r="O294" s="82"/>
      <c r="P294" s="82"/>
      <c r="Q294" s="83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</row>
    <row r="295" spans="1:25" x14ac:dyDescent="0.2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89"/>
      <c r="M295" s="86" t="s">
        <v>43</v>
      </c>
      <c r="N295" s="87"/>
      <c r="O295" s="87"/>
      <c r="P295" s="87"/>
      <c r="Q295" s="87"/>
      <c r="R295" s="87"/>
      <c r="S295" s="88"/>
      <c r="T295" s="43" t="s">
        <v>42</v>
      </c>
      <c r="U295" s="44">
        <f>IFERROR(U294/H294,"0")</f>
        <v>0</v>
      </c>
      <c r="V295" s="44">
        <f>IFERROR(V294/H294,"0")</f>
        <v>0</v>
      </c>
      <c r="W295" s="44">
        <f>IFERROR(IF(W294="",0,W294),"0")</f>
        <v>0</v>
      </c>
      <c r="X295" s="68"/>
      <c r="Y295" s="68"/>
    </row>
    <row r="296" spans="1:25" x14ac:dyDescent="0.2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89"/>
      <c r="M296" s="86" t="s">
        <v>43</v>
      </c>
      <c r="N296" s="87"/>
      <c r="O296" s="87"/>
      <c r="P296" s="87"/>
      <c r="Q296" s="87"/>
      <c r="R296" s="87"/>
      <c r="S296" s="88"/>
      <c r="T296" s="43" t="s">
        <v>0</v>
      </c>
      <c r="U296" s="44">
        <f>IFERROR(SUM(U294:U294),"0")</f>
        <v>0</v>
      </c>
      <c r="V296" s="44">
        <f>IFERROR(SUM(V294:V294),"0")</f>
        <v>0</v>
      </c>
      <c r="W296" s="43"/>
      <c r="X296" s="68"/>
      <c r="Y296" s="68"/>
    </row>
    <row r="297" spans="1:25" ht="16.5" customHeight="1" x14ac:dyDescent="0.25">
      <c r="A297" s="96" t="s">
        <v>581</v>
      </c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66"/>
      <c r="Y297" s="66"/>
    </row>
    <row r="298" spans="1:25" ht="14.25" customHeight="1" x14ac:dyDescent="0.25">
      <c r="A298" s="90" t="s">
        <v>127</v>
      </c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67"/>
      <c r="Y298" s="67"/>
    </row>
    <row r="299" spans="1:25" ht="27" customHeight="1" x14ac:dyDescent="0.25">
      <c r="A299" s="64" t="s">
        <v>582</v>
      </c>
      <c r="B299" s="64" t="s">
        <v>583</v>
      </c>
      <c r="C299" s="37">
        <v>4301011483</v>
      </c>
      <c r="D299" s="80">
        <v>4680115881907</v>
      </c>
      <c r="E299" s="80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78</v>
      </c>
      <c r="L299" s="38">
        <v>60</v>
      </c>
      <c r="M299" s="148" t="s">
        <v>584</v>
      </c>
      <c r="N299" s="82"/>
      <c r="O299" s="82"/>
      <c r="P299" s="82"/>
      <c r="Q299" s="83"/>
      <c r="R299" s="40" t="s">
        <v>291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295</v>
      </c>
    </row>
    <row r="300" spans="1:25" ht="27" customHeight="1" x14ac:dyDescent="0.25">
      <c r="A300" s="64" t="s">
        <v>585</v>
      </c>
      <c r="B300" s="64" t="s">
        <v>586</v>
      </c>
      <c r="C300" s="37">
        <v>4301011324</v>
      </c>
      <c r="D300" s="80">
        <v>4607091384185</v>
      </c>
      <c r="E300" s="80"/>
      <c r="F300" s="63">
        <v>0.8</v>
      </c>
      <c r="G300" s="38">
        <v>15</v>
      </c>
      <c r="H300" s="63">
        <v>12</v>
      </c>
      <c r="I300" s="63">
        <v>12.48</v>
      </c>
      <c r="J300" s="38">
        <v>56</v>
      </c>
      <c r="K300" s="39" t="s">
        <v>78</v>
      </c>
      <c r="L300" s="38">
        <v>60</v>
      </c>
      <c r="M300" s="149" t="s">
        <v>587</v>
      </c>
      <c r="N300" s="82"/>
      <c r="O300" s="82"/>
      <c r="P300" s="82"/>
      <c r="Q300" s="83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</row>
    <row r="301" spans="1:25" ht="27" customHeight="1" x14ac:dyDescent="0.25">
      <c r="A301" s="64" t="s">
        <v>588</v>
      </c>
      <c r="B301" s="64" t="s">
        <v>589</v>
      </c>
      <c r="C301" s="37">
        <v>4301011312</v>
      </c>
      <c r="D301" s="80">
        <v>4607091384192</v>
      </c>
      <c r="E301" s="80"/>
      <c r="F301" s="63">
        <v>1.8</v>
      </c>
      <c r="G301" s="38">
        <v>6</v>
      </c>
      <c r="H301" s="63">
        <v>10.8</v>
      </c>
      <c r="I301" s="63">
        <v>11.28</v>
      </c>
      <c r="J301" s="38">
        <v>56</v>
      </c>
      <c r="K301" s="39" t="s">
        <v>122</v>
      </c>
      <c r="L301" s="38">
        <v>60</v>
      </c>
      <c r="M301" s="150" t="s">
        <v>590</v>
      </c>
      <c r="N301" s="82"/>
      <c r="O301" s="82"/>
      <c r="P301" s="82"/>
      <c r="Q301" s="83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</row>
    <row r="302" spans="1:25" ht="27" customHeight="1" x14ac:dyDescent="0.25">
      <c r="A302" s="64" t="s">
        <v>591</v>
      </c>
      <c r="B302" s="64" t="s">
        <v>592</v>
      </c>
      <c r="C302" s="37">
        <v>4301011303</v>
      </c>
      <c r="D302" s="80">
        <v>4607091384680</v>
      </c>
      <c r="E302" s="80"/>
      <c r="F302" s="63">
        <v>0.4</v>
      </c>
      <c r="G302" s="38">
        <v>10</v>
      </c>
      <c r="H302" s="63">
        <v>4</v>
      </c>
      <c r="I302" s="63">
        <v>4.21</v>
      </c>
      <c r="J302" s="38">
        <v>120</v>
      </c>
      <c r="K302" s="39" t="s">
        <v>78</v>
      </c>
      <c r="L302" s="38">
        <v>60</v>
      </c>
      <c r="M302" s="151" t="s">
        <v>593</v>
      </c>
      <c r="N302" s="82"/>
      <c r="O302" s="82"/>
      <c r="P302" s="82"/>
      <c r="Q302" s="83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</row>
    <row r="303" spans="1:25" x14ac:dyDescent="0.2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89"/>
      <c r="M303" s="86" t="s">
        <v>43</v>
      </c>
      <c r="N303" s="87"/>
      <c r="O303" s="87"/>
      <c r="P303" s="87"/>
      <c r="Q303" s="87"/>
      <c r="R303" s="87"/>
      <c r="S303" s="88"/>
      <c r="T303" s="43" t="s">
        <v>42</v>
      </c>
      <c r="U303" s="44">
        <f>IFERROR(U299/H299,"0")+IFERROR(U300/H300,"0")+IFERROR(U301/H301,"0")+IFERROR(U302/H302,"0")</f>
        <v>0</v>
      </c>
      <c r="V303" s="44">
        <f>IFERROR(V299/H299,"0")+IFERROR(V300/H300,"0")+IFERROR(V301/H301,"0")+IFERROR(V302/H302,"0")</f>
        <v>0</v>
      </c>
      <c r="W303" s="44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89"/>
      <c r="M304" s="86" t="s">
        <v>43</v>
      </c>
      <c r="N304" s="87"/>
      <c r="O304" s="87"/>
      <c r="P304" s="87"/>
      <c r="Q304" s="87"/>
      <c r="R304" s="87"/>
      <c r="S304" s="88"/>
      <c r="T304" s="43" t="s">
        <v>0</v>
      </c>
      <c r="U304" s="44">
        <f>IFERROR(SUM(U299:U302),"0")</f>
        <v>0</v>
      </c>
      <c r="V304" s="44">
        <f>IFERROR(SUM(V299:V302),"0")</f>
        <v>0</v>
      </c>
      <c r="W304" s="43"/>
      <c r="X304" s="68"/>
      <c r="Y304" s="68"/>
    </row>
    <row r="305" spans="1:25" ht="14.25" customHeight="1" x14ac:dyDescent="0.25">
      <c r="A305" s="90" t="s">
        <v>74</v>
      </c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67"/>
      <c r="Y305" s="67"/>
    </row>
    <row r="306" spans="1:25" ht="27" customHeight="1" x14ac:dyDescent="0.25">
      <c r="A306" s="64" t="s">
        <v>594</v>
      </c>
      <c r="B306" s="64" t="s">
        <v>595</v>
      </c>
      <c r="C306" s="37">
        <v>4301031139</v>
      </c>
      <c r="D306" s="80">
        <v>4607091384802</v>
      </c>
      <c r="E306" s="80"/>
      <c r="F306" s="63">
        <v>0.73</v>
      </c>
      <c r="G306" s="38">
        <v>6</v>
      </c>
      <c r="H306" s="63">
        <v>4.38</v>
      </c>
      <c r="I306" s="63">
        <v>4.58</v>
      </c>
      <c r="J306" s="38">
        <v>156</v>
      </c>
      <c r="K306" s="39" t="s">
        <v>78</v>
      </c>
      <c r="L306" s="38">
        <v>35</v>
      </c>
      <c r="M306" s="146" t="s">
        <v>596</v>
      </c>
      <c r="N306" s="82"/>
      <c r="O306" s="82"/>
      <c r="P306" s="82"/>
      <c r="Q306" s="83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IFERROR(IF(V306=0,"",ROUNDUP(V306/H306,0)*0.00753),"")</f>
        <v/>
      </c>
      <c r="X306" s="69" t="s">
        <v>48</v>
      </c>
      <c r="Y306" s="70" t="s">
        <v>48</v>
      </c>
    </row>
    <row r="307" spans="1:25" ht="27" customHeight="1" x14ac:dyDescent="0.25">
      <c r="A307" s="64" t="s">
        <v>597</v>
      </c>
      <c r="B307" s="64" t="s">
        <v>598</v>
      </c>
      <c r="C307" s="37">
        <v>4301031140</v>
      </c>
      <c r="D307" s="80">
        <v>4607091384826</v>
      </c>
      <c r="E307" s="80"/>
      <c r="F307" s="63">
        <v>0.35</v>
      </c>
      <c r="G307" s="38">
        <v>8</v>
      </c>
      <c r="H307" s="63">
        <v>2.8</v>
      </c>
      <c r="I307" s="63">
        <v>2.9</v>
      </c>
      <c r="J307" s="38">
        <v>234</v>
      </c>
      <c r="K307" s="39" t="s">
        <v>78</v>
      </c>
      <c r="L307" s="38">
        <v>35</v>
      </c>
      <c r="M307" s="147" t="s">
        <v>599</v>
      </c>
      <c r="N307" s="82"/>
      <c r="O307" s="82"/>
      <c r="P307" s="82"/>
      <c r="Q307" s="83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IFERROR(IF(V307=0,"",ROUNDUP(V307/H307,0)*0.00502),"")</f>
        <v/>
      </c>
      <c r="X307" s="69" t="s">
        <v>48</v>
      </c>
      <c r="Y307" s="70" t="s">
        <v>48</v>
      </c>
    </row>
    <row r="308" spans="1:25" x14ac:dyDescent="0.2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89"/>
      <c r="M308" s="86" t="s">
        <v>43</v>
      </c>
      <c r="N308" s="87"/>
      <c r="O308" s="87"/>
      <c r="P308" s="87"/>
      <c r="Q308" s="87"/>
      <c r="R308" s="87"/>
      <c r="S308" s="88"/>
      <c r="T308" s="43" t="s">
        <v>42</v>
      </c>
      <c r="U308" s="44">
        <f>IFERROR(U306/H306,"0")+IFERROR(U307/H307,"0")</f>
        <v>0</v>
      </c>
      <c r="V308" s="44">
        <f>IFERROR(V306/H306,"0")+IFERROR(V307/H307,"0")</f>
        <v>0</v>
      </c>
      <c r="W308" s="44">
        <f>IFERROR(IF(W306="",0,W306),"0")+IFERROR(IF(W307="",0,W307),"0")</f>
        <v>0</v>
      </c>
      <c r="X308" s="68"/>
      <c r="Y308" s="68"/>
    </row>
    <row r="309" spans="1:25" x14ac:dyDescent="0.2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89"/>
      <c r="M309" s="86" t="s">
        <v>43</v>
      </c>
      <c r="N309" s="87"/>
      <c r="O309" s="87"/>
      <c r="P309" s="87"/>
      <c r="Q309" s="87"/>
      <c r="R309" s="87"/>
      <c r="S309" s="88"/>
      <c r="T309" s="43" t="s">
        <v>0</v>
      </c>
      <c r="U309" s="44">
        <f>IFERROR(SUM(U306:U307),"0")</f>
        <v>0</v>
      </c>
      <c r="V309" s="44">
        <f>IFERROR(SUM(V306:V307),"0")</f>
        <v>0</v>
      </c>
      <c r="W309" s="43"/>
      <c r="X309" s="68"/>
      <c r="Y309" s="68"/>
    </row>
    <row r="310" spans="1:25" ht="14.25" customHeight="1" x14ac:dyDescent="0.25">
      <c r="A310" s="90" t="s">
        <v>79</v>
      </c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67"/>
      <c r="Y310" s="67"/>
    </row>
    <row r="311" spans="1:25" ht="27" customHeight="1" x14ac:dyDescent="0.25">
      <c r="A311" s="64" t="s">
        <v>600</v>
      </c>
      <c r="B311" s="64" t="s">
        <v>601</v>
      </c>
      <c r="C311" s="37">
        <v>4301051445</v>
      </c>
      <c r="D311" s="80">
        <v>4680115881976</v>
      </c>
      <c r="E311" s="80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78</v>
      </c>
      <c r="L311" s="38">
        <v>40</v>
      </c>
      <c r="M311" s="142" t="s">
        <v>602</v>
      </c>
      <c r="N311" s="82"/>
      <c r="O311" s="82"/>
      <c r="P311" s="82"/>
      <c r="Q311" s="83"/>
      <c r="R311" s="40" t="s">
        <v>291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295</v>
      </c>
    </row>
    <row r="312" spans="1:25" ht="27" customHeight="1" x14ac:dyDescent="0.25">
      <c r="A312" s="64" t="s">
        <v>603</v>
      </c>
      <c r="B312" s="64" t="s">
        <v>604</v>
      </c>
      <c r="C312" s="37">
        <v>4301051444</v>
      </c>
      <c r="D312" s="80">
        <v>4680115881969</v>
      </c>
      <c r="E312" s="80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78</v>
      </c>
      <c r="L312" s="38">
        <v>40</v>
      </c>
      <c r="M312" s="143" t="s">
        <v>605</v>
      </c>
      <c r="N312" s="82"/>
      <c r="O312" s="82"/>
      <c r="P312" s="82"/>
      <c r="Q312" s="83"/>
      <c r="R312" s="40" t="s">
        <v>291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295</v>
      </c>
    </row>
    <row r="313" spans="1:25" ht="27" customHeight="1" x14ac:dyDescent="0.25">
      <c r="A313" s="64" t="s">
        <v>606</v>
      </c>
      <c r="B313" s="64" t="s">
        <v>607</v>
      </c>
      <c r="C313" s="37">
        <v>4301051303</v>
      </c>
      <c r="D313" s="80">
        <v>4607091384246</v>
      </c>
      <c r="E313" s="80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9" t="s">
        <v>78</v>
      </c>
      <c r="L313" s="38">
        <v>40</v>
      </c>
      <c r="M313" s="144" t="s">
        <v>608</v>
      </c>
      <c r="N313" s="82"/>
      <c r="O313" s="82"/>
      <c r="P313" s="82"/>
      <c r="Q313" s="8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ht="27" customHeight="1" x14ac:dyDescent="0.25">
      <c r="A314" s="64" t="s">
        <v>609</v>
      </c>
      <c r="B314" s="64" t="s">
        <v>610</v>
      </c>
      <c r="C314" s="37">
        <v>4301051297</v>
      </c>
      <c r="D314" s="80">
        <v>4607091384253</v>
      </c>
      <c r="E314" s="80"/>
      <c r="F314" s="63">
        <v>0.4</v>
      </c>
      <c r="G314" s="38">
        <v>6</v>
      </c>
      <c r="H314" s="63">
        <v>2.4</v>
      </c>
      <c r="I314" s="63">
        <v>2.6840000000000002</v>
      </c>
      <c r="J314" s="38">
        <v>156</v>
      </c>
      <c r="K314" s="39" t="s">
        <v>78</v>
      </c>
      <c r="L314" s="38">
        <v>40</v>
      </c>
      <c r="M314" s="145" t="s">
        <v>611</v>
      </c>
      <c r="N314" s="82"/>
      <c r="O314" s="82"/>
      <c r="P314" s="82"/>
      <c r="Q314" s="83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IFERROR(IF(V314=0,"",ROUNDUP(V314/H314,0)*0.00753),"")</f>
        <v/>
      </c>
      <c r="X314" s="69" t="s">
        <v>48</v>
      </c>
      <c r="Y314" s="70" t="s">
        <v>48</v>
      </c>
    </row>
    <row r="315" spans="1:2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89"/>
      <c r="M315" s="86" t="s">
        <v>43</v>
      </c>
      <c r="N315" s="87"/>
      <c r="O315" s="87"/>
      <c r="P315" s="87"/>
      <c r="Q315" s="87"/>
      <c r="R315" s="87"/>
      <c r="S315" s="88"/>
      <c r="T315" s="43" t="s">
        <v>42</v>
      </c>
      <c r="U315" s="44">
        <f>IFERROR(U311/H311,"0")+IFERROR(U312/H312,"0")+IFERROR(U313/H313,"0")+IFERROR(U314/H314,"0")</f>
        <v>0</v>
      </c>
      <c r="V315" s="44">
        <f>IFERROR(V311/H311,"0")+IFERROR(V312/H312,"0")+IFERROR(V313/H313,"0")+IFERROR(V314/H314,"0")</f>
        <v>0</v>
      </c>
      <c r="W315" s="44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89"/>
      <c r="M316" s="86" t="s">
        <v>43</v>
      </c>
      <c r="N316" s="87"/>
      <c r="O316" s="87"/>
      <c r="P316" s="87"/>
      <c r="Q316" s="87"/>
      <c r="R316" s="87"/>
      <c r="S316" s="88"/>
      <c r="T316" s="43" t="s">
        <v>0</v>
      </c>
      <c r="U316" s="44">
        <f>IFERROR(SUM(U311:U314),"0")</f>
        <v>0</v>
      </c>
      <c r="V316" s="44">
        <f>IFERROR(SUM(V311:V314),"0")</f>
        <v>0</v>
      </c>
      <c r="W316" s="43"/>
      <c r="X316" s="68"/>
      <c r="Y316" s="68"/>
    </row>
    <row r="317" spans="1:25" ht="14.25" customHeight="1" x14ac:dyDescent="0.25">
      <c r="A317" s="90" t="s">
        <v>253</v>
      </c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67"/>
      <c r="Y317" s="67"/>
    </row>
    <row r="318" spans="1:25" ht="27" customHeight="1" x14ac:dyDescent="0.25">
      <c r="A318" s="64" t="s">
        <v>612</v>
      </c>
      <c r="B318" s="64" t="s">
        <v>613</v>
      </c>
      <c r="C318" s="37">
        <v>4301060323</v>
      </c>
      <c r="D318" s="80">
        <v>4607091389357</v>
      </c>
      <c r="E318" s="80"/>
      <c r="F318" s="63">
        <v>1.3</v>
      </c>
      <c r="G318" s="38">
        <v>6</v>
      </c>
      <c r="H318" s="63">
        <v>7.8</v>
      </c>
      <c r="I318" s="63">
        <v>8.2799999999999994</v>
      </c>
      <c r="J318" s="38">
        <v>56</v>
      </c>
      <c r="K318" s="39" t="s">
        <v>78</v>
      </c>
      <c r="L318" s="38">
        <v>30</v>
      </c>
      <c r="M318" s="140" t="s">
        <v>614</v>
      </c>
      <c r="N318" s="82"/>
      <c r="O318" s="82"/>
      <c r="P318" s="82"/>
      <c r="Q318" s="83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</row>
    <row r="319" spans="1:25" ht="27" customHeight="1" x14ac:dyDescent="0.25">
      <c r="A319" s="64" t="s">
        <v>612</v>
      </c>
      <c r="B319" s="64" t="s">
        <v>615</v>
      </c>
      <c r="C319" s="37">
        <v>4301060322</v>
      </c>
      <c r="D319" s="80">
        <v>4607091389357</v>
      </c>
      <c r="E319" s="80"/>
      <c r="F319" s="63">
        <v>1.3</v>
      </c>
      <c r="G319" s="38">
        <v>6</v>
      </c>
      <c r="H319" s="63">
        <v>7.8</v>
      </c>
      <c r="I319" s="63">
        <v>8.2799999999999994</v>
      </c>
      <c r="J319" s="38">
        <v>56</v>
      </c>
      <c r="K319" s="39" t="s">
        <v>78</v>
      </c>
      <c r="L319" s="38">
        <v>40</v>
      </c>
      <c r="M319" s="141" t="s">
        <v>614</v>
      </c>
      <c r="N319" s="82"/>
      <c r="O319" s="82"/>
      <c r="P319" s="82"/>
      <c r="Q319" s="83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</row>
    <row r="320" spans="1:25" x14ac:dyDescent="0.2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89"/>
      <c r="M320" s="86" t="s">
        <v>43</v>
      </c>
      <c r="N320" s="87"/>
      <c r="O320" s="87"/>
      <c r="P320" s="87"/>
      <c r="Q320" s="87"/>
      <c r="R320" s="87"/>
      <c r="S320" s="88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5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89"/>
      <c r="M321" s="86" t="s">
        <v>43</v>
      </c>
      <c r="N321" s="87"/>
      <c r="O321" s="87"/>
      <c r="P321" s="87"/>
      <c r="Q321" s="87"/>
      <c r="R321" s="87"/>
      <c r="S321" s="88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5" ht="27.75" customHeight="1" x14ac:dyDescent="0.2">
      <c r="A322" s="95" t="s">
        <v>616</v>
      </c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55"/>
      <c r="Y322" s="55"/>
    </row>
    <row r="323" spans="1:25" ht="16.5" customHeight="1" x14ac:dyDescent="0.25">
      <c r="A323" s="96" t="s">
        <v>617</v>
      </c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66"/>
      <c r="Y323" s="66"/>
    </row>
    <row r="324" spans="1:25" ht="14.25" customHeight="1" x14ac:dyDescent="0.25">
      <c r="A324" s="90" t="s">
        <v>127</v>
      </c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67"/>
      <c r="Y324" s="67"/>
    </row>
    <row r="325" spans="1:25" ht="27" customHeight="1" x14ac:dyDescent="0.25">
      <c r="A325" s="64" t="s">
        <v>618</v>
      </c>
      <c r="B325" s="64" t="s">
        <v>619</v>
      </c>
      <c r="C325" s="37">
        <v>4301011428</v>
      </c>
      <c r="D325" s="80">
        <v>4607091389708</v>
      </c>
      <c r="E325" s="80"/>
      <c r="F325" s="63">
        <v>0.45</v>
      </c>
      <c r="G325" s="38">
        <v>6</v>
      </c>
      <c r="H325" s="63">
        <v>2.7</v>
      </c>
      <c r="I325" s="63">
        <v>2.9</v>
      </c>
      <c r="J325" s="38">
        <v>156</v>
      </c>
      <c r="K325" s="39" t="s">
        <v>122</v>
      </c>
      <c r="L325" s="38">
        <v>50</v>
      </c>
      <c r="M325" s="138" t="s">
        <v>620</v>
      </c>
      <c r="N325" s="82"/>
      <c r="O325" s="82"/>
      <c r="P325" s="82"/>
      <c r="Q325" s="83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621</v>
      </c>
      <c r="B326" s="64" t="s">
        <v>622</v>
      </c>
      <c r="C326" s="37">
        <v>4301011427</v>
      </c>
      <c r="D326" s="80">
        <v>4607091389692</v>
      </c>
      <c r="E326" s="80"/>
      <c r="F326" s="63">
        <v>0.45</v>
      </c>
      <c r="G326" s="38">
        <v>6</v>
      </c>
      <c r="H326" s="63">
        <v>2.7</v>
      </c>
      <c r="I326" s="63">
        <v>2.9</v>
      </c>
      <c r="J326" s="38">
        <v>156</v>
      </c>
      <c r="K326" s="39" t="s">
        <v>122</v>
      </c>
      <c r="L326" s="38">
        <v>50</v>
      </c>
      <c r="M326" s="139" t="s">
        <v>623</v>
      </c>
      <c r="N326" s="82"/>
      <c r="O326" s="82"/>
      <c r="P326" s="82"/>
      <c r="Q326" s="83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x14ac:dyDescent="0.2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89"/>
      <c r="M327" s="86" t="s">
        <v>43</v>
      </c>
      <c r="N327" s="87"/>
      <c r="O327" s="87"/>
      <c r="P327" s="87"/>
      <c r="Q327" s="87"/>
      <c r="R327" s="87"/>
      <c r="S327" s="88"/>
      <c r="T327" s="43" t="s">
        <v>42</v>
      </c>
      <c r="U327" s="44">
        <f>IFERROR(U325/H325,"0")+IFERROR(U326/H326,"0")</f>
        <v>0</v>
      </c>
      <c r="V327" s="44">
        <f>IFERROR(V325/H325,"0")+IFERROR(V326/H326,"0")</f>
        <v>0</v>
      </c>
      <c r="W327" s="44">
        <f>IFERROR(IF(W325="",0,W325),"0")+IFERROR(IF(W326="",0,W326),"0")</f>
        <v>0</v>
      </c>
      <c r="X327" s="68"/>
      <c r="Y327" s="68"/>
    </row>
    <row r="328" spans="1:25" x14ac:dyDescent="0.2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89"/>
      <c r="M328" s="86" t="s">
        <v>43</v>
      </c>
      <c r="N328" s="87"/>
      <c r="O328" s="87"/>
      <c r="P328" s="87"/>
      <c r="Q328" s="87"/>
      <c r="R328" s="87"/>
      <c r="S328" s="88"/>
      <c r="T328" s="43" t="s">
        <v>0</v>
      </c>
      <c r="U328" s="44">
        <f>IFERROR(SUM(U325:U326),"0")</f>
        <v>0</v>
      </c>
      <c r="V328" s="44">
        <f>IFERROR(SUM(V325:V326),"0")</f>
        <v>0</v>
      </c>
      <c r="W328" s="43"/>
      <c r="X328" s="68"/>
      <c r="Y328" s="68"/>
    </row>
    <row r="329" spans="1:25" ht="14.25" customHeight="1" x14ac:dyDescent="0.25">
      <c r="A329" s="90" t="s">
        <v>74</v>
      </c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67"/>
      <c r="Y329" s="67"/>
    </row>
    <row r="330" spans="1:25" ht="27" customHeight="1" x14ac:dyDescent="0.25">
      <c r="A330" s="64" t="s">
        <v>624</v>
      </c>
      <c r="B330" s="64" t="s">
        <v>625</v>
      </c>
      <c r="C330" s="37">
        <v>4301031177</v>
      </c>
      <c r="D330" s="80">
        <v>4607091389753</v>
      </c>
      <c r="E330" s="8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78</v>
      </c>
      <c r="L330" s="38">
        <v>45</v>
      </c>
      <c r="M330" s="134" t="s">
        <v>626</v>
      </c>
      <c r="N330" s="82"/>
      <c r="O330" s="82"/>
      <c r="P330" s="82"/>
      <c r="Q330" s="8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ref="V330:V336" si="14"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</row>
    <row r="331" spans="1:25" ht="27" customHeight="1" x14ac:dyDescent="0.25">
      <c r="A331" s="64" t="s">
        <v>627</v>
      </c>
      <c r="B331" s="64" t="s">
        <v>628</v>
      </c>
      <c r="C331" s="37">
        <v>4301031174</v>
      </c>
      <c r="D331" s="80">
        <v>4607091389760</v>
      </c>
      <c r="E331" s="80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78</v>
      </c>
      <c r="L331" s="38">
        <v>45</v>
      </c>
      <c r="M331" s="135" t="s">
        <v>629</v>
      </c>
      <c r="N331" s="82"/>
      <c r="O331" s="82"/>
      <c r="P331" s="82"/>
      <c r="Q331" s="83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</row>
    <row r="332" spans="1:25" ht="27" customHeight="1" x14ac:dyDescent="0.25">
      <c r="A332" s="64" t="s">
        <v>630</v>
      </c>
      <c r="B332" s="64" t="s">
        <v>631</v>
      </c>
      <c r="C332" s="37">
        <v>4301031175</v>
      </c>
      <c r="D332" s="80">
        <v>4607091389746</v>
      </c>
      <c r="E332" s="80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78</v>
      </c>
      <c r="L332" s="38">
        <v>45</v>
      </c>
      <c r="M332" s="136" t="s">
        <v>632</v>
      </c>
      <c r="N332" s="82"/>
      <c r="O332" s="82"/>
      <c r="P332" s="82"/>
      <c r="Q332" s="83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</row>
    <row r="333" spans="1:25" ht="27" customHeight="1" x14ac:dyDescent="0.25">
      <c r="A333" s="64" t="s">
        <v>633</v>
      </c>
      <c r="B333" s="64" t="s">
        <v>634</v>
      </c>
      <c r="C333" s="37">
        <v>4301031178</v>
      </c>
      <c r="D333" s="80">
        <v>4607091384338</v>
      </c>
      <c r="E333" s="8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78</v>
      </c>
      <c r="L333" s="38">
        <v>45</v>
      </c>
      <c r="M333" s="137" t="s">
        <v>635</v>
      </c>
      <c r="N333" s="82"/>
      <c r="O333" s="82"/>
      <c r="P333" s="82"/>
      <c r="Q333" s="8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</row>
    <row r="334" spans="1:25" ht="37.5" customHeight="1" x14ac:dyDescent="0.25">
      <c r="A334" s="64" t="s">
        <v>636</v>
      </c>
      <c r="B334" s="64" t="s">
        <v>637</v>
      </c>
      <c r="C334" s="37">
        <v>4301031171</v>
      </c>
      <c r="D334" s="80">
        <v>4607091389524</v>
      </c>
      <c r="E334" s="8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78</v>
      </c>
      <c r="L334" s="38">
        <v>45</v>
      </c>
      <c r="M334" s="131" t="s">
        <v>638</v>
      </c>
      <c r="N334" s="82"/>
      <c r="O334" s="82"/>
      <c r="P334" s="82"/>
      <c r="Q334" s="83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639</v>
      </c>
      <c r="B335" s="64" t="s">
        <v>640</v>
      </c>
      <c r="C335" s="37">
        <v>4301031170</v>
      </c>
      <c r="D335" s="80">
        <v>4607091384345</v>
      </c>
      <c r="E335" s="80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78</v>
      </c>
      <c r="L335" s="38">
        <v>45</v>
      </c>
      <c r="M335" s="132" t="s">
        <v>641</v>
      </c>
      <c r="N335" s="82"/>
      <c r="O335" s="82"/>
      <c r="P335" s="82"/>
      <c r="Q335" s="83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642</v>
      </c>
      <c r="B336" s="64" t="s">
        <v>643</v>
      </c>
      <c r="C336" s="37">
        <v>4301031172</v>
      </c>
      <c r="D336" s="80">
        <v>4607091389531</v>
      </c>
      <c r="E336" s="80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78</v>
      </c>
      <c r="L336" s="38">
        <v>45</v>
      </c>
      <c r="M336" s="133" t="s">
        <v>644</v>
      </c>
      <c r="N336" s="82"/>
      <c r="O336" s="82"/>
      <c r="P336" s="82"/>
      <c r="Q336" s="83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</row>
    <row r="337" spans="1:25" x14ac:dyDescent="0.2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89"/>
      <c r="M337" s="86" t="s">
        <v>43</v>
      </c>
      <c r="N337" s="87"/>
      <c r="O337" s="87"/>
      <c r="P337" s="87"/>
      <c r="Q337" s="87"/>
      <c r="R337" s="87"/>
      <c r="S337" s="88"/>
      <c r="T337" s="43" t="s">
        <v>42</v>
      </c>
      <c r="U337" s="44">
        <f>IFERROR(U330/H330,"0")+IFERROR(U331/H331,"0")+IFERROR(U332/H332,"0")+IFERROR(U333/H333,"0")+IFERROR(U334/H334,"0")+IFERROR(U335/H335,"0")+IFERROR(U336/H336,"0")</f>
        <v>0</v>
      </c>
      <c r="V337" s="44">
        <f>IFERROR(V330/H330,"0")+IFERROR(V331/H331,"0")+IFERROR(V332/H332,"0")+IFERROR(V333/H333,"0")+IFERROR(V334/H334,"0")+IFERROR(V335/H335,"0")+IFERROR(V336/H336,"0")</f>
        <v>0</v>
      </c>
      <c r="W337" s="44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89"/>
      <c r="M338" s="86" t="s">
        <v>43</v>
      </c>
      <c r="N338" s="87"/>
      <c r="O338" s="87"/>
      <c r="P338" s="87"/>
      <c r="Q338" s="87"/>
      <c r="R338" s="87"/>
      <c r="S338" s="88"/>
      <c r="T338" s="43" t="s">
        <v>0</v>
      </c>
      <c r="U338" s="44">
        <f>IFERROR(SUM(U330:U336),"0")</f>
        <v>0</v>
      </c>
      <c r="V338" s="44">
        <f>IFERROR(SUM(V330:V336),"0")</f>
        <v>0</v>
      </c>
      <c r="W338" s="43"/>
      <c r="X338" s="68"/>
      <c r="Y338" s="68"/>
    </row>
    <row r="339" spans="1:25" ht="14.25" customHeight="1" x14ac:dyDescent="0.25">
      <c r="A339" s="90" t="s">
        <v>79</v>
      </c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67"/>
      <c r="Y339" s="67"/>
    </row>
    <row r="340" spans="1:25" ht="27" customHeight="1" x14ac:dyDescent="0.25">
      <c r="A340" s="64" t="s">
        <v>645</v>
      </c>
      <c r="B340" s="64" t="s">
        <v>646</v>
      </c>
      <c r="C340" s="37">
        <v>4301051258</v>
      </c>
      <c r="D340" s="80">
        <v>4607091389685</v>
      </c>
      <c r="E340" s="80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159</v>
      </c>
      <c r="L340" s="38">
        <v>45</v>
      </c>
      <c r="M340" s="127" t="s">
        <v>647</v>
      </c>
      <c r="N340" s="82"/>
      <c r="O340" s="82"/>
      <c r="P340" s="82"/>
      <c r="Q340" s="8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</row>
    <row r="341" spans="1:25" ht="27" customHeight="1" x14ac:dyDescent="0.25">
      <c r="A341" s="64" t="s">
        <v>648</v>
      </c>
      <c r="B341" s="64" t="s">
        <v>649</v>
      </c>
      <c r="C341" s="37">
        <v>4301051431</v>
      </c>
      <c r="D341" s="80">
        <v>4607091389654</v>
      </c>
      <c r="E341" s="80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159</v>
      </c>
      <c r="L341" s="38">
        <v>45</v>
      </c>
      <c r="M341" s="128" t="s">
        <v>650</v>
      </c>
      <c r="N341" s="82"/>
      <c r="O341" s="82"/>
      <c r="P341" s="82"/>
      <c r="Q341" s="8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</row>
    <row r="342" spans="1:25" ht="27" customHeight="1" x14ac:dyDescent="0.25">
      <c r="A342" s="64" t="s">
        <v>651</v>
      </c>
      <c r="B342" s="64" t="s">
        <v>652</v>
      </c>
      <c r="C342" s="37">
        <v>4301051284</v>
      </c>
      <c r="D342" s="80">
        <v>4607091384352</v>
      </c>
      <c r="E342" s="80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159</v>
      </c>
      <c r="L342" s="38">
        <v>45</v>
      </c>
      <c r="M342" s="129" t="s">
        <v>653</v>
      </c>
      <c r="N342" s="82"/>
      <c r="O342" s="82"/>
      <c r="P342" s="82"/>
      <c r="Q342" s="83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</row>
    <row r="343" spans="1:25" ht="27" customHeight="1" x14ac:dyDescent="0.25">
      <c r="A343" s="64" t="s">
        <v>654</v>
      </c>
      <c r="B343" s="64" t="s">
        <v>655</v>
      </c>
      <c r="C343" s="37">
        <v>4301051257</v>
      </c>
      <c r="D343" s="80">
        <v>4607091389661</v>
      </c>
      <c r="E343" s="80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159</v>
      </c>
      <c r="L343" s="38">
        <v>45</v>
      </c>
      <c r="M343" s="130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2"/>
      <c r="O343" s="82"/>
      <c r="P343" s="82"/>
      <c r="Q343" s="83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</row>
    <row r="344" spans="1:25" x14ac:dyDescent="0.2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89"/>
      <c r="M344" s="86" t="s">
        <v>43</v>
      </c>
      <c r="N344" s="87"/>
      <c r="O344" s="87"/>
      <c r="P344" s="87"/>
      <c r="Q344" s="87"/>
      <c r="R344" s="87"/>
      <c r="S344" s="88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89"/>
      <c r="M345" s="86" t="s">
        <v>43</v>
      </c>
      <c r="N345" s="87"/>
      <c r="O345" s="87"/>
      <c r="P345" s="87"/>
      <c r="Q345" s="87"/>
      <c r="R345" s="87"/>
      <c r="S345" s="88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5" ht="14.25" customHeight="1" x14ac:dyDescent="0.25">
      <c r="A346" s="90" t="s">
        <v>253</v>
      </c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67"/>
      <c r="Y346" s="67"/>
    </row>
    <row r="347" spans="1:25" ht="27" customHeight="1" x14ac:dyDescent="0.25">
      <c r="A347" s="64" t="s">
        <v>656</v>
      </c>
      <c r="B347" s="64" t="s">
        <v>657</v>
      </c>
      <c r="C347" s="37">
        <v>4301060352</v>
      </c>
      <c r="D347" s="80">
        <v>4680115881648</v>
      </c>
      <c r="E347" s="80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78</v>
      </c>
      <c r="L347" s="38">
        <v>35</v>
      </c>
      <c r="M347" s="126" t="s">
        <v>658</v>
      </c>
      <c r="N347" s="82"/>
      <c r="O347" s="82"/>
      <c r="P347" s="82"/>
      <c r="Q347" s="83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</row>
    <row r="348" spans="1:25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89"/>
      <c r="M348" s="86" t="s">
        <v>43</v>
      </c>
      <c r="N348" s="87"/>
      <c r="O348" s="87"/>
      <c r="P348" s="87"/>
      <c r="Q348" s="87"/>
      <c r="R348" s="87"/>
      <c r="S348" s="88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5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89"/>
      <c r="M349" s="86" t="s">
        <v>43</v>
      </c>
      <c r="N349" s="87"/>
      <c r="O349" s="87"/>
      <c r="P349" s="87"/>
      <c r="Q349" s="87"/>
      <c r="R349" s="87"/>
      <c r="S349" s="88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5" ht="16.5" customHeight="1" x14ac:dyDescent="0.25">
      <c r="A350" s="96" t="s">
        <v>659</v>
      </c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66"/>
      <c r="Y350" s="66"/>
    </row>
    <row r="351" spans="1:25" ht="14.25" customHeight="1" x14ac:dyDescent="0.25">
      <c r="A351" s="90" t="s">
        <v>118</v>
      </c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67"/>
      <c r="Y351" s="67"/>
    </row>
    <row r="352" spans="1:25" ht="27" customHeight="1" x14ac:dyDescent="0.25">
      <c r="A352" s="64" t="s">
        <v>660</v>
      </c>
      <c r="B352" s="64" t="s">
        <v>661</v>
      </c>
      <c r="C352" s="37">
        <v>4301020196</v>
      </c>
      <c r="D352" s="80">
        <v>4607091389388</v>
      </c>
      <c r="E352" s="80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159</v>
      </c>
      <c r="L352" s="38">
        <v>35</v>
      </c>
      <c r="M352" s="124" t="s">
        <v>662</v>
      </c>
      <c r="N352" s="82"/>
      <c r="O352" s="82"/>
      <c r="P352" s="82"/>
      <c r="Q352" s="83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663</v>
      </c>
      <c r="B353" s="64" t="s">
        <v>664</v>
      </c>
      <c r="C353" s="37">
        <v>4301020185</v>
      </c>
      <c r="D353" s="80">
        <v>4607091389364</v>
      </c>
      <c r="E353" s="80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159</v>
      </c>
      <c r="L353" s="38">
        <v>35</v>
      </c>
      <c r="M353" s="125" t="s">
        <v>665</v>
      </c>
      <c r="N353" s="82"/>
      <c r="O353" s="82"/>
      <c r="P353" s="82"/>
      <c r="Q353" s="83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</row>
    <row r="354" spans="1:25" x14ac:dyDescent="0.2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89"/>
      <c r="M354" s="86" t="s">
        <v>43</v>
      </c>
      <c r="N354" s="87"/>
      <c r="O354" s="87"/>
      <c r="P354" s="87"/>
      <c r="Q354" s="87"/>
      <c r="R354" s="87"/>
      <c r="S354" s="88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5" x14ac:dyDescent="0.2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89"/>
      <c r="M355" s="86" t="s">
        <v>43</v>
      </c>
      <c r="N355" s="87"/>
      <c r="O355" s="87"/>
      <c r="P355" s="87"/>
      <c r="Q355" s="87"/>
      <c r="R355" s="87"/>
      <c r="S355" s="88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5" ht="14.25" customHeight="1" x14ac:dyDescent="0.25">
      <c r="A356" s="90" t="s">
        <v>74</v>
      </c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67"/>
      <c r="Y356" s="67"/>
    </row>
    <row r="357" spans="1:25" ht="27" customHeight="1" x14ac:dyDescent="0.25">
      <c r="A357" s="64" t="s">
        <v>666</v>
      </c>
      <c r="B357" s="64" t="s">
        <v>667</v>
      </c>
      <c r="C357" s="37">
        <v>4301031195</v>
      </c>
      <c r="D357" s="80">
        <v>4607091389739</v>
      </c>
      <c r="E357" s="80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78</v>
      </c>
      <c r="L357" s="38">
        <v>45</v>
      </c>
      <c r="M357" s="120" t="s">
        <v>668</v>
      </c>
      <c r="N357" s="82"/>
      <c r="O357" s="82"/>
      <c r="P357" s="82"/>
      <c r="Q357" s="8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</row>
    <row r="358" spans="1:25" ht="27" customHeight="1" x14ac:dyDescent="0.25">
      <c r="A358" s="64" t="s">
        <v>669</v>
      </c>
      <c r="B358" s="64" t="s">
        <v>670</v>
      </c>
      <c r="C358" s="37">
        <v>4301031176</v>
      </c>
      <c r="D358" s="80">
        <v>4607091389425</v>
      </c>
      <c r="E358" s="8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121" t="s">
        <v>671</v>
      </c>
      <c r="N358" s="82"/>
      <c r="O358" s="82"/>
      <c r="P358" s="82"/>
      <c r="Q358" s="83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</row>
    <row r="359" spans="1:25" ht="27" customHeight="1" x14ac:dyDescent="0.25">
      <c r="A359" s="64" t="s">
        <v>672</v>
      </c>
      <c r="B359" s="64" t="s">
        <v>673</v>
      </c>
      <c r="C359" s="37">
        <v>4301031167</v>
      </c>
      <c r="D359" s="80">
        <v>4680115880771</v>
      </c>
      <c r="E359" s="8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122" t="s">
        <v>674</v>
      </c>
      <c r="N359" s="82"/>
      <c r="O359" s="82"/>
      <c r="P359" s="82"/>
      <c r="Q359" s="8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</row>
    <row r="360" spans="1:25" ht="27" customHeight="1" x14ac:dyDescent="0.25">
      <c r="A360" s="64" t="s">
        <v>675</v>
      </c>
      <c r="B360" s="64" t="s">
        <v>676</v>
      </c>
      <c r="C360" s="37">
        <v>4301031173</v>
      </c>
      <c r="D360" s="80">
        <v>4607091389500</v>
      </c>
      <c r="E360" s="80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78</v>
      </c>
      <c r="L360" s="38">
        <v>45</v>
      </c>
      <c r="M360" s="123" t="s">
        <v>677</v>
      </c>
      <c r="N360" s="82"/>
      <c r="O360" s="82"/>
      <c r="P360" s="82"/>
      <c r="Q360" s="83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IFERROR(IF(V360=0,"",ROUNDUP(V360/H360,0)*0.00502),"")</f>
        <v/>
      </c>
      <c r="X360" s="69" t="s">
        <v>48</v>
      </c>
      <c r="Y360" s="70" t="s">
        <v>48</v>
      </c>
    </row>
    <row r="361" spans="1:25" ht="27" customHeight="1" x14ac:dyDescent="0.25">
      <c r="A361" s="64" t="s">
        <v>678</v>
      </c>
      <c r="B361" s="64" t="s">
        <v>679</v>
      </c>
      <c r="C361" s="37">
        <v>4301031103</v>
      </c>
      <c r="D361" s="80">
        <v>4680115881983</v>
      </c>
      <c r="E361" s="80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78</v>
      </c>
      <c r="L361" s="38">
        <v>40</v>
      </c>
      <c r="M361" s="118" t="s">
        <v>680</v>
      </c>
      <c r="N361" s="82"/>
      <c r="O361" s="82"/>
      <c r="P361" s="82"/>
      <c r="Q361" s="83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</row>
    <row r="362" spans="1:25" x14ac:dyDescent="0.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89"/>
      <c r="M362" s="86" t="s">
        <v>43</v>
      </c>
      <c r="N362" s="87"/>
      <c r="O362" s="87"/>
      <c r="P362" s="87"/>
      <c r="Q362" s="87"/>
      <c r="R362" s="87"/>
      <c r="S362" s="88"/>
      <c r="T362" s="43" t="s">
        <v>42</v>
      </c>
      <c r="U362" s="44">
        <f>IFERROR(U357/H357,"0")+IFERROR(U358/H358,"0")+IFERROR(U359/H359,"0")+IFERROR(U360/H360,"0")+IFERROR(U361/H361,"0")</f>
        <v>0</v>
      </c>
      <c r="V362" s="44">
        <f>IFERROR(V357/H357,"0")+IFERROR(V358/H358,"0")+IFERROR(V359/H359,"0")+IFERROR(V360/H360,"0")+IFERROR(V361/H361,"0")</f>
        <v>0</v>
      </c>
      <c r="W362" s="44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89"/>
      <c r="M363" s="86" t="s">
        <v>43</v>
      </c>
      <c r="N363" s="87"/>
      <c r="O363" s="87"/>
      <c r="P363" s="87"/>
      <c r="Q363" s="87"/>
      <c r="R363" s="87"/>
      <c r="S363" s="88"/>
      <c r="T363" s="43" t="s">
        <v>0</v>
      </c>
      <c r="U363" s="44">
        <f>IFERROR(SUM(U357:U361),"0")</f>
        <v>0</v>
      </c>
      <c r="V363" s="44">
        <f>IFERROR(SUM(V357:V361),"0")</f>
        <v>0</v>
      </c>
      <c r="W363" s="43"/>
      <c r="X363" s="68"/>
      <c r="Y363" s="68"/>
    </row>
    <row r="364" spans="1:25" ht="27.75" customHeight="1" x14ac:dyDescent="0.2">
      <c r="A364" s="95" t="s">
        <v>681</v>
      </c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55"/>
      <c r="Y364" s="55"/>
    </row>
    <row r="365" spans="1:25" ht="16.5" customHeight="1" x14ac:dyDescent="0.25">
      <c r="A365" s="96" t="s">
        <v>681</v>
      </c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66"/>
      <c r="Y365" s="66"/>
    </row>
    <row r="366" spans="1:25" ht="14.25" customHeight="1" x14ac:dyDescent="0.25">
      <c r="A366" s="90" t="s">
        <v>127</v>
      </c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67"/>
      <c r="Y366" s="67"/>
    </row>
    <row r="367" spans="1:25" ht="27" customHeight="1" x14ac:dyDescent="0.25">
      <c r="A367" s="64" t="s">
        <v>682</v>
      </c>
      <c r="B367" s="64" t="s">
        <v>683</v>
      </c>
      <c r="C367" s="37">
        <v>4301011372</v>
      </c>
      <c r="D367" s="80">
        <v>4680115882782</v>
      </c>
      <c r="E367" s="80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122</v>
      </c>
      <c r="L367" s="38">
        <v>50</v>
      </c>
      <c r="M367" s="119" t="s">
        <v>684</v>
      </c>
      <c r="N367" s="82"/>
      <c r="O367" s="82"/>
      <c r="P367" s="82"/>
      <c r="Q367" s="8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IFERROR(IF(V367=0,"",ROUNDUP(V367/H367,0)*0.00937),"")</f>
        <v/>
      </c>
      <c r="X367" s="69" t="s">
        <v>48</v>
      </c>
      <c r="Y367" s="70" t="s">
        <v>295</v>
      </c>
    </row>
    <row r="368" spans="1:25" ht="27" customHeight="1" x14ac:dyDescent="0.25">
      <c r="A368" s="64" t="s">
        <v>685</v>
      </c>
      <c r="B368" s="64" t="s">
        <v>686</v>
      </c>
      <c r="C368" s="37">
        <v>4301011371</v>
      </c>
      <c r="D368" s="80">
        <v>4607091389067</v>
      </c>
      <c r="E368" s="8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159</v>
      </c>
      <c r="L368" s="38">
        <v>55</v>
      </c>
      <c r="M368" s="113" t="s">
        <v>687</v>
      </c>
      <c r="N368" s="82"/>
      <c r="O368" s="82"/>
      <c r="P368" s="82"/>
      <c r="Q368" s="83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</row>
    <row r="369" spans="1:25" ht="27" customHeight="1" x14ac:dyDescent="0.25">
      <c r="A369" s="64" t="s">
        <v>688</v>
      </c>
      <c r="B369" s="64" t="s">
        <v>689</v>
      </c>
      <c r="C369" s="37">
        <v>4301011363</v>
      </c>
      <c r="D369" s="80">
        <v>4607091383522</v>
      </c>
      <c r="E369" s="80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122</v>
      </c>
      <c r="L369" s="38">
        <v>55</v>
      </c>
      <c r="M369" s="114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2"/>
      <c r="O369" s="82"/>
      <c r="P369" s="82"/>
      <c r="Q369" s="83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IFERROR(IF(V369=0,"",ROUNDUP(V369/H369,0)*0.01196),"")</f>
        <v/>
      </c>
      <c r="X369" s="69" t="s">
        <v>48</v>
      </c>
      <c r="Y369" s="70" t="s">
        <v>48</v>
      </c>
    </row>
    <row r="370" spans="1:25" ht="27" customHeight="1" x14ac:dyDescent="0.25">
      <c r="A370" s="64" t="s">
        <v>690</v>
      </c>
      <c r="B370" s="64" t="s">
        <v>691</v>
      </c>
      <c r="C370" s="37">
        <v>4301011431</v>
      </c>
      <c r="D370" s="80">
        <v>4607091384437</v>
      </c>
      <c r="E370" s="80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50</v>
      </c>
      <c r="M370" s="115" t="s">
        <v>692</v>
      </c>
      <c r="N370" s="82"/>
      <c r="O370" s="82"/>
      <c r="P370" s="82"/>
      <c r="Q370" s="8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</row>
    <row r="371" spans="1:25" ht="27" customHeight="1" x14ac:dyDescent="0.25">
      <c r="A371" s="64" t="s">
        <v>693</v>
      </c>
      <c r="B371" s="64" t="s">
        <v>694</v>
      </c>
      <c r="C371" s="37">
        <v>4301011365</v>
      </c>
      <c r="D371" s="80">
        <v>4607091389104</v>
      </c>
      <c r="E371" s="80"/>
      <c r="F371" s="63">
        <v>0.88</v>
      </c>
      <c r="G371" s="38">
        <v>6</v>
      </c>
      <c r="H371" s="63">
        <v>5.28</v>
      </c>
      <c r="I371" s="63">
        <v>5.64</v>
      </c>
      <c r="J371" s="38">
        <v>104</v>
      </c>
      <c r="K371" s="39" t="s">
        <v>122</v>
      </c>
      <c r="L371" s="38">
        <v>55</v>
      </c>
      <c r="M371" s="116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2"/>
      <c r="O371" s="82"/>
      <c r="P371" s="82"/>
      <c r="Q371" s="8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IFERROR(IF(V371=0,"",ROUNDUP(V371/H371,0)*0.01196),"")</f>
        <v/>
      </c>
      <c r="X371" s="69" t="s">
        <v>48</v>
      </c>
      <c r="Y371" s="70" t="s">
        <v>48</v>
      </c>
    </row>
    <row r="372" spans="1:25" ht="27" customHeight="1" x14ac:dyDescent="0.25">
      <c r="A372" s="64" t="s">
        <v>695</v>
      </c>
      <c r="B372" s="64" t="s">
        <v>696</v>
      </c>
      <c r="C372" s="37">
        <v>4301011142</v>
      </c>
      <c r="D372" s="80">
        <v>4607091389036</v>
      </c>
      <c r="E372" s="80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9" t="s">
        <v>159</v>
      </c>
      <c r="L372" s="38">
        <v>50</v>
      </c>
      <c r="M372" s="117" t="s">
        <v>697</v>
      </c>
      <c r="N372" s="82"/>
      <c r="O372" s="82"/>
      <c r="P372" s="82"/>
      <c r="Q372" s="8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IFERROR(IF(V372=0,"",ROUNDUP(V372/H372,0)*0.00753),"")</f>
        <v/>
      </c>
      <c r="X372" s="69" t="s">
        <v>48</v>
      </c>
      <c r="Y372" s="70" t="s">
        <v>48</v>
      </c>
    </row>
    <row r="373" spans="1:25" ht="27" customHeight="1" x14ac:dyDescent="0.25">
      <c r="A373" s="64" t="s">
        <v>698</v>
      </c>
      <c r="B373" s="64" t="s">
        <v>699</v>
      </c>
      <c r="C373" s="37">
        <v>4301011367</v>
      </c>
      <c r="D373" s="80">
        <v>4680115880603</v>
      </c>
      <c r="E373" s="80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122</v>
      </c>
      <c r="L373" s="38">
        <v>55</v>
      </c>
      <c r="M373" s="109" t="s">
        <v>700</v>
      </c>
      <c r="N373" s="82"/>
      <c r="O373" s="82"/>
      <c r="P373" s="82"/>
      <c r="Q373" s="83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</row>
    <row r="374" spans="1:25" ht="27" customHeight="1" x14ac:dyDescent="0.25">
      <c r="A374" s="64" t="s">
        <v>701</v>
      </c>
      <c r="B374" s="64" t="s">
        <v>702</v>
      </c>
      <c r="C374" s="37">
        <v>4301011168</v>
      </c>
      <c r="D374" s="80">
        <v>4607091389999</v>
      </c>
      <c r="E374" s="8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122</v>
      </c>
      <c r="L374" s="38">
        <v>55</v>
      </c>
      <c r="M374" s="110" t="s">
        <v>703</v>
      </c>
      <c r="N374" s="82"/>
      <c r="O374" s="82"/>
      <c r="P374" s="82"/>
      <c r="Q374" s="8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</row>
    <row r="375" spans="1:25" ht="27" customHeight="1" x14ac:dyDescent="0.25">
      <c r="A375" s="64" t="s">
        <v>704</v>
      </c>
      <c r="B375" s="64" t="s">
        <v>705</v>
      </c>
      <c r="C375" s="37">
        <v>4301011190</v>
      </c>
      <c r="D375" s="80">
        <v>4607091389098</v>
      </c>
      <c r="E375" s="80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159</v>
      </c>
      <c r="L375" s="38">
        <v>50</v>
      </c>
      <c r="M375" s="111" t="s">
        <v>706</v>
      </c>
      <c r="N375" s="82"/>
      <c r="O375" s="82"/>
      <c r="P375" s="82"/>
      <c r="Q375" s="83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IFERROR(IF(V375=0,"",ROUNDUP(V375/H375,0)*0.00753),"")</f>
        <v/>
      </c>
      <c r="X375" s="69" t="s">
        <v>48</v>
      </c>
      <c r="Y375" s="70" t="s">
        <v>48</v>
      </c>
    </row>
    <row r="376" spans="1:25" ht="27" customHeight="1" x14ac:dyDescent="0.25">
      <c r="A376" s="64" t="s">
        <v>707</v>
      </c>
      <c r="B376" s="64" t="s">
        <v>708</v>
      </c>
      <c r="C376" s="37">
        <v>4301011366</v>
      </c>
      <c r="D376" s="80">
        <v>4607091389982</v>
      </c>
      <c r="E376" s="80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122</v>
      </c>
      <c r="L376" s="38">
        <v>55</v>
      </c>
      <c r="M376" s="112" t="s">
        <v>709</v>
      </c>
      <c r="N376" s="82"/>
      <c r="O376" s="82"/>
      <c r="P376" s="82"/>
      <c r="Q376" s="83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</row>
    <row r="377" spans="1:25" x14ac:dyDescent="0.2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89"/>
      <c r="M377" s="86" t="s">
        <v>43</v>
      </c>
      <c r="N377" s="87"/>
      <c r="O377" s="87"/>
      <c r="P377" s="87"/>
      <c r="Q377" s="87"/>
      <c r="R377" s="87"/>
      <c r="S377" s="88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5" x14ac:dyDescent="0.2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89"/>
      <c r="M378" s="86" t="s">
        <v>43</v>
      </c>
      <c r="N378" s="87"/>
      <c r="O378" s="87"/>
      <c r="P378" s="87"/>
      <c r="Q378" s="87"/>
      <c r="R378" s="87"/>
      <c r="S378" s="88"/>
      <c r="T378" s="43" t="s">
        <v>0</v>
      </c>
      <c r="U378" s="44">
        <f>IFERROR(SUM(U367:U376),"0")</f>
        <v>0</v>
      </c>
      <c r="V378" s="44">
        <f>IFERROR(SUM(V367:V376),"0")</f>
        <v>0</v>
      </c>
      <c r="W378" s="43"/>
      <c r="X378" s="68"/>
      <c r="Y378" s="68"/>
    </row>
    <row r="379" spans="1:25" ht="14.25" customHeight="1" x14ac:dyDescent="0.25">
      <c r="A379" s="90" t="s">
        <v>118</v>
      </c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67"/>
      <c r="Y379" s="67"/>
    </row>
    <row r="380" spans="1:25" ht="16.5" customHeight="1" x14ac:dyDescent="0.25">
      <c r="A380" s="64" t="s">
        <v>710</v>
      </c>
      <c r="B380" s="64" t="s">
        <v>711</v>
      </c>
      <c r="C380" s="37">
        <v>4301020222</v>
      </c>
      <c r="D380" s="80">
        <v>4607091388930</v>
      </c>
      <c r="E380" s="80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122</v>
      </c>
      <c r="L380" s="38">
        <v>55</v>
      </c>
      <c r="M380" s="107" t="s">
        <v>712</v>
      </c>
      <c r="N380" s="82"/>
      <c r="O380" s="82"/>
      <c r="P380" s="82"/>
      <c r="Q380" s="83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</row>
    <row r="381" spans="1:25" ht="16.5" customHeight="1" x14ac:dyDescent="0.25">
      <c r="A381" s="64" t="s">
        <v>713</v>
      </c>
      <c r="B381" s="64" t="s">
        <v>714</v>
      </c>
      <c r="C381" s="37">
        <v>4301020206</v>
      </c>
      <c r="D381" s="80">
        <v>4680115880054</v>
      </c>
      <c r="E381" s="80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122</v>
      </c>
      <c r="L381" s="38">
        <v>55</v>
      </c>
      <c r="M381" s="108" t="s">
        <v>715</v>
      </c>
      <c r="N381" s="82"/>
      <c r="O381" s="82"/>
      <c r="P381" s="82"/>
      <c r="Q381" s="83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</row>
    <row r="382" spans="1:25" x14ac:dyDescent="0.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89"/>
      <c r="M382" s="86" t="s">
        <v>43</v>
      </c>
      <c r="N382" s="87"/>
      <c r="O382" s="87"/>
      <c r="P382" s="87"/>
      <c r="Q382" s="87"/>
      <c r="R382" s="87"/>
      <c r="S382" s="88"/>
      <c r="T382" s="43" t="s">
        <v>42</v>
      </c>
      <c r="U382" s="44">
        <f>IFERROR(U380/H380,"0")+IFERROR(U381/H381,"0")</f>
        <v>0</v>
      </c>
      <c r="V382" s="44">
        <f>IFERROR(V380/H380,"0")+IFERROR(V381/H381,"0")</f>
        <v>0</v>
      </c>
      <c r="W382" s="44">
        <f>IFERROR(IF(W380="",0,W380),"0")+IFERROR(IF(W381="",0,W381),"0")</f>
        <v>0</v>
      </c>
      <c r="X382" s="68"/>
      <c r="Y382" s="68"/>
    </row>
    <row r="383" spans="1:25" x14ac:dyDescent="0.2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89"/>
      <c r="M383" s="86" t="s">
        <v>43</v>
      </c>
      <c r="N383" s="87"/>
      <c r="O383" s="87"/>
      <c r="P383" s="87"/>
      <c r="Q383" s="87"/>
      <c r="R383" s="87"/>
      <c r="S383" s="88"/>
      <c r="T383" s="43" t="s">
        <v>0</v>
      </c>
      <c r="U383" s="44">
        <f>IFERROR(SUM(U380:U381),"0")</f>
        <v>0</v>
      </c>
      <c r="V383" s="44">
        <f>IFERROR(SUM(V380:V381),"0")</f>
        <v>0</v>
      </c>
      <c r="W383" s="43"/>
      <c r="X383" s="68"/>
      <c r="Y383" s="68"/>
    </row>
    <row r="384" spans="1:25" ht="14.25" customHeight="1" x14ac:dyDescent="0.25">
      <c r="A384" s="90" t="s">
        <v>74</v>
      </c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67"/>
      <c r="Y384" s="67"/>
    </row>
    <row r="385" spans="1:25" ht="27" customHeight="1" x14ac:dyDescent="0.25">
      <c r="A385" s="64" t="s">
        <v>716</v>
      </c>
      <c r="B385" s="64" t="s">
        <v>717</v>
      </c>
      <c r="C385" s="37">
        <v>4301031214</v>
      </c>
      <c r="D385" s="80">
        <v>4680115882072</v>
      </c>
      <c r="E385" s="80"/>
      <c r="F385" s="63">
        <v>0.6</v>
      </c>
      <c r="G385" s="38">
        <v>6</v>
      </c>
      <c r="H385" s="63">
        <v>3.6</v>
      </c>
      <c r="I385" s="63">
        <v>3.84</v>
      </c>
      <c r="J385" s="38">
        <v>120</v>
      </c>
      <c r="K385" s="39" t="s">
        <v>122</v>
      </c>
      <c r="L385" s="38">
        <v>55</v>
      </c>
      <c r="M385" s="102" t="s">
        <v>718</v>
      </c>
      <c r="N385" s="82"/>
      <c r="O385" s="82"/>
      <c r="P385" s="82"/>
      <c r="Q385" s="83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IFERROR(IF(V385=0,"",ROUNDUP(V385/H385,0)*0.00937),"")</f>
        <v/>
      </c>
      <c r="X385" s="69" t="s">
        <v>48</v>
      </c>
      <c r="Y385" s="70" t="s">
        <v>295</v>
      </c>
    </row>
    <row r="386" spans="1:25" ht="27" customHeight="1" x14ac:dyDescent="0.25">
      <c r="A386" s="64" t="s">
        <v>719</v>
      </c>
      <c r="B386" s="64" t="s">
        <v>720</v>
      </c>
      <c r="C386" s="37">
        <v>4301031217</v>
      </c>
      <c r="D386" s="80">
        <v>4680115882102</v>
      </c>
      <c r="E386" s="80"/>
      <c r="F386" s="63">
        <v>0.6</v>
      </c>
      <c r="G386" s="38">
        <v>6</v>
      </c>
      <c r="H386" s="63">
        <v>3.6</v>
      </c>
      <c r="I386" s="63">
        <v>3.81</v>
      </c>
      <c r="J386" s="38">
        <v>120</v>
      </c>
      <c r="K386" s="39" t="s">
        <v>78</v>
      </c>
      <c r="L386" s="38">
        <v>55</v>
      </c>
      <c r="M386" s="103" t="s">
        <v>721</v>
      </c>
      <c r="N386" s="82"/>
      <c r="O386" s="82"/>
      <c r="P386" s="82"/>
      <c r="Q386" s="8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295</v>
      </c>
    </row>
    <row r="387" spans="1:25" ht="27" customHeight="1" x14ac:dyDescent="0.25">
      <c r="A387" s="64" t="s">
        <v>722</v>
      </c>
      <c r="B387" s="64" t="s">
        <v>723</v>
      </c>
      <c r="C387" s="37">
        <v>4301031216</v>
      </c>
      <c r="D387" s="80">
        <v>4680115882096</v>
      </c>
      <c r="E387" s="80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78</v>
      </c>
      <c r="L387" s="38">
        <v>55</v>
      </c>
      <c r="M387" s="104" t="s">
        <v>724</v>
      </c>
      <c r="N387" s="82"/>
      <c r="O387" s="82"/>
      <c r="P387" s="82"/>
      <c r="Q387" s="8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295</v>
      </c>
    </row>
    <row r="388" spans="1:25" ht="27" customHeight="1" x14ac:dyDescent="0.25">
      <c r="A388" s="64" t="s">
        <v>725</v>
      </c>
      <c r="B388" s="64" t="s">
        <v>726</v>
      </c>
      <c r="C388" s="37">
        <v>4301031198</v>
      </c>
      <c r="D388" s="80">
        <v>4607091383348</v>
      </c>
      <c r="E388" s="80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122</v>
      </c>
      <c r="L388" s="38">
        <v>55</v>
      </c>
      <c r="M388" s="105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2"/>
      <c r="O388" s="82"/>
      <c r="P388" s="82"/>
      <c r="Q388" s="8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</row>
    <row r="389" spans="1:25" ht="27" customHeight="1" x14ac:dyDescent="0.25">
      <c r="A389" s="64" t="s">
        <v>727</v>
      </c>
      <c r="B389" s="64" t="s">
        <v>728</v>
      </c>
      <c r="C389" s="37">
        <v>4301031188</v>
      </c>
      <c r="D389" s="80">
        <v>4607091383386</v>
      </c>
      <c r="E389" s="80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78</v>
      </c>
      <c r="L389" s="38">
        <v>55</v>
      </c>
      <c r="M389" s="106" t="s">
        <v>729</v>
      </c>
      <c r="N389" s="82"/>
      <c r="O389" s="82"/>
      <c r="P389" s="82"/>
      <c r="Q389" s="83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6"/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730</v>
      </c>
      <c r="B390" s="64" t="s">
        <v>731</v>
      </c>
      <c r="C390" s="37">
        <v>4301031189</v>
      </c>
      <c r="D390" s="80">
        <v>4607091383355</v>
      </c>
      <c r="E390" s="80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78</v>
      </c>
      <c r="L390" s="38">
        <v>55</v>
      </c>
      <c r="M390" s="99" t="s">
        <v>732</v>
      </c>
      <c r="N390" s="82"/>
      <c r="O390" s="82"/>
      <c r="P390" s="82"/>
      <c r="Q390" s="83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6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</row>
    <row r="391" spans="1:25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89"/>
      <c r="M391" s="86" t="s">
        <v>43</v>
      </c>
      <c r="N391" s="87"/>
      <c r="O391" s="87"/>
      <c r="P391" s="87"/>
      <c r="Q391" s="87"/>
      <c r="R391" s="87"/>
      <c r="S391" s="88"/>
      <c r="T391" s="43" t="s">
        <v>42</v>
      </c>
      <c r="U391" s="44">
        <f>IFERROR(U385/H385,"0")+IFERROR(U386/H386,"0")+IFERROR(U387/H387,"0")+IFERROR(U388/H388,"0")+IFERROR(U389/H389,"0")+IFERROR(U390/H390,"0")</f>
        <v>0</v>
      </c>
      <c r="V391" s="44">
        <f>IFERROR(V385/H385,"0")+IFERROR(V386/H386,"0")+IFERROR(V387/H387,"0")+IFERROR(V388/H388,"0")+IFERROR(V389/H389,"0")+IFERROR(V390/H390,"0")</f>
        <v>0</v>
      </c>
      <c r="W391" s="44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89"/>
      <c r="M392" s="86" t="s">
        <v>43</v>
      </c>
      <c r="N392" s="87"/>
      <c r="O392" s="87"/>
      <c r="P392" s="87"/>
      <c r="Q392" s="87"/>
      <c r="R392" s="87"/>
      <c r="S392" s="88"/>
      <c r="T392" s="43" t="s">
        <v>0</v>
      </c>
      <c r="U392" s="44">
        <f>IFERROR(SUM(U385:U390),"0")</f>
        <v>0</v>
      </c>
      <c r="V392" s="44">
        <f>IFERROR(SUM(V385:V390),"0")</f>
        <v>0</v>
      </c>
      <c r="W392" s="43"/>
      <c r="X392" s="68"/>
      <c r="Y392" s="68"/>
    </row>
    <row r="393" spans="1:25" ht="14.25" customHeight="1" x14ac:dyDescent="0.25">
      <c r="A393" s="90" t="s">
        <v>79</v>
      </c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67"/>
      <c r="Y393" s="67"/>
    </row>
    <row r="394" spans="1:25" ht="16.5" customHeight="1" x14ac:dyDescent="0.25">
      <c r="A394" s="64" t="s">
        <v>733</v>
      </c>
      <c r="B394" s="64" t="s">
        <v>734</v>
      </c>
      <c r="C394" s="37">
        <v>4301051230</v>
      </c>
      <c r="D394" s="80">
        <v>4607091383409</v>
      </c>
      <c r="E394" s="80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78</v>
      </c>
      <c r="L394" s="38">
        <v>45</v>
      </c>
      <c r="M394" s="100" t="s">
        <v>735</v>
      </c>
      <c r="N394" s="82"/>
      <c r="O394" s="82"/>
      <c r="P394" s="82"/>
      <c r="Q394" s="83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16.5" customHeight="1" x14ac:dyDescent="0.25">
      <c r="A395" s="64" t="s">
        <v>736</v>
      </c>
      <c r="B395" s="64" t="s">
        <v>737</v>
      </c>
      <c r="C395" s="37">
        <v>4301051231</v>
      </c>
      <c r="D395" s="80">
        <v>4607091383416</v>
      </c>
      <c r="E395" s="80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78</v>
      </c>
      <c r="L395" s="38">
        <v>45</v>
      </c>
      <c r="M395" s="101" t="s">
        <v>738</v>
      </c>
      <c r="N395" s="82"/>
      <c r="O395" s="82"/>
      <c r="P395" s="82"/>
      <c r="Q395" s="83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89"/>
      <c r="M396" s="86" t="s">
        <v>43</v>
      </c>
      <c r="N396" s="87"/>
      <c r="O396" s="87"/>
      <c r="P396" s="87"/>
      <c r="Q396" s="87"/>
      <c r="R396" s="87"/>
      <c r="S396" s="88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89"/>
      <c r="M397" s="86" t="s">
        <v>43</v>
      </c>
      <c r="N397" s="87"/>
      <c r="O397" s="87"/>
      <c r="P397" s="87"/>
      <c r="Q397" s="87"/>
      <c r="R397" s="87"/>
      <c r="S397" s="88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27.75" customHeight="1" x14ac:dyDescent="0.2">
      <c r="A398" s="95" t="s">
        <v>739</v>
      </c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55"/>
      <c r="Y398" s="55"/>
    </row>
    <row r="399" spans="1:25" ht="16.5" customHeight="1" x14ac:dyDescent="0.25">
      <c r="A399" s="96" t="s">
        <v>740</v>
      </c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66"/>
      <c r="Y399" s="66"/>
    </row>
    <row r="400" spans="1:25" ht="14.25" customHeight="1" x14ac:dyDescent="0.25">
      <c r="A400" s="90" t="s">
        <v>127</v>
      </c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67"/>
      <c r="Y400" s="67"/>
    </row>
    <row r="401" spans="1:25" ht="27" customHeight="1" x14ac:dyDescent="0.25">
      <c r="A401" s="64" t="s">
        <v>741</v>
      </c>
      <c r="B401" s="64" t="s">
        <v>742</v>
      </c>
      <c r="C401" s="37">
        <v>4301011434</v>
      </c>
      <c r="D401" s="80">
        <v>4680115881099</v>
      </c>
      <c r="E401" s="80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122</v>
      </c>
      <c r="L401" s="38">
        <v>50</v>
      </c>
      <c r="M401" s="97" t="s">
        <v>743</v>
      </c>
      <c r="N401" s="82"/>
      <c r="O401" s="82"/>
      <c r="P401" s="82"/>
      <c r="Q401" s="83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</row>
    <row r="402" spans="1:25" ht="27" customHeight="1" x14ac:dyDescent="0.25">
      <c r="A402" s="64" t="s">
        <v>744</v>
      </c>
      <c r="B402" s="64" t="s">
        <v>745</v>
      </c>
      <c r="C402" s="37">
        <v>4301011435</v>
      </c>
      <c r="D402" s="80">
        <v>4680115881150</v>
      </c>
      <c r="E402" s="80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122</v>
      </c>
      <c r="L402" s="38">
        <v>50</v>
      </c>
      <c r="M402" s="98" t="s">
        <v>746</v>
      </c>
      <c r="N402" s="82"/>
      <c r="O402" s="82"/>
      <c r="P402" s="82"/>
      <c r="Q402" s="83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</row>
    <row r="403" spans="1:25" x14ac:dyDescent="0.2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89"/>
      <c r="M403" s="86" t="s">
        <v>43</v>
      </c>
      <c r="N403" s="87"/>
      <c r="O403" s="87"/>
      <c r="P403" s="87"/>
      <c r="Q403" s="87"/>
      <c r="R403" s="87"/>
      <c r="S403" s="88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5" x14ac:dyDescent="0.2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89"/>
      <c r="M404" s="86" t="s">
        <v>43</v>
      </c>
      <c r="N404" s="87"/>
      <c r="O404" s="87"/>
      <c r="P404" s="87"/>
      <c r="Q404" s="87"/>
      <c r="R404" s="87"/>
      <c r="S404" s="88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5" ht="14.25" customHeight="1" x14ac:dyDescent="0.25">
      <c r="A405" s="90" t="s">
        <v>118</v>
      </c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67"/>
      <c r="Y405" s="67"/>
    </row>
    <row r="406" spans="1:25" ht="16.5" customHeight="1" x14ac:dyDescent="0.25">
      <c r="A406" s="64" t="s">
        <v>747</v>
      </c>
      <c r="B406" s="64" t="s">
        <v>748</v>
      </c>
      <c r="C406" s="37">
        <v>4301020230</v>
      </c>
      <c r="D406" s="80">
        <v>4680115881112</v>
      </c>
      <c r="E406" s="80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122</v>
      </c>
      <c r="L406" s="38">
        <v>50</v>
      </c>
      <c r="M406" s="93" t="s">
        <v>749</v>
      </c>
      <c r="N406" s="82"/>
      <c r="O406" s="82"/>
      <c r="P406" s="82"/>
      <c r="Q406" s="83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</row>
    <row r="407" spans="1:25" ht="27" customHeight="1" x14ac:dyDescent="0.25">
      <c r="A407" s="64" t="s">
        <v>750</v>
      </c>
      <c r="B407" s="64" t="s">
        <v>751</v>
      </c>
      <c r="C407" s="37">
        <v>4301020231</v>
      </c>
      <c r="D407" s="80">
        <v>4680115881129</v>
      </c>
      <c r="E407" s="80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122</v>
      </c>
      <c r="L407" s="38">
        <v>50</v>
      </c>
      <c r="M407" s="94" t="s">
        <v>752</v>
      </c>
      <c r="N407" s="82"/>
      <c r="O407" s="82"/>
      <c r="P407" s="82"/>
      <c r="Q407" s="83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</row>
    <row r="408" spans="1:25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89"/>
      <c r="M408" s="86" t="s">
        <v>43</v>
      </c>
      <c r="N408" s="87"/>
      <c r="O408" s="87"/>
      <c r="P408" s="87"/>
      <c r="Q408" s="87"/>
      <c r="R408" s="87"/>
      <c r="S408" s="88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5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89"/>
      <c r="M409" s="86" t="s">
        <v>43</v>
      </c>
      <c r="N409" s="87"/>
      <c r="O409" s="87"/>
      <c r="P409" s="87"/>
      <c r="Q409" s="87"/>
      <c r="R409" s="87"/>
      <c r="S409" s="88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5" ht="14.25" customHeight="1" x14ac:dyDescent="0.25">
      <c r="A410" s="90" t="s">
        <v>74</v>
      </c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67"/>
      <c r="Y410" s="67"/>
    </row>
    <row r="411" spans="1:25" ht="27" customHeight="1" x14ac:dyDescent="0.25">
      <c r="A411" s="64" t="s">
        <v>753</v>
      </c>
      <c r="B411" s="64" t="s">
        <v>754</v>
      </c>
      <c r="C411" s="37">
        <v>4301031192</v>
      </c>
      <c r="D411" s="80">
        <v>4680115881167</v>
      </c>
      <c r="E411" s="80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78</v>
      </c>
      <c r="L411" s="38">
        <v>40</v>
      </c>
      <c r="M411" s="91" t="s">
        <v>755</v>
      </c>
      <c r="N411" s="82"/>
      <c r="O411" s="82"/>
      <c r="P411" s="82"/>
      <c r="Q411" s="83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</row>
    <row r="412" spans="1:25" ht="16.5" customHeight="1" x14ac:dyDescent="0.25">
      <c r="A412" s="64" t="s">
        <v>756</v>
      </c>
      <c r="B412" s="64" t="s">
        <v>757</v>
      </c>
      <c r="C412" s="37">
        <v>4301031193</v>
      </c>
      <c r="D412" s="80">
        <v>4680115881136</v>
      </c>
      <c r="E412" s="80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78</v>
      </c>
      <c r="L412" s="38">
        <v>40</v>
      </c>
      <c r="M412" s="92" t="s">
        <v>758</v>
      </c>
      <c r="N412" s="82"/>
      <c r="O412" s="82"/>
      <c r="P412" s="82"/>
      <c r="Q412" s="83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</row>
    <row r="413" spans="1:25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89"/>
      <c r="M413" s="86" t="s">
        <v>43</v>
      </c>
      <c r="N413" s="87"/>
      <c r="O413" s="87"/>
      <c r="P413" s="87"/>
      <c r="Q413" s="87"/>
      <c r="R413" s="87"/>
      <c r="S413" s="88"/>
      <c r="T413" s="43" t="s">
        <v>42</v>
      </c>
      <c r="U413" s="44">
        <f>IFERROR(U411/H411,"0")+IFERROR(U412/H412,"0")</f>
        <v>0</v>
      </c>
      <c r="V413" s="44">
        <f>IFERROR(V411/H411,"0")+IFERROR(V412/H412,"0")</f>
        <v>0</v>
      </c>
      <c r="W413" s="44">
        <f>IFERROR(IF(W411="",0,W411),"0")+IFERROR(IF(W412="",0,W412),"0")</f>
        <v>0</v>
      </c>
      <c r="X413" s="68"/>
      <c r="Y413" s="68"/>
    </row>
    <row r="414" spans="1:25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89"/>
      <c r="M414" s="86" t="s">
        <v>43</v>
      </c>
      <c r="N414" s="87"/>
      <c r="O414" s="87"/>
      <c r="P414" s="87"/>
      <c r="Q414" s="87"/>
      <c r="R414" s="87"/>
      <c r="S414" s="88"/>
      <c r="T414" s="43" t="s">
        <v>0</v>
      </c>
      <c r="U414" s="44">
        <f>IFERROR(SUM(U411:U412),"0")</f>
        <v>0</v>
      </c>
      <c r="V414" s="44">
        <f>IFERROR(SUM(V411:V412),"0")</f>
        <v>0</v>
      </c>
      <c r="W414" s="43"/>
      <c r="X414" s="68"/>
      <c r="Y414" s="68"/>
    </row>
    <row r="415" spans="1:25" ht="14.25" customHeight="1" x14ac:dyDescent="0.25">
      <c r="A415" s="90" t="s">
        <v>79</v>
      </c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67"/>
      <c r="Y415" s="67"/>
    </row>
    <row r="416" spans="1:25" ht="27" customHeight="1" x14ac:dyDescent="0.25">
      <c r="A416" s="64" t="s">
        <v>759</v>
      </c>
      <c r="B416" s="64" t="s">
        <v>760</v>
      </c>
      <c r="C416" s="37">
        <v>4301051383</v>
      </c>
      <c r="D416" s="80">
        <v>4680115881143</v>
      </c>
      <c r="E416" s="80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78</v>
      </c>
      <c r="L416" s="38">
        <v>40</v>
      </c>
      <c r="M416" s="81" t="s">
        <v>761</v>
      </c>
      <c r="N416" s="82"/>
      <c r="O416" s="82"/>
      <c r="P416" s="82"/>
      <c r="Q416" s="83"/>
      <c r="R416" s="40" t="s">
        <v>48</v>
      </c>
      <c r="S416" s="40" t="s">
        <v>48</v>
      </c>
      <c r="T416" s="41" t="s">
        <v>0</v>
      </c>
      <c r="U416" s="59">
        <v>700</v>
      </c>
      <c r="V416" s="56">
        <f>IFERROR(IF(U416="",0,CEILING((U416/$H416),1)*$H416),"")</f>
        <v>702</v>
      </c>
      <c r="W416" s="42">
        <f>IFERROR(IF(V416=0,"",ROUNDUP(V416/H416,0)*0.02175),"")</f>
        <v>1.9574999999999998</v>
      </c>
      <c r="X416" s="69" t="s">
        <v>48</v>
      </c>
      <c r="Y416" s="70" t="s">
        <v>48</v>
      </c>
    </row>
    <row r="417" spans="1:28" ht="27" customHeight="1" x14ac:dyDescent="0.25">
      <c r="A417" s="64" t="s">
        <v>762</v>
      </c>
      <c r="B417" s="64" t="s">
        <v>763</v>
      </c>
      <c r="C417" s="37">
        <v>4301051381</v>
      </c>
      <c r="D417" s="80">
        <v>4680115881068</v>
      </c>
      <c r="E417" s="80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78</v>
      </c>
      <c r="L417" s="38">
        <v>30</v>
      </c>
      <c r="M417" s="84" t="s">
        <v>764</v>
      </c>
      <c r="N417" s="82"/>
      <c r="O417" s="82"/>
      <c r="P417" s="82"/>
      <c r="Q417" s="83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</row>
    <row r="418" spans="1:28" ht="27" customHeight="1" x14ac:dyDescent="0.25">
      <c r="A418" s="64" t="s">
        <v>765</v>
      </c>
      <c r="B418" s="64" t="s">
        <v>766</v>
      </c>
      <c r="C418" s="37">
        <v>4301051382</v>
      </c>
      <c r="D418" s="80">
        <v>4680115881075</v>
      </c>
      <c r="E418" s="80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78</v>
      </c>
      <c r="L418" s="38">
        <v>30</v>
      </c>
      <c r="M418" s="85" t="s">
        <v>767</v>
      </c>
      <c r="N418" s="82"/>
      <c r="O418" s="82"/>
      <c r="P418" s="82"/>
      <c r="Q418" s="83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</row>
    <row r="419" spans="1:28" x14ac:dyDescent="0.2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89"/>
      <c r="M419" s="86" t="s">
        <v>43</v>
      </c>
      <c r="N419" s="87"/>
      <c r="O419" s="87"/>
      <c r="P419" s="87"/>
      <c r="Q419" s="87"/>
      <c r="R419" s="87"/>
      <c r="S419" s="88"/>
      <c r="T419" s="43" t="s">
        <v>42</v>
      </c>
      <c r="U419" s="44">
        <f>IFERROR(U416/H416,"0")+IFERROR(U417/H417,"0")+IFERROR(U418/H418,"0")</f>
        <v>89.743589743589752</v>
      </c>
      <c r="V419" s="44">
        <f>IFERROR(V416/H416,"0")+IFERROR(V417/H417,"0")+IFERROR(V418/H418,"0")</f>
        <v>90</v>
      </c>
      <c r="W419" s="44">
        <f>IFERROR(IF(W416="",0,W416),"0")+IFERROR(IF(W417="",0,W417),"0")+IFERROR(IF(W418="",0,W418),"0")</f>
        <v>1.9574999999999998</v>
      </c>
      <c r="X419" s="68"/>
      <c r="Y419" s="68"/>
    </row>
    <row r="420" spans="1:28" x14ac:dyDescent="0.2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89"/>
      <c r="M420" s="86" t="s">
        <v>43</v>
      </c>
      <c r="N420" s="87"/>
      <c r="O420" s="87"/>
      <c r="P420" s="87"/>
      <c r="Q420" s="87"/>
      <c r="R420" s="87"/>
      <c r="S420" s="88"/>
      <c r="T420" s="43" t="s">
        <v>0</v>
      </c>
      <c r="U420" s="44">
        <f>IFERROR(SUM(U416:U418),"0")</f>
        <v>700</v>
      </c>
      <c r="V420" s="44">
        <f>IFERROR(SUM(V416:V418),"0")</f>
        <v>702</v>
      </c>
      <c r="W420" s="43"/>
      <c r="X420" s="68"/>
      <c r="Y420" s="68"/>
    </row>
    <row r="421" spans="1:28" ht="15" customHeight="1" x14ac:dyDescent="0.2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9"/>
      <c r="M421" s="75" t="s">
        <v>36</v>
      </c>
      <c r="N421" s="76"/>
      <c r="O421" s="76"/>
      <c r="P421" s="76"/>
      <c r="Q421" s="76"/>
      <c r="R421" s="76"/>
      <c r="S421" s="77"/>
      <c r="T421" s="43" t="s">
        <v>0</v>
      </c>
      <c r="U421" s="44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4000</v>
      </c>
      <c r="V421" s="44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4023.6</v>
      </c>
      <c r="W421" s="43"/>
      <c r="X421" s="68"/>
      <c r="Y421" s="68"/>
    </row>
    <row r="422" spans="1:28" x14ac:dyDescent="0.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9"/>
      <c r="M422" s="75" t="s">
        <v>37</v>
      </c>
      <c r="N422" s="76"/>
      <c r="O422" s="76"/>
      <c r="P422" s="76"/>
      <c r="Q422" s="76"/>
      <c r="R422" s="76"/>
      <c r="S422" s="77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4196.7931623931627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4221.2879999999996</v>
      </c>
      <c r="W422" s="43"/>
      <c r="X422" s="68"/>
      <c r="Y422" s="68"/>
    </row>
    <row r="423" spans="1:28" x14ac:dyDescent="0.2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9"/>
      <c r="M423" s="75" t="s">
        <v>38</v>
      </c>
      <c r="N423" s="76"/>
      <c r="O423" s="76"/>
      <c r="P423" s="76"/>
      <c r="Q423" s="76"/>
      <c r="R423" s="76"/>
      <c r="S423" s="77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8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8</v>
      </c>
      <c r="W423" s="43"/>
      <c r="X423" s="68"/>
      <c r="Y423" s="68"/>
    </row>
    <row r="424" spans="1:28" x14ac:dyDescent="0.2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9"/>
      <c r="M424" s="75" t="s">
        <v>39</v>
      </c>
      <c r="N424" s="76"/>
      <c r="O424" s="76"/>
      <c r="P424" s="76"/>
      <c r="Q424" s="76"/>
      <c r="R424" s="76"/>
      <c r="S424" s="77"/>
      <c r="T424" s="43" t="s">
        <v>0</v>
      </c>
      <c r="U424" s="44">
        <f>GrossWeightTotal+PalletQtyTotal*25</f>
        <v>4396.7931623931627</v>
      </c>
      <c r="V424" s="44">
        <f>GrossWeightTotalR+PalletQtyTotalR*25</f>
        <v>4421.2879999999996</v>
      </c>
      <c r="W424" s="43"/>
      <c r="X424" s="68"/>
      <c r="Y424" s="68"/>
    </row>
    <row r="425" spans="1:28" x14ac:dyDescent="0.2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9"/>
      <c r="M425" s="75" t="s">
        <v>40</v>
      </c>
      <c r="N425" s="76"/>
      <c r="O425" s="76"/>
      <c r="P425" s="76"/>
      <c r="Q425" s="76"/>
      <c r="R425" s="76"/>
      <c r="S425" s="77"/>
      <c r="T425" s="43" t="s">
        <v>23</v>
      </c>
      <c r="U425" s="44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372.21272554605889</v>
      </c>
      <c r="V425" s="44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374</v>
      </c>
      <c r="W425" s="43"/>
      <c r="X425" s="68"/>
      <c r="Y425" s="68"/>
    </row>
    <row r="426" spans="1:28" ht="14.25" x14ac:dyDescent="0.2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9"/>
      <c r="M426" s="75" t="s">
        <v>41</v>
      </c>
      <c r="N426" s="76"/>
      <c r="O426" s="76"/>
      <c r="P426" s="76"/>
      <c r="Q426" s="76"/>
      <c r="R426" s="76"/>
      <c r="S426" s="77"/>
      <c r="T426" s="46" t="s">
        <v>54</v>
      </c>
      <c r="U426" s="43"/>
      <c r="V426" s="43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8.1344999999999992</v>
      </c>
      <c r="X426" s="68"/>
      <c r="Y426" s="68"/>
    </row>
    <row r="427" spans="1:28" ht="13.5" thickBot="1" x14ac:dyDescent="0.25"/>
    <row r="428" spans="1:28" ht="27" thickTop="1" thickBot="1" x14ac:dyDescent="0.25">
      <c r="A428" s="47" t="s">
        <v>9</v>
      </c>
      <c r="B428" s="71" t="s">
        <v>73</v>
      </c>
      <c r="C428" s="72" t="s">
        <v>116</v>
      </c>
      <c r="D428" s="72" t="s">
        <v>116</v>
      </c>
      <c r="E428" s="72" t="s">
        <v>116</v>
      </c>
      <c r="F428" s="72" t="s">
        <v>116</v>
      </c>
      <c r="G428" s="72" t="s">
        <v>279</v>
      </c>
      <c r="H428" s="72" t="s">
        <v>279</v>
      </c>
      <c r="I428" s="72" t="s">
        <v>279</v>
      </c>
      <c r="J428" s="72" t="s">
        <v>279</v>
      </c>
      <c r="K428" s="72" t="s">
        <v>543</v>
      </c>
      <c r="L428" s="72" t="s">
        <v>543</v>
      </c>
      <c r="M428" s="72" t="s">
        <v>616</v>
      </c>
      <c r="N428" s="72" t="s">
        <v>616</v>
      </c>
      <c r="O428" s="71" t="s">
        <v>681</v>
      </c>
      <c r="P428" s="71" t="s">
        <v>739</v>
      </c>
      <c r="Q428" s="1"/>
      <c r="R428" s="1"/>
      <c r="S428" s="1"/>
      <c r="T428" s="1"/>
      <c r="Y428" s="61"/>
      <c r="AB428" s="1"/>
    </row>
    <row r="429" spans="1:28" ht="14.25" customHeight="1" thickTop="1" x14ac:dyDescent="0.2">
      <c r="A429" s="73" t="s">
        <v>10</v>
      </c>
      <c r="B429" s="72" t="s">
        <v>73</v>
      </c>
      <c r="C429" s="72" t="s">
        <v>117</v>
      </c>
      <c r="D429" s="72" t="s">
        <v>126</v>
      </c>
      <c r="E429" s="72" t="s">
        <v>116</v>
      </c>
      <c r="F429" s="72" t="s">
        <v>266</v>
      </c>
      <c r="G429" s="72" t="s">
        <v>280</v>
      </c>
      <c r="H429" s="72" t="s">
        <v>290</v>
      </c>
      <c r="I429" s="72" t="s">
        <v>494</v>
      </c>
      <c r="J429" s="72" t="s">
        <v>518</v>
      </c>
      <c r="K429" s="72" t="s">
        <v>544</v>
      </c>
      <c r="L429" s="72" t="s">
        <v>581</v>
      </c>
      <c r="M429" s="72" t="s">
        <v>617</v>
      </c>
      <c r="N429" s="72" t="s">
        <v>659</v>
      </c>
      <c r="O429" s="72" t="s">
        <v>681</v>
      </c>
      <c r="P429" s="72" t="s">
        <v>740</v>
      </c>
      <c r="Q429" s="1"/>
      <c r="R429" s="1"/>
      <c r="S429" s="1"/>
      <c r="T429" s="1"/>
      <c r="Y429" s="61"/>
      <c r="AB429" s="1"/>
    </row>
    <row r="430" spans="1:28" ht="13.5" thickBot="1" x14ac:dyDescent="0.25">
      <c r="A430" s="74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1"/>
      <c r="R430" s="1"/>
      <c r="S430" s="1"/>
      <c r="T430" s="1"/>
      <c r="Y430" s="61"/>
      <c r="AB430" s="1"/>
    </row>
    <row r="431" spans="1:28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0</v>
      </c>
      <c r="C431" s="53">
        <f>IFERROR(V50*1,"0")+IFERROR(V51*1,"0")</f>
        <v>0</v>
      </c>
      <c r="D431" s="53">
        <f>IFERROR(V56*1,"0")+IFERROR(V57*1,"0")+IFERROR(V58*1,"0")</f>
        <v>0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53">
        <f>IFERROR(V121*1,"0")+IFERROR(V122*1,"0")+IFERROR(V123*1,"0")+IFERROR(V124*1,"0")</f>
        <v>0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1101.5999999999999</v>
      </c>
      <c r="I431" s="53">
        <f>IFERROR(V228*1,"0")+IFERROR(V229*1,"0")+IFERROR(V230*1,"0")+IFERROR(V231*1,"0")+IFERROR(V232*1,"0")+IFERROR(V233*1,"0")+IFERROR(V234*1,"0")+IFERROR(V238*1,"0")+IFERROR(V239*1,"0")</f>
        <v>0</v>
      </c>
      <c r="J431" s="53">
        <f>IFERROR(V244*1,"0")+IFERROR(V245*1,"0")+IFERROR(V249*1,"0")+IFERROR(V250*1,"0")+IFERROR(V251*1,"0")+IFERROR(V255*1,"0")+IFERROR(V259*1,"0")+IFERROR(V263*1,"0")</f>
        <v>0</v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2220</v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53">
        <f>IFERROR(V352*1,"0")+IFERROR(V353*1,"0")+IFERROR(V357*1,"0")+IFERROR(V358*1,"0")+IFERROR(V359*1,"0")+IFERROR(V360*1,"0")+IFERROR(V361*1,"0")</f>
        <v>0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53">
        <f>IFERROR(V401*1,"0")+IFERROR(V402*1,"0")+IFERROR(V406*1,"0")+IFERROR(V407*1,"0")+IFERROR(V411*1,"0")+IFERROR(V412*1,"0")+IFERROR(V416*1,"0")+IFERROR(V417*1,"0")+IFERROR(V418*1,"0")</f>
        <v>702</v>
      </c>
      <c r="Q431" s="1"/>
      <c r="R431" s="1"/>
      <c r="S431" s="1"/>
      <c r="T431" s="1"/>
      <c r="Y431" s="61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9"/>
    </row>
    <row r="3" spans="2:8" x14ac:dyDescent="0.2">
      <c r="B3" s="54" t="s">
        <v>769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771</v>
      </c>
      <c r="C6" s="54" t="s">
        <v>772</v>
      </c>
      <c r="D6" s="54" t="s">
        <v>773</v>
      </c>
      <c r="E6" s="54" t="s">
        <v>48</v>
      </c>
    </row>
    <row r="7" spans="2:8" x14ac:dyDescent="0.2">
      <c r="B7" s="54" t="s">
        <v>774</v>
      </c>
      <c r="C7" s="54" t="s">
        <v>775</v>
      </c>
      <c r="D7" s="54" t="s">
        <v>776</v>
      </c>
      <c r="E7" s="54" t="s">
        <v>48</v>
      </c>
    </row>
    <row r="8" spans="2:8" x14ac:dyDescent="0.2">
      <c r="B8" s="54" t="s">
        <v>777</v>
      </c>
      <c r="C8" s="54" t="s">
        <v>778</v>
      </c>
      <c r="D8" s="54" t="s">
        <v>779</v>
      </c>
      <c r="E8" s="54" t="s">
        <v>48</v>
      </c>
    </row>
    <row r="9" spans="2:8" x14ac:dyDescent="0.2">
      <c r="B9" s="54" t="s">
        <v>780</v>
      </c>
      <c r="C9" s="54" t="s">
        <v>781</v>
      </c>
      <c r="D9" s="54" t="s">
        <v>782</v>
      </c>
      <c r="E9" s="54" t="s">
        <v>48</v>
      </c>
    </row>
    <row r="10" spans="2:8" x14ac:dyDescent="0.2">
      <c r="B10" s="54" t="s">
        <v>783</v>
      </c>
      <c r="C10" s="54" t="s">
        <v>784</v>
      </c>
      <c r="D10" s="54" t="s">
        <v>785</v>
      </c>
      <c r="E10" s="54" t="s">
        <v>48</v>
      </c>
    </row>
    <row r="11" spans="2:8" x14ac:dyDescent="0.2">
      <c r="B11" s="54" t="s">
        <v>786</v>
      </c>
      <c r="C11" s="54" t="s">
        <v>787</v>
      </c>
      <c r="D11" s="54" t="s">
        <v>788</v>
      </c>
      <c r="E11" s="54" t="s">
        <v>48</v>
      </c>
    </row>
    <row r="12" spans="2:8" x14ac:dyDescent="0.2">
      <c r="B12" s="54" t="s">
        <v>789</v>
      </c>
      <c r="C12" s="54" t="s">
        <v>790</v>
      </c>
      <c r="D12" s="54" t="s">
        <v>791</v>
      </c>
      <c r="E12" s="54" t="s">
        <v>48</v>
      </c>
    </row>
    <row r="13" spans="2:8" x14ac:dyDescent="0.2">
      <c r="B13" s="54" t="s">
        <v>792</v>
      </c>
      <c r="C13" s="54" t="s">
        <v>793</v>
      </c>
      <c r="D13" s="54" t="s">
        <v>794</v>
      </c>
      <c r="E13" s="54" t="s">
        <v>48</v>
      </c>
    </row>
    <row r="15" spans="2:8" x14ac:dyDescent="0.2">
      <c r="B15" s="54" t="s">
        <v>795</v>
      </c>
      <c r="C15" s="54" t="s">
        <v>772</v>
      </c>
      <c r="D15" s="54" t="s">
        <v>48</v>
      </c>
      <c r="E15" s="54" t="s">
        <v>48</v>
      </c>
    </row>
    <row r="17" spans="2:5" x14ac:dyDescent="0.2">
      <c r="B17" s="54" t="s">
        <v>796</v>
      </c>
      <c r="C17" s="54" t="s">
        <v>775</v>
      </c>
      <c r="D17" s="54" t="s">
        <v>48</v>
      </c>
      <c r="E17" s="54" t="s">
        <v>48</v>
      </c>
    </row>
    <row r="19" spans="2:5" x14ac:dyDescent="0.2">
      <c r="B19" s="54" t="s">
        <v>797</v>
      </c>
      <c r="C19" s="54" t="s">
        <v>778</v>
      </c>
      <c r="D19" s="54" t="s">
        <v>48</v>
      </c>
      <c r="E19" s="54" t="s">
        <v>48</v>
      </c>
    </row>
    <row r="21" spans="2:5" x14ac:dyDescent="0.2">
      <c r="B21" s="54" t="s">
        <v>798</v>
      </c>
      <c r="C21" s="54" t="s">
        <v>781</v>
      </c>
      <c r="D21" s="54" t="s">
        <v>48</v>
      </c>
      <c r="E21" s="54" t="s">
        <v>48</v>
      </c>
    </row>
    <row r="23" spans="2:5" x14ac:dyDescent="0.2">
      <c r="B23" s="54" t="s">
        <v>799</v>
      </c>
      <c r="C23" s="54" t="s">
        <v>784</v>
      </c>
      <c r="D23" s="54" t="s">
        <v>48</v>
      </c>
      <c r="E23" s="54" t="s">
        <v>48</v>
      </c>
    </row>
    <row r="25" spans="2:5" x14ac:dyDescent="0.2">
      <c r="B25" s="54" t="s">
        <v>800</v>
      </c>
      <c r="C25" s="54" t="s">
        <v>787</v>
      </c>
      <c r="D25" s="54" t="s">
        <v>48</v>
      </c>
      <c r="E25" s="54" t="s">
        <v>48</v>
      </c>
    </row>
    <row r="27" spans="2:5" x14ac:dyDescent="0.2">
      <c r="B27" s="54" t="s">
        <v>801</v>
      </c>
      <c r="C27" s="54" t="s">
        <v>790</v>
      </c>
      <c r="D27" s="54" t="s">
        <v>48</v>
      </c>
      <c r="E27" s="54" t="s">
        <v>48</v>
      </c>
    </row>
    <row r="29" spans="2:5" x14ac:dyDescent="0.2">
      <c r="B29" s="54" t="s">
        <v>802</v>
      </c>
      <c r="C29" s="54" t="s">
        <v>793</v>
      </c>
      <c r="D29" s="54" t="s">
        <v>48</v>
      </c>
      <c r="E29" s="54" t="s">
        <v>48</v>
      </c>
    </row>
    <row r="31" spans="2:5" x14ac:dyDescent="0.2">
      <c r="B31" s="54" t="s">
        <v>803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807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808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809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810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811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812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813</v>
      </c>
      <c r="C41" s="54" t="s">
        <v>48</v>
      </c>
      <c r="D41" s="54" t="s">
        <v>48</v>
      </c>
      <c r="E41" s="54" t="s">
        <v>48</v>
      </c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2023-07-12T09:31:58Z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