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filterPrivacy="1" defaultThemeVersion="124226"/>
  <xr:revisionPtr revIDLastSave="0" documentId="13_ncr:1_{2342BA88-5724-409C-AE46-11135BB7BE0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externalReferences>
    <externalReference r:id="rId2"/>
  </externalReferences>
  <definedNames>
    <definedName name="_xlnm._FilterDatabase" localSheetId="0" hidden="1">Лист1!$A$1:$O$398</definedName>
    <definedName name="DeliveryAddress">Лист1!#REF!</definedName>
    <definedName name="DeliveryAdressList">[1]Setting!$B$6:$B$13</definedName>
    <definedName name="DeliveryConditionsList">[1]Setting!$B$31:$B$41</definedName>
    <definedName name="DeliveryMethodList">[1]Setting!$B$3:$B$4</definedName>
    <definedName name="GrossWeightTotal">Лист1!$K$394:$K$394</definedName>
    <definedName name="GrossWeightTotalR">Лист1!$L$394:$L$394</definedName>
    <definedName name="NumProxySet">[1]Setting!$B$30:$B$31</definedName>
    <definedName name="PalletQtyTotal">Лист1!$K$395:$K$395</definedName>
    <definedName name="PalletQtyTotalR">Лист1!$L$395:$L$395</definedName>
    <definedName name="Table">[1]Setting!$B$6:$D$13</definedName>
    <definedName name="TypeProxy">'[1]Бланк заказа'!$D$9</definedName>
    <definedName name="UnloadAdressList0001">[1]Setting!$B$15:$B$15</definedName>
    <definedName name="UnloadAdressList0002">[1]Setting!$B$17:$B$17</definedName>
    <definedName name="UnloadAdressList0003">[1]Setting!$B$19:$B$19</definedName>
    <definedName name="UnloadAdressList0004">[1]Setting!$B$21:$B$21</definedName>
    <definedName name="UnloadAdressList0005">[1]Setting!$B$23:$B$23</definedName>
    <definedName name="UnloadAdressList0006">[1]Setting!$B$25:$B$25</definedName>
    <definedName name="UnloadAdressList0007">[1]Setting!$B$27:$B$27</definedName>
    <definedName name="UnloadAdressList0008">[1]Setting!$B$29:$B$29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395" i="1" l="1"/>
  <c r="K394" i="1"/>
  <c r="K392" i="1"/>
  <c r="K391" i="1"/>
  <c r="L390" i="1"/>
  <c r="M390" i="1" s="1"/>
  <c r="L389" i="1"/>
  <c r="M389" i="1" s="1"/>
  <c r="L388" i="1"/>
  <c r="K386" i="1"/>
  <c r="K385" i="1"/>
  <c r="L384" i="1"/>
  <c r="M384" i="1" s="1"/>
  <c r="L383" i="1"/>
  <c r="K381" i="1"/>
  <c r="K380" i="1"/>
  <c r="L379" i="1"/>
  <c r="M379" i="1" s="1"/>
  <c r="L378" i="1"/>
  <c r="M378" i="1" s="1"/>
  <c r="K376" i="1"/>
  <c r="K375" i="1"/>
  <c r="L374" i="1"/>
  <c r="M374" i="1" s="1"/>
  <c r="L373" i="1"/>
  <c r="K369" i="1"/>
  <c r="K368" i="1"/>
  <c r="L367" i="1"/>
  <c r="M367" i="1" s="1"/>
  <c r="L366" i="1"/>
  <c r="K364" i="1"/>
  <c r="K363" i="1"/>
  <c r="L362" i="1"/>
  <c r="M362" i="1" s="1"/>
  <c r="L361" i="1"/>
  <c r="M361" i="1" s="1"/>
  <c r="L360" i="1"/>
  <c r="M360" i="1" s="1"/>
  <c r="L359" i="1"/>
  <c r="M359" i="1" s="1"/>
  <c r="L358" i="1"/>
  <c r="K356" i="1"/>
  <c r="K355" i="1"/>
  <c r="L354" i="1"/>
  <c r="M354" i="1" s="1"/>
  <c r="M355" i="1" s="1"/>
  <c r="K352" i="1"/>
  <c r="K351" i="1"/>
  <c r="L350" i="1"/>
  <c r="M350" i="1" s="1"/>
  <c r="L349" i="1"/>
  <c r="M349" i="1" s="1"/>
  <c r="L348" i="1"/>
  <c r="M348" i="1" s="1"/>
  <c r="L347" i="1"/>
  <c r="M347" i="1" s="1"/>
  <c r="L346" i="1"/>
  <c r="M346" i="1" s="1"/>
  <c r="L345" i="1"/>
  <c r="K341" i="1"/>
  <c r="K340" i="1"/>
  <c r="L339" i="1"/>
  <c r="M339" i="1" s="1"/>
  <c r="L338" i="1"/>
  <c r="M338" i="1" s="1"/>
  <c r="L337" i="1"/>
  <c r="M337" i="1" s="1"/>
  <c r="L336" i="1"/>
  <c r="L335" i="1"/>
  <c r="M335" i="1" s="1"/>
  <c r="K333" i="1"/>
  <c r="K332" i="1"/>
  <c r="L331" i="1"/>
  <c r="M331" i="1" s="1"/>
  <c r="L330" i="1"/>
  <c r="K327" i="1"/>
  <c r="K326" i="1"/>
  <c r="L325" i="1"/>
  <c r="L327" i="1" s="1"/>
  <c r="K323" i="1"/>
  <c r="K322" i="1"/>
  <c r="L321" i="1"/>
  <c r="M321" i="1" s="1"/>
  <c r="L320" i="1"/>
  <c r="M320" i="1" s="1"/>
  <c r="L319" i="1"/>
  <c r="L318" i="1"/>
  <c r="K316" i="1"/>
  <c r="K315" i="1"/>
  <c r="L314" i="1"/>
  <c r="M314" i="1" s="1"/>
  <c r="L313" i="1"/>
  <c r="M313" i="1" s="1"/>
  <c r="L312" i="1"/>
  <c r="M312" i="1" s="1"/>
  <c r="L311" i="1"/>
  <c r="M311" i="1" s="1"/>
  <c r="L310" i="1"/>
  <c r="M310" i="1" s="1"/>
  <c r="L309" i="1"/>
  <c r="L308" i="1"/>
  <c r="M308" i="1" s="1"/>
  <c r="K306" i="1"/>
  <c r="K305" i="1"/>
  <c r="L304" i="1"/>
  <c r="M304" i="1" s="1"/>
  <c r="L303" i="1"/>
  <c r="K299" i="1"/>
  <c r="K298" i="1"/>
  <c r="L297" i="1"/>
  <c r="M297" i="1" s="1"/>
  <c r="M298" i="1" s="1"/>
  <c r="K295" i="1"/>
  <c r="K294" i="1"/>
  <c r="L293" i="1"/>
  <c r="M293" i="1" s="1"/>
  <c r="L292" i="1"/>
  <c r="K290" i="1"/>
  <c r="K289" i="1"/>
  <c r="L288" i="1"/>
  <c r="M288" i="1" s="1"/>
  <c r="L287" i="1"/>
  <c r="K285" i="1"/>
  <c r="K284" i="1"/>
  <c r="L283" i="1"/>
  <c r="M283" i="1" s="1"/>
  <c r="L282" i="1"/>
  <c r="M282" i="1" s="1"/>
  <c r="L281" i="1"/>
  <c r="M281" i="1" s="1"/>
  <c r="L280" i="1"/>
  <c r="K277" i="1"/>
  <c r="K276" i="1"/>
  <c r="L275" i="1"/>
  <c r="L276" i="1" s="1"/>
  <c r="K273" i="1"/>
  <c r="K272" i="1"/>
  <c r="L271" i="1"/>
  <c r="M271" i="1" s="1"/>
  <c r="M272" i="1" s="1"/>
  <c r="K269" i="1"/>
  <c r="K268" i="1"/>
  <c r="L267" i="1"/>
  <c r="M267" i="1" s="1"/>
  <c r="L266" i="1"/>
  <c r="K264" i="1"/>
  <c r="K263" i="1"/>
  <c r="L262" i="1"/>
  <c r="L261" i="1"/>
  <c r="M261" i="1" s="1"/>
  <c r="K259" i="1"/>
  <c r="K258" i="1"/>
  <c r="L257" i="1"/>
  <c r="M257" i="1" s="1"/>
  <c r="L256" i="1"/>
  <c r="M256" i="1" s="1"/>
  <c r="L255" i="1"/>
  <c r="M255" i="1" s="1"/>
  <c r="L254" i="1"/>
  <c r="M254" i="1" s="1"/>
  <c r="L253" i="1"/>
  <c r="M253" i="1" s="1"/>
  <c r="L252" i="1"/>
  <c r="M252" i="1" s="1"/>
  <c r="L251" i="1"/>
  <c r="M251" i="1" s="1"/>
  <c r="L250" i="1"/>
  <c r="M250" i="1" s="1"/>
  <c r="K246" i="1"/>
  <c r="K245" i="1"/>
  <c r="L244" i="1"/>
  <c r="K242" i="1"/>
  <c r="K241" i="1"/>
  <c r="L240" i="1"/>
  <c r="L241" i="1" s="1"/>
  <c r="K238" i="1"/>
  <c r="K237" i="1"/>
  <c r="L236" i="1"/>
  <c r="M236" i="1" s="1"/>
  <c r="M237" i="1" s="1"/>
  <c r="K234" i="1"/>
  <c r="K233" i="1"/>
  <c r="L232" i="1"/>
  <c r="M232" i="1" s="1"/>
  <c r="L231" i="1"/>
  <c r="L230" i="1"/>
  <c r="M230" i="1" s="1"/>
  <c r="K228" i="1"/>
  <c r="K227" i="1"/>
  <c r="L226" i="1"/>
  <c r="M226" i="1" s="1"/>
  <c r="L225" i="1"/>
  <c r="M225" i="1" s="1"/>
  <c r="K222" i="1"/>
  <c r="K221" i="1"/>
  <c r="L220" i="1"/>
  <c r="M220" i="1" s="1"/>
  <c r="L219" i="1"/>
  <c r="K217" i="1"/>
  <c r="K216" i="1"/>
  <c r="L215" i="1"/>
  <c r="M215" i="1" s="1"/>
  <c r="L214" i="1"/>
  <c r="M214" i="1" s="1"/>
  <c r="L213" i="1"/>
  <c r="M213" i="1" s="1"/>
  <c r="L212" i="1"/>
  <c r="L211" i="1"/>
  <c r="M211" i="1" s="1"/>
  <c r="L210" i="1"/>
  <c r="L209" i="1"/>
  <c r="M209" i="1" s="1"/>
  <c r="K206" i="1"/>
  <c r="K205" i="1"/>
  <c r="L204" i="1"/>
  <c r="M204" i="1" s="1"/>
  <c r="L203" i="1"/>
  <c r="M203" i="1" s="1"/>
  <c r="L202" i="1"/>
  <c r="M202" i="1" s="1"/>
  <c r="L201" i="1"/>
  <c r="K199" i="1"/>
  <c r="K198" i="1"/>
  <c r="L197" i="1"/>
  <c r="M197" i="1" s="1"/>
  <c r="L196" i="1"/>
  <c r="M196" i="1" s="1"/>
  <c r="L195" i="1"/>
  <c r="M195" i="1" s="1"/>
  <c r="K193" i="1"/>
  <c r="K192" i="1"/>
  <c r="L191" i="1"/>
  <c r="M191" i="1" s="1"/>
  <c r="L190" i="1"/>
  <c r="M190" i="1" s="1"/>
  <c r="L189" i="1"/>
  <c r="M189" i="1" s="1"/>
  <c r="L188" i="1"/>
  <c r="M188" i="1" s="1"/>
  <c r="L187" i="1"/>
  <c r="M187" i="1" s="1"/>
  <c r="L186" i="1"/>
  <c r="K184" i="1"/>
  <c r="K183" i="1"/>
  <c r="L182" i="1"/>
  <c r="M182" i="1" s="1"/>
  <c r="L181" i="1"/>
  <c r="M181" i="1" s="1"/>
  <c r="L180" i="1"/>
  <c r="M180" i="1" s="1"/>
  <c r="L179" i="1"/>
  <c r="M179" i="1" s="1"/>
  <c r="L178" i="1"/>
  <c r="M178" i="1" s="1"/>
  <c r="L177" i="1"/>
  <c r="M177" i="1" s="1"/>
  <c r="L176" i="1"/>
  <c r="M176" i="1" s="1"/>
  <c r="L175" i="1"/>
  <c r="M175" i="1" s="1"/>
  <c r="L174" i="1"/>
  <c r="M174" i="1" s="1"/>
  <c r="L173" i="1"/>
  <c r="M173" i="1" s="1"/>
  <c r="L172" i="1"/>
  <c r="M172" i="1" s="1"/>
  <c r="L171" i="1"/>
  <c r="M171" i="1" s="1"/>
  <c r="L170" i="1"/>
  <c r="M170" i="1" s="1"/>
  <c r="L169" i="1"/>
  <c r="M169" i="1" s="1"/>
  <c r="L168" i="1"/>
  <c r="M168" i="1" s="1"/>
  <c r="L167" i="1"/>
  <c r="M167" i="1" s="1"/>
  <c r="L166" i="1"/>
  <c r="M166" i="1" s="1"/>
  <c r="L165" i="1"/>
  <c r="M165" i="1" s="1"/>
  <c r="L164" i="1"/>
  <c r="M164" i="1" s="1"/>
  <c r="L163" i="1"/>
  <c r="L162" i="1"/>
  <c r="M162" i="1" s="1"/>
  <c r="L161" i="1"/>
  <c r="M161" i="1" s="1"/>
  <c r="L160" i="1"/>
  <c r="M160" i="1" s="1"/>
  <c r="L159" i="1"/>
  <c r="M159" i="1" s="1"/>
  <c r="K157" i="1"/>
  <c r="K156" i="1"/>
  <c r="L155" i="1"/>
  <c r="M155" i="1" s="1"/>
  <c r="L154" i="1"/>
  <c r="M154" i="1" s="1"/>
  <c r="L153" i="1"/>
  <c r="M153" i="1" s="1"/>
  <c r="L152" i="1"/>
  <c r="M152" i="1" s="1"/>
  <c r="L151" i="1"/>
  <c r="M151" i="1" s="1"/>
  <c r="L150" i="1"/>
  <c r="M150" i="1" s="1"/>
  <c r="L149" i="1"/>
  <c r="M149" i="1" s="1"/>
  <c r="L148" i="1"/>
  <c r="M148" i="1" s="1"/>
  <c r="L147" i="1"/>
  <c r="M147" i="1" s="1"/>
  <c r="L146" i="1"/>
  <c r="M146" i="1" s="1"/>
  <c r="L145" i="1"/>
  <c r="M145" i="1" s="1"/>
  <c r="L144" i="1"/>
  <c r="M144" i="1" s="1"/>
  <c r="L143" i="1"/>
  <c r="M143" i="1" s="1"/>
  <c r="L142" i="1"/>
  <c r="M142" i="1" s="1"/>
  <c r="K140" i="1"/>
  <c r="K139" i="1"/>
  <c r="L138" i="1"/>
  <c r="M138" i="1" s="1"/>
  <c r="M139" i="1" s="1"/>
  <c r="K136" i="1"/>
  <c r="K135" i="1"/>
  <c r="L134" i="1"/>
  <c r="M134" i="1" s="1"/>
  <c r="L133" i="1"/>
  <c r="M133" i="1" s="1"/>
  <c r="L132" i="1"/>
  <c r="M132" i="1" s="1"/>
  <c r="L131" i="1"/>
  <c r="M131" i="1" s="1"/>
  <c r="L130" i="1"/>
  <c r="M130" i="1" s="1"/>
  <c r="L129" i="1"/>
  <c r="M129" i="1" s="1"/>
  <c r="L128" i="1"/>
  <c r="M128" i="1" s="1"/>
  <c r="L127" i="1"/>
  <c r="M127" i="1" s="1"/>
  <c r="L126" i="1"/>
  <c r="M126" i="1" s="1"/>
  <c r="L125" i="1"/>
  <c r="M125" i="1" s="1"/>
  <c r="L124" i="1"/>
  <c r="M124" i="1" s="1"/>
  <c r="L123" i="1"/>
  <c r="M123" i="1" s="1"/>
  <c r="L122" i="1"/>
  <c r="M122" i="1" s="1"/>
  <c r="L121" i="1"/>
  <c r="K118" i="1"/>
  <c r="K117" i="1"/>
  <c r="L116" i="1"/>
  <c r="M116" i="1" s="1"/>
  <c r="L115" i="1"/>
  <c r="M115" i="1" s="1"/>
  <c r="L114" i="1"/>
  <c r="K110" i="1"/>
  <c r="K109" i="1"/>
  <c r="L108" i="1"/>
  <c r="M108" i="1" s="1"/>
  <c r="L107" i="1"/>
  <c r="M107" i="1" s="1"/>
  <c r="L106" i="1"/>
  <c r="M106" i="1" s="1"/>
  <c r="L105" i="1"/>
  <c r="K102" i="1"/>
  <c r="K101" i="1"/>
  <c r="L100" i="1"/>
  <c r="M100" i="1" s="1"/>
  <c r="L99" i="1"/>
  <c r="M99" i="1" s="1"/>
  <c r="L98" i="1"/>
  <c r="M98" i="1" s="1"/>
  <c r="L97" i="1"/>
  <c r="K95" i="1"/>
  <c r="K94" i="1"/>
  <c r="L93" i="1"/>
  <c r="M93" i="1" s="1"/>
  <c r="L92" i="1"/>
  <c r="M92" i="1" s="1"/>
  <c r="L91" i="1"/>
  <c r="M91" i="1" s="1"/>
  <c r="L90" i="1"/>
  <c r="M90" i="1" s="1"/>
  <c r="L89" i="1"/>
  <c r="M89" i="1" s="1"/>
  <c r="L88" i="1"/>
  <c r="M88" i="1" s="1"/>
  <c r="L87" i="1"/>
  <c r="M87" i="1" s="1"/>
  <c r="K85" i="1"/>
  <c r="K84" i="1"/>
  <c r="L83" i="1"/>
  <c r="M83" i="1" s="1"/>
  <c r="L82" i="1"/>
  <c r="M82" i="1" s="1"/>
  <c r="L81" i="1"/>
  <c r="M81" i="1" s="1"/>
  <c r="L80" i="1"/>
  <c r="M80" i="1" s="1"/>
  <c r="L79" i="1"/>
  <c r="M79" i="1" s="1"/>
  <c r="L78" i="1"/>
  <c r="M78" i="1" s="1"/>
  <c r="L77" i="1"/>
  <c r="M77" i="1" s="1"/>
  <c r="L76" i="1"/>
  <c r="M76" i="1" s="1"/>
  <c r="L75" i="1"/>
  <c r="K73" i="1"/>
  <c r="K72" i="1"/>
  <c r="L71" i="1"/>
  <c r="M71" i="1" s="1"/>
  <c r="L70" i="1"/>
  <c r="M70" i="1" s="1"/>
  <c r="L69" i="1"/>
  <c r="M69" i="1" s="1"/>
  <c r="L68" i="1"/>
  <c r="M68" i="1" s="1"/>
  <c r="L67" i="1"/>
  <c r="M67" i="1" s="1"/>
  <c r="L66" i="1"/>
  <c r="K64" i="1"/>
  <c r="K63" i="1"/>
  <c r="L62" i="1"/>
  <c r="M62" i="1" s="1"/>
  <c r="L61" i="1"/>
  <c r="M61" i="1" s="1"/>
  <c r="L60" i="1"/>
  <c r="M60" i="1" s="1"/>
  <c r="L59" i="1"/>
  <c r="M59" i="1" s="1"/>
  <c r="L58" i="1"/>
  <c r="M58" i="1" s="1"/>
  <c r="L57" i="1"/>
  <c r="M57" i="1" s="1"/>
  <c r="L56" i="1"/>
  <c r="M56" i="1" s="1"/>
  <c r="L55" i="1"/>
  <c r="M55" i="1" s="1"/>
  <c r="L54" i="1"/>
  <c r="M54" i="1" s="1"/>
  <c r="L53" i="1"/>
  <c r="M53" i="1" s="1"/>
  <c r="L52" i="1"/>
  <c r="M52" i="1" s="1"/>
  <c r="L51" i="1"/>
  <c r="M51" i="1" s="1"/>
  <c r="L50" i="1"/>
  <c r="M50" i="1" s="1"/>
  <c r="L49" i="1"/>
  <c r="M49" i="1" s="1"/>
  <c r="L48" i="1"/>
  <c r="M48" i="1" s="1"/>
  <c r="L47" i="1"/>
  <c r="K44" i="1"/>
  <c r="K43" i="1"/>
  <c r="L42" i="1"/>
  <c r="M42" i="1" s="1"/>
  <c r="L41" i="1"/>
  <c r="M41" i="1" s="1"/>
  <c r="L40" i="1"/>
  <c r="K37" i="1"/>
  <c r="K36" i="1"/>
  <c r="L35" i="1"/>
  <c r="M35" i="1" s="1"/>
  <c r="L34" i="1"/>
  <c r="K30" i="1"/>
  <c r="K29" i="1"/>
  <c r="L28" i="1"/>
  <c r="M28" i="1" s="1"/>
  <c r="M29" i="1" s="1"/>
  <c r="K26" i="1"/>
  <c r="K25" i="1"/>
  <c r="L24" i="1"/>
  <c r="K22" i="1"/>
  <c r="K21" i="1"/>
  <c r="L20" i="1"/>
  <c r="L19" i="1"/>
  <c r="M19" i="1" s="1"/>
  <c r="K17" i="1"/>
  <c r="K16" i="1"/>
  <c r="L15" i="1"/>
  <c r="M15" i="1" s="1"/>
  <c r="L14" i="1"/>
  <c r="M14" i="1" s="1"/>
  <c r="L13" i="1"/>
  <c r="M13" i="1" s="1"/>
  <c r="L12" i="1"/>
  <c r="M12" i="1" s="1"/>
  <c r="L11" i="1"/>
  <c r="M11" i="1" s="1"/>
  <c r="L10" i="1"/>
  <c r="K8" i="1"/>
  <c r="K7" i="1"/>
  <c r="L6" i="1"/>
  <c r="L7" i="1" s="1"/>
  <c r="L355" i="1" l="1"/>
  <c r="L269" i="1"/>
  <c r="L356" i="1"/>
  <c r="M380" i="1"/>
  <c r="L392" i="1"/>
  <c r="L305" i="1"/>
  <c r="L222" i="1"/>
  <c r="L294" i="1"/>
  <c r="L298" i="1"/>
  <c r="L299" i="1"/>
  <c r="L37" i="1"/>
  <c r="L8" i="1"/>
  <c r="M227" i="1"/>
  <c r="L316" i="1"/>
  <c r="L290" i="1"/>
  <c r="L29" i="1"/>
  <c r="L30" i="1"/>
  <c r="L110" i="1"/>
  <c r="L238" i="1"/>
  <c r="L193" i="1"/>
  <c r="L234" i="1"/>
  <c r="L375" i="1"/>
  <c r="L386" i="1"/>
  <c r="L25" i="1"/>
  <c r="L26" i="1"/>
  <c r="M24" i="1"/>
  <c r="M25" i="1" s="1"/>
  <c r="M262" i="1"/>
  <c r="M263" i="1" s="1"/>
  <c r="L263" i="1"/>
  <c r="K396" i="1"/>
  <c r="K393" i="1"/>
  <c r="M105" i="1"/>
  <c r="M109" i="1" s="1"/>
  <c r="M258" i="1"/>
  <c r="L43" i="1"/>
  <c r="M40" i="1"/>
  <c r="M43" i="1" s="1"/>
  <c r="L84" i="1"/>
  <c r="L136" i="1"/>
  <c r="L109" i="1"/>
  <c r="M121" i="1"/>
  <c r="M135" i="1" s="1"/>
  <c r="L216" i="1"/>
  <c r="M210" i="1"/>
  <c r="M325" i="1"/>
  <c r="M326" i="1" s="1"/>
  <c r="M156" i="1"/>
  <c r="L285" i="1"/>
  <c r="L395" i="1"/>
  <c r="L73" i="1"/>
  <c r="L217" i="1"/>
  <c r="L272" i="1"/>
  <c r="L326" i="1"/>
  <c r="L364" i="1"/>
  <c r="L363" i="1"/>
  <c r="M6" i="1"/>
  <c r="M7" i="1" s="1"/>
  <c r="L21" i="1"/>
  <c r="M66" i="1"/>
  <c r="M72" i="1" s="1"/>
  <c r="L184" i="1"/>
  <c r="L391" i="1"/>
  <c r="L72" i="1"/>
  <c r="M163" i="1"/>
  <c r="M183" i="1" s="1"/>
  <c r="L198" i="1"/>
  <c r="L237" i="1"/>
  <c r="L264" i="1"/>
  <c r="L273" i="1"/>
  <c r="L369" i="1"/>
  <c r="L16" i="1"/>
  <c r="M10" i="1"/>
  <c r="M16" i="1" s="1"/>
  <c r="M20" i="1"/>
  <c r="M21" i="1" s="1"/>
  <c r="L199" i="1"/>
  <c r="M219" i="1"/>
  <c r="M221" i="1" s="1"/>
  <c r="L221" i="1"/>
  <c r="L258" i="1"/>
  <c r="M383" i="1"/>
  <c r="M385" i="1" s="1"/>
  <c r="L36" i="1"/>
  <c r="M34" i="1"/>
  <c r="M36" i="1" s="1"/>
  <c r="L44" i="1"/>
  <c r="M94" i="1"/>
  <c r="L95" i="1"/>
  <c r="M198" i="1"/>
  <c r="L205" i="1"/>
  <c r="M201" i="1"/>
  <c r="M205" i="1" s="1"/>
  <c r="L206" i="1"/>
  <c r="L242" i="1"/>
  <c r="M240" i="1"/>
  <c r="M241" i="1" s="1"/>
  <c r="L284" i="1"/>
  <c r="L332" i="1"/>
  <c r="L340" i="1"/>
  <c r="M336" i="1"/>
  <c r="M340" i="1" s="1"/>
  <c r="L341" i="1"/>
  <c r="L380" i="1"/>
  <c r="L156" i="1"/>
  <c r="L183" i="1"/>
  <c r="M266" i="1"/>
  <c r="M268" i="1" s="1"/>
  <c r="L268" i="1"/>
  <c r="L322" i="1"/>
  <c r="L351" i="1"/>
  <c r="L246" i="1"/>
  <c r="L245" i="1"/>
  <c r="M309" i="1"/>
  <c r="M315" i="1" s="1"/>
  <c r="L315" i="1"/>
  <c r="L85" i="1"/>
  <c r="M244" i="1"/>
  <c r="M245" i="1" s="1"/>
  <c r="L259" i="1"/>
  <c r="M280" i="1"/>
  <c r="M284" i="1" s="1"/>
  <c r="L323" i="1"/>
  <c r="L385" i="1"/>
  <c r="L117" i="1"/>
  <c r="L118" i="1"/>
  <c r="L233" i="1"/>
  <c r="M231" i="1"/>
  <c r="M233" i="1" s="1"/>
  <c r="L368" i="1"/>
  <c r="M366" i="1"/>
  <c r="M368" i="1" s="1"/>
  <c r="L94" i="1"/>
  <c r="M114" i="1"/>
  <c r="M117" i="1" s="1"/>
  <c r="M212" i="1"/>
  <c r="L63" i="1"/>
  <c r="M47" i="1"/>
  <c r="M63" i="1" s="1"/>
  <c r="L101" i="1"/>
  <c r="M97" i="1"/>
  <c r="M101" i="1" s="1"/>
  <c r="L102" i="1"/>
  <c r="L17" i="1"/>
  <c r="L157" i="1"/>
  <c r="L289" i="1"/>
  <c r="M287" i="1"/>
  <c r="M289" i="1" s="1"/>
  <c r="M319" i="1"/>
  <c r="M75" i="1"/>
  <c r="M84" i="1" s="1"/>
  <c r="L139" i="1"/>
  <c r="L140" i="1"/>
  <c r="K397" i="1"/>
  <c r="L135" i="1"/>
  <c r="L22" i="1"/>
  <c r="L64" i="1"/>
  <c r="L192" i="1"/>
  <c r="M186" i="1"/>
  <c r="M192" i="1" s="1"/>
  <c r="M275" i="1"/>
  <c r="M276" i="1" s="1"/>
  <c r="L277" i="1"/>
  <c r="L376" i="1"/>
  <c r="L295" i="1"/>
  <c r="L306" i="1"/>
  <c r="L333" i="1"/>
  <c r="L352" i="1"/>
  <c r="L227" i="1"/>
  <c r="M292" i="1"/>
  <c r="M294" i="1" s="1"/>
  <c r="M303" i="1"/>
  <c r="M305" i="1" s="1"/>
  <c r="M330" i="1"/>
  <c r="M332" i="1" s="1"/>
  <c r="M345" i="1"/>
  <c r="M351" i="1" s="1"/>
  <c r="M358" i="1"/>
  <c r="M363" i="1" s="1"/>
  <c r="M373" i="1"/>
  <c r="M375" i="1" s="1"/>
  <c r="L381" i="1"/>
  <c r="L394" i="1"/>
  <c r="M388" i="1"/>
  <c r="M391" i="1" s="1"/>
  <c r="L228" i="1"/>
  <c r="M318" i="1"/>
  <c r="M322" i="1" l="1"/>
  <c r="L397" i="1"/>
  <c r="L393" i="1"/>
  <c r="M216" i="1"/>
  <c r="L396" i="1"/>
</calcChain>
</file>

<file path=xl/sharedStrings.xml><?xml version="1.0" encoding="utf-8"?>
<sst xmlns="http://schemas.openxmlformats.org/spreadsheetml/2006/main" count="1895" uniqueCount="551">
  <si>
    <t/>
  </si>
  <si>
    <t>Код единицы продаж</t>
  </si>
  <si>
    <t>Вес нетто штуки, кг</t>
  </si>
  <si>
    <t>Кол-во штук в коробе, шт</t>
  </si>
  <si>
    <t>Вес нетто короба, кг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</si>
  <si>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</si>
  <si>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</si>
  <si>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</si>
  <si>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</si>
  <si>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</si>
  <si>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</si>
  <si>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</si>
  <si>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</si>
  <si>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</si>
  <si>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пачки, кг</t>
  </si>
  <si>
    <t>в кор, шт</t>
  </si>
  <si>
    <t>коробки</t>
  </si>
  <si>
    <t>начиная с</t>
  </si>
  <si>
    <t>до</t>
  </si>
  <si>
    <t>Ядрена копоть</t>
  </si>
  <si>
    <t>Копченые колбасы</t>
  </si>
  <si>
    <t>SU002447</t>
  </si>
  <si>
    <t>В/к колбасы Колбаски Бюргерсы Ядрена копоть 0,3 Ядрена копоть</t>
  </si>
  <si>
    <t>кг</t>
  </si>
  <si>
    <t>Итого</t>
  </si>
  <si>
    <t>кор</t>
  </si>
  <si>
    <t>Сосиски</t>
  </si>
  <si>
    <t>SU002155</t>
  </si>
  <si>
    <t>Сосиски Классические Ядрена копоть Фикс.вес 0,33 ц/о мгс Ядрена копоть</t>
  </si>
  <si>
    <t>SU000341</t>
  </si>
  <si>
    <t>Сосиски Классические Ядрена копоть Фикс.вес 0,42 ц/о мгс Ядрена копоть</t>
  </si>
  <si>
    <t>SU002230</t>
  </si>
  <si>
    <t>Сосиски с горчицей Ядрена копоть Фикс.вес 0,33 ц/о мгс Ядрена копоть</t>
  </si>
  <si>
    <t>SU002893</t>
  </si>
  <si>
    <t>Сосиски С соусом Барбекю Ядрена копоть Фикс.вес 0,33 ц/о мгс Ядрена копоть</t>
  </si>
  <si>
    <t>SU002154</t>
  </si>
  <si>
    <t>Сосиски с сыром Ядрена копоть Фикс.вес 0,33 ц/о мгс Ядрена копоть</t>
  </si>
  <si>
    <t>SU000152</t>
  </si>
  <si>
    <t>Сосиски с сыром Ядрена копоть Фикс.вес 0,42 ц/о мгс Ядрена копоть</t>
  </si>
  <si>
    <t>Сырокопченые колбасы</t>
  </si>
  <si>
    <t>SU002050</t>
  </si>
  <si>
    <t>С/к колбасы Мини-салями во вкусом бекона Ядрена копоть Фикс.вес 0,05 б/о Ядрена копоть</t>
  </si>
  <si>
    <t>SU002648</t>
  </si>
  <si>
    <t>С/к колбасы Чипсы сырокопченые с натуральным филе и паприкой Ядрена копоть Фикс.вес 0,025 мгс 120 Ядрена копоть</t>
  </si>
  <si>
    <t>Продукты из мяса птицы копчено-вареные</t>
  </si>
  <si>
    <t>SU001872</t>
  </si>
  <si>
    <t>Продукты из мяса птицы копчено-вареные Крылышки копченые на решетке Ядрена копоть Фикс.вес 0,3 мгс Ядрена копоть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</si>
  <si>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</si>
  <si>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</si>
  <si>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</si>
  <si>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С/к колбасы Чипсы сыровяленые из натурального филе Ядрена копоть Фикс.вес 0,03 пакет мгс 120 Ядрена копоть</t>
  </si>
  <si>
    <t>Вязанка</t>
  </si>
  <si>
    <t>Столичная</t>
  </si>
  <si>
    <t>Ветчины</t>
  </si>
  <si>
    <t>SU002828</t>
  </si>
  <si>
    <t>Ветчины «Филейская» Весовые Вектор ТМ «Вязанка»</t>
  </si>
  <si>
    <t>SU002814</t>
  </si>
  <si>
    <t>Ветчины «Филейская» Фикс.вес 0,45 Вектор ТМ «Вязанка»</t>
  </si>
  <si>
    <t>Классическая</t>
  </si>
  <si>
    <t>Вареные колбасы</t>
  </si>
  <si>
    <t>SU002829</t>
  </si>
  <si>
    <t>Вареные колбасы «Филейская» Весовые Вектор ТМ «Вязанка»</t>
  </si>
  <si>
    <t>SU002815</t>
  </si>
  <si>
    <t>Вареные колбасы «Филейская» Фикс.вес 0,45 Вектор ТМ «Вязанка»</t>
  </si>
  <si>
    <t>SU002831</t>
  </si>
  <si>
    <t>Колбаса вареная Филейская ТМ Вязанка ТС Классическая полиамид ф/в 0,4 кг</t>
  </si>
  <si>
    <t>SU000124</t>
  </si>
  <si>
    <t>Вареные колбасы Вязанка со шпиком Вязанка Весовые Вектор Вязанка</t>
  </si>
  <si>
    <t>SU000722</t>
  </si>
  <si>
    <t>Вареные колбасы Докторская ГОСТ Вязанка Весовые Вектор Вязанка</t>
  </si>
  <si>
    <t>SU002830</t>
  </si>
  <si>
    <t>Вареные колбасы Молокуша Вязанка Вес п/а Вязанка</t>
  </si>
  <si>
    <t>SU001904</t>
  </si>
  <si>
    <t>Вареные колбасы с индейкой Вязанка Весовые вектор Вязанка</t>
  </si>
  <si>
    <t>SU002928</t>
  </si>
  <si>
    <t>Вареные колбасы "Сливушка" Вес П/а ТМ "Вязанка"</t>
  </si>
  <si>
    <t>SU000125</t>
  </si>
  <si>
    <t>Вареные колбасы Вязанка со шпиком Вязанка Фикс.вес 0,5 Вектор Вязанка</t>
  </si>
  <si>
    <t>SU001485</t>
  </si>
  <si>
    <t>Вареные колбасы Докторская ГОСТ Вязанка Фикс.вес 0,4 Вектор Вязанка</t>
  </si>
  <si>
    <t>SU002312</t>
  </si>
  <si>
    <t>Вареные колбасы Докторский гарант Вязанка Фикс.вес 0,4 Вектор Вязанка</t>
  </si>
  <si>
    <t>SU002674</t>
  </si>
  <si>
    <t>Вареные колбасы Классическая Вязанка Фикс.вес 0,6 Вектор Вязанка</t>
  </si>
  <si>
    <t>SU002832</t>
  </si>
  <si>
    <t>Вареные колбасы Молокуша Вязанка Фикс.вес 0,4 п/а Вязанка</t>
  </si>
  <si>
    <t>SU002816</t>
  </si>
  <si>
    <t>Вареные колбасы Молокуша Вязанка Фикс.вес 0,45 п/а Вязанка</t>
  </si>
  <si>
    <t>SU000084</t>
  </si>
  <si>
    <t>Вареные колбасы Молочная Стародворская Вязанка Фикс.вес 0,5 Вектор Вязанка</t>
  </si>
  <si>
    <t>SU001905</t>
  </si>
  <si>
    <t>Вареные колбасы с индейкой Вязанка Фикс.вес 0,45 вектор Вязанка</t>
  </si>
  <si>
    <t>SU002733</t>
  </si>
  <si>
    <t>Вареные колбасы Сливушка Вязанка Фикс.вес 0,375 П/а Вязанка</t>
  </si>
  <si>
    <t>SU002734</t>
  </si>
  <si>
    <t>Вареные колбасы Сливушка Вязанка Фикс.вес 0,45 П/а Вязанка</t>
  </si>
  <si>
    <t>SU002827</t>
  </si>
  <si>
    <t>Вареные колбасы Сливушка Вязанка Фикс.вес 0,75 П/а Вязанка</t>
  </si>
  <si>
    <t>SU001944</t>
  </si>
  <si>
    <t>Ветчины Вязанка с индейкой Вязанка Весовые Вектор Вязанка</t>
  </si>
  <si>
    <t>SU002488</t>
  </si>
  <si>
    <t>Ветчины Запекуша с сочным окороком Вязанка Весовые П/а Вязанка</t>
  </si>
  <si>
    <t>SU002833</t>
  </si>
  <si>
    <t>Ветчины Сливушка с индейкой Вязанка вес П/а Вязанка</t>
  </si>
  <si>
    <t>SU002313</t>
  </si>
  <si>
    <t>Ветчины Запекуша с сочным окороком Вязанка Фикс.вес 0,42 п/а Вязанка</t>
  </si>
  <si>
    <t>SU002735</t>
  </si>
  <si>
    <t>Ветчины Сливушка с индейкой Вязанка Фикс.вес 0,4 П/а Вязанка</t>
  </si>
  <si>
    <t>SU000082</t>
  </si>
  <si>
    <t>Ветчины Столичная Вязанка Фикс.вес 0,5 Вектор Вязанка</t>
  </si>
  <si>
    <t>SU000064</t>
  </si>
  <si>
    <t>В/к колбасы Балыковая Вязанка Весовые Фиброуз в/у Вязанка</t>
  </si>
  <si>
    <t>SU000664</t>
  </si>
  <si>
    <t>В/к колбасы Салями Финская Вязанка Весовые Фиброуз в/у Вязанка</t>
  </si>
  <si>
    <t>SU002308</t>
  </si>
  <si>
    <t>В/к колбасы Сервелат Запекуша с говядиной Вязанка Весовые П/а Вязанка</t>
  </si>
  <si>
    <t>SU002310</t>
  </si>
  <si>
    <t>В/к колбасы Сервелат Запекуша с сочным окороком Вязанка Весовые П/а Вязанка</t>
  </si>
  <si>
    <t>SU000097</t>
  </si>
  <si>
    <t>В/к колбасы Столичный Вязанка Весовые Фиброуз в/у Вязанка</t>
  </si>
  <si>
    <t>SU000665</t>
  </si>
  <si>
    <t>В/к колбасы Салями Финская Вязанка Фикс.вес 0,35 Фиброуз в/у Вязанка</t>
  </si>
  <si>
    <t>SU002307</t>
  </si>
  <si>
    <t>В/к колбасы Сервелат Запекуша с говядиной Вязанка Фикс.вес 0,35 П/а Вязанка</t>
  </si>
  <si>
    <t>SU002309</t>
  </si>
  <si>
    <t>В/к колбасы Сервелат Запекуша с сочным окороком Вязанка Фикс.вес 0,35 П/а Вязанка</t>
  </si>
  <si>
    <t>SU001605</t>
  </si>
  <si>
    <t>В/к колбасы Столичный Вязанка Фикс.вес 0,35 Фиброуз в/у Вязанка</t>
  </si>
  <si>
    <t>SU001523</t>
  </si>
  <si>
    <t>Сосиски Молокуши (Вязанка Молочные) Вязанка Весовые П/а мгс Вязанка</t>
  </si>
  <si>
    <t>SU001351</t>
  </si>
  <si>
    <t>Сосиски Рубленые Вязанка Весовые п/а мгс Вязанка</t>
  </si>
  <si>
    <t>SU001527</t>
  </si>
  <si>
    <t>Сосиски Венские Вязанка Фикс.вес 0,5 NDX мгс Вязанка</t>
  </si>
  <si>
    <t>SU001718</t>
  </si>
  <si>
    <t>Сосиски Молокуши (Вязанка Молочные) Вязанка Фикс.вес 0,45 П/а мгс Вязанка</t>
  </si>
  <si>
    <t>SU002658</t>
  </si>
  <si>
    <t>Сосиски Молокуши миникушай Вязанка Ф/в 0,45 амилюкс мгс Вязанка</t>
  </si>
  <si>
    <t>SU002769</t>
  </si>
  <si>
    <t>Сосиски Молокуши Миникушай Вязанка фикс.вес 0,33 п/а Вязанка</t>
  </si>
  <si>
    <t>SU001354</t>
  </si>
  <si>
    <t>Сосиски Рубленые Вязанка Фикс.вес 0,5 п/а мгс Вязанка</t>
  </si>
  <si>
    <t>Сардельки</t>
  </si>
  <si>
    <t>SU002071</t>
  </si>
  <si>
    <t>Сардельки Стародворские Вязанка Весовые Family Pack NDX мгс Вязанка</t>
  </si>
  <si>
    <t>SU001831</t>
  </si>
  <si>
    <t>Сардельки Стародворские Вязанка Весовые NDX мгс Вязанка</t>
  </si>
  <si>
    <t>SU002367</t>
  </si>
  <si>
    <t>Сардельки Сливушки #минидельки ТМ Вязанка айпил мгс ф/в 0,33 кг</t>
  </si>
  <si>
    <t>SU001500</t>
  </si>
  <si>
    <t>Сардельки Стародворские Вязанка Фикс.вес 0,47 NDX мгс Вязанка</t>
  </si>
  <si>
    <t>Сливушки</t>
  </si>
  <si>
    <t>SU001721</t>
  </si>
  <si>
    <t>Сосиски Сливочные Вязанка Сливушки Весовые П/а мгс Вязанка</t>
  </si>
  <si>
    <t>SU002139</t>
  </si>
  <si>
    <t>Сосиски Сливочные Сливушки Фикс.вес 0,33 П/а мгс Вязанка</t>
  </si>
  <si>
    <t>SU001720</t>
  </si>
  <si>
    <t>Сосиски Сливочные Сливушки Фикс.вес 0,45 П/а мгс Вязанка</t>
  </si>
  <si>
    <t>SU002438</t>
  </si>
  <si>
    <t>Сосиски Сливочные Сливушки Фикс.вес 0,67 П/а мгс Вязанка</t>
  </si>
  <si>
    <t>Стародворье</t>
  </si>
  <si>
    <t>Золоченная в печи</t>
  </si>
  <si>
    <t>SU002201</t>
  </si>
  <si>
    <t>Вареные колбасы Докторская ГОСТ Золоченная в печи Весовые ц/о в/у Стародворье</t>
  </si>
  <si>
    <t>SU002203</t>
  </si>
  <si>
    <t>Вареные колбасы Докторская стародворская Золоченная в печи Весовые ц/о в/у Стародворье</t>
  </si>
  <si>
    <t>SU002216</t>
  </si>
  <si>
    <t>Вареные колбасы Любительская стародворская Золоченная в печи Весовые ц/о в/у Стародворье</t>
  </si>
  <si>
    <t>Бордо</t>
  </si>
  <si>
    <t>SU000057</t>
  </si>
  <si>
    <t>Вареные колбасы Докторская По-стародворски Бордо Весовые б/о в/у Стародворье</t>
  </si>
  <si>
    <t>SU001777</t>
  </si>
  <si>
    <t>Вареные колбасы Докторская стародворская Бордо Весовые П/а Стародворье</t>
  </si>
  <si>
    <t>SU000058</t>
  </si>
  <si>
    <t>Вареные колбасы Молочная По-стародворски Бордо Весовые б/о в/у Стародворье</t>
  </si>
  <si>
    <t>SU001780</t>
  </si>
  <si>
    <t>Вареные колбасы Молочная Стародворская Бордо Весовые П/а Стародворье</t>
  </si>
  <si>
    <t>SU001778</t>
  </si>
  <si>
    <t>Вареные колбасы Русская Стародворская Бордо Весовые П/а Стародворье</t>
  </si>
  <si>
    <t>SU000043</t>
  </si>
  <si>
    <t>Вареные колбасы Стародворская Бордо Весовые П/а Стародворье</t>
  </si>
  <si>
    <t>SU001800</t>
  </si>
  <si>
    <t>Вареные колбасы Докторская стародворская Бордо Фикс.вес 0,5 П/а Стародворье</t>
  </si>
  <si>
    <t>SU001805</t>
  </si>
  <si>
    <t>Вареные колбасы Докторская традиционная Бордо Фикс.вес 0,5 П/а Стародворье</t>
  </si>
  <si>
    <t>SU001829</t>
  </si>
  <si>
    <t>Вареные колбасы Молочная Стародворская Бордо Фикс.вес 0,5 П/а Стародворье</t>
  </si>
  <si>
    <t>SU002823</t>
  </si>
  <si>
    <t>Вареные колбасы Сочинка с сочным окороком ТМ Стародворье ф/в 0,45 кг</t>
  </si>
  <si>
    <t>SU000078</t>
  </si>
  <si>
    <t>Вареные колбасы Стародворская Бордо Фикс.вес 0,4 П/а Стародворье</t>
  </si>
  <si>
    <t>SU002616</t>
  </si>
  <si>
    <t>Вареные колбасы Царедворская Бордо Фикс.вес 0,4 П/а стародворье</t>
  </si>
  <si>
    <t>SU002757</t>
  </si>
  <si>
    <t>Ветчина Сочинка с сочным окороком ТМ Стародворье полиамид ф/в 0,35 кг</t>
  </si>
  <si>
    <t>SU002941</t>
  </si>
  <si>
    <t>В/к колбасы "Сочинка по-европейски с сочной грудинкой" Весовой фиброуз ТМ "Стародворье"</t>
  </si>
  <si>
    <t>Новинка</t>
  </si>
  <si>
    <t>SU002943</t>
  </si>
  <si>
    <t>В/к колбасы "Сочинка по-фински с сочным окороком" Весовой фиброуз ТМ "Стародворье"</t>
  </si>
  <si>
    <t>SU001820</t>
  </si>
  <si>
    <t>В/к колбасы Зернистый Бордо Весовые Фиброуз в/у Стародворье</t>
  </si>
  <si>
    <t>SU001822</t>
  </si>
  <si>
    <t>В/к колбасы Кремлевский Бордо Весовые Фиброуз в/у Стародворье</t>
  </si>
  <si>
    <t>SU002756</t>
  </si>
  <si>
    <t>Колбаса Мясорубская ТМ Стародворье с рубленой грудинкой в оболочке фиброуз в вакуумной упаковке</t>
  </si>
  <si>
    <t>SU002876</t>
  </si>
  <si>
    <t>Копченые колбасы Салями Мясорубская с рубленым шпиком Бордо Весовой фиброуз Стародворье</t>
  </si>
  <si>
    <t>SU002847</t>
  </si>
  <si>
    <t>В/к колбасы Сервелат Мясорубский с мелкорубленным окороком Бордо Весовой фиброуз Стародворье</t>
  </si>
  <si>
    <t>SU002579</t>
  </si>
  <si>
    <t>В/к колбасы Кремлевский срез Бордо Фикс.вес 0,35 Фиброуз в/у Стародворье</t>
  </si>
  <si>
    <t>SU002660</t>
  </si>
  <si>
    <t>Колбаса Мясорубская ТМ Стародворье с рубленой грудинкой в оболочке фиброуз в вакуумной упаковке 0,35 кг срез</t>
  </si>
  <si>
    <t>SU002826</t>
  </si>
  <si>
    <t>В/к колбасы Мясорубская с рубленой грудинкой срез Бордо Фикс.вес 0,4 фиброуз в/у Стародворье</t>
  </si>
  <si>
    <t>SU002659</t>
  </si>
  <si>
    <t>В/к колбасы Сервелат Мясорубский с мелкорубленным окороком срез Бордо Фикс.вес 0,4 фиброуз Стародворье</t>
  </si>
  <si>
    <t>SU002617</t>
  </si>
  <si>
    <t>В/к колбасы Сервелат Филедворский срез Бордо Фикс.вес 0,35 фиброуз в/у стародворье</t>
  </si>
  <si>
    <t>SU002877</t>
  </si>
  <si>
    <t>Копченые колбасы Салями Мясорубская с рубленым шпиком срез Бордо ф/в 0,35 фиброуз Стародворье</t>
  </si>
  <si>
    <t>SU002848</t>
  </si>
  <si>
    <t>В/к колбасы Сервелат Мясорубский с мелкорубленным окороком срез Бордо Фикс.вес 0,35 фиброуз Стародворье</t>
  </si>
  <si>
    <t>SU002843</t>
  </si>
  <si>
    <t>Сосиски "Сочинки Молочные" Весовой п/а мгс ТМ "Стародворье"</t>
  </si>
  <si>
    <t>SU002842</t>
  </si>
  <si>
    <t>Сосиски "Сочинки Молочные" Фикс.вес 0,4 п/а мгс ТМ "Стародворье"</t>
  </si>
  <si>
    <t>SU002845</t>
  </si>
  <si>
    <t>Сосиски "Сочинки Сливочные" Весовые ТМ "Стародворье" 1,35 кг</t>
  </si>
  <si>
    <t>SU002844</t>
  </si>
  <si>
    <t>Сосиски "Сочинки Сливочные" Фикс.вес 0,4 п/а мгс ТМ "Стародворье"</t>
  </si>
  <si>
    <t>SU002857</t>
  </si>
  <si>
    <t>Сосиски Сочинки по-баварски ТМ Стародворье полиамид мгс вес СК3</t>
  </si>
  <si>
    <t>SU001340</t>
  </si>
  <si>
    <t>Сосиски Ганноверские Бордо Весовые П/а мгс Баварушка</t>
  </si>
  <si>
    <t>SU001727</t>
  </si>
  <si>
    <t>Сосиски Молочные по-стародворски Бордо Весовые П/а мгс Стародворье</t>
  </si>
  <si>
    <t>SU001728</t>
  </si>
  <si>
    <t>Сосиски Сливочные по-стародворски Бордо Весовые П/а мгс Стародворье</t>
  </si>
  <si>
    <t>SU002725</t>
  </si>
  <si>
    <t>Сосиски "Сочинки" Весовой п/а ТМ "Стародворье"</t>
  </si>
  <si>
    <t>06.07.2023</t>
  </si>
  <si>
    <t>Сосиски Сочинки Бордо Весовой п/а Стародворье</t>
  </si>
  <si>
    <t>SU002858</t>
  </si>
  <si>
    <t>Сосиски Сочинки по-баварски с сыром Бордо Весовой п/а Стародворье</t>
  </si>
  <si>
    <t>SU002795</t>
  </si>
  <si>
    <t>Сосиски Сочинки с сыром Бордо Весовой п/а Стародворье</t>
  </si>
  <si>
    <t>SU002801</t>
  </si>
  <si>
    <t>Сосиски Сочинки по-баварски с сыром Бавария Фикс.вес 0,4 П/а мгс Стародворье</t>
  </si>
  <si>
    <t>SU002802</t>
  </si>
  <si>
    <t>Сосиски Сочинки по-баварски с сыром ТМ Стародворье полиамид мгс ф/в 0,84 кг СК3</t>
  </si>
  <si>
    <t>SU002799</t>
  </si>
  <si>
    <t>Сосиски Сочинки по-баварски Бавария Фикс.вес 0,4 П/а мгс Стародворье</t>
  </si>
  <si>
    <t>SU002800</t>
  </si>
  <si>
    <t>Сосиски Сочинки по-баварски Бавария Фикс.вес 0,84 П/а мгс Стародворье</t>
  </si>
  <si>
    <t>SU001341</t>
  </si>
  <si>
    <t>Сосиски Ганноверские Бордо Фикс.вес 0,6 П/а мгс Баварушка</t>
  </si>
  <si>
    <t>SU001763</t>
  </si>
  <si>
    <t>Сосиски Молочные по-стародворски Бордо Фикс.вес 0,45 п/а мгс Стародворье</t>
  </si>
  <si>
    <t>SU001762</t>
  </si>
  <si>
    <t>Сосиски Сливочные по-стародворски Бордо Фикс.вес 0,45 П/а мгс Стародворье</t>
  </si>
  <si>
    <t>SU002618</t>
  </si>
  <si>
    <t>Сосиски "Сочинки с сочной грудинкой" Фикс.вес 0,4 П/а мгс ТМ "Стародворье"</t>
  </si>
  <si>
    <t>Сосиски Сочинки с сочной грудинкой Бордо Фикс.вес 0,4 П/а мгс Стародворье</t>
  </si>
  <si>
    <t>SU002621</t>
  </si>
  <si>
    <t>Сосиски Сочинки с сочным окороком Бордо Фикс.вес 0,4 П/а мгс Стародворье</t>
  </si>
  <si>
    <t>SU002686</t>
  </si>
  <si>
    <t>Сосиски Сочинки с сыром Бордо ф/в 0,4 кг п/а Стародворье</t>
  </si>
  <si>
    <t>SU001051</t>
  </si>
  <si>
    <t>Сардельки Нежные Бордо Весовые н/о мгс Стародворье</t>
  </si>
  <si>
    <t>SU000227</t>
  </si>
  <si>
    <t>Сардельки Стародворские с говядиной Бордо Весовые NDX мгс Стародворье</t>
  </si>
  <si>
    <t>SU001430</t>
  </si>
  <si>
    <t>Сардельки Шпикачки Бордо Весовые NDX мгс Стародворье</t>
  </si>
  <si>
    <t>SU002758</t>
  </si>
  <si>
    <t>Сардельки Сочинки с сочным окороком ТМ Стародворье полиамид мгс ф/в 0,4 кг СК3</t>
  </si>
  <si>
    <t>SU002759</t>
  </si>
  <si>
    <t>Сардельки Сочинки с сыром Бордо Фикс.вес 0,4 п/а Стародворье</t>
  </si>
  <si>
    <t>SU002691</t>
  </si>
  <si>
    <t>Сардельки Царедворские Бордо ф/в 1 кг п/а Стародворье</t>
  </si>
  <si>
    <t>SU001920</t>
  </si>
  <si>
    <t>С/к колбасы Княжеская Бордо Весовые б/о терм/п Стародворье</t>
  </si>
  <si>
    <t>SU001921</t>
  </si>
  <si>
    <t>С/к колбасы Салями Охотничья Бордо Весовые б/о терм/п 180 Стародворье</t>
  </si>
  <si>
    <t>SU001869</t>
  </si>
  <si>
    <t>С/к колбасы Швейцарская Бордо Фикс.вес 0,17 Фиброуз терм/п Стародворье</t>
  </si>
  <si>
    <t>Паштеты</t>
  </si>
  <si>
    <t>SU002369</t>
  </si>
  <si>
    <t>Паштеты Копчёный бекон Бордо фикс.вес 0,1 Стародворье</t>
  </si>
  <si>
    <t>SU002841</t>
  </si>
  <si>
    <t>Паштеты "Любительский ГОСТ" Фикс.вес 0,1 ТМ "Стародворье"</t>
  </si>
  <si>
    <t>SU002840</t>
  </si>
  <si>
    <t>Паштеты "Печеночный с морковью ГОСТ" Фикс.вес 0,1 ТМ "Стародворье"</t>
  </si>
  <si>
    <t>SU002368</t>
  </si>
  <si>
    <t>Паштеты Со сливочным маслом ГОСТ Бордо фикс.вес 0,1 Стародворье</t>
  </si>
  <si>
    <t>Фирменная</t>
  </si>
  <si>
    <t>SU001793</t>
  </si>
  <si>
    <t>Вареные колбасы Докторская По-стародворски Фирменная Весовые П/а Стародворье</t>
  </si>
  <si>
    <t>SU001799</t>
  </si>
  <si>
    <t>Вареные колбасы Молочная По-стародворски Фирменная Весовые П/а Стародворье</t>
  </si>
  <si>
    <t>SU001792</t>
  </si>
  <si>
    <t>Вареные колбасы Русская По-стародворски Фирменная Весовые П/а Стародворье</t>
  </si>
  <si>
    <t>SU001794</t>
  </si>
  <si>
    <t>Вареные колбасы Докторская По-стародворски Фирменная Фикс.вес 0,5 П/а Стародворье</t>
  </si>
  <si>
    <t>SU001795</t>
  </si>
  <si>
    <t>Вареные колбасы Молочная По-стародворски Фирменная Фикс.вес 0,5 П/а Стародворье</t>
  </si>
  <si>
    <t>SU001801</t>
  </si>
  <si>
    <t>В/к колбасы Сервелатная По-стародворски Фирменная Весовые Фиброуз в/у Стародворье</t>
  </si>
  <si>
    <t>SU000231</t>
  </si>
  <si>
    <t>В/к колбасы Сервелатная По-стародворски Фирменная Фикс.вес 0,7 Фиброуз в/у Стародворье</t>
  </si>
  <si>
    <t>Бавария</t>
  </si>
  <si>
    <t>SU002061</t>
  </si>
  <si>
    <t>П/к колбасы Баварские копченые Бавария Фикс.вес 0,28 NDX мгс Стародворье</t>
  </si>
  <si>
    <t>SU002252</t>
  </si>
  <si>
    <t>П/к колбасы Кракушка пряная с сальцем Бавария Фикс.вес 0,3 н/о в/у Стародворье</t>
  </si>
  <si>
    <t>SU001835</t>
  </si>
  <si>
    <t>Сосиски Баварские Бавария Весовые П/а мгс Стародворье</t>
  </si>
  <si>
    <t>SU001836</t>
  </si>
  <si>
    <t>Сосиски Баварские Бавария Фикс.вес 0,42 П/а мгс Стародворье</t>
  </si>
  <si>
    <t>SU001970</t>
  </si>
  <si>
    <t>Сосиски Баварские с сыром Бавария Фикс.вес 0,42 ц/о Стародворье</t>
  </si>
  <si>
    <t>SU002173</t>
  </si>
  <si>
    <t>Сардельки Баварские Бавария фикс.вес 0,38 п/а мгс Стародворье</t>
  </si>
  <si>
    <t>SU002092</t>
  </si>
  <si>
    <t>С/к колбасы Баварская Бавария Фикс.вес 0,17 б/о терм/п Стародворье</t>
  </si>
  <si>
    <t>SU002457</t>
  </si>
  <si>
    <t>С/в колбасы Филейбургская мраморная Бавария Фикс.вес 0,15 б/о в/у 150 Стародворье</t>
  </si>
  <si>
    <t>Особый рецепт</t>
  </si>
  <si>
    <t>Особая</t>
  </si>
  <si>
    <t>SU000251</t>
  </si>
  <si>
    <t>Вареные колбасы Докторская Особая Особая Весовые П/а Особый рецепт</t>
  </si>
  <si>
    <t>SU001578</t>
  </si>
  <si>
    <t>Вареные колбасы Молочная Особая Особая Весовые П/а Особый рецепт</t>
  </si>
  <si>
    <t>SU000102</t>
  </si>
  <si>
    <t>Вареные колбасы Особая Особая Весовые П/а Особый рецепт</t>
  </si>
  <si>
    <t>SU001989</t>
  </si>
  <si>
    <t>Вареные колбасы Докторская Особая Особая Фикс.вес 0,5 П/а Особый рецепт</t>
  </si>
  <si>
    <t>SU000256</t>
  </si>
  <si>
    <t>Вареные колбасы Особая Особая Фикс.вес 0,5 П/а Особый рецепт</t>
  </si>
  <si>
    <t>SU000126</t>
  </si>
  <si>
    <t>Ветчины Нежная Особая Особая Весовые П/а Особый рецепт большой батон</t>
  </si>
  <si>
    <t>SU002027</t>
  </si>
  <si>
    <t>Ветчины Нежная Особая Особая Фикс.вес 0,4 П/а Особый рецепт</t>
  </si>
  <si>
    <t>SU002362</t>
  </si>
  <si>
    <t>В/к колбасы Сервелат Филейный Особая Весовые Фиброуз в/у Особый рецепт</t>
  </si>
  <si>
    <t>SU002364</t>
  </si>
  <si>
    <t>В/к колбасы Чесночная Особая Весовые Фиброуз в/у Особый рецепт</t>
  </si>
  <si>
    <t>SU000246</t>
  </si>
  <si>
    <t>Сосиски Молочные Оригинальные Особая Весовые П/а мгс Особый рецепт</t>
  </si>
  <si>
    <t>SU002287</t>
  </si>
  <si>
    <t>Сардельки Сочные Особая Весовые NDX мгс Особый рецепт</t>
  </si>
  <si>
    <t>Особая Без свинины</t>
  </si>
  <si>
    <t>SU002899</t>
  </si>
  <si>
    <t>Вареные колбасы "Молочная оригинальная" Вес П/а ТМ "Особый рецепт" большой батон</t>
  </si>
  <si>
    <t>05.07.2023</t>
  </si>
  <si>
    <t>SU002073</t>
  </si>
  <si>
    <t>Вареные колбасы Докторская оригинальная Особая Без свинины Весовые П/а Особый рецепт</t>
  </si>
  <si>
    <t>SU002187</t>
  </si>
  <si>
    <t>Вареные колбасы Докторская оригинальная Особая Без свинины Весовые П/а Особый рецепт большой батон</t>
  </si>
  <si>
    <t>SU002462</t>
  </si>
  <si>
    <t>Вареные колбасы Докторская оригинальная Особая Без свинины Фикс.вес 0,4 П/а Особый рецепт</t>
  </si>
  <si>
    <t>SU002360</t>
  </si>
  <si>
    <t>В/к колбасы Сервелат Левантский Особая Без свинины Весовые в/у Особый рецепт</t>
  </si>
  <si>
    <t>SU002361</t>
  </si>
  <si>
    <t>В/к колбасы Сервелат Левантский Особая Без свинины Фикс.вес 0,35 в/у Особый рецепт</t>
  </si>
  <si>
    <t>SU002074</t>
  </si>
  <si>
    <t>Сосиски Молочные для завтрака Особая Без свинины Весовые П/а мгс Особый рецепт</t>
  </si>
  <si>
    <t>SU002205</t>
  </si>
  <si>
    <t>Сосиски Молочные для завтрака Особая Без свинины Фикс.вес 0,4 П/а мгс Особый рецепт</t>
  </si>
  <si>
    <t>SU002472</t>
  </si>
  <si>
    <t>Сардельки Левантские Особая Без свинины Весовые NDX мгс Особый рецепт</t>
  </si>
  <si>
    <t>Баварушка</t>
  </si>
  <si>
    <t>Филейбургская</t>
  </si>
  <si>
    <t>SU002477</t>
  </si>
  <si>
    <t>Вареные колбасы Филейбургская с филе сочного окорока Филейбургская Фикс.Вес 0,45 П/а Баварушка</t>
  </si>
  <si>
    <t>SU002476</t>
  </si>
  <si>
    <t>Вареные колбасы Филейбургская Филейбургская Фикс.Вес 0,45 П/а Баварушка</t>
  </si>
  <si>
    <t>SU002614</t>
  </si>
  <si>
    <t>В/к колбасы Салями Филейбургская зернистая Филейбургская Весовые фиброуз в/у Баварушка</t>
  </si>
  <si>
    <t>SU002615</t>
  </si>
  <si>
    <t>В/к колбасы Филейбургская с душистым чесноком Филейбургская Весовые фиброуз в/у Баварушка</t>
  </si>
  <si>
    <t>SU002613</t>
  </si>
  <si>
    <t>В/к колбасы Филейбургская с сочным окороком Филейбургская Весовые фиброуз в/у Баварушка</t>
  </si>
  <si>
    <t>SU002538</t>
  </si>
  <si>
    <t>В/к колбасы Салями Филейбургская зернистая срез Филейбургская Фикс.вес 0,35 фиброуз Баварушка</t>
  </si>
  <si>
    <t>SU002602</t>
  </si>
  <si>
    <t>В/к колбасы Сервелат Филейбургский с ароматными пряностями срез Филейбургская Фикс.вес 0,35 фиброуз Баварушка</t>
  </si>
  <si>
    <t>SU002603</t>
  </si>
  <si>
    <t>В/к колбасы Сервелат Филейбургский с копченой грудинкой срез Филейбургская Фикс.вес 0,35 фиброуз Баварушка</t>
  </si>
  <si>
    <t>SU002606</t>
  </si>
  <si>
    <t>В/к колбасы Сервелат Филейбургский с филе сочного окорока срез Филейбургская Фикс.вес 0,35 Фиброуз в/у Баварушка</t>
  </si>
  <si>
    <t>SU002448</t>
  </si>
  <si>
    <t>Сосиски Филейбургские с филе сочного окорока Филейбургская Вес П/а мгс Баварушка</t>
  </si>
  <si>
    <t>SU002557</t>
  </si>
  <si>
    <t>Сосиски Баварушки (с грудкой ГОСТ 31962-2013) Филейбургская Фикс.вес 0,33 П/а мгс Баварушка</t>
  </si>
  <si>
    <t>SU002285</t>
  </si>
  <si>
    <t>Сосиски Баварушки (со сливочным маслом ГОСТ 32261-2013) Филейбургская Фикс.вес 0,6 П/а мгс Баварушка</t>
  </si>
  <si>
    <t>SU002419</t>
  </si>
  <si>
    <t>Сосиски Филейбургские с филе сочного окорока Филейбургская Фикс.вес 0,55 П/а мгс Баварушка</t>
  </si>
  <si>
    <t>SU002846</t>
  </si>
  <si>
    <t>Сардельки "Шпикачки Филейбургские" весовые н/о ТМ "Баварушка"</t>
  </si>
  <si>
    <t>Балыкбургская</t>
  </si>
  <si>
    <t>SU002542</t>
  </si>
  <si>
    <t>Ветчины Балыкбургская Балыкбургская Весовые Фиброуз Баварушка</t>
  </si>
  <si>
    <t>SU002319</t>
  </si>
  <si>
    <t>Ветчины Балыкбургская срез Балыкбургская Фикс.вес 0,42 Фиброуз в/у Баварушка</t>
  </si>
  <si>
    <t>SU002612</t>
  </si>
  <si>
    <t>В/к колбасы Балыкбургская Балыкбургская Весовые фиброуз в/у Баварушка</t>
  </si>
  <si>
    <t>SU002545</t>
  </si>
  <si>
    <t>В/к колбасы Балыкбургская рубленая срез Балыкбургская Фикс.вес 0,35 фиброуз в/у Баварушка</t>
  </si>
  <si>
    <t>SU002726</t>
  </si>
  <si>
    <t>В/к колбасы Балыкбургская с копченым балыком срез Балыкбургская Фикс.вес 0,28 фиброуз в/у Баварушка</t>
  </si>
  <si>
    <t>SU002604</t>
  </si>
  <si>
    <t>В/к колбасы Балыкбургская с копченым балыком срез Балыкбургская Фикс.вес 0,35 фиброуз в/у Баварушка</t>
  </si>
  <si>
    <t>SU002358</t>
  </si>
  <si>
    <t>Колбаса Балыкбургская по-краковски с копченым балыком в натуральной оболочке 0,28 кг</t>
  </si>
  <si>
    <t>Дугушка</t>
  </si>
  <si>
    <t>SU002011</t>
  </si>
  <si>
    <t>Вареные колбасы Докторская ГОСТ Дугушка Весовые Вектор Дугушка</t>
  </si>
  <si>
    <t>SU002094</t>
  </si>
  <si>
    <t>Вареные колбасы Докторская Дугушка Дугушка Весовые Вектор Дугушка</t>
  </si>
  <si>
    <t>SU002182</t>
  </si>
  <si>
    <t>Вареные колбасы Дугушка со шпиком Дугушка Весовые Вектор Дугушка</t>
  </si>
  <si>
    <t>SU002010</t>
  </si>
  <si>
    <t>Вареные колбасы Молочная Дугушка Дугушка Весовые Вектор Дугушка</t>
  </si>
  <si>
    <t>SU002019</t>
  </si>
  <si>
    <t>Вареные колбасы Докторская ГОСТ Дугушка Фикс.вес 0,4 Вектор Дугушка</t>
  </si>
  <si>
    <t>SU002020</t>
  </si>
  <si>
    <t>Вареные колбасы Молочная Дугушка Дугушка Фикс.вес 0,4 Вектор Дугушка</t>
  </si>
  <si>
    <t>SU002035</t>
  </si>
  <si>
    <t>Ветчины Дугушка Дугушка Вес б/о Дугушка</t>
  </si>
  <si>
    <t>SU002919</t>
  </si>
  <si>
    <t>В/к колбасы "Салями Запеченая" Фикс.вес 0,6 Вектор ТМ "Дугушка"</t>
  </si>
  <si>
    <t>SU002918</t>
  </si>
  <si>
    <t>В/к колбасы "Сервелат Запеченный" Фикс.вес 0,6 Вектор ТМ "Дугушка"</t>
  </si>
  <si>
    <t>SU002150</t>
  </si>
  <si>
    <t>В/к колбасы Рубленая Запеченная Дугушка Весовые Вектор Дугушка</t>
  </si>
  <si>
    <t>SU002158</t>
  </si>
  <si>
    <t>В/к колбасы Салями Запеченая Дугушка Весовые Вектор Дугушка</t>
  </si>
  <si>
    <t>SU002151</t>
  </si>
  <si>
    <t>В/к колбасы Сервелат Запеченный Дугушка Вес Вектор Дугушка</t>
  </si>
  <si>
    <t>SU002218</t>
  </si>
  <si>
    <t>Сосиски Молочные Дугушки Дугушка Весовые П/а мгс Дугушка</t>
  </si>
  <si>
    <t>SU002219</t>
  </si>
  <si>
    <t>Сосиски Сливочные Дугушки Дугушка Весовые П/а мгс Дугушка</t>
  </si>
  <si>
    <t>Зареченские продукты</t>
  </si>
  <si>
    <t>SU002807</t>
  </si>
  <si>
    <t>Вареные колбасы "Муромская" Весовой п/а ТМ "Зареченские"</t>
  </si>
  <si>
    <t>SU002808</t>
  </si>
  <si>
    <t>Вареные колбасы "Нежная" НТУ Весовые П/а ТМ "Зареченские"</t>
  </si>
  <si>
    <t>SU002806</t>
  </si>
  <si>
    <t>Ветчины "Нежная" Весовой п/а ТМ "Зареченские"</t>
  </si>
  <si>
    <t>SU002811</t>
  </si>
  <si>
    <t>Ветчины "Нежная" Весовой п/а ТМ "Зареченские" большой батон</t>
  </si>
  <si>
    <t>SU002805</t>
  </si>
  <si>
    <t>Копченые колбасы Пражский Зареченские продукты Весовой фиброуз Зареченские</t>
  </si>
  <si>
    <t>SU002809</t>
  </si>
  <si>
    <t>В/к колбасы "Рижский" НТУ Весовые Фиброуз в/у ТМ "Зареченские"</t>
  </si>
  <si>
    <t>SU002810</t>
  </si>
  <si>
    <t>Сосиски "Датские" НТУ Весовые П/а мгс ТМ "Зареченские"</t>
  </si>
  <si>
    <t>SU002803</t>
  </si>
  <si>
    <t>Сосиски "Сочные" Весовой п/а ТМ "Зареченские"</t>
  </si>
  <si>
    <t>SU002804</t>
  </si>
  <si>
    <t>Сосиски "Сочные" Фикс.вес 0,5 п/а ТМ "Зареченские"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</si>
  <si>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</si>
  <si>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</si>
  <si>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</si>
  <si>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</si>
  <si>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</si>
  <si>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</si>
  <si>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</si>
  <si>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</si>
  <si>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ТОРГОВАЯ МАРКА</t>
  </si>
  <si>
    <t>СЕРИЯ</t>
  </si>
  <si>
    <t>ИТОГО, кг</t>
  </si>
  <si>
    <t>КОД ЛП</t>
  </si>
  <si>
    <t>ОСОБЫЙ РЕЦЕПТ</t>
  </si>
  <si>
    <t>БАВАРУШКА</t>
  </si>
  <si>
    <t>ДУГУШКА</t>
  </si>
  <si>
    <t>ЗАРЕЧЕНСКИЕ</t>
  </si>
  <si>
    <t>СТАРОДВОРЬЕ</t>
  </si>
  <si>
    <t>ВЯЗАНКА</t>
  </si>
  <si>
    <t>ЯДРЕНА КОПОТЬ</t>
  </si>
  <si>
    <t>022</t>
  </si>
  <si>
    <t>005</t>
  </si>
  <si>
    <t>023</t>
  </si>
  <si>
    <t>025</t>
  </si>
  <si>
    <t>311</t>
  </si>
  <si>
    <t>333</t>
  </si>
  <si>
    <t>016</t>
  </si>
  <si>
    <t>018</t>
  </si>
  <si>
    <t>029</t>
  </si>
  <si>
    <t>030</t>
  </si>
  <si>
    <t>284</t>
  </si>
  <si>
    <t>034</t>
  </si>
  <si>
    <t>222</t>
  </si>
  <si>
    <t>264</t>
  </si>
  <si>
    <t>060</t>
  </si>
  <si>
    <t>246</t>
  </si>
  <si>
    <t>243</t>
  </si>
  <si>
    <t>244</t>
  </si>
  <si>
    <t>079</t>
  </si>
  <si>
    <t>253</t>
  </si>
  <si>
    <t>260</t>
  </si>
  <si>
    <t>102</t>
  </si>
  <si>
    <t>258</t>
  </si>
  <si>
    <t>104</t>
  </si>
  <si>
    <t>273</t>
  </si>
  <si>
    <t>247</t>
  </si>
  <si>
    <t>250</t>
  </si>
  <si>
    <t>263</t>
  </si>
  <si>
    <t>083</t>
  </si>
  <si>
    <t>231</t>
  </si>
  <si>
    <t>059</t>
  </si>
  <si>
    <t>084</t>
  </si>
  <si>
    <t>251</t>
  </si>
  <si>
    <t>096</t>
  </si>
  <si>
    <t>092</t>
  </si>
  <si>
    <t>219</t>
  </si>
  <si>
    <t>230</t>
  </si>
  <si>
    <t>235</t>
  </si>
  <si>
    <t>068</t>
  </si>
  <si>
    <t>201</t>
  </si>
  <si>
    <t>248</t>
  </si>
  <si>
    <t>255</t>
  </si>
  <si>
    <t>267</t>
  </si>
  <si>
    <t>266</t>
  </si>
  <si>
    <t>117</t>
  </si>
  <si>
    <t>118</t>
  </si>
  <si>
    <t>217</t>
  </si>
  <si>
    <t>215</t>
  </si>
  <si>
    <t>229</t>
  </si>
  <si>
    <t>057</t>
  </si>
  <si>
    <t>200</t>
  </si>
  <si>
    <t>242</t>
  </si>
  <si>
    <t>316</t>
  </si>
  <si>
    <t>321</t>
  </si>
  <si>
    <t>317</t>
  </si>
  <si>
    <t>279</t>
  </si>
  <si>
    <t>225</t>
  </si>
  <si>
    <t>315</t>
  </si>
  <si>
    <t>004</t>
  </si>
  <si>
    <t>058</t>
  </si>
  <si>
    <t>109</t>
  </si>
  <si>
    <t>220</t>
  </si>
  <si>
    <t>236</t>
  </si>
  <si>
    <t>239</t>
  </si>
  <si>
    <t>283</t>
  </si>
  <si>
    <t>331</t>
  </si>
  <si>
    <t>старое СКЮ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</si>
</sst>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#,##0.00_ ;[Red]\-#,##0.00\ "/>
    <numFmt numFmtId="166" formatCode="#,##0_ ;[Red]\-#,##0\ "/>
  </numFmts>
  <fonts count="24" x14ac:knownFonts="1">
    <font>
      <sz val="11"/>
      <color theme="1"/>
      <name val="Calibri"/>
      <family val="2"/>
      <scheme val="minor"/>
    </font>
    <font>
      <sz val="10"/>
      <name val="Arial Cyr"/>
      <charset val="204"/>
    </font>
    <font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b/>
      <sz val="8"/>
      <color rgb="FF651C32"/>
      <name val="Arial Cyr"/>
      <charset val="204"/>
    </font>
    <font>
      <sz val="8"/>
      <name val="Arial Cyr"/>
      <charset val="204"/>
    </font>
    <font>
      <b/>
      <sz val="8"/>
      <color rgb="FF651C32"/>
      <name val="Arial Cyr"/>
      <family val="2"/>
      <charset val="204"/>
    </font>
    <font>
      <b/>
      <sz val="7"/>
      <color rgb="FF651C32"/>
      <name val="Arial Cyr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Cyr"/>
      <family val="2"/>
      <charset val="204"/>
    </font>
    <font>
      <b/>
      <sz val="11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sz val="8"/>
      <color rgb="FF000000"/>
      <name val="Arial Cyr"/>
      <charset val="204"/>
    </font>
    <font>
      <sz val="10"/>
      <color theme="1"/>
      <name val="Arial Cyr"/>
      <charset val="204"/>
    </font>
    <font>
      <sz val="10"/>
      <name val="Arial Cyr"/>
      <family val="2"/>
      <charset val="204"/>
    </font>
    <font>
      <b/>
      <sz val="8"/>
      <name val="Arial Cyr"/>
      <charset val="204"/>
    </font>
    <font>
      <sz val="11"/>
      <color rgb="FFC00000"/>
      <name val="Gadugi"/>
      <family val="2"/>
      <charset val="1"/>
    </font>
    <font>
      <vertAlign val="superscript"/>
      <sz val="10"/>
      <color rgb="FF651C32"/>
      <name val="Arial Cyr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22">
    <border>
      <left/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 style="thick">
        <color rgb="FF651C32"/>
      </left>
      <right style="thick">
        <color rgb="FF651C32"/>
      </right>
      <top/>
      <bottom style="thick">
        <color rgb="FF651C32"/>
      </bottom>
      <diagonal/>
    </border>
    <border>
      <left/>
      <right style="thick">
        <color rgb="FF651C3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ck">
        <color rgb="FF651C32"/>
      </right>
      <top/>
      <bottom/>
      <diagonal/>
    </border>
    <border>
      <left style="thick">
        <color rgb="FF651C32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79">
    <xf numFmtId="0" fontId="0" fillId="0" borderId="0" xfId="0"/>
    <xf numFmtId="0" fontId="0" fillId="0" borderId="0" xfId="0" applyFill="1" applyProtection="1">
      <protection hidden="1"/>
    </xf>
    <xf numFmtId="0" fontId="0" fillId="0" borderId="0" xfId="0" applyFill="1" applyProtection="1">
      <protection locked="0"/>
    </xf>
    <xf numFmtId="0" fontId="7" fillId="2" borderId="1" xfId="0" applyFont="1" applyFill="1" applyBorder="1" applyAlignment="1" applyProtection="1">
      <alignment horizontal="center" vertical="center" wrapText="1"/>
      <protection hidden="1"/>
    </xf>
    <xf numFmtId="1" fontId="11" fillId="0" borderId="4" xfId="0" applyNumberFormat="1" applyFont="1" applyFill="1" applyBorder="1" applyAlignment="1">
      <alignment horizontal="center" vertical="center"/>
    </xf>
    <xf numFmtId="164" fontId="5" fillId="0" borderId="1" xfId="0" applyNumberFormat="1" applyFont="1" applyFill="1" applyBorder="1" applyAlignment="1" applyProtection="1">
      <alignment horizontal="center" vertical="center"/>
      <protection hidden="1"/>
    </xf>
    <xf numFmtId="0" fontId="5" fillId="0" borderId="1" xfId="0" applyNumberFormat="1" applyFont="1" applyFill="1" applyBorder="1" applyAlignment="1" applyProtection="1">
      <alignment horizontal="center" vertical="center"/>
      <protection hidden="1"/>
    </xf>
    <xf numFmtId="0" fontId="5" fillId="0" borderId="1" xfId="0" applyFont="1" applyFill="1" applyBorder="1" applyAlignment="1">
      <alignment horizontal="left"/>
    </xf>
    <xf numFmtId="0" fontId="13" fillId="0" borderId="1" xfId="0" applyFont="1" applyFill="1" applyBorder="1" applyAlignment="1" applyProtection="1">
      <alignment horizontal="center"/>
      <protection hidden="1"/>
    </xf>
    <xf numFmtId="2" fontId="15" fillId="0" borderId="1" xfId="0" applyNumberFormat="1" applyFont="1" applyFill="1" applyBorder="1" applyAlignment="1" applyProtection="1">
      <alignment horizontal="center"/>
    </xf>
    <xf numFmtId="2" fontId="15" fillId="0" borderId="5" xfId="0" applyNumberFormat="1" applyFont="1" applyFill="1" applyBorder="1" applyAlignment="1" applyProtection="1">
      <alignment horizontal="center" wrapText="1"/>
    </xf>
    <xf numFmtId="0" fontId="16" fillId="0" borderId="5" xfId="0" applyFont="1" applyFill="1" applyBorder="1" applyProtection="1">
      <protection hidden="1"/>
    </xf>
    <xf numFmtId="0" fontId="2" fillId="2" borderId="1" xfId="0" applyFont="1" applyFill="1" applyBorder="1" applyAlignment="1" applyProtection="1">
      <alignment horizontal="center"/>
      <protection hidden="1"/>
    </xf>
    <xf numFmtId="165" fontId="4" fillId="2" borderId="1" xfId="0" applyNumberFormat="1" applyFont="1" applyFill="1" applyBorder="1" applyAlignment="1" applyProtection="1">
      <alignment horizontal="right"/>
    </xf>
    <xf numFmtId="165" fontId="4" fillId="2" borderId="0" xfId="0" applyNumberFormat="1" applyFont="1" applyFill="1" applyBorder="1" applyAlignment="1" applyProtection="1">
      <alignment horizontal="right"/>
    </xf>
    <xf numFmtId="0" fontId="17" fillId="2" borderId="1" xfId="0" applyFont="1" applyFill="1" applyBorder="1" applyAlignment="1" applyProtection="1">
      <alignment horizontal="center"/>
      <protection hidden="1"/>
    </xf>
    <xf numFmtId="166" fontId="20" fillId="0" borderId="0" xfId="0" applyNumberFormat="1" applyFont="1" applyFill="1" applyAlignment="1" applyProtection="1">
      <alignment horizontal="center"/>
      <protection hidden="1"/>
    </xf>
    <xf numFmtId="0" fontId="21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0" fontId="22" fillId="0" borderId="15" xfId="0" applyFont="1" applyFill="1" applyBorder="1" applyAlignment="1" applyProtection="1">
      <alignment horizontal="center" vertical="center" wrapText="1"/>
      <protection hidden="1"/>
    </xf>
    <xf numFmtId="4" fontId="23" fillId="0" borderId="17" xfId="1" applyNumberFormat="1" applyFont="1" applyFill="1" applyBorder="1" applyAlignment="1" applyProtection="1">
      <alignment horizontal="center" vertical="center"/>
      <protection hidden="1"/>
    </xf>
    <xf numFmtId="0" fontId="6" fillId="2" borderId="1" xfId="0" applyFont="1" applyFill="1" applyBorder="1" applyAlignment="1" applyProtection="1">
      <alignment horizontal="center" vertical="center" wrapText="1"/>
      <protection hidden="1"/>
    </xf>
    <xf numFmtId="0" fontId="6" fillId="2" borderId="6" xfId="1" applyFont="1" applyFill="1" applyBorder="1" applyAlignment="1" applyProtection="1">
      <alignment horizontal="center" vertical="center" wrapText="1"/>
      <protection locked="0" hidden="1"/>
    </xf>
    <xf numFmtId="0" fontId="6" fillId="2" borderId="5" xfId="0" applyFont="1" applyFill="1" applyBorder="1" applyAlignment="1" applyProtection="1">
      <alignment horizontal="center" vertical="center" wrapText="1"/>
      <protection hidden="1"/>
    </xf>
    <xf numFmtId="0" fontId="6" fillId="2" borderId="8" xfId="1" applyFont="1" applyFill="1" applyBorder="1" applyAlignment="1" applyProtection="1">
      <alignment horizontal="center" vertical="center" wrapText="1"/>
      <protection locked="0" hidden="1"/>
    </xf>
    <xf numFmtId="0" fontId="12" fillId="0" borderId="3" xfId="0" applyFont="1" applyFill="1" applyBorder="1" applyAlignment="1">
      <alignment horizontal="left" vertical="center" wrapText="1"/>
    </xf>
    <xf numFmtId="0" fontId="0" fillId="2" borderId="0" xfId="0" applyFill="1" applyAlignment="1" applyProtection="1">
      <alignment horizontal="center"/>
      <protection hidden="1"/>
    </xf>
    <xf numFmtId="0" fontId="0" fillId="2" borderId="10" xfId="0" applyFill="1" applyBorder="1" applyAlignment="1" applyProtection="1">
      <alignment horizontal="center"/>
      <protection hidden="1"/>
    </xf>
    <xf numFmtId="0" fontId="4" fillId="2" borderId="11" xfId="0" applyFont="1" applyFill="1" applyBorder="1" applyAlignment="1" applyProtection="1">
      <alignment horizontal="right"/>
      <protection hidden="1"/>
    </xf>
    <xf numFmtId="0" fontId="4" fillId="2" borderId="12" xfId="0" applyFont="1" applyFill="1" applyBorder="1" applyAlignment="1" applyProtection="1">
      <alignment horizontal="right"/>
      <protection hidden="1"/>
    </xf>
    <xf numFmtId="0" fontId="4" fillId="2" borderId="13" xfId="0" applyFont="1" applyFill="1" applyBorder="1" applyAlignment="1" applyProtection="1">
      <alignment horizontal="right"/>
      <protection hidden="1"/>
    </xf>
    <xf numFmtId="0" fontId="0" fillId="2" borderId="2" xfId="0" applyFill="1" applyBorder="1" applyAlignment="1" applyProtection="1">
      <alignment horizontal="center"/>
      <protection hidden="1"/>
    </xf>
    <xf numFmtId="0" fontId="4" fillId="2" borderId="3" xfId="0" applyFont="1" applyFill="1" applyBorder="1" applyAlignment="1" applyProtection="1">
      <alignment horizontal="left"/>
      <protection hidden="1"/>
    </xf>
    <xf numFmtId="0" fontId="4" fillId="2" borderId="9" xfId="0" applyFont="1" applyFill="1" applyBorder="1" applyAlignment="1" applyProtection="1">
      <alignment horizontal="left"/>
      <protection hidden="1"/>
    </xf>
    <xf numFmtId="0" fontId="4" fillId="2" borderId="4" xfId="0" applyFont="1" applyFill="1" applyBorder="1" applyAlignment="1" applyProtection="1">
      <alignment horizontal="left"/>
      <protection hidden="1"/>
    </xf>
    <xf numFmtId="0" fontId="22" fillId="0" borderId="19" xfId="0" applyFont="1" applyFill="1" applyBorder="1" applyAlignment="1" applyProtection="1">
      <alignment horizontal="center" vertical="center" wrapText="1"/>
      <protection hidden="1"/>
    </xf>
    <xf numFmtId="2" fontId="8" fillId="0" borderId="0" xfId="0" applyNumberFormat="1" applyFont="1" applyFill="1" applyBorder="1" applyAlignment="1" applyProtection="1">
      <alignment horizontal="center" vertical="center"/>
    </xf>
    <xf numFmtId="0" fontId="2" fillId="2" borderId="1" xfId="0" applyFont="1" applyFill="1" applyBorder="1" applyAlignment="1" applyProtection="1">
      <alignment horizontal="center" vertical="center"/>
      <protection hidden="1"/>
    </xf>
    <xf numFmtId="165" fontId="14" fillId="3" borderId="1" xfId="0" applyNumberFormat="1" applyFont="1" applyFill="1" applyBorder="1" applyAlignment="1" applyProtection="1">
      <alignment horizontal="center" vertical="center"/>
      <protection locked="0"/>
    </xf>
    <xf numFmtId="165" fontId="4" fillId="2" borderId="1" xfId="0" applyNumberFormat="1" applyFont="1" applyFill="1" applyBorder="1" applyAlignment="1" applyProtection="1">
      <alignment horizontal="center" vertical="center"/>
    </xf>
    <xf numFmtId="166" fontId="4" fillId="2" borderId="1" xfId="0" applyNumberFormat="1" applyFont="1" applyFill="1" applyBorder="1" applyAlignment="1" applyProtection="1">
      <alignment horizontal="center" vertical="center"/>
    </xf>
    <xf numFmtId="0" fontId="0" fillId="0" borderId="0" xfId="0" applyFill="1" applyAlignment="1" applyProtection="1">
      <alignment horizontal="center" vertical="center"/>
      <protection hidden="1"/>
    </xf>
    <xf numFmtId="165" fontId="14" fillId="0" borderId="1" xfId="0" applyNumberFormat="1" applyFont="1" applyFill="1" applyBorder="1" applyAlignment="1" applyProtection="1">
      <alignment horizontal="center" vertical="center"/>
    </xf>
    <xf numFmtId="0" fontId="0" fillId="0" borderId="0" xfId="0" applyFill="1" applyAlignment="1" applyProtection="1">
      <alignment horizontal="center"/>
      <protection hidden="1"/>
    </xf>
    <xf numFmtId="0" fontId="6" fillId="0" borderId="7" xfId="0" applyFont="1" applyFill="1" applyBorder="1" applyAlignment="1" applyProtection="1">
      <alignment horizontal="center" vertical="center" wrapText="1"/>
      <protection hidden="1"/>
    </xf>
    <xf numFmtId="0" fontId="3" fillId="0" borderId="14" xfId="0" applyFont="1" applyFill="1" applyBorder="1" applyAlignment="1" applyProtection="1">
      <alignment horizontal="center" vertical="center" wrapText="1"/>
      <protection hidden="1"/>
    </xf>
    <xf numFmtId="0" fontId="3" fillId="0" borderId="16" xfId="0" applyFont="1" applyFill="1" applyBorder="1" applyAlignment="1" applyProtection="1">
      <alignment horizontal="center" vertical="center" wrapText="1"/>
      <protection hidden="1"/>
    </xf>
    <xf numFmtId="0" fontId="3" fillId="0" borderId="18" xfId="0" applyFont="1" applyFill="1" applyBorder="1" applyAlignment="1" applyProtection="1">
      <alignment horizontal="center" vertical="center" wrapText="1"/>
      <protection hidden="1"/>
    </xf>
    <xf numFmtId="0" fontId="6" fillId="2" borderId="4" xfId="0" applyFont="1" applyFill="1" applyBorder="1" applyAlignment="1" applyProtection="1">
      <alignment horizontal="center" vertical="center" wrapText="1"/>
      <protection hidden="1"/>
    </xf>
    <xf numFmtId="0" fontId="6" fillId="0" borderId="5" xfId="0" applyFont="1" applyFill="1" applyBorder="1" applyAlignment="1" applyProtection="1">
      <alignment horizontal="center" vertical="center" wrapText="1"/>
      <protection hidden="1"/>
    </xf>
    <xf numFmtId="49" fontId="11" fillId="0" borderId="4" xfId="0" applyNumberFormat="1" applyFont="1" applyFill="1" applyBorder="1" applyAlignment="1">
      <alignment horizontal="center" vertical="center"/>
    </xf>
    <xf numFmtId="49" fontId="6" fillId="0" borderId="5" xfId="0" applyNumberFormat="1" applyFont="1" applyFill="1" applyBorder="1" applyAlignment="1" applyProtection="1">
      <alignment horizontal="center" vertical="center" wrapText="1"/>
      <protection hidden="1"/>
    </xf>
    <xf numFmtId="49" fontId="6" fillId="0" borderId="7" xfId="0" applyNumberFormat="1" applyFont="1" applyFill="1" applyBorder="1" applyAlignment="1" applyProtection="1">
      <alignment horizontal="center" vertical="center" wrapText="1"/>
      <protection hidden="1"/>
    </xf>
    <xf numFmtId="49" fontId="8" fillId="0" borderId="0" xfId="0" applyNumberFormat="1" applyFont="1" applyFill="1" applyBorder="1" applyAlignment="1" applyProtection="1">
      <alignment horizontal="center" vertical="center"/>
    </xf>
    <xf numFmtId="49" fontId="0" fillId="0" borderId="0" xfId="0" applyNumberFormat="1" applyFill="1" applyProtection="1">
      <protection hidden="1"/>
    </xf>
    <xf numFmtId="49" fontId="0" fillId="0" borderId="0" xfId="0" applyNumberFormat="1" applyFill="1" applyAlignment="1" applyProtection="1">
      <alignment horizontal="center"/>
      <protection hidden="1"/>
    </xf>
    <xf numFmtId="49" fontId="3" fillId="0" borderId="20" xfId="0" applyNumberFormat="1" applyFont="1" applyFill="1" applyBorder="1" applyAlignment="1" applyProtection="1">
      <alignment horizontal="center" vertical="center" wrapText="1"/>
      <protection hidden="1"/>
    </xf>
    <xf numFmtId="49" fontId="3" fillId="0" borderId="21" xfId="0" applyNumberFormat="1" applyFont="1" applyFill="1" applyBorder="1" applyAlignment="1" applyProtection="1">
      <alignment horizontal="center" vertical="center" wrapText="1"/>
      <protection hidden="1"/>
    </xf>
    <xf numFmtId="49" fontId="3" fillId="0" borderId="0" xfId="0" applyNumberFormat="1" applyFont="1" applyFill="1" applyBorder="1" applyAlignment="1" applyProtection="1">
      <alignment horizontal="center" vertical="center" wrapText="1"/>
      <protection hidden="1"/>
    </xf>
    <xf numFmtId="49" fontId="11" fillId="5" borderId="4" xfId="0" applyNumberFormat="1" applyFont="1" applyFill="1" applyBorder="1" applyAlignment="1">
      <alignment horizontal="center" vertical="center"/>
    </xf>
    <xf numFmtId="0" fontId="12" fillId="6" borderId="3" xfId="0" applyFont="1" applyFill="1" applyBorder="1" applyAlignment="1">
      <alignment horizontal="left" vertical="center" wrapText="1"/>
    </xf>
    <xf numFmtId="0" fontId="12" fillId="7" borderId="3" xfId="0" applyFont="1" applyFill="1" applyBorder="1" applyAlignment="1">
      <alignment horizontal="left" vertical="center" wrapText="1"/>
    </xf>
    <xf numFmtId="0" fontId="12" fillId="5" borderId="3" xfId="0" applyFont="1" applyFill="1" applyBorder="1" applyAlignment="1">
      <alignment horizontal="left" vertical="center" wrapText="1"/>
    </xf>
    <xf numFmtId="0" fontId="9" fillId="4" borderId="0" xfId="0" applyFont="1" applyFill="1" applyBorder="1" applyAlignment="1" applyProtection="1">
      <alignment horizontal="center"/>
      <protection hidden="1"/>
    </xf>
    <xf numFmtId="2" fontId="10" fillId="4" borderId="0" xfId="0" applyNumberFormat="1" applyFont="1" applyFill="1" applyBorder="1" applyAlignment="1" applyProtection="1">
      <alignment horizontal="center"/>
      <protection hidden="1"/>
    </xf>
    <xf numFmtId="2" fontId="8" fillId="0" borderId="0" xfId="0" applyNumberFormat="1" applyFont="1" applyFill="1" applyBorder="1" applyAlignment="1" applyProtection="1">
      <alignment horizontal="center" vertical="center"/>
    </xf>
    <xf numFmtId="1" fontId="11" fillId="8" borderId="4" xfId="0" applyNumberFormat="1" applyFont="1" applyFill="1" applyBorder="1" applyAlignment="1">
      <alignment horizontal="center" vertical="center"/>
    </xf>
    <xf numFmtId="49" fontId="11" fillId="8" borderId="4" xfId="0" applyNumberFormat="1" applyFont="1" applyFill="1" applyBorder="1" applyAlignment="1">
      <alignment horizontal="center" vertical="center"/>
    </xf>
    <xf numFmtId="164" fontId="5" fillId="8" borderId="1" xfId="0" applyNumberFormat="1" applyFont="1" applyFill="1" applyBorder="1" applyAlignment="1" applyProtection="1">
      <alignment horizontal="center" vertical="center"/>
      <protection hidden="1"/>
    </xf>
    <xf numFmtId="0" fontId="5" fillId="8" borderId="1" xfId="0" applyNumberFormat="1" applyFont="1" applyFill="1" applyBorder="1" applyAlignment="1" applyProtection="1">
      <alignment horizontal="center" vertical="center"/>
      <protection hidden="1"/>
    </xf>
    <xf numFmtId="0" fontId="12" fillId="8" borderId="3" xfId="0" applyFont="1" applyFill="1" applyBorder="1" applyAlignment="1">
      <alignment horizontal="left" vertical="center" wrapText="1"/>
    </xf>
    <xf numFmtId="0" fontId="5" fillId="8" borderId="1" xfId="0" applyFont="1" applyFill="1" applyBorder="1" applyAlignment="1">
      <alignment horizontal="left"/>
    </xf>
    <xf numFmtId="0" fontId="13" fillId="8" borderId="1" xfId="0" applyFont="1" applyFill="1" applyBorder="1" applyAlignment="1" applyProtection="1">
      <alignment horizontal="center"/>
      <protection hidden="1"/>
    </xf>
    <xf numFmtId="165" fontId="14" fillId="8" borderId="1" xfId="0" applyNumberFormat="1" applyFont="1" applyFill="1" applyBorder="1" applyAlignment="1" applyProtection="1">
      <alignment horizontal="center" vertical="center"/>
      <protection locked="0"/>
    </xf>
    <xf numFmtId="165" fontId="14" fillId="8" borderId="1" xfId="0" applyNumberFormat="1" applyFont="1" applyFill="1" applyBorder="1" applyAlignment="1" applyProtection="1">
      <alignment horizontal="center" vertical="center"/>
    </xf>
    <xf numFmtId="2" fontId="15" fillId="8" borderId="1" xfId="0" applyNumberFormat="1" applyFont="1" applyFill="1" applyBorder="1" applyAlignment="1" applyProtection="1">
      <alignment horizontal="center"/>
    </xf>
    <xf numFmtId="2" fontId="15" fillId="8" borderId="5" xfId="0" applyNumberFormat="1" applyFont="1" applyFill="1" applyBorder="1" applyAlignment="1" applyProtection="1">
      <alignment horizontal="center" wrapText="1"/>
    </xf>
    <xf numFmtId="0" fontId="16" fillId="8" borderId="5" xfId="0" applyFont="1" applyFill="1" applyBorder="1" applyProtection="1">
      <protection hidden="1"/>
    </xf>
    <xf numFmtId="0" fontId="0" fillId="8" borderId="0" xfId="0" applyFill="1" applyProtection="1">
      <protection hidden="1"/>
    </xf>
  </cellXfs>
  <cellStyles count="2">
    <cellStyle name="Обычный" xfId="0" builtinId="0"/>
    <cellStyle name="Обычный 2" xfId="1" xr:uid="{00000000-0005-0000-0000-000001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0.152\&#1092;&#1072;&#1081;&#1083;&#1086;&#1074;&#1099;&#1081;%20&#1086;&#1073;&#1084;&#1077;&#1085;&#1085;&#1080;&#1082;\&#1047;&#1072;&#1074;%20&#1089;&#1082;&#1083;&#1072;&#1076;&#1086;&#1084;\&#1041;&#1083;&#1072;&#1085;&#1082;%20&#1050;&#1048;%20%20&#1082;&#1083;&#1080;&#1077;&#1085;&#1090;%20&#1054;&#1054;&#1054;%20&#1051;&#1054;&#1043;&#1048;&#1057;&#1058;&#1048;&#1063;&#1045;&#1057;&#1050;&#1048;&#1049;%20&#1055;&#1040;&#1056;&#1058;&#1053;&#1045;&#1056;%20&#1085;&#1072;%20&#1086;&#1090;&#1075;&#1088;&#1091;&#1079;&#1082;&#1091;%20&#1089;%2003.07.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Бланк заказа"/>
      <sheetName val="Setting"/>
    </sheetNames>
    <sheetDataSet>
      <sheetData sheetId="0">
        <row r="9">
          <cell r="D9" t="str">
            <v/>
          </cell>
        </row>
      </sheetData>
      <sheetData sheetId="1">
        <row r="3">
          <cell r="B3" t="str">
            <v>Доставка</v>
          </cell>
        </row>
        <row r="4">
          <cell r="B4" t="str">
            <v>Самовывоз</v>
          </cell>
        </row>
        <row r="6">
          <cell r="B6" t="str">
            <v>ЛП, ООО, Крым Респ, Симферополь г, Данилова ул, 43В, лит В, офис 4,</v>
          </cell>
          <cell r="C6" t="str">
            <v>590704_1</v>
          </cell>
          <cell r="D6" t="str">
            <v>1</v>
          </cell>
        </row>
        <row r="7">
          <cell r="B7" t="str">
            <v>ЛП, ООО, Орловская обл, Орёл г, Ливенская ул, д.78,</v>
          </cell>
          <cell r="C7" t="str">
            <v>590704_2</v>
          </cell>
          <cell r="D7" t="str">
            <v>2</v>
          </cell>
        </row>
        <row r="8">
          <cell r="B8" t="str">
            <v>ЛП, ООО, (сеть) Крым Респ, Симферополь г, Данилова ул, д. 43В, лит В, офис 4,</v>
          </cell>
          <cell r="C8" t="str">
            <v>590704_3</v>
          </cell>
          <cell r="D8" t="str">
            <v>3</v>
          </cell>
        </row>
        <row r="9">
          <cell r="B9" t="str">
            <v>ЛП, ООО, Крым Респ, Симферополь г, Данилова ул, д. 43В, лит В, офис 4</v>
          </cell>
          <cell r="C9" t="str">
            <v>590704_5</v>
          </cell>
          <cell r="D9" t="str">
            <v>4</v>
          </cell>
        </row>
        <row r="10">
          <cell r="B10" t="str">
            <v>ЛП, ООО, 73009, Херсон г, Некрасова ул, 2,</v>
          </cell>
          <cell r="C10" t="str">
            <v>590704_4</v>
          </cell>
          <cell r="D10" t="str">
            <v>5</v>
          </cell>
        </row>
        <row r="11">
          <cell r="B11" t="str">
            <v>ЛП, ООО, Краснодарский край, Сочи г, Фурманова ул, д. 12Г,</v>
          </cell>
          <cell r="C11" t="str">
            <v>590704_6</v>
          </cell>
          <cell r="D11" t="str">
            <v>6</v>
          </cell>
        </row>
        <row r="12">
          <cell r="B12" t="str">
            <v>ЛП, ООО, Краснодарский край, Сочи г, Строительный пер, д. 10А,</v>
          </cell>
          <cell r="C12" t="str">
            <v>590704_7</v>
          </cell>
          <cell r="D12" t="str">
            <v>7</v>
          </cell>
        </row>
        <row r="13">
          <cell r="B13" t="str">
            <v>ЛП, ООО, Краснодарский край, Краснодар г, им Вишняковой проезд, д. 1/5,</v>
          </cell>
          <cell r="C13" t="str">
            <v>590704_8</v>
          </cell>
          <cell r="D13" t="str">
            <v>8</v>
          </cell>
        </row>
        <row r="15">
          <cell r="B15" t="str">
            <v>295021Российская Федерация, Крым Респ, Симферополь г, Данилова ул, 43В, лит В, офис 4,</v>
          </cell>
        </row>
        <row r="17">
          <cell r="B17" t="str">
            <v>302004Российская Федерация, Орловская обл, Орёл г, Ливенская ул, д.78,</v>
          </cell>
        </row>
        <row r="19">
          <cell r="B19" t="str">
            <v>295021Российская Федерация, Крым Респ, Симферополь г, Данилова ул, д. 43В, лит В, офис 4,</v>
          </cell>
        </row>
        <row r="21">
          <cell r="B21" t="str">
            <v>295021Российская Федерация, Крым Респ, Симферополь г, Данилова ул, д. 43В, лит В, офис 4</v>
          </cell>
        </row>
        <row r="23">
          <cell r="B23" t="str">
            <v>Российская Федерация, Херсонская обл, Херсон г, Некрасова ул, д. 2,</v>
          </cell>
        </row>
        <row r="25">
          <cell r="B25" t="str">
            <v>354024Российская Федерация, Краснодарский край, Сочи г, Фурманова ул, д. 12Г,</v>
          </cell>
        </row>
        <row r="27">
          <cell r="B27" t="str">
            <v>354068Российская Федерация, Краснодарский край, Сочи г, Строительный пер, д. 10А,</v>
          </cell>
        </row>
        <row r="29">
          <cell r="B29" t="str">
            <v>350001Российская Федерация, Краснодарский край, Краснодар г, им Вишняковой проезд, д. 1/5,</v>
          </cell>
        </row>
        <row r="31">
          <cell r="B31" t="str">
            <v>CFR</v>
          </cell>
        </row>
        <row r="32">
          <cell r="B32" t="str">
            <v>CIF</v>
          </cell>
        </row>
        <row r="33">
          <cell r="B33" t="str">
            <v>CIP</v>
          </cell>
        </row>
        <row r="34">
          <cell r="B34" t="str">
            <v>CPT</v>
          </cell>
        </row>
        <row r="35">
          <cell r="B35" t="str">
            <v>DAP</v>
          </cell>
        </row>
        <row r="36">
          <cell r="B36" t="str">
            <v>DAT</v>
          </cell>
        </row>
        <row r="37">
          <cell r="B37" t="str">
            <v>DDP</v>
          </cell>
        </row>
        <row r="38">
          <cell r="B38" t="str">
            <v>EXW</v>
          </cell>
        </row>
        <row r="39">
          <cell r="B39" t="str">
            <v>FAS</v>
          </cell>
        </row>
        <row r="40">
          <cell r="B40" t="str">
            <v>FCA</v>
          </cell>
        </row>
        <row r="41">
          <cell r="B41" t="str">
            <v>FOB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04"/>
  <sheetViews>
    <sheetView tabSelected="1" zoomScale="115" zoomScaleNormal="115" workbookViewId="0">
      <pane ySplit="1" topLeftCell="A2" activePane="bottomLeft" state="frozen"/>
      <selection pane="bottomLeft" activeCell="P76" sqref="P76"/>
    </sheetView>
  </sheetViews>
  <sheetFormatPr defaultColWidth="9.140625" defaultRowHeight="15" x14ac:dyDescent="0.25"/>
  <cols>
    <col min="1" max="1" width="10.42578125" style="1" bestFit="1" customWidth="1"/>
    <col min="2" max="2" width="9.140625" style="54"/>
    <col min="3" max="3" width="7.42578125" style="16" customWidth="1"/>
    <col min="4" max="4" width="8.42578125" style="16" customWidth="1"/>
    <col min="5" max="5" width="7.85546875" style="16" bestFit="1" customWidth="1"/>
    <col min="6" max="6" width="7.28515625" style="16" bestFit="1" customWidth="1"/>
    <col min="7" max="7" width="87.85546875" style="17" customWidth="1"/>
    <col min="8" max="8" width="6.7109375" style="18" customWidth="1"/>
    <col min="9" max="9" width="4.140625" style="18" customWidth="1"/>
    <col min="10" max="10" width="4.5703125" style="18" customWidth="1"/>
    <col min="11" max="11" width="8.5703125" style="41" customWidth="1"/>
    <col min="12" max="12" width="10" style="41" customWidth="1"/>
    <col min="13" max="13" width="7.85546875" style="1" customWidth="1"/>
    <col min="14" max="14" width="11" style="1" customWidth="1"/>
    <col min="15" max="15" width="9.5703125" style="1" customWidth="1"/>
    <col min="16" max="16384" width="9.140625" style="1"/>
  </cols>
  <sheetData>
    <row r="1" spans="1:15" ht="51" customHeight="1" x14ac:dyDescent="0.25">
      <c r="A1" s="49" t="s">
        <v>1</v>
      </c>
      <c r="B1" s="51" t="s">
        <v>476</v>
      </c>
      <c r="C1" s="48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3" t="s">
        <v>7</v>
      </c>
      <c r="I1" s="21"/>
      <c r="J1" s="21" t="s">
        <v>8</v>
      </c>
      <c r="K1" s="21" t="s">
        <v>9</v>
      </c>
      <c r="L1" s="22" t="s">
        <v>10</v>
      </c>
      <c r="M1" s="21" t="s">
        <v>11</v>
      </c>
      <c r="N1" s="23" t="s">
        <v>12</v>
      </c>
      <c r="O1" s="23" t="s">
        <v>13</v>
      </c>
    </row>
    <row r="2" spans="1:15" ht="22.9" customHeight="1" x14ac:dyDescent="0.25">
      <c r="A2" s="44"/>
      <c r="B2" s="52"/>
      <c r="C2" s="21" t="s">
        <v>14</v>
      </c>
      <c r="D2" s="21" t="s">
        <v>15</v>
      </c>
      <c r="E2" s="21" t="s">
        <v>16</v>
      </c>
      <c r="F2" s="21"/>
      <c r="G2" s="21"/>
      <c r="H2" s="3" t="s">
        <v>17</v>
      </c>
      <c r="I2" s="3" t="s">
        <v>18</v>
      </c>
      <c r="J2" s="21"/>
      <c r="K2" s="21"/>
      <c r="L2" s="24"/>
      <c r="M2" s="21"/>
      <c r="N2" s="23"/>
      <c r="O2" s="23"/>
    </row>
    <row r="3" spans="1:15" ht="15" customHeight="1" x14ac:dyDescent="0.25">
      <c r="A3" s="36"/>
      <c r="B3" s="53"/>
      <c r="C3" s="65" t="s">
        <v>483</v>
      </c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</row>
    <row r="4" spans="1:15" ht="15" customHeight="1" x14ac:dyDescent="0.25">
      <c r="C4" s="63" t="s">
        <v>19</v>
      </c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</row>
    <row r="5" spans="1:15" ht="15" customHeight="1" x14ac:dyDescent="0.25">
      <c r="C5" s="64" t="s">
        <v>20</v>
      </c>
      <c r="D5" s="64"/>
      <c r="E5" s="64"/>
      <c r="F5" s="64"/>
      <c r="G5" s="64"/>
      <c r="H5" s="64"/>
      <c r="I5" s="64"/>
      <c r="J5" s="64"/>
      <c r="K5" s="64"/>
      <c r="L5" s="64"/>
      <c r="M5" s="64"/>
      <c r="N5" s="64"/>
      <c r="O5" s="64"/>
    </row>
    <row r="6" spans="1:15" ht="15" customHeight="1" x14ac:dyDescent="0.25">
      <c r="A6" s="4" t="s">
        <v>21</v>
      </c>
      <c r="B6" s="50"/>
      <c r="C6" s="5">
        <v>0.3</v>
      </c>
      <c r="D6" s="6">
        <v>6</v>
      </c>
      <c r="E6" s="5">
        <v>1.8</v>
      </c>
      <c r="F6" s="6">
        <v>35</v>
      </c>
      <c r="G6" s="25" t="s">
        <v>22</v>
      </c>
      <c r="H6" s="7" t="s">
        <v>0</v>
      </c>
      <c r="I6" s="7" t="s">
        <v>0</v>
      </c>
      <c r="J6" s="8" t="s">
        <v>23</v>
      </c>
      <c r="K6" s="38">
        <v>0</v>
      </c>
      <c r="L6" s="42">
        <f>IFERROR(IF(K6="",0,CEILING((K6/$E6),1)*$E6),"")</f>
        <v>0</v>
      </c>
      <c r="M6" s="9" t="str">
        <f>IFERROR(IF(L6=0,"",ROUNDUP(L6/E6,0)*0.00753),"")</f>
        <v/>
      </c>
      <c r="N6" s="10" t="s">
        <v>0</v>
      </c>
      <c r="O6" s="11" t="s">
        <v>0</v>
      </c>
    </row>
    <row r="7" spans="1:15" ht="15" customHeight="1" x14ac:dyDescent="0.25">
      <c r="A7" s="43"/>
      <c r="B7" s="55"/>
      <c r="C7" s="26"/>
      <c r="D7" s="26"/>
      <c r="E7" s="26"/>
      <c r="F7" s="27"/>
      <c r="G7" s="28" t="s">
        <v>24</v>
      </c>
      <c r="H7" s="29"/>
      <c r="I7" s="30"/>
      <c r="J7" s="12" t="s">
        <v>25</v>
      </c>
      <c r="K7" s="39">
        <f>IFERROR(K6/E6,"0")</f>
        <v>0</v>
      </c>
      <c r="L7" s="39">
        <f>IFERROR(L6/E6,"0")</f>
        <v>0</v>
      </c>
      <c r="M7" s="13">
        <f>IFERROR(IF(M6="",0,M6),"0")</f>
        <v>0</v>
      </c>
      <c r="N7" s="14"/>
      <c r="O7" s="14"/>
    </row>
    <row r="8" spans="1:15" ht="15" customHeight="1" x14ac:dyDescent="0.25">
      <c r="A8" s="43"/>
      <c r="B8" s="55"/>
      <c r="C8" s="26"/>
      <c r="D8" s="26"/>
      <c r="E8" s="26"/>
      <c r="F8" s="27"/>
      <c r="G8" s="28" t="s">
        <v>24</v>
      </c>
      <c r="H8" s="29"/>
      <c r="I8" s="30"/>
      <c r="J8" s="12" t="s">
        <v>23</v>
      </c>
      <c r="K8" s="39">
        <f>IFERROR(SUM(K6:K6),"0")</f>
        <v>0</v>
      </c>
      <c r="L8" s="39">
        <f>IFERROR(SUM(L6:L6),"0")</f>
        <v>0</v>
      </c>
      <c r="M8" s="12"/>
      <c r="N8" s="14"/>
      <c r="O8" s="14"/>
    </row>
    <row r="9" spans="1:15" ht="15" customHeight="1" x14ac:dyDescent="0.25">
      <c r="C9" s="64" t="s">
        <v>26</v>
      </c>
      <c r="D9" s="64"/>
      <c r="E9" s="64"/>
      <c r="F9" s="64"/>
      <c r="G9" s="64"/>
      <c r="H9" s="64"/>
      <c r="I9" s="64"/>
      <c r="J9" s="64"/>
      <c r="K9" s="64"/>
      <c r="L9" s="64"/>
      <c r="M9" s="64"/>
      <c r="N9" s="64"/>
      <c r="O9" s="64"/>
    </row>
    <row r="10" spans="1:15" ht="15" customHeight="1" x14ac:dyDescent="0.25">
      <c r="A10" s="4" t="s">
        <v>27</v>
      </c>
      <c r="B10" s="50"/>
      <c r="C10" s="5">
        <v>0.33</v>
      </c>
      <c r="D10" s="6">
        <v>6</v>
      </c>
      <c r="E10" s="5">
        <v>1.98</v>
      </c>
      <c r="F10" s="6">
        <v>35</v>
      </c>
      <c r="G10" s="25" t="s">
        <v>28</v>
      </c>
      <c r="H10" s="7" t="s">
        <v>0</v>
      </c>
      <c r="I10" s="7" t="s">
        <v>0</v>
      </c>
      <c r="J10" s="8" t="s">
        <v>23</v>
      </c>
      <c r="K10" s="38">
        <v>0</v>
      </c>
      <c r="L10" s="42">
        <f t="shared" ref="L10:L15" si="0">IFERROR(IF(K10="",0,CEILING((K10/$E10),1)*$E10),"")</f>
        <v>0</v>
      </c>
      <c r="M10" s="9" t="str">
        <f t="shared" ref="M10:M15" si="1">IFERROR(IF(L10=0,"",ROUNDUP(L10/E10,0)*0.00753),"")</f>
        <v/>
      </c>
      <c r="N10" s="10" t="s">
        <v>0</v>
      </c>
      <c r="O10" s="11" t="s">
        <v>0</v>
      </c>
    </row>
    <row r="11" spans="1:15" ht="15" customHeight="1" x14ac:dyDescent="0.25">
      <c r="A11" s="4" t="s">
        <v>29</v>
      </c>
      <c r="B11" s="50">
        <v>103</v>
      </c>
      <c r="C11" s="5">
        <v>0.42</v>
      </c>
      <c r="D11" s="6">
        <v>6</v>
      </c>
      <c r="E11" s="5">
        <v>2.52</v>
      </c>
      <c r="F11" s="6">
        <v>35</v>
      </c>
      <c r="G11" s="25" t="s">
        <v>30</v>
      </c>
      <c r="H11" s="7" t="s">
        <v>0</v>
      </c>
      <c r="I11" s="7" t="s">
        <v>0</v>
      </c>
      <c r="J11" s="8" t="s">
        <v>23</v>
      </c>
      <c r="K11" s="38">
        <v>5</v>
      </c>
      <c r="L11" s="42">
        <f t="shared" si="0"/>
        <v>5.04</v>
      </c>
      <c r="M11" s="9">
        <f t="shared" si="1"/>
        <v>1.506E-2</v>
      </c>
      <c r="N11" s="10" t="s">
        <v>0</v>
      </c>
      <c r="O11" s="11" t="s">
        <v>0</v>
      </c>
    </row>
    <row r="12" spans="1:15" ht="15" customHeight="1" x14ac:dyDescent="0.25">
      <c r="A12" s="4" t="s">
        <v>31</v>
      </c>
      <c r="B12" s="50"/>
      <c r="C12" s="5">
        <v>0.33</v>
      </c>
      <c r="D12" s="6">
        <v>6</v>
      </c>
      <c r="E12" s="5">
        <v>1.98</v>
      </c>
      <c r="F12" s="6">
        <v>30</v>
      </c>
      <c r="G12" s="25" t="s">
        <v>32</v>
      </c>
      <c r="H12" s="7" t="s">
        <v>0</v>
      </c>
      <c r="I12" s="7" t="s">
        <v>0</v>
      </c>
      <c r="J12" s="8" t="s">
        <v>23</v>
      </c>
      <c r="K12" s="38">
        <v>0</v>
      </c>
      <c r="L12" s="42">
        <f t="shared" si="0"/>
        <v>0</v>
      </c>
      <c r="M12" s="9" t="str">
        <f t="shared" si="1"/>
        <v/>
      </c>
      <c r="N12" s="10" t="s">
        <v>0</v>
      </c>
      <c r="O12" s="11" t="s">
        <v>0</v>
      </c>
    </row>
    <row r="13" spans="1:15" ht="15" customHeight="1" x14ac:dyDescent="0.25">
      <c r="A13" s="4" t="s">
        <v>33</v>
      </c>
      <c r="B13" s="50"/>
      <c r="C13" s="5">
        <v>0.33</v>
      </c>
      <c r="D13" s="6">
        <v>6</v>
      </c>
      <c r="E13" s="5">
        <v>1.98</v>
      </c>
      <c r="F13" s="6">
        <v>30</v>
      </c>
      <c r="G13" s="25" t="s">
        <v>34</v>
      </c>
      <c r="H13" s="7" t="s">
        <v>0</v>
      </c>
      <c r="I13" s="7" t="s">
        <v>0</v>
      </c>
      <c r="J13" s="8" t="s">
        <v>23</v>
      </c>
      <c r="K13" s="38">
        <v>0</v>
      </c>
      <c r="L13" s="42">
        <f t="shared" si="0"/>
        <v>0</v>
      </c>
      <c r="M13" s="9" t="str">
        <f t="shared" si="1"/>
        <v/>
      </c>
      <c r="N13" s="10" t="s">
        <v>0</v>
      </c>
      <c r="O13" s="11" t="s">
        <v>0</v>
      </c>
    </row>
    <row r="14" spans="1:15" ht="15" customHeight="1" x14ac:dyDescent="0.25">
      <c r="A14" s="4" t="s">
        <v>35</v>
      </c>
      <c r="B14" s="50"/>
      <c r="C14" s="5">
        <v>0.33</v>
      </c>
      <c r="D14" s="6">
        <v>6</v>
      </c>
      <c r="E14" s="5">
        <v>1.98</v>
      </c>
      <c r="F14" s="6">
        <v>35</v>
      </c>
      <c r="G14" s="25" t="s">
        <v>36</v>
      </c>
      <c r="H14" s="7" t="s">
        <v>0</v>
      </c>
      <c r="I14" s="7" t="s">
        <v>0</v>
      </c>
      <c r="J14" s="8" t="s">
        <v>23</v>
      </c>
      <c r="K14" s="38">
        <v>0</v>
      </c>
      <c r="L14" s="42">
        <f t="shared" si="0"/>
        <v>0</v>
      </c>
      <c r="M14" s="9" t="str">
        <f t="shared" si="1"/>
        <v/>
      </c>
      <c r="N14" s="10" t="s">
        <v>0</v>
      </c>
      <c r="O14" s="11" t="s">
        <v>0</v>
      </c>
    </row>
    <row r="15" spans="1:15" ht="15" customHeight="1" x14ac:dyDescent="0.25">
      <c r="A15" s="4" t="s">
        <v>37</v>
      </c>
      <c r="B15" s="50"/>
      <c r="C15" s="5">
        <v>0.42</v>
      </c>
      <c r="D15" s="6">
        <v>6</v>
      </c>
      <c r="E15" s="5">
        <v>2.52</v>
      </c>
      <c r="F15" s="6">
        <v>35</v>
      </c>
      <c r="G15" s="25" t="s">
        <v>38</v>
      </c>
      <c r="H15" s="7" t="s">
        <v>0</v>
      </c>
      <c r="I15" s="7" t="s">
        <v>0</v>
      </c>
      <c r="J15" s="8" t="s">
        <v>23</v>
      </c>
      <c r="K15" s="38">
        <v>0</v>
      </c>
      <c r="L15" s="42">
        <f t="shared" si="0"/>
        <v>0</v>
      </c>
      <c r="M15" s="9" t="str">
        <f t="shared" si="1"/>
        <v/>
      </c>
      <c r="N15" s="10" t="s">
        <v>0</v>
      </c>
      <c r="O15" s="11" t="s">
        <v>0</v>
      </c>
    </row>
    <row r="16" spans="1:15" ht="15" customHeight="1" x14ac:dyDescent="0.25">
      <c r="A16" s="43"/>
      <c r="B16" s="55"/>
      <c r="C16" s="26"/>
      <c r="D16" s="26"/>
      <c r="E16" s="26"/>
      <c r="F16" s="27"/>
      <c r="G16" s="28" t="s">
        <v>24</v>
      </c>
      <c r="H16" s="29"/>
      <c r="I16" s="30"/>
      <c r="J16" s="12" t="s">
        <v>25</v>
      </c>
      <c r="K16" s="39">
        <f>IFERROR(K10/E10,"0")+IFERROR(K11/E11,"0")+IFERROR(K12/E12,"0")+IFERROR(K13/E13,"0")+IFERROR(K14/E14,"0")+IFERROR(K15/E15,"0")</f>
        <v>1.9841269841269842</v>
      </c>
      <c r="L16" s="39">
        <f>IFERROR(L10/E10,"0")+IFERROR(L11/E11,"0")+IFERROR(L12/E12,"0")+IFERROR(L13/E13,"0")+IFERROR(L14/E14,"0")+IFERROR(L15/E15,"0")</f>
        <v>2</v>
      </c>
      <c r="M16" s="13">
        <f>IFERROR(IF(M10="",0,M10),"0")+IFERROR(IF(M11="",0,M11),"0")+IFERROR(IF(M12="",0,M12),"0")+IFERROR(IF(M13="",0,M13),"0")+IFERROR(IF(M14="",0,M14),"0")+IFERROR(IF(M15="",0,M15),"0")</f>
        <v>1.506E-2</v>
      </c>
      <c r="N16" s="14"/>
      <c r="O16" s="14"/>
    </row>
    <row r="17" spans="1:15" ht="15" customHeight="1" x14ac:dyDescent="0.25">
      <c r="A17" s="43"/>
      <c r="B17" s="55"/>
      <c r="C17" s="26"/>
      <c r="D17" s="26"/>
      <c r="E17" s="26"/>
      <c r="F17" s="27"/>
      <c r="G17" s="28" t="s">
        <v>24</v>
      </c>
      <c r="H17" s="29"/>
      <c r="I17" s="30"/>
      <c r="J17" s="12" t="s">
        <v>23</v>
      </c>
      <c r="K17" s="39">
        <f>IFERROR(SUM(K10:K15),"0")</f>
        <v>5</v>
      </c>
      <c r="L17" s="39">
        <f>IFERROR(SUM(L10:L15),"0")</f>
        <v>5.04</v>
      </c>
      <c r="M17" s="12"/>
      <c r="N17" s="14"/>
      <c r="O17" s="14"/>
    </row>
    <row r="18" spans="1:15" ht="15" customHeight="1" x14ac:dyDescent="0.25">
      <c r="C18" s="64" t="s">
        <v>39</v>
      </c>
      <c r="D18" s="64"/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4"/>
    </row>
    <row r="19" spans="1:15" ht="15" customHeight="1" x14ac:dyDescent="0.25">
      <c r="A19" s="4" t="s">
        <v>40</v>
      </c>
      <c r="B19" s="50"/>
      <c r="C19" s="5">
        <v>0.05</v>
      </c>
      <c r="D19" s="6">
        <v>12</v>
      </c>
      <c r="E19" s="5">
        <v>0.6</v>
      </c>
      <c r="F19" s="6">
        <v>120</v>
      </c>
      <c r="G19" s="25" t="s">
        <v>41</v>
      </c>
      <c r="H19" s="7" t="s">
        <v>0</v>
      </c>
      <c r="I19" s="7" t="s">
        <v>0</v>
      </c>
      <c r="J19" s="8" t="s">
        <v>23</v>
      </c>
      <c r="K19" s="38">
        <v>0</v>
      </c>
      <c r="L19" s="42">
        <f>IFERROR(IF(K19="",0,CEILING((K19/$E19),1)*$E19),"")</f>
        <v>0</v>
      </c>
      <c r="M19" s="9" t="str">
        <f>IFERROR(IF(L19=0,"",ROUNDUP(L19/E19,0)*0.00753),"")</f>
        <v/>
      </c>
      <c r="N19" s="10" t="s">
        <v>0</v>
      </c>
      <c r="O19" s="11" t="s">
        <v>0</v>
      </c>
    </row>
    <row r="20" spans="1:15" ht="15" customHeight="1" x14ac:dyDescent="0.25">
      <c r="A20" s="4" t="s">
        <v>42</v>
      </c>
      <c r="B20" s="50"/>
      <c r="C20" s="5">
        <v>2.5000000000000001E-2</v>
      </c>
      <c r="D20" s="6">
        <v>10</v>
      </c>
      <c r="E20" s="5">
        <v>0.25</v>
      </c>
      <c r="F20" s="6">
        <v>120</v>
      </c>
      <c r="G20" s="25" t="s">
        <v>43</v>
      </c>
      <c r="H20" s="7" t="s">
        <v>0</v>
      </c>
      <c r="I20" s="7" t="s">
        <v>0</v>
      </c>
      <c r="J20" s="8" t="s">
        <v>23</v>
      </c>
      <c r="K20" s="38">
        <v>0</v>
      </c>
      <c r="L20" s="42">
        <f>IFERROR(IF(K20="",0,CEILING((K20/$E20),1)*$E20),"")</f>
        <v>0</v>
      </c>
      <c r="M20" s="9" t="str">
        <f>IFERROR(IF(L20=0,"",ROUNDUP(L20/E20,0)*0.00502),"")</f>
        <v/>
      </c>
      <c r="N20" s="10" t="s">
        <v>0</v>
      </c>
      <c r="O20" s="11" t="s">
        <v>0</v>
      </c>
    </row>
    <row r="21" spans="1:15" ht="15" customHeight="1" x14ac:dyDescent="0.25">
      <c r="A21" s="43"/>
      <c r="B21" s="55"/>
      <c r="C21" s="26"/>
      <c r="D21" s="26"/>
      <c r="E21" s="26"/>
      <c r="F21" s="27"/>
      <c r="G21" s="28" t="s">
        <v>24</v>
      </c>
      <c r="H21" s="29"/>
      <c r="I21" s="30"/>
      <c r="J21" s="12" t="s">
        <v>25</v>
      </c>
      <c r="K21" s="39">
        <f>IFERROR(K19/E19,"0")+IFERROR(K20/E20,"0")</f>
        <v>0</v>
      </c>
      <c r="L21" s="39">
        <f>IFERROR(L19/E19,"0")+IFERROR(L20/E20,"0")</f>
        <v>0</v>
      </c>
      <c r="M21" s="13">
        <f>IFERROR(IF(M19="",0,M19),"0")+IFERROR(IF(M20="",0,M20),"0")</f>
        <v>0</v>
      </c>
      <c r="N21" s="14"/>
      <c r="O21" s="14"/>
    </row>
    <row r="22" spans="1:15" ht="15" customHeight="1" x14ac:dyDescent="0.25">
      <c r="A22" s="43"/>
      <c r="B22" s="55"/>
      <c r="C22" s="26"/>
      <c r="D22" s="26"/>
      <c r="E22" s="26"/>
      <c r="F22" s="27"/>
      <c r="G22" s="28" t="s">
        <v>24</v>
      </c>
      <c r="H22" s="29"/>
      <c r="I22" s="30"/>
      <c r="J22" s="12" t="s">
        <v>23</v>
      </c>
      <c r="K22" s="39">
        <f>IFERROR(SUM(K19:K20),"0")</f>
        <v>0</v>
      </c>
      <c r="L22" s="39">
        <f>IFERROR(SUM(L19:L20),"0")</f>
        <v>0</v>
      </c>
      <c r="M22" s="12"/>
      <c r="N22" s="14"/>
      <c r="O22" s="14"/>
    </row>
    <row r="23" spans="1:15" ht="15" customHeight="1" x14ac:dyDescent="0.25">
      <c r="C23" s="64" t="s">
        <v>44</v>
      </c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</row>
    <row r="24" spans="1:15" ht="22.5" customHeight="1" x14ac:dyDescent="0.25">
      <c r="A24" s="4" t="s">
        <v>45</v>
      </c>
      <c r="B24" s="50"/>
      <c r="C24" s="5">
        <v>0.3</v>
      </c>
      <c r="D24" s="6">
        <v>6</v>
      </c>
      <c r="E24" s="5">
        <v>1.8</v>
      </c>
      <c r="F24" s="6">
        <v>30</v>
      </c>
      <c r="G24" s="25" t="s">
        <v>46</v>
      </c>
      <c r="H24" s="7" t="s">
        <v>0</v>
      </c>
      <c r="I24" s="7" t="s">
        <v>0</v>
      </c>
      <c r="J24" s="8" t="s">
        <v>23</v>
      </c>
      <c r="K24" s="38">
        <v>0</v>
      </c>
      <c r="L24" s="42">
        <f>IFERROR(IF(K24="",0,CEILING((K24/$E24),1)*$E24),"")</f>
        <v>0</v>
      </c>
      <c r="M24" s="9" t="str">
        <f>IFERROR(IF(L24=0,"",ROUNDUP(L24/E24,0)*0.00753),"")</f>
        <v/>
      </c>
      <c r="N24" s="10" t="s">
        <v>47</v>
      </c>
      <c r="O24" s="11" t="s">
        <v>0</v>
      </c>
    </row>
    <row r="25" spans="1:15" ht="15" customHeight="1" x14ac:dyDescent="0.25">
      <c r="A25" s="43"/>
      <c r="B25" s="55"/>
      <c r="C25" s="26"/>
      <c r="D25" s="26"/>
      <c r="E25" s="26"/>
      <c r="F25" s="27"/>
      <c r="G25" s="28" t="s">
        <v>24</v>
      </c>
      <c r="H25" s="29"/>
      <c r="I25" s="30"/>
      <c r="J25" s="12" t="s">
        <v>25</v>
      </c>
      <c r="K25" s="39">
        <f>IFERROR(K24/E24,"0")</f>
        <v>0</v>
      </c>
      <c r="L25" s="39">
        <f>IFERROR(L24/E24,"0")</f>
        <v>0</v>
      </c>
      <c r="M25" s="13">
        <f>IFERROR(IF(M24="",0,M24),"0")</f>
        <v>0</v>
      </c>
      <c r="N25" s="14"/>
      <c r="O25" s="14"/>
    </row>
    <row r="26" spans="1:15" ht="15" customHeight="1" x14ac:dyDescent="0.25">
      <c r="A26" s="43"/>
      <c r="B26" s="55"/>
      <c r="C26" s="26"/>
      <c r="D26" s="26"/>
      <c r="E26" s="26"/>
      <c r="F26" s="27"/>
      <c r="G26" s="28" t="s">
        <v>24</v>
      </c>
      <c r="H26" s="29"/>
      <c r="I26" s="30"/>
      <c r="J26" s="12" t="s">
        <v>23</v>
      </c>
      <c r="K26" s="39">
        <f>IFERROR(SUM(K24:K24),"0")</f>
        <v>0</v>
      </c>
      <c r="L26" s="39">
        <f>IFERROR(SUM(L24:L24),"0")</f>
        <v>0</v>
      </c>
      <c r="M26" s="12"/>
      <c r="N26" s="14"/>
      <c r="O26" s="14"/>
    </row>
    <row r="27" spans="1:15" ht="15" customHeight="1" x14ac:dyDescent="0.25">
      <c r="C27" s="64" t="s">
        <v>48</v>
      </c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</row>
    <row r="28" spans="1:15" ht="15" customHeight="1" x14ac:dyDescent="0.25">
      <c r="A28" s="4" t="s">
        <v>49</v>
      </c>
      <c r="B28" s="50"/>
      <c r="C28" s="5">
        <v>2.5000000000000001E-2</v>
      </c>
      <c r="D28" s="6">
        <v>10</v>
      </c>
      <c r="E28" s="5">
        <v>0.25</v>
      </c>
      <c r="F28" s="6">
        <v>120</v>
      </c>
      <c r="G28" s="25" t="s">
        <v>50</v>
      </c>
      <c r="H28" s="7" t="s">
        <v>0</v>
      </c>
      <c r="I28" s="7" t="s">
        <v>0</v>
      </c>
      <c r="J28" s="8" t="s">
        <v>23</v>
      </c>
      <c r="K28" s="38">
        <v>0</v>
      </c>
      <c r="L28" s="42">
        <f>IFERROR(IF(K28="",0,CEILING((K28/$E28),1)*$E28),"")</f>
        <v>0</v>
      </c>
      <c r="M28" s="9" t="str">
        <f>IFERROR(IF(L28=0,"",ROUNDUP(L28/E28,0)*0.00753),"")</f>
        <v/>
      </c>
      <c r="N28" s="10" t="s">
        <v>0</v>
      </c>
      <c r="O28" s="11" t="s">
        <v>0</v>
      </c>
    </row>
    <row r="29" spans="1:15" ht="15" customHeight="1" x14ac:dyDescent="0.25">
      <c r="A29" s="43"/>
      <c r="B29" s="55"/>
      <c r="C29" s="26"/>
      <c r="D29" s="26"/>
      <c r="E29" s="26"/>
      <c r="F29" s="27"/>
      <c r="G29" s="28" t="s">
        <v>24</v>
      </c>
      <c r="H29" s="29"/>
      <c r="I29" s="30"/>
      <c r="J29" s="12" t="s">
        <v>25</v>
      </c>
      <c r="K29" s="39">
        <f>IFERROR(K28/E28,"0")</f>
        <v>0</v>
      </c>
      <c r="L29" s="39">
        <f>IFERROR(L28/E28,"0")</f>
        <v>0</v>
      </c>
      <c r="M29" s="13">
        <f>IFERROR(IF(M28="",0,M28),"0")</f>
        <v>0</v>
      </c>
      <c r="N29" s="14"/>
      <c r="O29" s="14"/>
    </row>
    <row r="30" spans="1:15" ht="15" customHeight="1" x14ac:dyDescent="0.25">
      <c r="A30" s="43"/>
      <c r="B30" s="55"/>
      <c r="C30" s="26"/>
      <c r="D30" s="26"/>
      <c r="E30" s="26"/>
      <c r="F30" s="27"/>
      <c r="G30" s="28" t="s">
        <v>24</v>
      </c>
      <c r="H30" s="29"/>
      <c r="I30" s="30"/>
      <c r="J30" s="12" t="s">
        <v>23</v>
      </c>
      <c r="K30" s="39">
        <f>IFERROR(SUM(K28:K28),"0")</f>
        <v>0</v>
      </c>
      <c r="L30" s="39">
        <f>IFERROR(SUM(L28:L28),"0")</f>
        <v>0</v>
      </c>
      <c r="M30" s="12"/>
      <c r="N30" s="14"/>
      <c r="O30" s="14"/>
    </row>
    <row r="31" spans="1:15" ht="15" customHeight="1" x14ac:dyDescent="0.25">
      <c r="C31" s="65" t="s">
        <v>482</v>
      </c>
      <c r="D31" s="65"/>
      <c r="E31" s="65"/>
      <c r="F31" s="65"/>
      <c r="G31" s="65"/>
      <c r="H31" s="65"/>
      <c r="I31" s="65"/>
      <c r="J31" s="65"/>
      <c r="K31" s="65"/>
      <c r="L31" s="65"/>
      <c r="M31" s="65"/>
      <c r="N31" s="65"/>
      <c r="O31" s="65"/>
    </row>
    <row r="32" spans="1:15" ht="15" customHeight="1" x14ac:dyDescent="0.25">
      <c r="C32" s="63" t="s">
        <v>52</v>
      </c>
      <c r="D32" s="63"/>
      <c r="E32" s="63"/>
      <c r="F32" s="63"/>
      <c r="G32" s="63"/>
      <c r="H32" s="63"/>
      <c r="I32" s="63"/>
      <c r="J32" s="63"/>
      <c r="K32" s="63"/>
      <c r="L32" s="63"/>
      <c r="M32" s="63"/>
      <c r="N32" s="63"/>
      <c r="O32" s="63"/>
    </row>
    <row r="33" spans="1:15" ht="15" customHeight="1" x14ac:dyDescent="0.25">
      <c r="C33" s="64" t="s">
        <v>53</v>
      </c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</row>
    <row r="34" spans="1:15" ht="15" customHeight="1" x14ac:dyDescent="0.25">
      <c r="A34" s="4" t="s">
        <v>54</v>
      </c>
      <c r="B34" s="50">
        <v>312</v>
      </c>
      <c r="C34" s="5">
        <v>1.35</v>
      </c>
      <c r="D34" s="6">
        <v>8</v>
      </c>
      <c r="E34" s="5">
        <v>10.8</v>
      </c>
      <c r="F34" s="6">
        <v>50</v>
      </c>
      <c r="G34" s="60" t="s">
        <v>55</v>
      </c>
      <c r="H34" s="7" t="s">
        <v>0</v>
      </c>
      <c r="I34" s="7" t="s">
        <v>0</v>
      </c>
      <c r="J34" s="8" t="s">
        <v>23</v>
      </c>
      <c r="K34" s="38">
        <v>500</v>
      </c>
      <c r="L34" s="42">
        <f>IFERROR(IF(K34="",0,CEILING((K34/$E34),1)*$E34),"")</f>
        <v>507.6</v>
      </c>
      <c r="M34" s="9">
        <f>IFERROR(IF(L34=0,"",ROUNDUP(L34/E34,0)*0.02175),"")</f>
        <v>1.0222499999999999</v>
      </c>
      <c r="N34" s="10" t="s">
        <v>0</v>
      </c>
      <c r="O34" s="11" t="s">
        <v>0</v>
      </c>
    </row>
    <row r="35" spans="1:15" ht="15" customHeight="1" x14ac:dyDescent="0.25">
      <c r="A35" s="4" t="s">
        <v>56</v>
      </c>
      <c r="B35" s="50">
        <v>324</v>
      </c>
      <c r="C35" s="5">
        <v>0.45</v>
      </c>
      <c r="D35" s="6">
        <v>6</v>
      </c>
      <c r="E35" s="5">
        <v>2.7</v>
      </c>
      <c r="F35" s="6">
        <v>50</v>
      </c>
      <c r="G35" s="60" t="s">
        <v>57</v>
      </c>
      <c r="H35" s="7" t="s">
        <v>0</v>
      </c>
      <c r="I35" s="7" t="s">
        <v>0</v>
      </c>
      <c r="J35" s="8" t="s">
        <v>23</v>
      </c>
      <c r="K35" s="38">
        <v>0</v>
      </c>
      <c r="L35" s="42">
        <f>IFERROR(IF(K35="",0,CEILING((K35/$E35),1)*$E35),"")</f>
        <v>0</v>
      </c>
      <c r="M35" s="9" t="str">
        <f>IFERROR(IF(L35=0,"",ROUNDUP(L35/E35,0)*0.00753),"")</f>
        <v/>
      </c>
      <c r="N35" s="10" t="s">
        <v>0</v>
      </c>
      <c r="O35" s="11" t="s">
        <v>0</v>
      </c>
    </row>
    <row r="36" spans="1:15" ht="15" customHeight="1" x14ac:dyDescent="0.25">
      <c r="A36" s="43"/>
      <c r="B36" s="55"/>
      <c r="C36" s="26"/>
      <c r="D36" s="26"/>
      <c r="E36" s="26"/>
      <c r="F36" s="27"/>
      <c r="G36" s="28" t="s">
        <v>24</v>
      </c>
      <c r="H36" s="29"/>
      <c r="I36" s="30"/>
      <c r="J36" s="12" t="s">
        <v>25</v>
      </c>
      <c r="K36" s="39">
        <f>IFERROR(K34/E34,"0")+IFERROR(K35/E35,"0")</f>
        <v>46.296296296296291</v>
      </c>
      <c r="L36" s="39">
        <f>IFERROR(L34/E34,"0")+IFERROR(L35/E35,"0")</f>
        <v>47</v>
      </c>
      <c r="M36" s="13">
        <f>IFERROR(IF(M34="",0,M34),"0")+IFERROR(IF(M35="",0,M35),"0")</f>
        <v>1.0222499999999999</v>
      </c>
      <c r="N36" s="14"/>
      <c r="O36" s="14"/>
    </row>
    <row r="37" spans="1:15" ht="15" customHeight="1" x14ac:dyDescent="0.25">
      <c r="A37" s="43"/>
      <c r="B37" s="55"/>
      <c r="C37" s="26"/>
      <c r="D37" s="26"/>
      <c r="E37" s="26"/>
      <c r="F37" s="27"/>
      <c r="G37" s="28" t="s">
        <v>24</v>
      </c>
      <c r="H37" s="29"/>
      <c r="I37" s="30"/>
      <c r="J37" s="12" t="s">
        <v>23</v>
      </c>
      <c r="K37" s="39">
        <f>IFERROR(SUM(K34:K35),"0")</f>
        <v>500</v>
      </c>
      <c r="L37" s="39">
        <f>IFERROR(SUM(L34:L35),"0")</f>
        <v>507.6</v>
      </c>
      <c r="M37" s="12"/>
      <c r="N37" s="14"/>
      <c r="O37" s="14"/>
    </row>
    <row r="38" spans="1:15" ht="15" customHeight="1" x14ac:dyDescent="0.25">
      <c r="C38" s="63" t="s">
        <v>58</v>
      </c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</row>
    <row r="39" spans="1:15" ht="15" customHeight="1" x14ac:dyDescent="0.25">
      <c r="C39" s="64" t="s">
        <v>59</v>
      </c>
      <c r="D39" s="64"/>
      <c r="E39" s="64"/>
      <c r="F39" s="64"/>
      <c r="G39" s="64"/>
      <c r="H39" s="64"/>
      <c r="I39" s="64"/>
      <c r="J39" s="64"/>
      <c r="K39" s="64"/>
      <c r="L39" s="64"/>
      <c r="M39" s="64"/>
      <c r="N39" s="64"/>
      <c r="O39" s="64"/>
    </row>
    <row r="40" spans="1:15" ht="15" customHeight="1" x14ac:dyDescent="0.25">
      <c r="A40" s="4" t="s">
        <v>60</v>
      </c>
      <c r="B40" s="50">
        <v>330</v>
      </c>
      <c r="C40" s="5">
        <v>1.35</v>
      </c>
      <c r="D40" s="6">
        <v>8</v>
      </c>
      <c r="E40" s="5">
        <v>10.8</v>
      </c>
      <c r="F40" s="6">
        <v>50</v>
      </c>
      <c r="G40" s="60" t="s">
        <v>61</v>
      </c>
      <c r="H40" s="7" t="s">
        <v>0</v>
      </c>
      <c r="I40" s="7" t="s">
        <v>0</v>
      </c>
      <c r="J40" s="8" t="s">
        <v>23</v>
      </c>
      <c r="K40" s="38">
        <v>500</v>
      </c>
      <c r="L40" s="42">
        <f>IFERROR(IF(K40="",0,CEILING((K40/$E40),1)*$E40),"")</f>
        <v>507.6</v>
      </c>
      <c r="M40" s="9">
        <f>IFERROR(IF(L40=0,"",ROUNDUP(L40/E40,0)*0.02175),"")</f>
        <v>1.0222499999999999</v>
      </c>
      <c r="N40" s="10" t="s">
        <v>0</v>
      </c>
      <c r="O40" s="11" t="s">
        <v>0</v>
      </c>
    </row>
    <row r="41" spans="1:15" ht="15" customHeight="1" x14ac:dyDescent="0.25">
      <c r="A41" s="4" t="s">
        <v>62</v>
      </c>
      <c r="B41" s="50">
        <v>319</v>
      </c>
      <c r="C41" s="5">
        <v>0.45</v>
      </c>
      <c r="D41" s="6">
        <v>10</v>
      </c>
      <c r="E41" s="5">
        <v>4.5</v>
      </c>
      <c r="F41" s="6">
        <v>50</v>
      </c>
      <c r="G41" s="60" t="s">
        <v>63</v>
      </c>
      <c r="H41" s="7" t="s">
        <v>0</v>
      </c>
      <c r="I41" s="7" t="s">
        <v>0</v>
      </c>
      <c r="J41" s="8" t="s">
        <v>23</v>
      </c>
      <c r="K41" s="38">
        <v>150</v>
      </c>
      <c r="L41" s="42">
        <f>IFERROR(IF(K41="",0,CEILING((K41/$E41),1)*$E41),"")</f>
        <v>153</v>
      </c>
      <c r="M41" s="9">
        <f>IFERROR(IF(L41=0,"",ROUNDUP(L41/E41,0)*0.00937),"")</f>
        <v>0.31857999999999997</v>
      </c>
      <c r="N41" s="10" t="s">
        <v>0</v>
      </c>
      <c r="O41" s="11" t="s">
        <v>0</v>
      </c>
    </row>
    <row r="42" spans="1:15" ht="15" customHeight="1" x14ac:dyDescent="0.25">
      <c r="A42" s="4" t="s">
        <v>64</v>
      </c>
      <c r="B42" s="50"/>
      <c r="C42" s="5">
        <v>0.4</v>
      </c>
      <c r="D42" s="6">
        <v>10</v>
      </c>
      <c r="E42" s="5">
        <v>4</v>
      </c>
      <c r="F42" s="6">
        <v>50</v>
      </c>
      <c r="G42" s="25" t="s">
        <v>65</v>
      </c>
      <c r="H42" s="7" t="s">
        <v>0</v>
      </c>
      <c r="I42" s="7" t="s">
        <v>0</v>
      </c>
      <c r="J42" s="8" t="s">
        <v>23</v>
      </c>
      <c r="K42" s="38">
        <v>0</v>
      </c>
      <c r="L42" s="42">
        <f>IFERROR(IF(K42="",0,CEILING((K42/$E42),1)*$E42),"")</f>
        <v>0</v>
      </c>
      <c r="M42" s="9" t="str">
        <f>IFERROR(IF(L42=0,"",ROUNDUP(L42/E42,0)*0.00937),"")</f>
        <v/>
      </c>
      <c r="N42" s="10" t="s">
        <v>0</v>
      </c>
      <c r="O42" s="11" t="s">
        <v>0</v>
      </c>
    </row>
    <row r="43" spans="1:15" ht="15" customHeight="1" x14ac:dyDescent="0.25">
      <c r="A43" s="43"/>
      <c r="B43" s="55"/>
      <c r="C43" s="26"/>
      <c r="D43" s="26"/>
      <c r="E43" s="26"/>
      <c r="F43" s="27"/>
      <c r="G43" s="28" t="s">
        <v>24</v>
      </c>
      <c r="H43" s="29"/>
      <c r="I43" s="30"/>
      <c r="J43" s="12" t="s">
        <v>25</v>
      </c>
      <c r="K43" s="39">
        <f>IFERROR(K40/E40,"0")+IFERROR(K41/E41,"0")+IFERROR(K42/E42,"0")</f>
        <v>79.629629629629619</v>
      </c>
      <c r="L43" s="39">
        <f>IFERROR(L40/E40,"0")+IFERROR(L41/E41,"0")+IFERROR(L42/E42,"0")</f>
        <v>81</v>
      </c>
      <c r="M43" s="13">
        <f>IFERROR(IF(M40="",0,M40),"0")+IFERROR(IF(M41="",0,M41),"0")+IFERROR(IF(M42="",0,M42),"0")</f>
        <v>1.34083</v>
      </c>
      <c r="N43" s="14"/>
      <c r="O43" s="14"/>
    </row>
    <row r="44" spans="1:15" ht="15" customHeight="1" x14ac:dyDescent="0.25">
      <c r="A44" s="43"/>
      <c r="B44" s="55"/>
      <c r="C44" s="26"/>
      <c r="D44" s="26"/>
      <c r="E44" s="26"/>
      <c r="F44" s="27"/>
      <c r="G44" s="28" t="s">
        <v>24</v>
      </c>
      <c r="H44" s="29"/>
      <c r="I44" s="30"/>
      <c r="J44" s="12" t="s">
        <v>23</v>
      </c>
      <c r="K44" s="39">
        <f>IFERROR(SUM(K40:K42),"0")</f>
        <v>650</v>
      </c>
      <c r="L44" s="39">
        <f>IFERROR(SUM(L40:L42),"0")</f>
        <v>660.6</v>
      </c>
      <c r="M44" s="12"/>
      <c r="N44" s="14"/>
      <c r="O44" s="14"/>
    </row>
    <row r="45" spans="1:15" ht="15" customHeight="1" x14ac:dyDescent="0.25">
      <c r="C45" s="63" t="s">
        <v>51</v>
      </c>
      <c r="D45" s="63"/>
      <c r="E45" s="63"/>
      <c r="F45" s="63"/>
      <c r="G45" s="63"/>
      <c r="H45" s="63"/>
      <c r="I45" s="63"/>
      <c r="J45" s="63"/>
      <c r="K45" s="63"/>
      <c r="L45" s="63"/>
      <c r="M45" s="63"/>
      <c r="N45" s="63"/>
      <c r="O45" s="63"/>
    </row>
    <row r="46" spans="1:15" ht="15" customHeight="1" x14ac:dyDescent="0.25">
      <c r="C46" s="64" t="s">
        <v>59</v>
      </c>
      <c r="D46" s="64"/>
      <c r="E46" s="64"/>
      <c r="F46" s="64"/>
      <c r="G46" s="64"/>
      <c r="H46" s="64"/>
      <c r="I46" s="64"/>
      <c r="J46" s="64"/>
      <c r="K46" s="64"/>
      <c r="L46" s="64"/>
      <c r="M46" s="64"/>
      <c r="N46" s="64"/>
      <c r="O46" s="64"/>
    </row>
    <row r="47" spans="1:15" ht="15" customHeight="1" x14ac:dyDescent="0.25">
      <c r="A47" s="4" t="s">
        <v>66</v>
      </c>
      <c r="B47" s="50" t="s">
        <v>542</v>
      </c>
      <c r="C47" s="5">
        <v>1.35</v>
      </c>
      <c r="D47" s="6">
        <v>8</v>
      </c>
      <c r="E47" s="5">
        <v>10.8</v>
      </c>
      <c r="F47" s="6">
        <v>50</v>
      </c>
      <c r="G47" s="60" t="s">
        <v>67</v>
      </c>
      <c r="H47" s="7" t="s">
        <v>0</v>
      </c>
      <c r="I47" s="7" t="s">
        <v>0</v>
      </c>
      <c r="J47" s="8" t="s">
        <v>23</v>
      </c>
      <c r="K47" s="38">
        <v>30</v>
      </c>
      <c r="L47" s="42">
        <f t="shared" ref="L47:L62" si="2">IFERROR(IF(K47="",0,CEILING((K47/$E47),1)*$E47),"")</f>
        <v>32.400000000000006</v>
      </c>
      <c r="M47" s="9">
        <f>IFERROR(IF(L47=0,"",ROUNDUP(L47/E47,0)*0.02175),"")</f>
        <v>6.5250000000000002E-2</v>
      </c>
      <c r="N47" s="10" t="s">
        <v>0</v>
      </c>
      <c r="O47" s="11" t="s">
        <v>0</v>
      </c>
    </row>
    <row r="48" spans="1:15" ht="15" customHeight="1" x14ac:dyDescent="0.25">
      <c r="A48" s="4" t="s">
        <v>68</v>
      </c>
      <c r="B48" s="50" t="s">
        <v>485</v>
      </c>
      <c r="C48" s="5">
        <v>1.35</v>
      </c>
      <c r="D48" s="6">
        <v>8</v>
      </c>
      <c r="E48" s="5">
        <v>10.8</v>
      </c>
      <c r="F48" s="6">
        <v>50</v>
      </c>
      <c r="G48" s="60" t="s">
        <v>69</v>
      </c>
      <c r="H48" s="7" t="s">
        <v>0</v>
      </c>
      <c r="I48" s="7" t="s">
        <v>0</v>
      </c>
      <c r="J48" s="8" t="s">
        <v>23</v>
      </c>
      <c r="K48" s="38">
        <v>100</v>
      </c>
      <c r="L48" s="42">
        <f t="shared" si="2"/>
        <v>108</v>
      </c>
      <c r="M48" s="9">
        <f>IFERROR(IF(L48=0,"",ROUNDUP(L48/E48,0)*0.02175),"")</f>
        <v>0.21749999999999997</v>
      </c>
      <c r="N48" s="10" t="s">
        <v>0</v>
      </c>
      <c r="O48" s="11" t="s">
        <v>0</v>
      </c>
    </row>
    <row r="49" spans="1:15" ht="15" customHeight="1" x14ac:dyDescent="0.25">
      <c r="A49" s="4" t="s">
        <v>70</v>
      </c>
      <c r="B49" s="50" t="s">
        <v>541</v>
      </c>
      <c r="C49" s="5">
        <v>1.35</v>
      </c>
      <c r="D49" s="6">
        <v>8</v>
      </c>
      <c r="E49" s="5">
        <v>10.8</v>
      </c>
      <c r="F49" s="6">
        <v>50</v>
      </c>
      <c r="G49" s="60" t="s">
        <v>71</v>
      </c>
      <c r="H49" s="7" t="s">
        <v>0</v>
      </c>
      <c r="I49" s="7" t="s">
        <v>0</v>
      </c>
      <c r="J49" s="8" t="s">
        <v>23</v>
      </c>
      <c r="K49" s="38">
        <v>40</v>
      </c>
      <c r="L49" s="42">
        <f t="shared" si="2"/>
        <v>43.2</v>
      </c>
      <c r="M49" s="9">
        <f>IFERROR(IF(L49=0,"",ROUNDUP(L49/E49,0)*0.02175),"")</f>
        <v>8.6999999999999994E-2</v>
      </c>
      <c r="N49" s="10" t="s">
        <v>0</v>
      </c>
      <c r="O49" s="11" t="s">
        <v>0</v>
      </c>
    </row>
    <row r="50" spans="1:15" ht="15" customHeight="1" x14ac:dyDescent="0.25">
      <c r="A50" s="4" t="s">
        <v>72</v>
      </c>
      <c r="B50" s="50"/>
      <c r="C50" s="5">
        <v>1.35</v>
      </c>
      <c r="D50" s="6">
        <v>8</v>
      </c>
      <c r="E50" s="5">
        <v>10.8</v>
      </c>
      <c r="F50" s="6">
        <v>45</v>
      </c>
      <c r="G50" s="25" t="s">
        <v>73</v>
      </c>
      <c r="H50" s="7" t="s">
        <v>0</v>
      </c>
      <c r="I50" s="7" t="s">
        <v>0</v>
      </c>
      <c r="J50" s="8" t="s">
        <v>23</v>
      </c>
      <c r="K50" s="38">
        <v>0</v>
      </c>
      <c r="L50" s="42">
        <f t="shared" si="2"/>
        <v>0</v>
      </c>
      <c r="M50" s="9" t="str">
        <f>IFERROR(IF(L50=0,"",ROUNDUP(L50/E50,0)*0.02175),"")</f>
        <v/>
      </c>
      <c r="N50" s="10" t="s">
        <v>0</v>
      </c>
      <c r="O50" s="11" t="s">
        <v>0</v>
      </c>
    </row>
    <row r="51" spans="1:15" ht="15" customHeight="1" x14ac:dyDescent="0.25">
      <c r="A51" s="4" t="s">
        <v>74</v>
      </c>
      <c r="B51" s="50"/>
      <c r="C51" s="5">
        <v>1.35</v>
      </c>
      <c r="D51" s="6">
        <v>8</v>
      </c>
      <c r="E51" s="5">
        <v>10.8</v>
      </c>
      <c r="F51" s="6">
        <v>50</v>
      </c>
      <c r="G51" s="60" t="s">
        <v>75</v>
      </c>
      <c r="H51" s="7" t="s">
        <v>0</v>
      </c>
      <c r="I51" s="7" t="s">
        <v>0</v>
      </c>
      <c r="J51" s="8" t="s">
        <v>23</v>
      </c>
      <c r="K51" s="38">
        <v>30</v>
      </c>
      <c r="L51" s="42">
        <f t="shared" si="2"/>
        <v>32.400000000000006</v>
      </c>
      <c r="M51" s="9">
        <f>IFERROR(IF(L51=0,"",ROUNDUP(L51/E51,0)*0.02175),"")</f>
        <v>6.5250000000000002E-2</v>
      </c>
      <c r="N51" s="10" t="s">
        <v>0</v>
      </c>
      <c r="O51" s="11" t="s">
        <v>0</v>
      </c>
    </row>
    <row r="52" spans="1:15" ht="15" customHeight="1" x14ac:dyDescent="0.25">
      <c r="A52" s="4" t="s">
        <v>76</v>
      </c>
      <c r="B52" s="50" t="s">
        <v>484</v>
      </c>
      <c r="C52" s="5">
        <v>0.5</v>
      </c>
      <c r="D52" s="6">
        <v>6</v>
      </c>
      <c r="E52" s="5">
        <v>3</v>
      </c>
      <c r="F52" s="6">
        <v>50</v>
      </c>
      <c r="G52" s="60" t="s">
        <v>77</v>
      </c>
      <c r="H52" s="7" t="s">
        <v>0</v>
      </c>
      <c r="I52" s="7" t="s">
        <v>0</v>
      </c>
      <c r="J52" s="8" t="s">
        <v>23</v>
      </c>
      <c r="K52" s="38">
        <v>50</v>
      </c>
      <c r="L52" s="42">
        <f t="shared" si="2"/>
        <v>51</v>
      </c>
      <c r="M52" s="9">
        <f>IFERROR(IF(L52=0,"",ROUNDUP(L52/E52,0)*0.00753),"")</f>
        <v>0.12801000000000001</v>
      </c>
      <c r="N52" s="10" t="s">
        <v>0</v>
      </c>
      <c r="O52" s="11" t="s">
        <v>0</v>
      </c>
    </row>
    <row r="53" spans="1:15" ht="15" customHeight="1" x14ac:dyDescent="0.25">
      <c r="A53" s="4" t="s">
        <v>78</v>
      </c>
      <c r="B53" s="50" t="s">
        <v>486</v>
      </c>
      <c r="C53" s="5">
        <v>0.4</v>
      </c>
      <c r="D53" s="6">
        <v>10</v>
      </c>
      <c r="E53" s="5">
        <v>4</v>
      </c>
      <c r="F53" s="6">
        <v>50</v>
      </c>
      <c r="G53" s="60" t="s">
        <v>79</v>
      </c>
      <c r="H53" s="7" t="s">
        <v>0</v>
      </c>
      <c r="I53" s="7" t="s">
        <v>0</v>
      </c>
      <c r="J53" s="8" t="s">
        <v>23</v>
      </c>
      <c r="K53" s="38">
        <v>60</v>
      </c>
      <c r="L53" s="42">
        <f t="shared" si="2"/>
        <v>60</v>
      </c>
      <c r="M53" s="9">
        <f t="shared" ref="M53:M58" si="3">IFERROR(IF(L53=0,"",ROUNDUP(L53/E53,0)*0.00937),"")</f>
        <v>0.14055000000000001</v>
      </c>
      <c r="N53" s="10" t="s">
        <v>0</v>
      </c>
      <c r="O53" s="11" t="s">
        <v>0</v>
      </c>
    </row>
    <row r="54" spans="1:15" ht="15" customHeight="1" x14ac:dyDescent="0.25">
      <c r="A54" s="4" t="s">
        <v>80</v>
      </c>
      <c r="B54" s="59" t="s">
        <v>539</v>
      </c>
      <c r="C54" s="5">
        <v>0.4</v>
      </c>
      <c r="D54" s="6">
        <v>10</v>
      </c>
      <c r="E54" s="5">
        <v>4</v>
      </c>
      <c r="F54" s="6">
        <v>50</v>
      </c>
      <c r="G54" s="60" t="s">
        <v>81</v>
      </c>
      <c r="H54" s="7" t="s">
        <v>0</v>
      </c>
      <c r="I54" s="7" t="s">
        <v>0</v>
      </c>
      <c r="J54" s="8" t="s">
        <v>23</v>
      </c>
      <c r="K54" s="38">
        <v>12</v>
      </c>
      <c r="L54" s="42">
        <f t="shared" si="2"/>
        <v>12</v>
      </c>
      <c r="M54" s="9">
        <f t="shared" si="3"/>
        <v>2.811E-2</v>
      </c>
      <c r="N54" s="10" t="s">
        <v>0</v>
      </c>
      <c r="O54" s="11" t="s">
        <v>0</v>
      </c>
    </row>
    <row r="55" spans="1:15" ht="15" customHeight="1" x14ac:dyDescent="0.25">
      <c r="A55" s="4" t="s">
        <v>82</v>
      </c>
      <c r="B55" s="50"/>
      <c r="C55" s="5">
        <v>0.6</v>
      </c>
      <c r="D55" s="6">
        <v>8</v>
      </c>
      <c r="E55" s="5">
        <v>4.8</v>
      </c>
      <c r="F55" s="6">
        <v>45</v>
      </c>
      <c r="G55" s="25" t="s">
        <v>83</v>
      </c>
      <c r="H55" s="7" t="s">
        <v>0</v>
      </c>
      <c r="I55" s="7" t="s">
        <v>0</v>
      </c>
      <c r="J55" s="8" t="s">
        <v>23</v>
      </c>
      <c r="K55" s="38">
        <v>0</v>
      </c>
      <c r="L55" s="42">
        <f t="shared" si="2"/>
        <v>0</v>
      </c>
      <c r="M55" s="9" t="str">
        <f t="shared" si="3"/>
        <v/>
      </c>
      <c r="N55" s="10" t="s">
        <v>0</v>
      </c>
      <c r="O55" s="11" t="s">
        <v>0</v>
      </c>
    </row>
    <row r="56" spans="1:15" ht="15" customHeight="1" x14ac:dyDescent="0.25">
      <c r="A56" s="4" t="s">
        <v>84</v>
      </c>
      <c r="B56" s="50"/>
      <c r="C56" s="5">
        <v>0.4</v>
      </c>
      <c r="D56" s="6">
        <v>10</v>
      </c>
      <c r="E56" s="5">
        <v>4</v>
      </c>
      <c r="F56" s="6">
        <v>50</v>
      </c>
      <c r="G56" s="60" t="s">
        <v>85</v>
      </c>
      <c r="H56" s="7" t="s">
        <v>0</v>
      </c>
      <c r="I56" s="7" t="s">
        <v>0</v>
      </c>
      <c r="J56" s="8" t="s">
        <v>23</v>
      </c>
      <c r="K56" s="38">
        <v>0</v>
      </c>
      <c r="L56" s="42">
        <f t="shared" si="2"/>
        <v>0</v>
      </c>
      <c r="M56" s="9" t="str">
        <f t="shared" si="3"/>
        <v/>
      </c>
      <c r="N56" s="10" t="s">
        <v>0</v>
      </c>
      <c r="O56" s="11" t="s">
        <v>0</v>
      </c>
    </row>
    <row r="57" spans="1:15" ht="15" customHeight="1" x14ac:dyDescent="0.25">
      <c r="A57" s="4" t="s">
        <v>86</v>
      </c>
      <c r="B57" s="50">
        <v>322</v>
      </c>
      <c r="C57" s="5">
        <v>0.45</v>
      </c>
      <c r="D57" s="6">
        <v>10</v>
      </c>
      <c r="E57" s="5">
        <v>4.5</v>
      </c>
      <c r="F57" s="6">
        <v>50</v>
      </c>
      <c r="G57" s="60" t="s">
        <v>87</v>
      </c>
      <c r="H57" s="7" t="s">
        <v>0</v>
      </c>
      <c r="I57" s="7" t="s">
        <v>0</v>
      </c>
      <c r="J57" s="8" t="s">
        <v>23</v>
      </c>
      <c r="K57" s="38">
        <v>35</v>
      </c>
      <c r="L57" s="42">
        <f t="shared" si="2"/>
        <v>36</v>
      </c>
      <c r="M57" s="9">
        <f t="shared" si="3"/>
        <v>7.4959999999999999E-2</v>
      </c>
      <c r="N57" s="10" t="s">
        <v>0</v>
      </c>
      <c r="O57" s="11" t="s">
        <v>0</v>
      </c>
    </row>
    <row r="58" spans="1:15" ht="15" customHeight="1" x14ac:dyDescent="0.25">
      <c r="A58" s="4" t="s">
        <v>88</v>
      </c>
      <c r="B58" s="50" t="s">
        <v>487</v>
      </c>
      <c r="C58" s="5">
        <v>0.5</v>
      </c>
      <c r="D58" s="6">
        <v>10</v>
      </c>
      <c r="E58" s="5">
        <v>5</v>
      </c>
      <c r="F58" s="6">
        <v>45</v>
      </c>
      <c r="G58" s="60" t="s">
        <v>89</v>
      </c>
      <c r="H58" s="7" t="s">
        <v>0</v>
      </c>
      <c r="I58" s="7" t="s">
        <v>0</v>
      </c>
      <c r="J58" s="8" t="s">
        <v>23</v>
      </c>
      <c r="K58" s="38">
        <v>0</v>
      </c>
      <c r="L58" s="42">
        <f t="shared" si="2"/>
        <v>0</v>
      </c>
      <c r="M58" s="9" t="str">
        <f t="shared" si="3"/>
        <v/>
      </c>
      <c r="N58" s="10" t="s">
        <v>0</v>
      </c>
      <c r="O58" s="11" t="s">
        <v>0</v>
      </c>
    </row>
    <row r="59" spans="1:15" ht="15" customHeight="1" x14ac:dyDescent="0.25">
      <c r="A59" s="4" t="s">
        <v>90</v>
      </c>
      <c r="B59" s="50"/>
      <c r="C59" s="5">
        <v>0.45</v>
      </c>
      <c r="D59" s="6">
        <v>6</v>
      </c>
      <c r="E59" s="5">
        <v>2.7</v>
      </c>
      <c r="F59" s="6">
        <v>45</v>
      </c>
      <c r="G59" s="25" t="s">
        <v>91</v>
      </c>
      <c r="H59" s="7" t="s">
        <v>0</v>
      </c>
      <c r="I59" s="7" t="s">
        <v>0</v>
      </c>
      <c r="J59" s="8" t="s">
        <v>23</v>
      </c>
      <c r="K59" s="38">
        <v>0</v>
      </c>
      <c r="L59" s="42">
        <f t="shared" si="2"/>
        <v>0</v>
      </c>
      <c r="M59" s="9" t="str">
        <f>IFERROR(IF(L59=0,"",ROUNDUP(L59/E59,0)*0.00753),"")</f>
        <v/>
      </c>
      <c r="N59" s="10" t="s">
        <v>0</v>
      </c>
      <c r="O59" s="11" t="s">
        <v>0</v>
      </c>
    </row>
    <row r="60" spans="1:15" ht="15" customHeight="1" x14ac:dyDescent="0.25">
      <c r="A60" s="4" t="s">
        <v>92</v>
      </c>
      <c r="B60" s="50"/>
      <c r="C60" s="5">
        <v>0.375</v>
      </c>
      <c r="D60" s="6">
        <v>10</v>
      </c>
      <c r="E60" s="5">
        <v>3.75</v>
      </c>
      <c r="F60" s="6">
        <v>50</v>
      </c>
      <c r="G60" s="62" t="s">
        <v>93</v>
      </c>
      <c r="H60" s="7" t="s">
        <v>0</v>
      </c>
      <c r="I60" s="7" t="s">
        <v>0</v>
      </c>
      <c r="J60" s="8" t="s">
        <v>23</v>
      </c>
      <c r="K60" s="38">
        <v>7.5</v>
      </c>
      <c r="L60" s="42">
        <f t="shared" si="2"/>
        <v>7.5</v>
      </c>
      <c r="M60" s="9">
        <f>IFERROR(IF(L60=0,"",ROUNDUP(L60/E60,0)*0.00937),"")</f>
        <v>1.874E-2</v>
      </c>
      <c r="N60" s="10" t="s">
        <v>0</v>
      </c>
      <c r="O60" s="11" t="s">
        <v>0</v>
      </c>
    </row>
    <row r="61" spans="1:15" ht="15" customHeight="1" x14ac:dyDescent="0.25">
      <c r="A61" s="4" t="s">
        <v>94</v>
      </c>
      <c r="B61" s="50"/>
      <c r="C61" s="5">
        <v>0.45</v>
      </c>
      <c r="D61" s="6">
        <v>10</v>
      </c>
      <c r="E61" s="5">
        <v>4.5</v>
      </c>
      <c r="F61" s="6">
        <v>50</v>
      </c>
      <c r="G61" s="60" t="s">
        <v>95</v>
      </c>
      <c r="H61" s="7" t="s">
        <v>0</v>
      </c>
      <c r="I61" s="7" t="s">
        <v>0</v>
      </c>
      <c r="J61" s="8" t="s">
        <v>23</v>
      </c>
      <c r="K61" s="38">
        <v>0</v>
      </c>
      <c r="L61" s="42">
        <f t="shared" si="2"/>
        <v>0</v>
      </c>
      <c r="M61" s="9" t="str">
        <f>IFERROR(IF(L61=0,"",ROUNDUP(L61/E61,0)*0.00937),"")</f>
        <v/>
      </c>
      <c r="N61" s="10" t="s">
        <v>0</v>
      </c>
      <c r="O61" s="11" t="s">
        <v>0</v>
      </c>
    </row>
    <row r="62" spans="1:15" ht="15" customHeight="1" x14ac:dyDescent="0.25">
      <c r="A62" s="4" t="s">
        <v>96</v>
      </c>
      <c r="B62" s="50"/>
      <c r="C62" s="5">
        <v>0.75</v>
      </c>
      <c r="D62" s="6">
        <v>6</v>
      </c>
      <c r="E62" s="5">
        <v>4.5</v>
      </c>
      <c r="F62" s="6">
        <v>50</v>
      </c>
      <c r="G62" s="25" t="s">
        <v>97</v>
      </c>
      <c r="H62" s="7" t="s">
        <v>0</v>
      </c>
      <c r="I62" s="7" t="s">
        <v>0</v>
      </c>
      <c r="J62" s="8" t="s">
        <v>23</v>
      </c>
      <c r="K62" s="38">
        <v>0</v>
      </c>
      <c r="L62" s="42">
        <f t="shared" si="2"/>
        <v>0</v>
      </c>
      <c r="M62" s="9" t="str">
        <f>IFERROR(IF(L62=0,"",ROUNDUP(L62/E62,0)*0.00937),"")</f>
        <v/>
      </c>
      <c r="N62" s="10" t="s">
        <v>0</v>
      </c>
      <c r="O62" s="11" t="s">
        <v>0</v>
      </c>
    </row>
    <row r="63" spans="1:15" ht="15" customHeight="1" x14ac:dyDescent="0.25">
      <c r="A63" s="43"/>
      <c r="B63" s="55"/>
      <c r="C63" s="26"/>
      <c r="D63" s="26"/>
      <c r="E63" s="26"/>
      <c r="F63" s="27"/>
      <c r="G63" s="28" t="s">
        <v>24</v>
      </c>
      <c r="H63" s="29"/>
      <c r="I63" s="30"/>
      <c r="J63" s="12" t="s">
        <v>25</v>
      </c>
      <c r="K63" s="39">
        <f>IFERROR(K47/E47,"0")+IFERROR(K48/E48,"0")+IFERROR(K49/E49,"0")+IFERROR(K50/E50,"0")+IFERROR(K51/E51,"0")+IFERROR(K52/E52,"0")+IFERROR(K53/E53,"0")+IFERROR(K54/E54,"0")+IFERROR(K55/E55,"0")+IFERROR(K56/E56,"0")+IFERROR(K57/E57,"0")+IFERROR(K58/E58,"0")+IFERROR(K59/E59,"0")+IFERROR(K60/E60,"0")+IFERROR(K61/E61,"0")+IFERROR(K62/E62,"0")</f>
        <v>62.962962962962969</v>
      </c>
      <c r="L63" s="39">
        <f>IFERROR(L47/E47,"0")+IFERROR(L48/E48,"0")+IFERROR(L49/E49,"0")+IFERROR(L50/E50,"0")+IFERROR(L51/E51,"0")+IFERROR(L52/E52,"0")+IFERROR(L53/E53,"0")+IFERROR(L54/E54,"0")+IFERROR(L55/E55,"0")+IFERROR(L56/E56,"0")+IFERROR(L57/E57,"0")+IFERROR(L58/E58,"0")+IFERROR(L59/E59,"0")+IFERROR(L60/E60,"0")+IFERROR(L61/E61,"0")+IFERROR(L62/E62,"0")</f>
        <v>65</v>
      </c>
      <c r="M63" s="13">
        <f>IFERROR(IF(M47="",0,M47),"0")+IFERROR(IF(M48="",0,M48),"0")+IFERROR(IF(M49="",0,M49),"0")+IFERROR(IF(M50="",0,M50),"0")+IFERROR(IF(M51="",0,M51),"0")+IFERROR(IF(M52="",0,M52),"0")+IFERROR(IF(M53="",0,M53),"0")+IFERROR(IF(M54="",0,M54),"0")+IFERROR(IF(M55="",0,M55),"0")+IFERROR(IF(M56="",0,M56),"0")+IFERROR(IF(M57="",0,M57),"0")+IFERROR(IF(M58="",0,M58),"0")+IFERROR(IF(M59="",0,M59),"0")+IFERROR(IF(M60="",0,M60),"0")+IFERROR(IF(M61="",0,M61),"0")+IFERROR(IF(M62="",0,M62),"0")</f>
        <v>0.82536999999999994</v>
      </c>
      <c r="N63" s="14"/>
      <c r="O63" s="14"/>
    </row>
    <row r="64" spans="1:15" ht="15" customHeight="1" x14ac:dyDescent="0.25">
      <c r="A64" s="43"/>
      <c r="B64" s="55"/>
      <c r="C64" s="26"/>
      <c r="D64" s="26"/>
      <c r="E64" s="26"/>
      <c r="F64" s="27"/>
      <c r="G64" s="28" t="s">
        <v>24</v>
      </c>
      <c r="H64" s="29"/>
      <c r="I64" s="30"/>
      <c r="J64" s="12" t="s">
        <v>23</v>
      </c>
      <c r="K64" s="39">
        <f>IFERROR(SUM(K47:K62),"0")</f>
        <v>364.5</v>
      </c>
      <c r="L64" s="39">
        <f>IFERROR(SUM(L47:L62),"0")</f>
        <v>382.5</v>
      </c>
      <c r="M64" s="12"/>
      <c r="N64" s="14"/>
      <c r="O64" s="14"/>
    </row>
    <row r="65" spans="1:15" ht="15" customHeight="1" x14ac:dyDescent="0.25">
      <c r="C65" s="64" t="s">
        <v>53</v>
      </c>
      <c r="D65" s="64"/>
      <c r="E65" s="64"/>
      <c r="F65" s="64"/>
      <c r="G65" s="64"/>
      <c r="H65" s="64"/>
      <c r="I65" s="64"/>
      <c r="J65" s="64"/>
      <c r="K65" s="64"/>
      <c r="L65" s="64"/>
      <c r="M65" s="64"/>
      <c r="N65" s="64"/>
      <c r="O65" s="64"/>
    </row>
    <row r="66" spans="1:15" ht="15" customHeight="1" x14ac:dyDescent="0.25">
      <c r="A66" s="4" t="s">
        <v>98</v>
      </c>
      <c r="B66" s="50"/>
      <c r="C66" s="5">
        <v>1.35</v>
      </c>
      <c r="D66" s="6">
        <v>8</v>
      </c>
      <c r="E66" s="5">
        <v>10.8</v>
      </c>
      <c r="F66" s="6">
        <v>45</v>
      </c>
      <c r="G66" s="25" t="s">
        <v>99</v>
      </c>
      <c r="H66" s="7" t="s">
        <v>0</v>
      </c>
      <c r="I66" s="7" t="s">
        <v>0</v>
      </c>
      <c r="J66" s="8" t="s">
        <v>23</v>
      </c>
      <c r="K66" s="38">
        <v>0</v>
      </c>
      <c r="L66" s="42">
        <f t="shared" ref="L66:L71" si="4">IFERROR(IF(K66="",0,CEILING((K66/$E66),1)*$E66),"")</f>
        <v>0</v>
      </c>
      <c r="M66" s="9" t="str">
        <f>IFERROR(IF(L66=0,"",ROUNDUP(L66/E66,0)*0.02175),"")</f>
        <v/>
      </c>
      <c r="N66" s="10" t="s">
        <v>0</v>
      </c>
      <c r="O66" s="11" t="s">
        <v>0</v>
      </c>
    </row>
    <row r="67" spans="1:15" ht="15" customHeight="1" x14ac:dyDescent="0.25">
      <c r="A67" s="4" t="s">
        <v>100</v>
      </c>
      <c r="B67" s="50" t="s">
        <v>488</v>
      </c>
      <c r="C67" s="5">
        <v>1</v>
      </c>
      <c r="D67" s="6">
        <v>6</v>
      </c>
      <c r="E67" s="5">
        <v>6</v>
      </c>
      <c r="F67" s="6">
        <v>45</v>
      </c>
      <c r="G67" s="25" t="s">
        <v>101</v>
      </c>
      <c r="H67" s="7" t="s">
        <v>0</v>
      </c>
      <c r="I67" s="7" t="s">
        <v>0</v>
      </c>
      <c r="J67" s="8" t="s">
        <v>23</v>
      </c>
      <c r="K67" s="38">
        <v>15</v>
      </c>
      <c r="L67" s="42">
        <f t="shared" si="4"/>
        <v>18</v>
      </c>
      <c r="M67" s="9">
        <f>IFERROR(IF(L67=0,"",ROUNDUP(L67/E67,0)*0.01196),"")</f>
        <v>3.5880000000000002E-2</v>
      </c>
      <c r="N67" s="10" t="s">
        <v>0</v>
      </c>
      <c r="O67" s="11" t="s">
        <v>0</v>
      </c>
    </row>
    <row r="68" spans="1:15" ht="15" customHeight="1" x14ac:dyDescent="0.25">
      <c r="A68" s="4" t="s">
        <v>102</v>
      </c>
      <c r="B68" s="50"/>
      <c r="C68" s="5">
        <v>1.35</v>
      </c>
      <c r="D68" s="6">
        <v>8</v>
      </c>
      <c r="E68" s="5">
        <v>10.8</v>
      </c>
      <c r="F68" s="6">
        <v>50</v>
      </c>
      <c r="G68" s="25" t="s">
        <v>103</v>
      </c>
      <c r="H68" s="7" t="s">
        <v>0</v>
      </c>
      <c r="I68" s="7" t="s">
        <v>0</v>
      </c>
      <c r="J68" s="8" t="s">
        <v>23</v>
      </c>
      <c r="K68" s="38">
        <v>0</v>
      </c>
      <c r="L68" s="42">
        <f t="shared" si="4"/>
        <v>0</v>
      </c>
      <c r="M68" s="9" t="str">
        <f>IFERROR(IF(L68=0,"",ROUNDUP(L68/E68,0)*0.02175),"")</f>
        <v/>
      </c>
      <c r="N68" s="10" t="s">
        <v>0</v>
      </c>
      <c r="O68" s="11" t="s">
        <v>0</v>
      </c>
    </row>
    <row r="69" spans="1:15" ht="15" customHeight="1" x14ac:dyDescent="0.25">
      <c r="A69" s="4" t="s">
        <v>104</v>
      </c>
      <c r="B69" s="50"/>
      <c r="C69" s="5">
        <v>0.42</v>
      </c>
      <c r="D69" s="6">
        <v>6</v>
      </c>
      <c r="E69" s="5">
        <v>2.52</v>
      </c>
      <c r="F69" s="6">
        <v>45</v>
      </c>
      <c r="G69" s="25" t="s">
        <v>105</v>
      </c>
      <c r="H69" s="7" t="s">
        <v>0</v>
      </c>
      <c r="I69" s="7" t="s">
        <v>0</v>
      </c>
      <c r="J69" s="8" t="s">
        <v>23</v>
      </c>
      <c r="K69" s="38">
        <v>0</v>
      </c>
      <c r="L69" s="42">
        <f t="shared" si="4"/>
        <v>0</v>
      </c>
      <c r="M69" s="9" t="str">
        <f>IFERROR(IF(L69=0,"",ROUNDUP(L69/E69,0)*0.00753),"")</f>
        <v/>
      </c>
      <c r="N69" s="10" t="s">
        <v>0</v>
      </c>
      <c r="O69" s="11" t="s">
        <v>0</v>
      </c>
    </row>
    <row r="70" spans="1:15" ht="15" customHeight="1" x14ac:dyDescent="0.25">
      <c r="A70" s="4" t="s">
        <v>106</v>
      </c>
      <c r="B70" s="50"/>
      <c r="C70" s="5">
        <v>0.4</v>
      </c>
      <c r="D70" s="6">
        <v>6</v>
      </c>
      <c r="E70" s="5">
        <v>2.4</v>
      </c>
      <c r="F70" s="6">
        <v>50</v>
      </c>
      <c r="G70" s="25" t="s">
        <v>107</v>
      </c>
      <c r="H70" s="7" t="s">
        <v>0</v>
      </c>
      <c r="I70" s="7" t="s">
        <v>0</v>
      </c>
      <c r="J70" s="8" t="s">
        <v>23</v>
      </c>
      <c r="K70" s="38">
        <v>0</v>
      </c>
      <c r="L70" s="42">
        <f t="shared" si="4"/>
        <v>0</v>
      </c>
      <c r="M70" s="9" t="str">
        <f>IFERROR(IF(L70=0,"",ROUNDUP(L70/E70,0)*0.00753),"")</f>
        <v/>
      </c>
      <c r="N70" s="10" t="s">
        <v>0</v>
      </c>
      <c r="O70" s="11" t="s">
        <v>0</v>
      </c>
    </row>
    <row r="71" spans="1:15" ht="15" customHeight="1" x14ac:dyDescent="0.25">
      <c r="A71" s="4" t="s">
        <v>108</v>
      </c>
      <c r="B71" s="50"/>
      <c r="C71" s="5">
        <v>0.5</v>
      </c>
      <c r="D71" s="6">
        <v>6</v>
      </c>
      <c r="E71" s="5">
        <v>3</v>
      </c>
      <c r="F71" s="6">
        <v>50</v>
      </c>
      <c r="G71" s="62" t="s">
        <v>109</v>
      </c>
      <c r="H71" s="7" t="s">
        <v>0</v>
      </c>
      <c r="I71" s="7" t="s">
        <v>0</v>
      </c>
      <c r="J71" s="8" t="s">
        <v>23</v>
      </c>
      <c r="K71" s="38">
        <v>9</v>
      </c>
      <c r="L71" s="42">
        <f t="shared" si="4"/>
        <v>9</v>
      </c>
      <c r="M71" s="9">
        <f>IFERROR(IF(L71=0,"",ROUNDUP(L71/E71,0)*0.00753),"")</f>
        <v>2.2589999999999999E-2</v>
      </c>
      <c r="N71" s="10" t="s">
        <v>0</v>
      </c>
      <c r="O71" s="11" t="s">
        <v>0</v>
      </c>
    </row>
    <row r="72" spans="1:15" ht="15" customHeight="1" x14ac:dyDescent="0.25">
      <c r="A72" s="43"/>
      <c r="B72" s="55"/>
      <c r="C72" s="26"/>
      <c r="D72" s="26"/>
      <c r="E72" s="26"/>
      <c r="F72" s="27"/>
      <c r="G72" s="28" t="s">
        <v>24</v>
      </c>
      <c r="H72" s="29"/>
      <c r="I72" s="30"/>
      <c r="J72" s="12" t="s">
        <v>25</v>
      </c>
      <c r="K72" s="39">
        <f>IFERROR(K66/E66,"0")+IFERROR(K67/E67,"0")+IFERROR(K68/E68,"0")+IFERROR(K69/E69,"0")+IFERROR(K70/E70,"0")+IFERROR(K71/E71,"0")</f>
        <v>5.5</v>
      </c>
      <c r="L72" s="39">
        <f>IFERROR(L66/E66,"0")+IFERROR(L67/E67,"0")+IFERROR(L68/E68,"0")+IFERROR(L69/E69,"0")+IFERROR(L70/E70,"0")+IFERROR(L71/E71,"0")</f>
        <v>6</v>
      </c>
      <c r="M72" s="13">
        <f>IFERROR(IF(M66="",0,M66),"0")+IFERROR(IF(M67="",0,M67),"0")+IFERROR(IF(M68="",0,M68),"0")+IFERROR(IF(M69="",0,M69),"0")+IFERROR(IF(M70="",0,M70),"0")+IFERROR(IF(M71="",0,M71),"0")</f>
        <v>5.8470000000000001E-2</v>
      </c>
      <c r="N72" s="14"/>
      <c r="O72" s="14"/>
    </row>
    <row r="73" spans="1:15" ht="15" customHeight="1" x14ac:dyDescent="0.25">
      <c r="A73" s="43"/>
      <c r="B73" s="55"/>
      <c r="C73" s="26"/>
      <c r="D73" s="26"/>
      <c r="E73" s="26"/>
      <c r="F73" s="27"/>
      <c r="G73" s="28" t="s">
        <v>24</v>
      </c>
      <c r="H73" s="29"/>
      <c r="I73" s="30"/>
      <c r="J73" s="12" t="s">
        <v>23</v>
      </c>
      <c r="K73" s="39">
        <f>IFERROR(SUM(K66:K71),"0")</f>
        <v>24</v>
      </c>
      <c r="L73" s="39">
        <f>IFERROR(SUM(L66:L71),"0")</f>
        <v>27</v>
      </c>
      <c r="M73" s="12"/>
      <c r="N73" s="14"/>
      <c r="O73" s="14"/>
    </row>
    <row r="74" spans="1:15" ht="15" customHeight="1" x14ac:dyDescent="0.25">
      <c r="C74" s="64" t="s">
        <v>20</v>
      </c>
      <c r="D74" s="64"/>
      <c r="E74" s="64"/>
      <c r="F74" s="64"/>
      <c r="G74" s="64"/>
      <c r="H74" s="64"/>
      <c r="I74" s="64"/>
      <c r="J74" s="64"/>
      <c r="K74" s="64"/>
      <c r="L74" s="64"/>
      <c r="M74" s="64"/>
      <c r="N74" s="64"/>
      <c r="O74" s="64"/>
    </row>
    <row r="75" spans="1:15" ht="15" customHeight="1" x14ac:dyDescent="0.25">
      <c r="A75" s="4" t="s">
        <v>110</v>
      </c>
      <c r="B75" s="50" t="s">
        <v>489</v>
      </c>
      <c r="C75" s="5">
        <v>0.9</v>
      </c>
      <c r="D75" s="6">
        <v>10</v>
      </c>
      <c r="E75" s="5">
        <v>9</v>
      </c>
      <c r="F75" s="6">
        <v>40</v>
      </c>
      <c r="G75" s="61" t="s">
        <v>111</v>
      </c>
      <c r="H75" s="7" t="s">
        <v>0</v>
      </c>
      <c r="I75" s="7" t="s">
        <v>0</v>
      </c>
      <c r="J75" s="8" t="s">
        <v>23</v>
      </c>
      <c r="K75" s="38">
        <v>25</v>
      </c>
      <c r="L75" s="42">
        <f t="shared" ref="L75:L83" si="5">IFERROR(IF(K75="",0,CEILING((K75/$E75),1)*$E75),"")</f>
        <v>27</v>
      </c>
      <c r="M75" s="9">
        <f>IFERROR(IF(L75=0,"",ROUNDUP(L75/E75,0)*0.02175),"")</f>
        <v>6.5250000000000002E-2</v>
      </c>
      <c r="N75" s="10" t="s">
        <v>0</v>
      </c>
      <c r="O75" s="11" t="s">
        <v>0</v>
      </c>
    </row>
    <row r="76" spans="1:15" ht="15" customHeight="1" x14ac:dyDescent="0.25">
      <c r="A76" s="4" t="s">
        <v>112</v>
      </c>
      <c r="B76" s="50"/>
      <c r="C76" s="5">
        <v>0.7</v>
      </c>
      <c r="D76" s="6">
        <v>6</v>
      </c>
      <c r="E76" s="5">
        <v>4.2</v>
      </c>
      <c r="F76" s="6">
        <v>40</v>
      </c>
      <c r="G76" s="61" t="s">
        <v>113</v>
      </c>
      <c r="H76" s="7" t="s">
        <v>0</v>
      </c>
      <c r="I76" s="7" t="s">
        <v>0</v>
      </c>
      <c r="J76" s="8" t="s">
        <v>23</v>
      </c>
      <c r="K76" s="38">
        <v>12</v>
      </c>
      <c r="L76" s="42">
        <f t="shared" si="5"/>
        <v>12.600000000000001</v>
      </c>
      <c r="M76" s="9">
        <f>IFERROR(IF(L76=0,"",ROUNDUP(L76/E76,0)*0.00937),"")</f>
        <v>2.811E-2</v>
      </c>
      <c r="N76" s="10" t="s">
        <v>0</v>
      </c>
      <c r="O76" s="11" t="s">
        <v>0</v>
      </c>
    </row>
    <row r="77" spans="1:15" ht="15" customHeight="1" x14ac:dyDescent="0.25">
      <c r="A77" s="4" t="s">
        <v>114</v>
      </c>
      <c r="B77" s="50"/>
      <c r="C77" s="5">
        <v>0.8</v>
      </c>
      <c r="D77" s="6">
        <v>6</v>
      </c>
      <c r="E77" s="5">
        <v>4.8</v>
      </c>
      <c r="F77" s="6">
        <v>45</v>
      </c>
      <c r="G77" s="25" t="s">
        <v>115</v>
      </c>
      <c r="H77" s="7" t="s">
        <v>0</v>
      </c>
      <c r="I77" s="7" t="s">
        <v>0</v>
      </c>
      <c r="J77" s="8" t="s">
        <v>23</v>
      </c>
      <c r="K77" s="38">
        <v>0</v>
      </c>
      <c r="L77" s="42">
        <f t="shared" si="5"/>
        <v>0</v>
      </c>
      <c r="M77" s="9" t="str">
        <f>IFERROR(IF(L77=0,"",ROUNDUP(L77/E77,0)*0.01196),"")</f>
        <v/>
      </c>
      <c r="N77" s="10" t="s">
        <v>0</v>
      </c>
      <c r="O77" s="11" t="s">
        <v>0</v>
      </c>
    </row>
    <row r="78" spans="1:15" ht="15" customHeight="1" x14ac:dyDescent="0.25">
      <c r="A78" s="4" t="s">
        <v>116</v>
      </c>
      <c r="B78" s="50"/>
      <c r="C78" s="5">
        <v>0.8</v>
      </c>
      <c r="D78" s="6">
        <v>6</v>
      </c>
      <c r="E78" s="5">
        <v>4.8</v>
      </c>
      <c r="F78" s="6">
        <v>45</v>
      </c>
      <c r="G78" s="25" t="s">
        <v>117</v>
      </c>
      <c r="H78" s="7" t="s">
        <v>0</v>
      </c>
      <c r="I78" s="7" t="s">
        <v>0</v>
      </c>
      <c r="J78" s="8" t="s">
        <v>23</v>
      </c>
      <c r="K78" s="38">
        <v>0</v>
      </c>
      <c r="L78" s="42">
        <f t="shared" si="5"/>
        <v>0</v>
      </c>
      <c r="M78" s="9" t="str">
        <f>IFERROR(IF(L78=0,"",ROUNDUP(L78/E78,0)*0.01196),"")</f>
        <v/>
      </c>
      <c r="N78" s="10" t="s">
        <v>0</v>
      </c>
      <c r="O78" s="11" t="s">
        <v>0</v>
      </c>
    </row>
    <row r="79" spans="1:15" ht="15" customHeight="1" x14ac:dyDescent="0.25">
      <c r="A79" s="4" t="s">
        <v>118</v>
      </c>
      <c r="B79" s="50"/>
      <c r="C79" s="5">
        <v>0.9</v>
      </c>
      <c r="D79" s="6">
        <v>10</v>
      </c>
      <c r="E79" s="5">
        <v>9</v>
      </c>
      <c r="F79" s="6">
        <v>40</v>
      </c>
      <c r="G79" s="61" t="s">
        <v>119</v>
      </c>
      <c r="H79" s="7" t="s">
        <v>0</v>
      </c>
      <c r="I79" s="7" t="s">
        <v>0</v>
      </c>
      <c r="J79" s="8" t="s">
        <v>23</v>
      </c>
      <c r="K79" s="38">
        <v>18</v>
      </c>
      <c r="L79" s="42">
        <f t="shared" si="5"/>
        <v>18</v>
      </c>
      <c r="M79" s="9">
        <f>IFERROR(IF(L79=0,"",ROUNDUP(L79/E79,0)*0.02175),"")</f>
        <v>4.3499999999999997E-2</v>
      </c>
      <c r="N79" s="10" t="s">
        <v>0</v>
      </c>
      <c r="O79" s="11" t="s">
        <v>0</v>
      </c>
    </row>
    <row r="80" spans="1:15" ht="15" customHeight="1" x14ac:dyDescent="0.25">
      <c r="A80" s="4" t="s">
        <v>120</v>
      </c>
      <c r="B80" s="50"/>
      <c r="C80" s="5">
        <v>0.35</v>
      </c>
      <c r="D80" s="6">
        <v>8</v>
      </c>
      <c r="E80" s="5">
        <v>2.8</v>
      </c>
      <c r="F80" s="6">
        <v>40</v>
      </c>
      <c r="G80" s="25" t="s">
        <v>121</v>
      </c>
      <c r="H80" s="7" t="s">
        <v>0</v>
      </c>
      <c r="I80" s="7" t="s">
        <v>0</v>
      </c>
      <c r="J80" s="8" t="s">
        <v>23</v>
      </c>
      <c r="K80" s="38">
        <v>0</v>
      </c>
      <c r="L80" s="42">
        <f t="shared" si="5"/>
        <v>0</v>
      </c>
      <c r="M80" s="9" t="str">
        <f>IFERROR(IF(L80=0,"",ROUNDUP(L80/E80,0)*0.00502),"")</f>
        <v/>
      </c>
      <c r="N80" s="10" t="s">
        <v>0</v>
      </c>
      <c r="O80" s="11" t="s">
        <v>0</v>
      </c>
    </row>
    <row r="81" spans="1:15" ht="15" customHeight="1" x14ac:dyDescent="0.25">
      <c r="A81" s="4" t="s">
        <v>122</v>
      </c>
      <c r="B81" s="50"/>
      <c r="C81" s="5">
        <v>0.35</v>
      </c>
      <c r="D81" s="6">
        <v>6</v>
      </c>
      <c r="E81" s="5">
        <v>2.1</v>
      </c>
      <c r="F81" s="6">
        <v>45</v>
      </c>
      <c r="G81" s="25" t="s">
        <v>123</v>
      </c>
      <c r="H81" s="7" t="s">
        <v>0</v>
      </c>
      <c r="I81" s="7" t="s">
        <v>0</v>
      </c>
      <c r="J81" s="8" t="s">
        <v>23</v>
      </c>
      <c r="K81" s="38">
        <v>0</v>
      </c>
      <c r="L81" s="42">
        <f t="shared" si="5"/>
        <v>0</v>
      </c>
      <c r="M81" s="9" t="str">
        <f>IFERROR(IF(L81=0,"",ROUNDUP(L81/E81,0)*0.00502),"")</f>
        <v/>
      </c>
      <c r="N81" s="10" t="s">
        <v>0</v>
      </c>
      <c r="O81" s="11" t="s">
        <v>0</v>
      </c>
    </row>
    <row r="82" spans="1:15" ht="15" customHeight="1" x14ac:dyDescent="0.25">
      <c r="A82" s="4" t="s">
        <v>124</v>
      </c>
      <c r="B82" s="50"/>
      <c r="C82" s="5">
        <v>0.35</v>
      </c>
      <c r="D82" s="6">
        <v>6</v>
      </c>
      <c r="E82" s="5">
        <v>2.1</v>
      </c>
      <c r="F82" s="6">
        <v>45</v>
      </c>
      <c r="G82" s="25" t="s">
        <v>125</v>
      </c>
      <c r="H82" s="7" t="s">
        <v>0</v>
      </c>
      <c r="I82" s="7" t="s">
        <v>0</v>
      </c>
      <c r="J82" s="8" t="s">
        <v>23</v>
      </c>
      <c r="K82" s="38">
        <v>0</v>
      </c>
      <c r="L82" s="42">
        <f t="shared" si="5"/>
        <v>0</v>
      </c>
      <c r="M82" s="9" t="str">
        <f>IFERROR(IF(L82=0,"",ROUNDUP(L82/E82,0)*0.00502),"")</f>
        <v/>
      </c>
      <c r="N82" s="10" t="s">
        <v>0</v>
      </c>
      <c r="O82" s="11" t="s">
        <v>0</v>
      </c>
    </row>
    <row r="83" spans="1:15" ht="15" customHeight="1" x14ac:dyDescent="0.25">
      <c r="A83" s="4" t="s">
        <v>126</v>
      </c>
      <c r="B83" s="50"/>
      <c r="C83" s="5">
        <v>0.35</v>
      </c>
      <c r="D83" s="6">
        <v>8</v>
      </c>
      <c r="E83" s="5">
        <v>2.8</v>
      </c>
      <c r="F83" s="6">
        <v>40</v>
      </c>
      <c r="G83" s="25" t="s">
        <v>127</v>
      </c>
      <c r="H83" s="7" t="s">
        <v>0</v>
      </c>
      <c r="I83" s="7" t="s">
        <v>0</v>
      </c>
      <c r="J83" s="8" t="s">
        <v>23</v>
      </c>
      <c r="K83" s="38">
        <v>0</v>
      </c>
      <c r="L83" s="42">
        <f t="shared" si="5"/>
        <v>0</v>
      </c>
      <c r="M83" s="9" t="str">
        <f>IFERROR(IF(L83=0,"",ROUNDUP(L83/E83,0)*0.00502),"")</f>
        <v/>
      </c>
      <c r="N83" s="10" t="s">
        <v>0</v>
      </c>
      <c r="O83" s="11" t="s">
        <v>0</v>
      </c>
    </row>
    <row r="84" spans="1:15" ht="15" customHeight="1" x14ac:dyDescent="0.25">
      <c r="A84" s="43"/>
      <c r="B84" s="55"/>
      <c r="C84" s="26"/>
      <c r="D84" s="26"/>
      <c r="E84" s="26"/>
      <c r="F84" s="27"/>
      <c r="G84" s="28" t="s">
        <v>24</v>
      </c>
      <c r="H84" s="29"/>
      <c r="I84" s="30"/>
      <c r="J84" s="12" t="s">
        <v>25</v>
      </c>
      <c r="K84" s="39">
        <f>IFERROR(K75/E75,"0")+IFERROR(K76/E76,"0")+IFERROR(K77/E77,"0")+IFERROR(K78/E78,"0")+IFERROR(K79/E79,"0")+IFERROR(K80/E80,"0")+IFERROR(K81/E81,"0")+IFERROR(K82/E82,"0")+IFERROR(K83/E83,"0")</f>
        <v>7.6349206349206344</v>
      </c>
      <c r="L84" s="39">
        <f>IFERROR(L75/E75,"0")+IFERROR(L76/E76,"0")+IFERROR(L77/E77,"0")+IFERROR(L78/E78,"0")+IFERROR(L79/E79,"0")+IFERROR(L80/E80,"0")+IFERROR(L81/E81,"0")+IFERROR(L82/E82,"0")+IFERROR(L83/E83,"0")</f>
        <v>8</v>
      </c>
      <c r="M84" s="13">
        <f>IFERROR(IF(M75="",0,M75),"0")+IFERROR(IF(M76="",0,M76),"0")+IFERROR(IF(M77="",0,M77),"0")+IFERROR(IF(M78="",0,M78),"0")+IFERROR(IF(M79="",0,M79),"0")+IFERROR(IF(M80="",0,M80),"0")+IFERROR(IF(M81="",0,M81),"0")+IFERROR(IF(M82="",0,M82),"0")+IFERROR(IF(M83="",0,M83),"0")</f>
        <v>0.13685999999999998</v>
      </c>
      <c r="N84" s="14"/>
      <c r="O84" s="14"/>
    </row>
    <row r="85" spans="1:15" ht="15" customHeight="1" x14ac:dyDescent="0.25">
      <c r="A85" s="43"/>
      <c r="B85" s="55"/>
      <c r="C85" s="26"/>
      <c r="D85" s="26"/>
      <c r="E85" s="26"/>
      <c r="F85" s="27"/>
      <c r="G85" s="28" t="s">
        <v>24</v>
      </c>
      <c r="H85" s="29"/>
      <c r="I85" s="30"/>
      <c r="J85" s="12" t="s">
        <v>23</v>
      </c>
      <c r="K85" s="39">
        <f>IFERROR(SUM(K75:K83),"0")</f>
        <v>55</v>
      </c>
      <c r="L85" s="39">
        <f>IFERROR(SUM(L75:L83),"0")</f>
        <v>57.6</v>
      </c>
      <c r="M85" s="12"/>
      <c r="N85" s="14"/>
      <c r="O85" s="14"/>
    </row>
    <row r="86" spans="1:15" ht="15" customHeight="1" x14ac:dyDescent="0.25">
      <c r="C86" s="64" t="s">
        <v>26</v>
      </c>
      <c r="D86" s="64"/>
      <c r="E86" s="64"/>
      <c r="F86" s="64"/>
      <c r="G86" s="64"/>
      <c r="H86" s="64"/>
      <c r="I86" s="64"/>
      <c r="J86" s="64"/>
      <c r="K86" s="64"/>
      <c r="L86" s="64"/>
      <c r="M86" s="64"/>
      <c r="N86" s="64"/>
      <c r="O86" s="64"/>
    </row>
    <row r="87" spans="1:15" ht="15" customHeight="1" x14ac:dyDescent="0.25">
      <c r="A87" s="4" t="s">
        <v>128</v>
      </c>
      <c r="B87" s="50" t="s">
        <v>490</v>
      </c>
      <c r="C87" s="5">
        <v>1.35</v>
      </c>
      <c r="D87" s="6">
        <v>6</v>
      </c>
      <c r="E87" s="5">
        <v>8.1</v>
      </c>
      <c r="F87" s="6">
        <v>45</v>
      </c>
      <c r="G87" s="60" t="s">
        <v>129</v>
      </c>
      <c r="H87" s="7" t="s">
        <v>0</v>
      </c>
      <c r="I87" s="7" t="s">
        <v>0</v>
      </c>
      <c r="J87" s="8" t="s">
        <v>23</v>
      </c>
      <c r="K87" s="38">
        <v>0</v>
      </c>
      <c r="L87" s="42">
        <f t="shared" ref="L87:L93" si="6">IFERROR(IF(K87="",0,CEILING((K87/$E87),1)*$E87),"")</f>
        <v>0</v>
      </c>
      <c r="M87" s="9" t="str">
        <f>IFERROR(IF(L87=0,"",ROUNDUP(L87/E87,0)*0.02175),"")</f>
        <v/>
      </c>
      <c r="N87" s="10" t="s">
        <v>0</v>
      </c>
      <c r="O87" s="11" t="s">
        <v>0</v>
      </c>
    </row>
    <row r="88" spans="1:15" ht="15" customHeight="1" x14ac:dyDescent="0.25">
      <c r="A88" s="4" t="s">
        <v>130</v>
      </c>
      <c r="B88" s="50" t="s">
        <v>491</v>
      </c>
      <c r="C88" s="5">
        <v>1.35</v>
      </c>
      <c r="D88" s="6">
        <v>6</v>
      </c>
      <c r="E88" s="5">
        <v>8.1</v>
      </c>
      <c r="F88" s="6">
        <v>40</v>
      </c>
      <c r="G88" s="62" t="s">
        <v>131</v>
      </c>
      <c r="H88" s="7" t="s">
        <v>0</v>
      </c>
      <c r="I88" s="7" t="s">
        <v>0</v>
      </c>
      <c r="J88" s="8" t="s">
        <v>23</v>
      </c>
      <c r="K88" s="38">
        <v>250</v>
      </c>
      <c r="L88" s="42">
        <f t="shared" si="6"/>
        <v>251.1</v>
      </c>
      <c r="M88" s="9">
        <f>IFERROR(IF(L88=0,"",ROUNDUP(L88/E88,0)*0.02175),"")</f>
        <v>0.6742499999999999</v>
      </c>
      <c r="N88" s="10" t="s">
        <v>0</v>
      </c>
      <c r="O88" s="11" t="s">
        <v>0</v>
      </c>
    </row>
    <row r="89" spans="1:15" ht="15" customHeight="1" x14ac:dyDescent="0.25">
      <c r="A89" s="4" t="s">
        <v>132</v>
      </c>
      <c r="B89" s="50" t="s">
        <v>492</v>
      </c>
      <c r="C89" s="5">
        <v>0.5</v>
      </c>
      <c r="D89" s="6">
        <v>6</v>
      </c>
      <c r="E89" s="5">
        <v>3</v>
      </c>
      <c r="F89" s="6">
        <v>31</v>
      </c>
      <c r="G89" s="25" t="s">
        <v>133</v>
      </c>
      <c r="H89" s="7" t="s">
        <v>0</v>
      </c>
      <c r="I89" s="7" t="s">
        <v>0</v>
      </c>
      <c r="J89" s="8" t="s">
        <v>23</v>
      </c>
      <c r="K89" s="38">
        <v>25</v>
      </c>
      <c r="L89" s="42">
        <f t="shared" si="6"/>
        <v>27</v>
      </c>
      <c r="M89" s="9">
        <f>IFERROR(IF(L89=0,"",ROUNDUP(L89/E89,0)*0.00753),"")</f>
        <v>6.7769999999999997E-2</v>
      </c>
      <c r="N89" s="10" t="s">
        <v>0</v>
      </c>
      <c r="O89" s="11" t="s">
        <v>0</v>
      </c>
    </row>
    <row r="90" spans="1:15" ht="15" customHeight="1" x14ac:dyDescent="0.25">
      <c r="A90" s="4" t="s">
        <v>134</v>
      </c>
      <c r="B90" s="50" t="s">
        <v>493</v>
      </c>
      <c r="C90" s="5">
        <v>0.45</v>
      </c>
      <c r="D90" s="6">
        <v>6</v>
      </c>
      <c r="E90" s="5">
        <v>2.7</v>
      </c>
      <c r="F90" s="6">
        <v>45</v>
      </c>
      <c r="G90" s="60" t="s">
        <v>135</v>
      </c>
      <c r="H90" s="7" t="s">
        <v>0</v>
      </c>
      <c r="I90" s="7" t="s">
        <v>0</v>
      </c>
      <c r="J90" s="8" t="s">
        <v>23</v>
      </c>
      <c r="K90" s="38">
        <v>25</v>
      </c>
      <c r="L90" s="42">
        <f t="shared" si="6"/>
        <v>27</v>
      </c>
      <c r="M90" s="9">
        <f>IFERROR(IF(L90=0,"",ROUNDUP(L90/E90,0)*0.00753),"")</f>
        <v>7.5300000000000006E-2</v>
      </c>
      <c r="N90" s="10" t="s">
        <v>0</v>
      </c>
      <c r="O90" s="11" t="s">
        <v>0</v>
      </c>
    </row>
    <row r="91" spans="1:15" ht="15" customHeight="1" x14ac:dyDescent="0.25">
      <c r="A91" s="4" t="s">
        <v>136</v>
      </c>
      <c r="B91" s="50" t="s">
        <v>494</v>
      </c>
      <c r="C91" s="5">
        <v>0.45</v>
      </c>
      <c r="D91" s="6">
        <v>6</v>
      </c>
      <c r="E91" s="5">
        <v>2.7</v>
      </c>
      <c r="F91" s="6">
        <v>45</v>
      </c>
      <c r="G91" s="60" t="s">
        <v>137</v>
      </c>
      <c r="H91" s="7" t="s">
        <v>0</v>
      </c>
      <c r="I91" s="7" t="s">
        <v>0</v>
      </c>
      <c r="J91" s="8" t="s">
        <v>23</v>
      </c>
      <c r="K91" s="38">
        <v>16</v>
      </c>
      <c r="L91" s="42">
        <f t="shared" si="6"/>
        <v>16.200000000000003</v>
      </c>
      <c r="M91" s="9">
        <f>IFERROR(IF(L91=0,"",ROUNDUP(L91/E91,0)*0.00937),"")</f>
        <v>5.6219999999999999E-2</v>
      </c>
      <c r="N91" s="10" t="s">
        <v>0</v>
      </c>
      <c r="O91" s="11" t="s">
        <v>0</v>
      </c>
    </row>
    <row r="92" spans="1:15" ht="15" customHeight="1" x14ac:dyDescent="0.25">
      <c r="A92" s="4" t="s">
        <v>138</v>
      </c>
      <c r="B92" s="50"/>
      <c r="C92" s="5">
        <v>0.33</v>
      </c>
      <c r="D92" s="6">
        <v>6</v>
      </c>
      <c r="E92" s="5">
        <v>1.98</v>
      </c>
      <c r="F92" s="6">
        <v>45</v>
      </c>
      <c r="G92" s="60" t="s">
        <v>139</v>
      </c>
      <c r="H92" s="7" t="s">
        <v>0</v>
      </c>
      <c r="I92" s="7" t="s">
        <v>0</v>
      </c>
      <c r="J92" s="8" t="s">
        <v>23</v>
      </c>
      <c r="K92" s="38">
        <v>10</v>
      </c>
      <c r="L92" s="42">
        <f t="shared" si="6"/>
        <v>11.879999999999999</v>
      </c>
      <c r="M92" s="9">
        <f>IFERROR(IF(L92=0,"",ROUNDUP(L92/E92,0)*0.00753),"")</f>
        <v>4.5179999999999998E-2</v>
      </c>
      <c r="N92" s="10" t="s">
        <v>0</v>
      </c>
      <c r="O92" s="11" t="s">
        <v>0</v>
      </c>
    </row>
    <row r="93" spans="1:15" ht="15" customHeight="1" x14ac:dyDescent="0.25">
      <c r="A93" s="4" t="s">
        <v>140</v>
      </c>
      <c r="B93" s="50" t="s">
        <v>495</v>
      </c>
      <c r="C93" s="5">
        <v>0.5</v>
      </c>
      <c r="D93" s="6">
        <v>6</v>
      </c>
      <c r="E93" s="5">
        <v>3</v>
      </c>
      <c r="F93" s="6">
        <v>40</v>
      </c>
      <c r="G93" s="25" t="s">
        <v>141</v>
      </c>
      <c r="H93" s="7" t="s">
        <v>0</v>
      </c>
      <c r="I93" s="7" t="s">
        <v>0</v>
      </c>
      <c r="J93" s="8" t="s">
        <v>23</v>
      </c>
      <c r="K93" s="38">
        <v>25</v>
      </c>
      <c r="L93" s="42">
        <f t="shared" si="6"/>
        <v>27</v>
      </c>
      <c r="M93" s="9">
        <f>IFERROR(IF(L93=0,"",ROUNDUP(L93/E93,0)*0.00753),"")</f>
        <v>6.7769999999999997E-2</v>
      </c>
      <c r="N93" s="10" t="s">
        <v>0</v>
      </c>
      <c r="O93" s="11" t="s">
        <v>0</v>
      </c>
    </row>
    <row r="94" spans="1:15" ht="15" customHeight="1" x14ac:dyDescent="0.25">
      <c r="A94" s="43"/>
      <c r="B94" s="55"/>
      <c r="C94" s="26"/>
      <c r="D94" s="26"/>
      <c r="E94" s="26"/>
      <c r="F94" s="27"/>
      <c r="G94" s="28" t="s">
        <v>24</v>
      </c>
      <c r="H94" s="29"/>
      <c r="I94" s="30"/>
      <c r="J94" s="12" t="s">
        <v>25</v>
      </c>
      <c r="K94" s="39">
        <f>IFERROR(K87/E87,"0")+IFERROR(K88/E88,"0")+IFERROR(K89/E89,"0")+IFERROR(K90/E90,"0")+IFERROR(K91/E91,"0")+IFERROR(K92/E92,"0")+IFERROR(K93/E93,"0")</f>
        <v>67.766554433221103</v>
      </c>
      <c r="L94" s="39">
        <f>IFERROR(L87/E87,"0")+IFERROR(L88/E88,"0")+IFERROR(L89/E89,"0")+IFERROR(L90/E90,"0")+IFERROR(L91/E91,"0")+IFERROR(L92/E92,"0")+IFERROR(L93/E93,"0")</f>
        <v>71</v>
      </c>
      <c r="M94" s="13">
        <f>IFERROR(IF(M87="",0,M87),"0")+IFERROR(IF(M88="",0,M88),"0")+IFERROR(IF(M89="",0,M89),"0")+IFERROR(IF(M90="",0,M90),"0")+IFERROR(IF(M91="",0,M91),"0")+IFERROR(IF(M92="",0,M92),"0")+IFERROR(IF(M93="",0,M93),"0")</f>
        <v>0.98648999999999998</v>
      </c>
      <c r="N94" s="14"/>
      <c r="O94" s="14"/>
    </row>
    <row r="95" spans="1:15" ht="15" customHeight="1" x14ac:dyDescent="0.25">
      <c r="A95" s="43"/>
      <c r="B95" s="55"/>
      <c r="C95" s="26"/>
      <c r="D95" s="26"/>
      <c r="E95" s="26"/>
      <c r="F95" s="27"/>
      <c r="G95" s="28" t="s">
        <v>24</v>
      </c>
      <c r="H95" s="29"/>
      <c r="I95" s="30"/>
      <c r="J95" s="12" t="s">
        <v>23</v>
      </c>
      <c r="K95" s="39">
        <f>IFERROR(SUM(K87:K93),"0")</f>
        <v>351</v>
      </c>
      <c r="L95" s="39">
        <f>IFERROR(SUM(L87:L93),"0")</f>
        <v>360.18</v>
      </c>
      <c r="M95" s="12"/>
      <c r="N95" s="14"/>
      <c r="O95" s="14"/>
    </row>
    <row r="96" spans="1:15" ht="15" customHeight="1" x14ac:dyDescent="0.25">
      <c r="C96" s="64" t="s">
        <v>142</v>
      </c>
      <c r="D96" s="64"/>
      <c r="E96" s="64"/>
      <c r="F96" s="64"/>
      <c r="G96" s="64"/>
      <c r="H96" s="64"/>
      <c r="I96" s="64"/>
      <c r="J96" s="64"/>
      <c r="K96" s="64"/>
      <c r="L96" s="64"/>
      <c r="M96" s="64"/>
      <c r="N96" s="64"/>
      <c r="O96" s="64"/>
    </row>
    <row r="97" spans="1:15" ht="15" customHeight="1" x14ac:dyDescent="0.25">
      <c r="A97" s="4" t="s">
        <v>143</v>
      </c>
      <c r="B97" s="50"/>
      <c r="C97" s="5">
        <v>0.83</v>
      </c>
      <c r="D97" s="6">
        <v>4</v>
      </c>
      <c r="E97" s="5">
        <v>3.32</v>
      </c>
      <c r="F97" s="6">
        <v>30</v>
      </c>
      <c r="G97" s="25" t="s">
        <v>144</v>
      </c>
      <c r="H97" s="7" t="s">
        <v>0</v>
      </c>
      <c r="I97" s="7" t="s">
        <v>0</v>
      </c>
      <c r="J97" s="8" t="s">
        <v>23</v>
      </c>
      <c r="K97" s="38">
        <v>0</v>
      </c>
      <c r="L97" s="42">
        <f>IFERROR(IF(K97="",0,CEILING((K97/$E97),1)*$E97),"")</f>
        <v>0</v>
      </c>
      <c r="M97" s="9" t="str">
        <f>IFERROR(IF(L97=0,"",ROUNDUP(L97/E97,0)*0.00937),"")</f>
        <v/>
      </c>
      <c r="N97" s="10" t="s">
        <v>0</v>
      </c>
      <c r="O97" s="11" t="s">
        <v>0</v>
      </c>
    </row>
    <row r="98" spans="1:15" ht="15" customHeight="1" x14ac:dyDescent="0.25">
      <c r="A98" s="4" t="s">
        <v>145</v>
      </c>
      <c r="B98" s="50"/>
      <c r="C98" s="5">
        <v>1.3</v>
      </c>
      <c r="D98" s="6">
        <v>6</v>
      </c>
      <c r="E98" s="5">
        <v>7.8</v>
      </c>
      <c r="F98" s="6">
        <v>30</v>
      </c>
      <c r="G98" s="61" t="s">
        <v>146</v>
      </c>
      <c r="H98" s="7" t="s">
        <v>0</v>
      </c>
      <c r="I98" s="7" t="s">
        <v>0</v>
      </c>
      <c r="J98" s="8" t="s">
        <v>23</v>
      </c>
      <c r="K98" s="38">
        <v>15</v>
      </c>
      <c r="L98" s="42">
        <f>IFERROR(IF(K98="",0,CEILING((K98/$E98),1)*$E98),"")</f>
        <v>15.6</v>
      </c>
      <c r="M98" s="9">
        <f>IFERROR(IF(L98=0,"",ROUNDUP(L98/E98,0)*0.02175),"")</f>
        <v>4.3499999999999997E-2</v>
      </c>
      <c r="N98" s="10" t="s">
        <v>0</v>
      </c>
      <c r="O98" s="11" t="s">
        <v>0</v>
      </c>
    </row>
    <row r="99" spans="1:15" ht="15" customHeight="1" x14ac:dyDescent="0.25">
      <c r="A99" s="4" t="s">
        <v>147</v>
      </c>
      <c r="B99" s="50"/>
      <c r="C99" s="5">
        <v>0.33</v>
      </c>
      <c r="D99" s="6">
        <v>6</v>
      </c>
      <c r="E99" s="5">
        <v>1.98</v>
      </c>
      <c r="F99" s="6">
        <v>40</v>
      </c>
      <c r="G99" s="25" t="s">
        <v>148</v>
      </c>
      <c r="H99" s="7" t="s">
        <v>0</v>
      </c>
      <c r="I99" s="7" t="s">
        <v>0</v>
      </c>
      <c r="J99" s="8" t="s">
        <v>23</v>
      </c>
      <c r="K99" s="38">
        <v>0</v>
      </c>
      <c r="L99" s="42">
        <f>IFERROR(IF(K99="",0,CEILING((K99/$E99),1)*$E99),"")</f>
        <v>0</v>
      </c>
      <c r="M99" s="9" t="str">
        <f>IFERROR(IF(L99=0,"",ROUNDUP(L99/E99,0)*0.00753),"")</f>
        <v/>
      </c>
      <c r="N99" s="10" t="s">
        <v>0</v>
      </c>
      <c r="O99" s="11" t="s">
        <v>0</v>
      </c>
    </row>
    <row r="100" spans="1:15" ht="15" customHeight="1" x14ac:dyDescent="0.25">
      <c r="A100" s="4" t="s">
        <v>149</v>
      </c>
      <c r="B100" s="50"/>
      <c r="C100" s="5">
        <v>0.47</v>
      </c>
      <c r="D100" s="6">
        <v>6</v>
      </c>
      <c r="E100" s="5">
        <v>2.82</v>
      </c>
      <c r="F100" s="6">
        <v>30</v>
      </c>
      <c r="G100" s="25" t="s">
        <v>150</v>
      </c>
      <c r="H100" s="7" t="s">
        <v>0</v>
      </c>
      <c r="I100" s="7" t="s">
        <v>0</v>
      </c>
      <c r="J100" s="8" t="s">
        <v>23</v>
      </c>
      <c r="K100" s="38">
        <v>0</v>
      </c>
      <c r="L100" s="42">
        <f>IFERROR(IF(K100="",0,CEILING((K100/$E100),1)*$E100),"")</f>
        <v>0</v>
      </c>
      <c r="M100" s="9" t="str">
        <f>IFERROR(IF(L100=0,"",ROUNDUP(L100/E100,0)*0.00753),"")</f>
        <v/>
      </c>
      <c r="N100" s="10" t="s">
        <v>0</v>
      </c>
      <c r="O100" s="11" t="s">
        <v>0</v>
      </c>
    </row>
    <row r="101" spans="1:15" ht="15" customHeight="1" x14ac:dyDescent="0.25">
      <c r="A101" s="43"/>
      <c r="B101" s="55"/>
      <c r="C101" s="26"/>
      <c r="D101" s="26"/>
      <c r="E101" s="26"/>
      <c r="F101" s="27"/>
      <c r="G101" s="28" t="s">
        <v>24</v>
      </c>
      <c r="H101" s="29"/>
      <c r="I101" s="30"/>
      <c r="J101" s="12" t="s">
        <v>25</v>
      </c>
      <c r="K101" s="39">
        <f>IFERROR(K97/E97,"0")+IFERROR(K98/E98,"0")+IFERROR(K99/E99,"0")+IFERROR(K100/E100,"0")</f>
        <v>1.9230769230769231</v>
      </c>
      <c r="L101" s="39">
        <f>IFERROR(L97/E97,"0")+IFERROR(L98/E98,"0")+IFERROR(L99/E99,"0")+IFERROR(L100/E100,"0")</f>
        <v>2</v>
      </c>
      <c r="M101" s="13">
        <f>IFERROR(IF(M97="",0,M97),"0")+IFERROR(IF(M98="",0,M98),"0")+IFERROR(IF(M99="",0,M99),"0")+IFERROR(IF(M100="",0,M100),"0")</f>
        <v>4.3499999999999997E-2</v>
      </c>
      <c r="N101" s="14"/>
      <c r="O101" s="14"/>
    </row>
    <row r="102" spans="1:15" ht="15" customHeight="1" x14ac:dyDescent="0.25">
      <c r="A102" s="43"/>
      <c r="B102" s="55"/>
      <c r="C102" s="26"/>
      <c r="D102" s="26"/>
      <c r="E102" s="26"/>
      <c r="F102" s="27"/>
      <c r="G102" s="28" t="s">
        <v>24</v>
      </c>
      <c r="H102" s="29"/>
      <c r="I102" s="30"/>
      <c r="J102" s="12" t="s">
        <v>23</v>
      </c>
      <c r="K102" s="39">
        <f>IFERROR(SUM(K97:K100),"0")</f>
        <v>15</v>
      </c>
      <c r="L102" s="39">
        <f>IFERROR(SUM(L97:L100),"0")</f>
        <v>15.6</v>
      </c>
      <c r="M102" s="12"/>
      <c r="N102" s="14"/>
      <c r="O102" s="14"/>
    </row>
    <row r="103" spans="1:15" ht="15" customHeight="1" x14ac:dyDescent="0.25">
      <c r="C103" s="63" t="s">
        <v>151</v>
      </c>
      <c r="D103" s="63"/>
      <c r="E103" s="63"/>
      <c r="F103" s="63"/>
      <c r="G103" s="63"/>
      <c r="H103" s="63"/>
      <c r="I103" s="63"/>
      <c r="J103" s="63"/>
      <c r="K103" s="63"/>
      <c r="L103" s="63"/>
      <c r="M103" s="63"/>
      <c r="N103" s="63"/>
      <c r="O103" s="63"/>
    </row>
    <row r="104" spans="1:15" ht="15" customHeight="1" x14ac:dyDescent="0.25">
      <c r="C104" s="64" t="s">
        <v>26</v>
      </c>
      <c r="D104" s="64"/>
      <c r="E104" s="64"/>
      <c r="F104" s="64"/>
      <c r="G104" s="64"/>
      <c r="H104" s="64"/>
      <c r="I104" s="64"/>
      <c r="J104" s="64"/>
      <c r="K104" s="64"/>
      <c r="L104" s="64"/>
      <c r="M104" s="64"/>
      <c r="N104" s="64"/>
      <c r="O104" s="64"/>
    </row>
    <row r="105" spans="1:15" ht="15" customHeight="1" x14ac:dyDescent="0.25">
      <c r="A105" s="4" t="s">
        <v>152</v>
      </c>
      <c r="B105" s="50"/>
      <c r="C105" s="5">
        <v>1.35</v>
      </c>
      <c r="D105" s="6">
        <v>6</v>
      </c>
      <c r="E105" s="5">
        <v>8.1</v>
      </c>
      <c r="F105" s="6">
        <v>45</v>
      </c>
      <c r="G105" s="60" t="s">
        <v>153</v>
      </c>
      <c r="H105" s="7" t="s">
        <v>0</v>
      </c>
      <c r="I105" s="7" t="s">
        <v>0</v>
      </c>
      <c r="J105" s="8" t="s">
        <v>23</v>
      </c>
      <c r="K105" s="38">
        <v>50</v>
      </c>
      <c r="L105" s="42">
        <f>IFERROR(IF(K105="",0,CEILING((K105/$E105),1)*$E105),"")</f>
        <v>56.699999999999996</v>
      </c>
      <c r="M105" s="9">
        <f>IFERROR(IF(L105=0,"",ROUNDUP(L105/E105,0)*0.02175),"")</f>
        <v>0.15225</v>
      </c>
      <c r="N105" s="10" t="s">
        <v>0</v>
      </c>
      <c r="O105" s="11" t="s">
        <v>0</v>
      </c>
    </row>
    <row r="106" spans="1:15" ht="15" customHeight="1" x14ac:dyDescent="0.25">
      <c r="A106" s="4" t="s">
        <v>154</v>
      </c>
      <c r="B106" s="50"/>
      <c r="C106" s="5">
        <v>0.33</v>
      </c>
      <c r="D106" s="6">
        <v>6</v>
      </c>
      <c r="E106" s="5">
        <v>1.98</v>
      </c>
      <c r="F106" s="6">
        <v>45</v>
      </c>
      <c r="G106" s="60" t="s">
        <v>155</v>
      </c>
      <c r="H106" s="7" t="s">
        <v>0</v>
      </c>
      <c r="I106" s="7" t="s">
        <v>0</v>
      </c>
      <c r="J106" s="8" t="s">
        <v>23</v>
      </c>
      <c r="K106" s="38">
        <v>10</v>
      </c>
      <c r="L106" s="42">
        <f>IFERROR(IF(K106="",0,CEILING((K106/$E106),1)*$E106),"")</f>
        <v>11.879999999999999</v>
      </c>
      <c r="M106" s="9">
        <f>IFERROR(IF(L106=0,"",ROUNDUP(L106/E106,0)*0.00753),"")</f>
        <v>4.5179999999999998E-2</v>
      </c>
      <c r="N106" s="10" t="s">
        <v>0</v>
      </c>
      <c r="O106" s="11" t="s">
        <v>0</v>
      </c>
    </row>
    <row r="107" spans="1:15" ht="15" customHeight="1" x14ac:dyDescent="0.25">
      <c r="A107" s="4" t="s">
        <v>156</v>
      </c>
      <c r="B107" s="50"/>
      <c r="C107" s="5">
        <v>0.45</v>
      </c>
      <c r="D107" s="6">
        <v>6</v>
      </c>
      <c r="E107" s="5">
        <v>2.7</v>
      </c>
      <c r="F107" s="6">
        <v>45</v>
      </c>
      <c r="G107" s="60" t="s">
        <v>157</v>
      </c>
      <c r="H107" s="7" t="s">
        <v>0</v>
      </c>
      <c r="I107" s="7" t="s">
        <v>0</v>
      </c>
      <c r="J107" s="8" t="s">
        <v>23</v>
      </c>
      <c r="K107" s="38">
        <v>10</v>
      </c>
      <c r="L107" s="42">
        <f>IFERROR(IF(K107="",0,CEILING((K107/$E107),1)*$E107),"")</f>
        <v>10.8</v>
      </c>
      <c r="M107" s="9">
        <f>IFERROR(IF(L107=0,"",ROUNDUP(L107/E107,0)*0.00753),"")</f>
        <v>3.0120000000000001E-2</v>
      </c>
      <c r="N107" s="10" t="s">
        <v>0</v>
      </c>
      <c r="O107" s="11" t="s">
        <v>0</v>
      </c>
    </row>
    <row r="108" spans="1:15" ht="15" customHeight="1" x14ac:dyDescent="0.25">
      <c r="A108" s="4" t="s">
        <v>158</v>
      </c>
      <c r="B108" s="50"/>
      <c r="C108" s="5">
        <v>0.67</v>
      </c>
      <c r="D108" s="6">
        <v>4</v>
      </c>
      <c r="E108" s="5">
        <v>2.68</v>
      </c>
      <c r="F108" s="6">
        <v>45</v>
      </c>
      <c r="G108" s="25" t="s">
        <v>159</v>
      </c>
      <c r="H108" s="7" t="s">
        <v>0</v>
      </c>
      <c r="I108" s="7" t="s">
        <v>0</v>
      </c>
      <c r="J108" s="8" t="s">
        <v>23</v>
      </c>
      <c r="K108" s="38">
        <v>0</v>
      </c>
      <c r="L108" s="42">
        <f>IFERROR(IF(K108="",0,CEILING((K108/$E108),1)*$E108),"")</f>
        <v>0</v>
      </c>
      <c r="M108" s="9" t="str">
        <f>IFERROR(IF(L108=0,"",ROUNDUP(L108/E108,0)*0.00937),"")</f>
        <v/>
      </c>
      <c r="N108" s="10" t="s">
        <v>0</v>
      </c>
      <c r="O108" s="11" t="s">
        <v>0</v>
      </c>
    </row>
    <row r="109" spans="1:15" ht="15" customHeight="1" x14ac:dyDescent="0.25">
      <c r="A109" s="43"/>
      <c r="B109" s="55"/>
      <c r="C109" s="26"/>
      <c r="D109" s="26"/>
      <c r="E109" s="26"/>
      <c r="F109" s="27"/>
      <c r="G109" s="28" t="s">
        <v>24</v>
      </c>
      <c r="H109" s="29"/>
      <c r="I109" s="30"/>
      <c r="J109" s="12" t="s">
        <v>25</v>
      </c>
      <c r="K109" s="39">
        <f>IFERROR(K105/E105,"0")+IFERROR(K106/E106,"0")+IFERROR(K107/E107,"0")+IFERROR(K108/E108,"0")</f>
        <v>14.927048260381593</v>
      </c>
      <c r="L109" s="39">
        <f>IFERROR(L105/E105,"0")+IFERROR(L106/E106,"0")+IFERROR(L107/E107,"0")+IFERROR(L108/E108,"0")</f>
        <v>17</v>
      </c>
      <c r="M109" s="13">
        <f>IFERROR(IF(M105="",0,M105),"0")+IFERROR(IF(M106="",0,M106),"0")+IFERROR(IF(M107="",0,M107),"0")+IFERROR(IF(M108="",0,M108),"0")</f>
        <v>0.22755</v>
      </c>
      <c r="N109" s="14"/>
      <c r="O109" s="14"/>
    </row>
    <row r="110" spans="1:15" ht="15" customHeight="1" x14ac:dyDescent="0.25">
      <c r="A110" s="43"/>
      <c r="B110" s="55"/>
      <c r="C110" s="26"/>
      <c r="D110" s="26"/>
      <c r="E110" s="26"/>
      <c r="F110" s="27"/>
      <c r="G110" s="28" t="s">
        <v>24</v>
      </c>
      <c r="H110" s="29"/>
      <c r="I110" s="30"/>
      <c r="J110" s="12" t="s">
        <v>23</v>
      </c>
      <c r="K110" s="39">
        <f>IFERROR(SUM(K105:K108),"0")</f>
        <v>70</v>
      </c>
      <c r="L110" s="39">
        <f>IFERROR(SUM(L105:L108),"0")</f>
        <v>79.38</v>
      </c>
      <c r="M110" s="12"/>
      <c r="N110" s="14"/>
      <c r="O110" s="14"/>
    </row>
    <row r="111" spans="1:15" ht="15" customHeight="1" x14ac:dyDescent="0.25">
      <c r="C111" s="65" t="s">
        <v>481</v>
      </c>
      <c r="D111" s="65"/>
      <c r="E111" s="65"/>
      <c r="F111" s="65"/>
      <c r="G111" s="65"/>
      <c r="H111" s="65"/>
      <c r="I111" s="65"/>
      <c r="J111" s="65"/>
      <c r="K111" s="65"/>
      <c r="L111" s="65"/>
      <c r="M111" s="65"/>
      <c r="N111" s="65"/>
      <c r="O111" s="65"/>
    </row>
    <row r="112" spans="1:15" ht="15" customHeight="1" x14ac:dyDescent="0.25">
      <c r="C112" s="63" t="s">
        <v>161</v>
      </c>
      <c r="D112" s="63"/>
      <c r="E112" s="63"/>
      <c r="F112" s="63"/>
      <c r="G112" s="63"/>
      <c r="H112" s="63"/>
      <c r="I112" s="63"/>
      <c r="J112" s="63"/>
      <c r="K112" s="63"/>
      <c r="L112" s="63"/>
      <c r="M112" s="63"/>
      <c r="N112" s="63"/>
      <c r="O112" s="63"/>
    </row>
    <row r="113" spans="1:15" ht="15" customHeight="1" x14ac:dyDescent="0.25">
      <c r="C113" s="64" t="s">
        <v>59</v>
      </c>
      <c r="D113" s="64"/>
      <c r="E113" s="64"/>
      <c r="F113" s="64"/>
      <c r="G113" s="64"/>
      <c r="H113" s="64"/>
      <c r="I113" s="64"/>
      <c r="J113" s="64"/>
      <c r="K113" s="64"/>
      <c r="L113" s="64"/>
      <c r="M113" s="64"/>
      <c r="N113" s="64"/>
      <c r="O113" s="64"/>
    </row>
    <row r="114" spans="1:15" ht="15" customHeight="1" x14ac:dyDescent="0.25">
      <c r="A114" s="4" t="s">
        <v>162</v>
      </c>
      <c r="B114" s="50"/>
      <c r="C114" s="5">
        <v>1.35</v>
      </c>
      <c r="D114" s="6">
        <v>8</v>
      </c>
      <c r="E114" s="5">
        <v>10.8</v>
      </c>
      <c r="F114" s="6">
        <v>35</v>
      </c>
      <c r="G114" s="25" t="s">
        <v>163</v>
      </c>
      <c r="H114" s="7" t="s">
        <v>0</v>
      </c>
      <c r="I114" s="7" t="s">
        <v>0</v>
      </c>
      <c r="J114" s="8" t="s">
        <v>23</v>
      </c>
      <c r="K114" s="38">
        <v>0</v>
      </c>
      <c r="L114" s="42">
        <f>IFERROR(IF(K114="",0,CEILING((K114/$E114),1)*$E114),"")</f>
        <v>0</v>
      </c>
      <c r="M114" s="9" t="str">
        <f>IFERROR(IF(L114=0,"",ROUNDUP(L114/E114,0)*0.02175),"")</f>
        <v/>
      </c>
      <c r="N114" s="10" t="s">
        <v>0</v>
      </c>
      <c r="O114" s="11" t="s">
        <v>0</v>
      </c>
    </row>
    <row r="115" spans="1:15" ht="15" customHeight="1" x14ac:dyDescent="0.25">
      <c r="A115" s="4" t="s">
        <v>164</v>
      </c>
      <c r="B115" s="50"/>
      <c r="C115" s="5">
        <v>1.35</v>
      </c>
      <c r="D115" s="6">
        <v>8</v>
      </c>
      <c r="E115" s="5">
        <v>10.8</v>
      </c>
      <c r="F115" s="6">
        <v>35</v>
      </c>
      <c r="G115" s="25" t="s">
        <v>165</v>
      </c>
      <c r="H115" s="7" t="s">
        <v>0</v>
      </c>
      <c r="I115" s="7" t="s">
        <v>0</v>
      </c>
      <c r="J115" s="8" t="s">
        <v>23</v>
      </c>
      <c r="K115" s="38">
        <v>0</v>
      </c>
      <c r="L115" s="42">
        <f>IFERROR(IF(K115="",0,CEILING((K115/$E115),1)*$E115),"")</f>
        <v>0</v>
      </c>
      <c r="M115" s="9" t="str">
        <f>IFERROR(IF(L115=0,"",ROUNDUP(L115/E115,0)*0.02175),"")</f>
        <v/>
      </c>
      <c r="N115" s="10" t="s">
        <v>0</v>
      </c>
      <c r="O115" s="11" t="s">
        <v>0</v>
      </c>
    </row>
    <row r="116" spans="1:15" ht="15" customHeight="1" x14ac:dyDescent="0.25">
      <c r="A116" s="4" t="s">
        <v>166</v>
      </c>
      <c r="B116" s="50"/>
      <c r="C116" s="5">
        <v>1.4</v>
      </c>
      <c r="D116" s="6">
        <v>8</v>
      </c>
      <c r="E116" s="5">
        <v>11.2</v>
      </c>
      <c r="F116" s="6">
        <v>30</v>
      </c>
      <c r="G116" s="25" t="s">
        <v>167</v>
      </c>
      <c r="H116" s="7" t="s">
        <v>0</v>
      </c>
      <c r="I116" s="7" t="s">
        <v>0</v>
      </c>
      <c r="J116" s="8" t="s">
        <v>23</v>
      </c>
      <c r="K116" s="38">
        <v>0</v>
      </c>
      <c r="L116" s="42">
        <f>IFERROR(IF(K116="",0,CEILING((K116/$E116),1)*$E116),"")</f>
        <v>0</v>
      </c>
      <c r="M116" s="9" t="str">
        <f>IFERROR(IF(L116=0,"",ROUNDUP(L116/E116,0)*0.02175),"")</f>
        <v/>
      </c>
      <c r="N116" s="10" t="s">
        <v>0</v>
      </c>
      <c r="O116" s="11" t="s">
        <v>0</v>
      </c>
    </row>
    <row r="117" spans="1:15" ht="15" customHeight="1" x14ac:dyDescent="0.25">
      <c r="A117" s="43"/>
      <c r="B117" s="55"/>
      <c r="C117" s="26"/>
      <c r="D117" s="26"/>
      <c r="E117" s="26"/>
      <c r="F117" s="27"/>
      <c r="G117" s="28" t="s">
        <v>24</v>
      </c>
      <c r="H117" s="29"/>
      <c r="I117" s="30"/>
      <c r="J117" s="12" t="s">
        <v>25</v>
      </c>
      <c r="K117" s="39">
        <f>IFERROR(K114/E114,"0")+IFERROR(K115/E115,"0")+IFERROR(K116/E116,"0")</f>
        <v>0</v>
      </c>
      <c r="L117" s="39">
        <f>IFERROR(L114/E114,"0")+IFERROR(L115/E115,"0")+IFERROR(L116/E116,"0")</f>
        <v>0</v>
      </c>
      <c r="M117" s="13">
        <f>IFERROR(IF(M114="",0,M114),"0")+IFERROR(IF(M115="",0,M115),"0")+IFERROR(IF(M116="",0,M116),"0")</f>
        <v>0</v>
      </c>
      <c r="N117" s="14"/>
      <c r="O117" s="14"/>
    </row>
    <row r="118" spans="1:15" ht="15" customHeight="1" x14ac:dyDescent="0.25">
      <c r="A118" s="43"/>
      <c r="B118" s="55"/>
      <c r="C118" s="26"/>
      <c r="D118" s="26"/>
      <c r="E118" s="26"/>
      <c r="F118" s="27"/>
      <c r="G118" s="28" t="s">
        <v>24</v>
      </c>
      <c r="H118" s="29"/>
      <c r="I118" s="30"/>
      <c r="J118" s="12" t="s">
        <v>23</v>
      </c>
      <c r="K118" s="39">
        <f>IFERROR(SUM(K114:K116),"0")</f>
        <v>0</v>
      </c>
      <c r="L118" s="39">
        <f>IFERROR(SUM(L114:L116),"0")</f>
        <v>0</v>
      </c>
      <c r="M118" s="12"/>
      <c r="N118" s="14"/>
      <c r="O118" s="14"/>
    </row>
    <row r="119" spans="1:15" ht="15" customHeight="1" x14ac:dyDescent="0.25">
      <c r="C119" s="63" t="s">
        <v>168</v>
      </c>
      <c r="D119" s="63"/>
      <c r="E119" s="63"/>
      <c r="F119" s="63"/>
      <c r="G119" s="63"/>
      <c r="H119" s="63"/>
      <c r="I119" s="63"/>
      <c r="J119" s="63"/>
      <c r="K119" s="63"/>
      <c r="L119" s="63"/>
      <c r="M119" s="63"/>
      <c r="N119" s="63"/>
      <c r="O119" s="63"/>
    </row>
    <row r="120" spans="1:15" ht="15" customHeight="1" x14ac:dyDescent="0.25">
      <c r="C120" s="64" t="s">
        <v>59</v>
      </c>
      <c r="D120" s="64"/>
      <c r="E120" s="64"/>
      <c r="F120" s="64"/>
      <c r="G120" s="64"/>
      <c r="H120" s="64"/>
      <c r="I120" s="64"/>
      <c r="J120" s="64"/>
      <c r="K120" s="64"/>
      <c r="L120" s="64"/>
      <c r="M120" s="64"/>
      <c r="N120" s="64"/>
      <c r="O120" s="64"/>
    </row>
    <row r="121" spans="1:15" ht="15" customHeight="1" x14ac:dyDescent="0.25">
      <c r="A121" s="4" t="s">
        <v>169</v>
      </c>
      <c r="B121" s="50" t="s">
        <v>545</v>
      </c>
      <c r="C121" s="5">
        <v>0.9</v>
      </c>
      <c r="D121" s="6">
        <v>10</v>
      </c>
      <c r="E121" s="5">
        <v>9</v>
      </c>
      <c r="F121" s="6">
        <v>31</v>
      </c>
      <c r="G121" s="61" t="s">
        <v>170</v>
      </c>
      <c r="H121" s="7" t="s">
        <v>0</v>
      </c>
      <c r="I121" s="7" t="s">
        <v>0</v>
      </c>
      <c r="J121" s="8" t="s">
        <v>23</v>
      </c>
      <c r="K121" s="38">
        <v>0</v>
      </c>
      <c r="L121" s="42">
        <f t="shared" ref="L121:L134" si="7">IFERROR(IF(K121="",0,CEILING((K121/$E121),1)*$E121),"")</f>
        <v>0</v>
      </c>
      <c r="M121" s="9" t="str">
        <f>IFERROR(IF(L121=0,"",ROUNDUP(L121/E121,0)*0.02175),"")</f>
        <v/>
      </c>
      <c r="N121" s="10" t="s">
        <v>0</v>
      </c>
      <c r="O121" s="11" t="s">
        <v>0</v>
      </c>
    </row>
    <row r="122" spans="1:15" ht="15" customHeight="1" x14ac:dyDescent="0.25">
      <c r="A122" s="4" t="s">
        <v>171</v>
      </c>
      <c r="B122" s="50" t="s">
        <v>496</v>
      </c>
      <c r="C122" s="5">
        <v>1.35</v>
      </c>
      <c r="D122" s="6">
        <v>8</v>
      </c>
      <c r="E122" s="5">
        <v>10.8</v>
      </c>
      <c r="F122" s="6">
        <v>55</v>
      </c>
      <c r="G122" s="60" t="s">
        <v>172</v>
      </c>
      <c r="H122" s="7" t="s">
        <v>0</v>
      </c>
      <c r="I122" s="7" t="s">
        <v>0</v>
      </c>
      <c r="J122" s="8" t="s">
        <v>23</v>
      </c>
      <c r="K122" s="38">
        <v>200</v>
      </c>
      <c r="L122" s="42">
        <f t="shared" si="7"/>
        <v>205.20000000000002</v>
      </c>
      <c r="M122" s="9">
        <f>IFERROR(IF(L122=0,"",ROUNDUP(L122/E122,0)*0.02039),"")</f>
        <v>0.38740999999999998</v>
      </c>
      <c r="N122" s="10" t="s">
        <v>0</v>
      </c>
      <c r="O122" s="11" t="s">
        <v>0</v>
      </c>
    </row>
    <row r="123" spans="1:15" ht="15" customHeight="1" x14ac:dyDescent="0.25">
      <c r="A123" s="4" t="s">
        <v>171</v>
      </c>
      <c r="B123" s="50"/>
      <c r="C123" s="5">
        <v>1.35</v>
      </c>
      <c r="D123" s="6">
        <v>8</v>
      </c>
      <c r="E123" s="5">
        <v>10.8</v>
      </c>
      <c r="F123" s="6">
        <v>55</v>
      </c>
      <c r="G123" s="25" t="s">
        <v>172</v>
      </c>
      <c r="H123" s="7" t="s">
        <v>0</v>
      </c>
      <c r="I123" s="7" t="s">
        <v>0</v>
      </c>
      <c r="J123" s="8" t="s">
        <v>23</v>
      </c>
      <c r="K123" s="38">
        <v>0</v>
      </c>
      <c r="L123" s="42">
        <f t="shared" si="7"/>
        <v>0</v>
      </c>
      <c r="M123" s="9" t="str">
        <f>IFERROR(IF(L123=0,"",ROUNDUP(L123/E123,0)*0.02175),"")</f>
        <v/>
      </c>
      <c r="N123" s="10" t="s">
        <v>0</v>
      </c>
      <c r="O123" s="11" t="s">
        <v>0</v>
      </c>
    </row>
    <row r="124" spans="1:15" ht="15" customHeight="1" x14ac:dyDescent="0.25">
      <c r="A124" s="4" t="s">
        <v>173</v>
      </c>
      <c r="B124" s="50"/>
      <c r="C124" s="5">
        <v>0.9</v>
      </c>
      <c r="D124" s="6">
        <v>10</v>
      </c>
      <c r="E124" s="5">
        <v>9</v>
      </c>
      <c r="F124" s="6">
        <v>31</v>
      </c>
      <c r="G124" s="61" t="s">
        <v>174</v>
      </c>
      <c r="H124" s="7" t="s">
        <v>0</v>
      </c>
      <c r="I124" s="7" t="s">
        <v>0</v>
      </c>
      <c r="J124" s="8" t="s">
        <v>23</v>
      </c>
      <c r="K124" s="38">
        <v>0</v>
      </c>
      <c r="L124" s="42">
        <f t="shared" si="7"/>
        <v>0</v>
      </c>
      <c r="M124" s="9" t="str">
        <f>IFERROR(IF(L124=0,"",ROUNDUP(L124/E124,0)*0.02175),"")</f>
        <v/>
      </c>
      <c r="N124" s="10" t="s">
        <v>0</v>
      </c>
      <c r="O124" s="11" t="s">
        <v>0</v>
      </c>
    </row>
    <row r="125" spans="1:15" ht="15" customHeight="1" x14ac:dyDescent="0.25">
      <c r="A125" s="4" t="s">
        <v>175</v>
      </c>
      <c r="B125" s="50" t="s">
        <v>497</v>
      </c>
      <c r="C125" s="5">
        <v>1.35</v>
      </c>
      <c r="D125" s="6">
        <v>8</v>
      </c>
      <c r="E125" s="5">
        <v>10.8</v>
      </c>
      <c r="F125" s="6">
        <v>55</v>
      </c>
      <c r="G125" s="62" t="s">
        <v>176</v>
      </c>
      <c r="H125" s="7" t="s">
        <v>0</v>
      </c>
      <c r="I125" s="7" t="s">
        <v>0</v>
      </c>
      <c r="J125" s="8" t="s">
        <v>23</v>
      </c>
      <c r="K125" s="38">
        <v>0</v>
      </c>
      <c r="L125" s="42">
        <f t="shared" si="7"/>
        <v>0</v>
      </c>
      <c r="M125" s="9" t="str">
        <f>IFERROR(IF(L125=0,"",ROUNDUP(L125/E125,0)*0.02175),"")</f>
        <v/>
      </c>
      <c r="N125" s="10" t="s">
        <v>0</v>
      </c>
      <c r="O125" s="11" t="s">
        <v>0</v>
      </c>
    </row>
    <row r="126" spans="1:15" ht="15" customHeight="1" x14ac:dyDescent="0.25">
      <c r="A126" s="4" t="s">
        <v>175</v>
      </c>
      <c r="B126" s="50"/>
      <c r="C126" s="5">
        <v>1.35</v>
      </c>
      <c r="D126" s="6">
        <v>8</v>
      </c>
      <c r="E126" s="5">
        <v>10.8</v>
      </c>
      <c r="F126" s="6">
        <v>55</v>
      </c>
      <c r="G126" s="25" t="s">
        <v>176</v>
      </c>
      <c r="H126" s="7" t="s">
        <v>0</v>
      </c>
      <c r="I126" s="7" t="s">
        <v>0</v>
      </c>
      <c r="J126" s="8" t="s">
        <v>23</v>
      </c>
      <c r="K126" s="38">
        <v>0</v>
      </c>
      <c r="L126" s="42">
        <f t="shared" si="7"/>
        <v>0</v>
      </c>
      <c r="M126" s="9" t="str">
        <f>IFERROR(IF(L126=0,"",ROUNDUP(L126/E126,0)*0.02039),"")</f>
        <v/>
      </c>
      <c r="N126" s="10" t="s">
        <v>0</v>
      </c>
      <c r="O126" s="11" t="s">
        <v>0</v>
      </c>
    </row>
    <row r="127" spans="1:15" ht="15" customHeight="1" x14ac:dyDescent="0.25">
      <c r="A127" s="4" t="s">
        <v>177</v>
      </c>
      <c r="B127" s="50"/>
      <c r="C127" s="5">
        <v>1.35</v>
      </c>
      <c r="D127" s="6">
        <v>8</v>
      </c>
      <c r="E127" s="5">
        <v>10.8</v>
      </c>
      <c r="F127" s="6">
        <v>55</v>
      </c>
      <c r="G127" s="62" t="s">
        <v>178</v>
      </c>
      <c r="H127" s="7" t="s">
        <v>0</v>
      </c>
      <c r="I127" s="7" t="s">
        <v>0</v>
      </c>
      <c r="J127" s="8" t="s">
        <v>23</v>
      </c>
      <c r="K127" s="38">
        <v>22</v>
      </c>
      <c r="L127" s="42">
        <f t="shared" si="7"/>
        <v>32.400000000000006</v>
      </c>
      <c r="M127" s="9">
        <f>IFERROR(IF(L127=0,"",ROUNDUP(L127/E127,0)*0.02175),"")</f>
        <v>6.5250000000000002E-2</v>
      </c>
      <c r="N127" s="10" t="s">
        <v>0</v>
      </c>
      <c r="O127" s="11" t="s">
        <v>0</v>
      </c>
    </row>
    <row r="128" spans="1:15" ht="15" customHeight="1" x14ac:dyDescent="0.25">
      <c r="A128" s="4" t="s">
        <v>179</v>
      </c>
      <c r="B128" s="50" t="s">
        <v>499</v>
      </c>
      <c r="C128" s="5">
        <v>1.35</v>
      </c>
      <c r="D128" s="6">
        <v>8</v>
      </c>
      <c r="E128" s="5">
        <v>10.8</v>
      </c>
      <c r="F128" s="6">
        <v>55</v>
      </c>
      <c r="G128" s="25" t="s">
        <v>180</v>
      </c>
      <c r="H128" s="7" t="s">
        <v>0</v>
      </c>
      <c r="I128" s="7" t="s">
        <v>0</v>
      </c>
      <c r="J128" s="8" t="s">
        <v>23</v>
      </c>
      <c r="K128" s="38">
        <v>0</v>
      </c>
      <c r="L128" s="42">
        <f t="shared" si="7"/>
        <v>0</v>
      </c>
      <c r="M128" s="9" t="str">
        <f>IFERROR(IF(L128=0,"",ROUNDUP(L128/E128,0)*0.02175),"")</f>
        <v/>
      </c>
      <c r="N128" s="10" t="s">
        <v>0</v>
      </c>
      <c r="O128" s="11" t="s">
        <v>0</v>
      </c>
    </row>
    <row r="129" spans="1:15" ht="15" customHeight="1" x14ac:dyDescent="0.25">
      <c r="A129" s="4" t="s">
        <v>181</v>
      </c>
      <c r="B129" s="50" t="s">
        <v>498</v>
      </c>
      <c r="C129" s="5">
        <v>0.5</v>
      </c>
      <c r="D129" s="6">
        <v>10</v>
      </c>
      <c r="E129" s="5">
        <v>5</v>
      </c>
      <c r="F129" s="6">
        <v>55</v>
      </c>
      <c r="G129" s="62" t="s">
        <v>182</v>
      </c>
      <c r="H129" s="7" t="s">
        <v>0</v>
      </c>
      <c r="I129" s="7" t="s">
        <v>0</v>
      </c>
      <c r="J129" s="8" t="s">
        <v>23</v>
      </c>
      <c r="K129" s="38">
        <v>0</v>
      </c>
      <c r="L129" s="42">
        <f t="shared" si="7"/>
        <v>0</v>
      </c>
      <c r="M129" s="9" t="str">
        <f>IFERROR(IF(L129=0,"",ROUNDUP(L129/E129,0)*0.00937),"")</f>
        <v/>
      </c>
      <c r="N129" s="10" t="s">
        <v>0</v>
      </c>
      <c r="O129" s="11" t="s">
        <v>0</v>
      </c>
    </row>
    <row r="130" spans="1:15" ht="15" customHeight="1" x14ac:dyDescent="0.25">
      <c r="A130" s="4" t="s">
        <v>183</v>
      </c>
      <c r="B130" s="50"/>
      <c r="C130" s="5">
        <v>0.5</v>
      </c>
      <c r="D130" s="6">
        <v>10</v>
      </c>
      <c r="E130" s="5">
        <v>5</v>
      </c>
      <c r="F130" s="6">
        <v>55</v>
      </c>
      <c r="G130" s="25" t="s">
        <v>184</v>
      </c>
      <c r="H130" s="7" t="s">
        <v>0</v>
      </c>
      <c r="I130" s="7" t="s">
        <v>0</v>
      </c>
      <c r="J130" s="8" t="s">
        <v>23</v>
      </c>
      <c r="K130" s="38">
        <v>0</v>
      </c>
      <c r="L130" s="42">
        <f t="shared" si="7"/>
        <v>0</v>
      </c>
      <c r="M130" s="9" t="str">
        <f>IFERROR(IF(L130=0,"",ROUNDUP(L130/E130,0)*0.00937),"")</f>
        <v/>
      </c>
      <c r="N130" s="10" t="s">
        <v>0</v>
      </c>
      <c r="O130" s="11" t="s">
        <v>0</v>
      </c>
    </row>
    <row r="131" spans="1:15" ht="15" customHeight="1" x14ac:dyDescent="0.25">
      <c r="A131" s="4" t="s">
        <v>185</v>
      </c>
      <c r="B131" s="50"/>
      <c r="C131" s="5">
        <v>0.5</v>
      </c>
      <c r="D131" s="6">
        <v>10</v>
      </c>
      <c r="E131" s="5">
        <v>5</v>
      </c>
      <c r="F131" s="6">
        <v>55</v>
      </c>
      <c r="G131" s="62" t="s">
        <v>186</v>
      </c>
      <c r="H131" s="7" t="s">
        <v>0</v>
      </c>
      <c r="I131" s="7" t="s">
        <v>0</v>
      </c>
      <c r="J131" s="8" t="s">
        <v>23</v>
      </c>
      <c r="K131" s="38">
        <v>10</v>
      </c>
      <c r="L131" s="42">
        <f t="shared" si="7"/>
        <v>10</v>
      </c>
      <c r="M131" s="9">
        <f>IFERROR(IF(L131=0,"",ROUNDUP(L131/E131,0)*0.00937),"")</f>
        <v>1.874E-2</v>
      </c>
      <c r="N131" s="10" t="s">
        <v>0</v>
      </c>
      <c r="O131" s="11" t="s">
        <v>0</v>
      </c>
    </row>
    <row r="132" spans="1:15" ht="15" customHeight="1" x14ac:dyDescent="0.25">
      <c r="A132" s="4" t="s">
        <v>187</v>
      </c>
      <c r="B132" s="50"/>
      <c r="C132" s="5">
        <v>0.45</v>
      </c>
      <c r="D132" s="6">
        <v>6</v>
      </c>
      <c r="E132" s="5">
        <v>2.7</v>
      </c>
      <c r="F132" s="6">
        <v>55</v>
      </c>
      <c r="G132" s="25" t="s">
        <v>188</v>
      </c>
      <c r="H132" s="7" t="s">
        <v>0</v>
      </c>
      <c r="I132" s="7" t="s">
        <v>0</v>
      </c>
      <c r="J132" s="8" t="s">
        <v>23</v>
      </c>
      <c r="K132" s="38">
        <v>0</v>
      </c>
      <c r="L132" s="42">
        <f t="shared" si="7"/>
        <v>0</v>
      </c>
      <c r="M132" s="9" t="str">
        <f>IFERROR(IF(L132=0,"",ROUNDUP(L132/E132,0)*0.00753),"")</f>
        <v/>
      </c>
      <c r="N132" s="10" t="s">
        <v>0</v>
      </c>
      <c r="O132" s="11" t="s">
        <v>0</v>
      </c>
    </row>
    <row r="133" spans="1:15" ht="15" customHeight="1" x14ac:dyDescent="0.25">
      <c r="A133" s="4" t="s">
        <v>189</v>
      </c>
      <c r="B133" s="50"/>
      <c r="C133" s="5">
        <v>0.4</v>
      </c>
      <c r="D133" s="6">
        <v>10</v>
      </c>
      <c r="E133" s="5">
        <v>4</v>
      </c>
      <c r="F133" s="6">
        <v>55</v>
      </c>
      <c r="G133" s="25" t="s">
        <v>190</v>
      </c>
      <c r="H133" s="7" t="s">
        <v>0</v>
      </c>
      <c r="I133" s="7" t="s">
        <v>0</v>
      </c>
      <c r="J133" s="8" t="s">
        <v>23</v>
      </c>
      <c r="K133" s="38">
        <v>0</v>
      </c>
      <c r="L133" s="42">
        <f t="shared" si="7"/>
        <v>0</v>
      </c>
      <c r="M133" s="9" t="str">
        <f>IFERROR(IF(L133=0,"",ROUNDUP(L133/E133,0)*0.00937),"")</f>
        <v/>
      </c>
      <c r="N133" s="10" t="s">
        <v>0</v>
      </c>
      <c r="O133" s="11" t="s">
        <v>0</v>
      </c>
    </row>
    <row r="134" spans="1:15" ht="15" customHeight="1" x14ac:dyDescent="0.25">
      <c r="A134" s="4" t="s">
        <v>191</v>
      </c>
      <c r="B134" s="50"/>
      <c r="C134" s="5">
        <v>0.4</v>
      </c>
      <c r="D134" s="6">
        <v>10</v>
      </c>
      <c r="E134" s="5">
        <v>4</v>
      </c>
      <c r="F134" s="6">
        <v>55</v>
      </c>
      <c r="G134" s="25" t="s">
        <v>192</v>
      </c>
      <c r="H134" s="7" t="s">
        <v>0</v>
      </c>
      <c r="I134" s="7" t="s">
        <v>0</v>
      </c>
      <c r="J134" s="8" t="s">
        <v>23</v>
      </c>
      <c r="K134" s="38">
        <v>0</v>
      </c>
      <c r="L134" s="42">
        <f t="shared" si="7"/>
        <v>0</v>
      </c>
      <c r="M134" s="9" t="str">
        <f>IFERROR(IF(L134=0,"",ROUNDUP(L134/E134,0)*0.00937),"")</f>
        <v/>
      </c>
      <c r="N134" s="10" t="s">
        <v>0</v>
      </c>
      <c r="O134" s="11" t="s">
        <v>0</v>
      </c>
    </row>
    <row r="135" spans="1:15" ht="15" customHeight="1" x14ac:dyDescent="0.25">
      <c r="A135" s="43"/>
      <c r="B135" s="55"/>
      <c r="C135" s="26"/>
      <c r="D135" s="26"/>
      <c r="E135" s="26"/>
      <c r="F135" s="27"/>
      <c r="G135" s="28" t="s">
        <v>24</v>
      </c>
      <c r="H135" s="29"/>
      <c r="I135" s="30"/>
      <c r="J135" s="12" t="s">
        <v>25</v>
      </c>
      <c r="K135" s="39">
        <f>IFERROR(K121/E121,"0")+IFERROR(K122/E122,"0")+IFERROR(K123/E123,"0")+IFERROR(K124/E124,"0")+IFERROR(K125/E125,"0")+IFERROR(K126/E126,"0")+IFERROR(K127/E127,"0")+IFERROR(K128/E128,"0")+IFERROR(K129/E129,"0")+IFERROR(K130/E130,"0")+IFERROR(K131/E131,"0")+IFERROR(K132/E132,"0")+IFERROR(K133/E133,"0")+IFERROR(K134/E134,"0")</f>
        <v>22.555555555555557</v>
      </c>
      <c r="L135" s="39">
        <f>IFERROR(L121/E121,"0")+IFERROR(L122/E122,"0")+IFERROR(L123/E123,"0")+IFERROR(L124/E124,"0")+IFERROR(L125/E125,"0")+IFERROR(L126/E126,"0")+IFERROR(L127/E127,"0")+IFERROR(L128/E128,"0")+IFERROR(L129/E129,"0")+IFERROR(L130/E130,"0")+IFERROR(L131/E131,"0")+IFERROR(L132/E132,"0")+IFERROR(L133/E133,"0")+IFERROR(L134/E134,"0")</f>
        <v>24</v>
      </c>
      <c r="M135" s="13">
        <f>IFERROR(IF(M121="",0,M121),"0")+IFERROR(IF(M122="",0,M122),"0")+IFERROR(IF(M123="",0,M123),"0")+IFERROR(IF(M124="",0,M124),"0")+IFERROR(IF(M125="",0,M125),"0")+IFERROR(IF(M126="",0,M126),"0")+IFERROR(IF(M127="",0,M127),"0")+IFERROR(IF(M128="",0,M128),"0")+IFERROR(IF(M129="",0,M129),"0")+IFERROR(IF(M130="",0,M130),"0")+IFERROR(IF(M131="",0,M131),"0")+IFERROR(IF(M132="",0,M132),"0")+IFERROR(IF(M133="",0,M133),"0")+IFERROR(IF(M134="",0,M134),"0")</f>
        <v>0.47139999999999993</v>
      </c>
      <c r="N135" s="14"/>
      <c r="O135" s="14"/>
    </row>
    <row r="136" spans="1:15" ht="15" customHeight="1" x14ac:dyDescent="0.25">
      <c r="A136" s="43"/>
      <c r="B136" s="55"/>
      <c r="C136" s="26"/>
      <c r="D136" s="26"/>
      <c r="E136" s="26"/>
      <c r="F136" s="27"/>
      <c r="G136" s="28" t="s">
        <v>24</v>
      </c>
      <c r="H136" s="29"/>
      <c r="I136" s="30"/>
      <c r="J136" s="12" t="s">
        <v>23</v>
      </c>
      <c r="K136" s="39">
        <f>IFERROR(SUM(K121:K134),"0")</f>
        <v>232</v>
      </c>
      <c r="L136" s="39">
        <f>IFERROR(SUM(L121:L134),"0")</f>
        <v>247.60000000000002</v>
      </c>
      <c r="M136" s="12"/>
      <c r="N136" s="14"/>
      <c r="O136" s="14"/>
    </row>
    <row r="137" spans="1:15" ht="15" customHeight="1" x14ac:dyDescent="0.25">
      <c r="C137" s="64" t="s">
        <v>53</v>
      </c>
      <c r="D137" s="64"/>
      <c r="E137" s="64"/>
      <c r="F137" s="64"/>
      <c r="G137" s="64"/>
      <c r="H137" s="64"/>
      <c r="I137" s="64"/>
      <c r="J137" s="64"/>
      <c r="K137" s="64"/>
      <c r="L137" s="64"/>
      <c r="M137" s="64"/>
      <c r="N137" s="64"/>
      <c r="O137" s="64"/>
    </row>
    <row r="138" spans="1:15" ht="15" customHeight="1" x14ac:dyDescent="0.25">
      <c r="A138" s="4" t="s">
        <v>193</v>
      </c>
      <c r="B138" s="50"/>
      <c r="C138" s="5">
        <v>0.35</v>
      </c>
      <c r="D138" s="6">
        <v>6</v>
      </c>
      <c r="E138" s="5">
        <v>2.1</v>
      </c>
      <c r="F138" s="6">
        <v>50</v>
      </c>
      <c r="G138" s="25" t="s">
        <v>194</v>
      </c>
      <c r="H138" s="7" t="s">
        <v>0</v>
      </c>
      <c r="I138" s="7" t="s">
        <v>0</v>
      </c>
      <c r="J138" s="8" t="s">
        <v>23</v>
      </c>
      <c r="K138" s="38">
        <v>0</v>
      </c>
      <c r="L138" s="42">
        <f>IFERROR(IF(K138="",0,CEILING((K138/$E138),1)*$E138),"")</f>
        <v>0</v>
      </c>
      <c r="M138" s="9" t="str">
        <f>IFERROR(IF(L138=0,"",ROUNDUP(L138/E138,0)*0.00753),"")</f>
        <v/>
      </c>
      <c r="N138" s="10" t="s">
        <v>0</v>
      </c>
      <c r="O138" s="11" t="s">
        <v>0</v>
      </c>
    </row>
    <row r="139" spans="1:15" ht="15" customHeight="1" x14ac:dyDescent="0.25">
      <c r="A139" s="43"/>
      <c r="B139" s="55"/>
      <c r="C139" s="26"/>
      <c r="D139" s="26"/>
      <c r="E139" s="26"/>
      <c r="F139" s="27"/>
      <c r="G139" s="28" t="s">
        <v>24</v>
      </c>
      <c r="H139" s="29"/>
      <c r="I139" s="30"/>
      <c r="J139" s="12" t="s">
        <v>25</v>
      </c>
      <c r="K139" s="39">
        <f>IFERROR(K138/E138,"0")</f>
        <v>0</v>
      </c>
      <c r="L139" s="39">
        <f>IFERROR(L138/E138,"0")</f>
        <v>0</v>
      </c>
      <c r="M139" s="13">
        <f>IFERROR(IF(M138="",0,M138),"0")</f>
        <v>0</v>
      </c>
      <c r="N139" s="14"/>
      <c r="O139" s="14"/>
    </row>
    <row r="140" spans="1:15" ht="15" customHeight="1" x14ac:dyDescent="0.25">
      <c r="A140" s="43"/>
      <c r="B140" s="55"/>
      <c r="C140" s="26"/>
      <c r="D140" s="26"/>
      <c r="E140" s="26"/>
      <c r="F140" s="27"/>
      <c r="G140" s="28" t="s">
        <v>24</v>
      </c>
      <c r="H140" s="29"/>
      <c r="I140" s="30"/>
      <c r="J140" s="12" t="s">
        <v>23</v>
      </c>
      <c r="K140" s="39">
        <f>IFERROR(SUM(K138:K138),"0")</f>
        <v>0</v>
      </c>
      <c r="L140" s="39">
        <f>IFERROR(SUM(L138:L138),"0")</f>
        <v>0</v>
      </c>
      <c r="M140" s="12"/>
      <c r="N140" s="14"/>
      <c r="O140" s="14"/>
    </row>
    <row r="141" spans="1:15" ht="15" customHeight="1" x14ac:dyDescent="0.25">
      <c r="C141" s="64" t="s">
        <v>20</v>
      </c>
      <c r="D141" s="64"/>
      <c r="E141" s="64"/>
      <c r="F141" s="64"/>
      <c r="G141" s="64"/>
      <c r="H141" s="64"/>
      <c r="I141" s="64"/>
      <c r="J141" s="64"/>
      <c r="K141" s="64"/>
      <c r="L141" s="64"/>
      <c r="M141" s="64"/>
      <c r="N141" s="64"/>
      <c r="O141" s="64"/>
    </row>
    <row r="142" spans="1:15" ht="15" customHeight="1" x14ac:dyDescent="0.25">
      <c r="A142" s="4" t="s">
        <v>195</v>
      </c>
      <c r="B142" s="50"/>
      <c r="C142" s="5">
        <v>0.9</v>
      </c>
      <c r="D142" s="6">
        <v>6</v>
      </c>
      <c r="E142" s="5">
        <v>5.4</v>
      </c>
      <c r="F142" s="6">
        <v>40</v>
      </c>
      <c r="G142" s="25" t="s">
        <v>196</v>
      </c>
      <c r="H142" s="7" t="s">
        <v>0</v>
      </c>
      <c r="I142" s="7" t="s">
        <v>0</v>
      </c>
      <c r="J142" s="8" t="s">
        <v>23</v>
      </c>
      <c r="K142" s="38">
        <v>0</v>
      </c>
      <c r="L142" s="42">
        <f t="shared" ref="L142:L155" si="8">IFERROR(IF(K142="",0,CEILING((K142/$E142),1)*$E142),"")</f>
        <v>0</v>
      </c>
      <c r="M142" s="9" t="str">
        <f>IFERROR(IF(L142=0,"",ROUNDUP(L142/E142,0)*0.02175),"")</f>
        <v/>
      </c>
      <c r="N142" s="10" t="s">
        <v>0</v>
      </c>
      <c r="O142" s="11" t="s">
        <v>197</v>
      </c>
    </row>
    <row r="143" spans="1:15" ht="15" customHeight="1" x14ac:dyDescent="0.25">
      <c r="A143" s="4" t="s">
        <v>198</v>
      </c>
      <c r="B143" s="50"/>
      <c r="C143" s="5">
        <v>0.9</v>
      </c>
      <c r="D143" s="6">
        <v>6</v>
      </c>
      <c r="E143" s="5">
        <v>5.4</v>
      </c>
      <c r="F143" s="6">
        <v>40</v>
      </c>
      <c r="G143" s="25" t="s">
        <v>199</v>
      </c>
      <c r="H143" s="7" t="s">
        <v>0</v>
      </c>
      <c r="I143" s="7" t="s">
        <v>0</v>
      </c>
      <c r="J143" s="8" t="s">
        <v>23</v>
      </c>
      <c r="K143" s="38">
        <v>0</v>
      </c>
      <c r="L143" s="42">
        <f t="shared" si="8"/>
        <v>0</v>
      </c>
      <c r="M143" s="9" t="str">
        <f>IFERROR(IF(L143=0,"",ROUNDUP(L143/E143,0)*0.02175),"")</f>
        <v/>
      </c>
      <c r="N143" s="10" t="s">
        <v>0</v>
      </c>
      <c r="O143" s="11" t="s">
        <v>197</v>
      </c>
    </row>
    <row r="144" spans="1:15" ht="15" customHeight="1" x14ac:dyDescent="0.25">
      <c r="A144" s="4" t="s">
        <v>200</v>
      </c>
      <c r="B144" s="50" t="s">
        <v>500</v>
      </c>
      <c r="C144" s="5">
        <v>0.7</v>
      </c>
      <c r="D144" s="6">
        <v>6</v>
      </c>
      <c r="E144" s="5">
        <v>4.2</v>
      </c>
      <c r="F144" s="6">
        <v>35</v>
      </c>
      <c r="G144" s="60" t="s">
        <v>201</v>
      </c>
      <c r="H144" s="7" t="s">
        <v>0</v>
      </c>
      <c r="I144" s="7" t="s">
        <v>0</v>
      </c>
      <c r="J144" s="8" t="s">
        <v>23</v>
      </c>
      <c r="K144" s="38">
        <v>0</v>
      </c>
      <c r="L144" s="42">
        <f t="shared" si="8"/>
        <v>0</v>
      </c>
      <c r="M144" s="9" t="str">
        <f>IFERROR(IF(L144=0,"",ROUNDUP(L144/E144,0)*0.00753),"")</f>
        <v/>
      </c>
      <c r="N144" s="10" t="s">
        <v>0</v>
      </c>
      <c r="O144" s="11" t="s">
        <v>0</v>
      </c>
    </row>
    <row r="145" spans="1:15" ht="15" customHeight="1" x14ac:dyDescent="0.25">
      <c r="A145" s="4" t="s">
        <v>202</v>
      </c>
      <c r="B145" s="50" t="s">
        <v>501</v>
      </c>
      <c r="C145" s="5">
        <v>0.7</v>
      </c>
      <c r="D145" s="6">
        <v>6</v>
      </c>
      <c r="E145" s="5">
        <v>4.2</v>
      </c>
      <c r="F145" s="6">
        <v>40</v>
      </c>
      <c r="G145" s="60" t="s">
        <v>203</v>
      </c>
      <c r="H145" s="7" t="s">
        <v>0</v>
      </c>
      <c r="I145" s="7" t="s">
        <v>0</v>
      </c>
      <c r="J145" s="8" t="s">
        <v>23</v>
      </c>
      <c r="K145" s="38">
        <v>100</v>
      </c>
      <c r="L145" s="42">
        <f t="shared" si="8"/>
        <v>100.80000000000001</v>
      </c>
      <c r="M145" s="9">
        <f>IFERROR(IF(L145=0,"",ROUNDUP(L145/E145,0)*0.00753),"")</f>
        <v>0.18071999999999999</v>
      </c>
      <c r="N145" s="10" t="s">
        <v>0</v>
      </c>
      <c r="O145" s="11" t="s">
        <v>0</v>
      </c>
    </row>
    <row r="146" spans="1:15" ht="15" customHeight="1" x14ac:dyDescent="0.25">
      <c r="A146" s="4" t="s">
        <v>204</v>
      </c>
      <c r="B146" s="50"/>
      <c r="C146" s="5">
        <v>0.7</v>
      </c>
      <c r="D146" s="6">
        <v>6</v>
      </c>
      <c r="E146" s="5">
        <v>4.2</v>
      </c>
      <c r="F146" s="6">
        <v>40</v>
      </c>
      <c r="G146" s="25" t="s">
        <v>205</v>
      </c>
      <c r="H146" s="7" t="s">
        <v>0</v>
      </c>
      <c r="I146" s="7" t="s">
        <v>0</v>
      </c>
      <c r="J146" s="8" t="s">
        <v>23</v>
      </c>
      <c r="K146" s="38">
        <v>0</v>
      </c>
      <c r="L146" s="42">
        <f t="shared" si="8"/>
        <v>0</v>
      </c>
      <c r="M146" s="9" t="str">
        <f>IFERROR(IF(L146=0,"",ROUNDUP(L146/E146,0)*0.00753),"")</f>
        <v/>
      </c>
      <c r="N146" s="10" t="s">
        <v>0</v>
      </c>
      <c r="O146" s="11" t="s">
        <v>0</v>
      </c>
    </row>
    <row r="147" spans="1:15" ht="15" customHeight="1" x14ac:dyDescent="0.25">
      <c r="A147" s="4" t="s">
        <v>206</v>
      </c>
      <c r="B147" s="50"/>
      <c r="C147" s="5">
        <v>0.7</v>
      </c>
      <c r="D147" s="6">
        <v>6</v>
      </c>
      <c r="E147" s="5">
        <v>4.2</v>
      </c>
      <c r="F147" s="6">
        <v>40</v>
      </c>
      <c r="G147" s="25" t="s">
        <v>207</v>
      </c>
      <c r="H147" s="7" t="s">
        <v>0</v>
      </c>
      <c r="I147" s="7" t="s">
        <v>0</v>
      </c>
      <c r="J147" s="8" t="s">
        <v>23</v>
      </c>
      <c r="K147" s="38">
        <v>0</v>
      </c>
      <c r="L147" s="42">
        <f t="shared" si="8"/>
        <v>0</v>
      </c>
      <c r="M147" s="9" t="str">
        <f>IFERROR(IF(L147=0,"",ROUNDUP(L147/E147,0)*0.00753),"")</f>
        <v/>
      </c>
      <c r="N147" s="10" t="s">
        <v>0</v>
      </c>
      <c r="O147" s="11" t="s">
        <v>0</v>
      </c>
    </row>
    <row r="148" spans="1:15" ht="15" customHeight="1" x14ac:dyDescent="0.25">
      <c r="A148" s="4" t="s">
        <v>208</v>
      </c>
      <c r="B148" s="50"/>
      <c r="C148" s="5">
        <v>0.7</v>
      </c>
      <c r="D148" s="6">
        <v>6</v>
      </c>
      <c r="E148" s="5">
        <v>4.2</v>
      </c>
      <c r="F148" s="6">
        <v>40</v>
      </c>
      <c r="G148" s="25" t="s">
        <v>209</v>
      </c>
      <c r="H148" s="7" t="s">
        <v>0</v>
      </c>
      <c r="I148" s="7" t="s">
        <v>0</v>
      </c>
      <c r="J148" s="8" t="s">
        <v>23</v>
      </c>
      <c r="K148" s="38">
        <v>0</v>
      </c>
      <c r="L148" s="42">
        <f t="shared" si="8"/>
        <v>0</v>
      </c>
      <c r="M148" s="9" t="str">
        <f>IFERROR(IF(L148=0,"",ROUNDUP(L148/E148,0)*0.00753),"")</f>
        <v/>
      </c>
      <c r="N148" s="10" t="s">
        <v>0</v>
      </c>
      <c r="O148" s="11" t="s">
        <v>0</v>
      </c>
    </row>
    <row r="149" spans="1:15" ht="15" customHeight="1" x14ac:dyDescent="0.25">
      <c r="A149" s="4" t="s">
        <v>210</v>
      </c>
      <c r="B149" s="50" t="s">
        <v>502</v>
      </c>
      <c r="C149" s="5">
        <v>0.35</v>
      </c>
      <c r="D149" s="6">
        <v>6</v>
      </c>
      <c r="E149" s="5">
        <v>2.1</v>
      </c>
      <c r="F149" s="6">
        <v>40</v>
      </c>
      <c r="G149" s="62" t="s">
        <v>211</v>
      </c>
      <c r="H149" s="7" t="s">
        <v>0</v>
      </c>
      <c r="I149" s="7" t="s">
        <v>0</v>
      </c>
      <c r="J149" s="8" t="s">
        <v>23</v>
      </c>
      <c r="K149" s="38">
        <v>20</v>
      </c>
      <c r="L149" s="42">
        <f t="shared" si="8"/>
        <v>21</v>
      </c>
      <c r="M149" s="9">
        <f>IFERROR(IF(L149=0,"",ROUNDUP(L149/E149,0)*0.00502),"")</f>
        <v>5.0200000000000002E-2</v>
      </c>
      <c r="N149" s="10" t="s">
        <v>0</v>
      </c>
      <c r="O149" s="11" t="s">
        <v>0</v>
      </c>
    </row>
    <row r="150" spans="1:15" ht="15" customHeight="1" x14ac:dyDescent="0.25">
      <c r="A150" s="4" t="s">
        <v>212</v>
      </c>
      <c r="B150" s="50"/>
      <c r="C150" s="5">
        <v>0.35</v>
      </c>
      <c r="D150" s="6">
        <v>6</v>
      </c>
      <c r="E150" s="5">
        <v>2.1</v>
      </c>
      <c r="F150" s="6">
        <v>40</v>
      </c>
      <c r="G150" s="62" t="s">
        <v>213</v>
      </c>
      <c r="H150" s="7" t="s">
        <v>0</v>
      </c>
      <c r="I150" s="7" t="s">
        <v>0</v>
      </c>
      <c r="J150" s="8" t="s">
        <v>23</v>
      </c>
      <c r="K150" s="38">
        <v>10</v>
      </c>
      <c r="L150" s="42">
        <f t="shared" si="8"/>
        <v>10.5</v>
      </c>
      <c r="M150" s="9">
        <f>IFERROR(IF(L150=0,"",ROUNDUP(L150/E150,0)*0.00502),"")</f>
        <v>2.5100000000000001E-2</v>
      </c>
      <c r="N150" s="10" t="s">
        <v>0</v>
      </c>
      <c r="O150" s="11" t="s">
        <v>0</v>
      </c>
    </row>
    <row r="151" spans="1:15" ht="15" customHeight="1" x14ac:dyDescent="0.25">
      <c r="A151" s="4" t="s">
        <v>214</v>
      </c>
      <c r="B151" s="50"/>
      <c r="C151" s="5">
        <v>0.4</v>
      </c>
      <c r="D151" s="6">
        <v>6</v>
      </c>
      <c r="E151" s="5">
        <v>2.4</v>
      </c>
      <c r="F151" s="6">
        <v>40</v>
      </c>
      <c r="G151" s="25" t="s">
        <v>215</v>
      </c>
      <c r="H151" s="7" t="s">
        <v>0</v>
      </c>
      <c r="I151" s="7" t="s">
        <v>0</v>
      </c>
      <c r="J151" s="8" t="s">
        <v>23</v>
      </c>
      <c r="K151" s="38">
        <v>0</v>
      </c>
      <c r="L151" s="42">
        <f t="shared" si="8"/>
        <v>0</v>
      </c>
      <c r="M151" s="9" t="str">
        <f>IFERROR(IF(L151=0,"",ROUNDUP(L151/E151,0)*0.00753),"")</f>
        <v/>
      </c>
      <c r="N151" s="10" t="s">
        <v>0</v>
      </c>
      <c r="O151" s="11" t="s">
        <v>0</v>
      </c>
    </row>
    <row r="152" spans="1:15" ht="15" customHeight="1" x14ac:dyDescent="0.25">
      <c r="A152" s="4" t="s">
        <v>216</v>
      </c>
      <c r="B152" s="50"/>
      <c r="C152" s="5">
        <v>0.4</v>
      </c>
      <c r="D152" s="6">
        <v>6</v>
      </c>
      <c r="E152" s="5">
        <v>2.4</v>
      </c>
      <c r="F152" s="6">
        <v>40</v>
      </c>
      <c r="G152" s="25" t="s">
        <v>217</v>
      </c>
      <c r="H152" s="7" t="s">
        <v>0</v>
      </c>
      <c r="I152" s="7" t="s">
        <v>0</v>
      </c>
      <c r="J152" s="8" t="s">
        <v>23</v>
      </c>
      <c r="K152" s="38">
        <v>0</v>
      </c>
      <c r="L152" s="42">
        <f t="shared" si="8"/>
        <v>0</v>
      </c>
      <c r="M152" s="9" t="str">
        <f>IFERROR(IF(L152=0,"",ROUNDUP(L152/E152,0)*0.00502),"")</f>
        <v/>
      </c>
      <c r="N152" s="10" t="s">
        <v>0</v>
      </c>
      <c r="O152" s="11" t="s">
        <v>0</v>
      </c>
    </row>
    <row r="153" spans="1:15" ht="15" customHeight="1" x14ac:dyDescent="0.25">
      <c r="A153" s="4" t="s">
        <v>218</v>
      </c>
      <c r="B153" s="50"/>
      <c r="C153" s="5">
        <v>0.35</v>
      </c>
      <c r="D153" s="6">
        <v>6</v>
      </c>
      <c r="E153" s="5">
        <v>2.1</v>
      </c>
      <c r="F153" s="6">
        <v>40</v>
      </c>
      <c r="G153" s="61" t="s">
        <v>219</v>
      </c>
      <c r="H153" s="7" t="s">
        <v>0</v>
      </c>
      <c r="I153" s="7" t="s">
        <v>0</v>
      </c>
      <c r="J153" s="8" t="s">
        <v>23</v>
      </c>
      <c r="K153" s="38">
        <v>4.2</v>
      </c>
      <c r="L153" s="42">
        <f t="shared" si="8"/>
        <v>4.2</v>
      </c>
      <c r="M153" s="9">
        <f>IFERROR(IF(L153=0,"",ROUNDUP(L153/E153,0)*0.00502),"")</f>
        <v>1.004E-2</v>
      </c>
      <c r="N153" s="10" t="s">
        <v>0</v>
      </c>
      <c r="O153" s="11" t="s">
        <v>0</v>
      </c>
    </row>
    <row r="154" spans="1:15" ht="15" customHeight="1" x14ac:dyDescent="0.25">
      <c r="A154" s="4" t="s">
        <v>220</v>
      </c>
      <c r="B154" s="50"/>
      <c r="C154" s="5">
        <v>0.35</v>
      </c>
      <c r="D154" s="6">
        <v>6</v>
      </c>
      <c r="E154" s="5">
        <v>2.1</v>
      </c>
      <c r="F154" s="6">
        <v>40</v>
      </c>
      <c r="G154" s="61" t="s">
        <v>221</v>
      </c>
      <c r="H154" s="7" t="s">
        <v>0</v>
      </c>
      <c r="I154" s="7" t="s">
        <v>0</v>
      </c>
      <c r="J154" s="8" t="s">
        <v>23</v>
      </c>
      <c r="K154" s="38">
        <v>4.2</v>
      </c>
      <c r="L154" s="42">
        <f t="shared" si="8"/>
        <v>4.2</v>
      </c>
      <c r="M154" s="9">
        <f>IFERROR(IF(L154=0,"",ROUNDUP(L154/E154,0)*0.00502),"")</f>
        <v>1.004E-2</v>
      </c>
      <c r="N154" s="10" t="s">
        <v>0</v>
      </c>
      <c r="O154" s="11" t="s">
        <v>0</v>
      </c>
    </row>
    <row r="155" spans="1:15" ht="15" customHeight="1" x14ac:dyDescent="0.25">
      <c r="A155" s="4" t="s">
        <v>222</v>
      </c>
      <c r="B155" s="50"/>
      <c r="C155" s="5">
        <v>0.35</v>
      </c>
      <c r="D155" s="6">
        <v>6</v>
      </c>
      <c r="E155" s="5">
        <v>2.1</v>
      </c>
      <c r="F155" s="6">
        <v>40</v>
      </c>
      <c r="G155" s="61" t="s">
        <v>223</v>
      </c>
      <c r="H155" s="7" t="s">
        <v>0</v>
      </c>
      <c r="I155" s="7" t="s">
        <v>0</v>
      </c>
      <c r="J155" s="8" t="s">
        <v>23</v>
      </c>
      <c r="K155" s="38">
        <v>4.2</v>
      </c>
      <c r="L155" s="42">
        <f t="shared" si="8"/>
        <v>4.2</v>
      </c>
      <c r="M155" s="9">
        <f>IFERROR(IF(L155=0,"",ROUNDUP(L155/E155,0)*0.00502),"")</f>
        <v>1.004E-2</v>
      </c>
      <c r="N155" s="10" t="s">
        <v>0</v>
      </c>
      <c r="O155" s="11" t="s">
        <v>0</v>
      </c>
    </row>
    <row r="156" spans="1:15" ht="15" customHeight="1" x14ac:dyDescent="0.25">
      <c r="A156" s="43"/>
      <c r="B156" s="55"/>
      <c r="C156" s="26"/>
      <c r="D156" s="26"/>
      <c r="E156" s="26"/>
      <c r="F156" s="27"/>
      <c r="G156" s="28" t="s">
        <v>24</v>
      </c>
      <c r="H156" s="29"/>
      <c r="I156" s="30"/>
      <c r="J156" s="12" t="s">
        <v>25</v>
      </c>
      <c r="K156" s="39">
        <f>IFERROR(K142/E142,"0")+IFERROR(K143/E143,"0")+IFERROR(K144/E144,"0")+IFERROR(K145/E145,"0")+IFERROR(K146/E146,"0")+IFERROR(K147/E147,"0")+IFERROR(K148/E148,"0")+IFERROR(K149/E149,"0")+IFERROR(K150/E150,"0")+IFERROR(K151/E151,"0")+IFERROR(K152/E152,"0")+IFERROR(K153/E153,"0")+IFERROR(K154/E154,"0")+IFERROR(K155/E155,"0")</f>
        <v>44.095238095238095</v>
      </c>
      <c r="L156" s="39">
        <f>IFERROR(L142/E142,"0")+IFERROR(L143/E143,"0")+IFERROR(L144/E144,"0")+IFERROR(L145/E145,"0")+IFERROR(L146/E146,"0")+IFERROR(L147/E147,"0")+IFERROR(L148/E148,"0")+IFERROR(L149/E149,"0")+IFERROR(L150/E150,"0")+IFERROR(L151/E151,"0")+IFERROR(L152/E152,"0")+IFERROR(L153/E153,"0")+IFERROR(L154/E154,"0")+IFERROR(L155/E155,"0")</f>
        <v>45</v>
      </c>
      <c r="M156" s="13">
        <f>IFERROR(IF(M142="",0,M142),"0")+IFERROR(IF(M143="",0,M143),"0")+IFERROR(IF(M144="",0,M144),"0")+IFERROR(IF(M145="",0,M145),"0")+IFERROR(IF(M146="",0,M146),"0")+IFERROR(IF(M147="",0,M147),"0")+IFERROR(IF(M148="",0,M148),"0")+IFERROR(IF(M149="",0,M149),"0")+IFERROR(IF(M150="",0,M150),"0")+IFERROR(IF(M151="",0,M151),"0")+IFERROR(IF(M152="",0,M152),"0")+IFERROR(IF(M153="",0,M153),"0")+IFERROR(IF(M154="",0,M154),"0")+IFERROR(IF(M155="",0,M155),"0")</f>
        <v>0.28613999999999995</v>
      </c>
      <c r="N156" s="14"/>
      <c r="O156" s="14"/>
    </row>
    <row r="157" spans="1:15" ht="15" customHeight="1" x14ac:dyDescent="0.25">
      <c r="A157" s="43"/>
      <c r="B157" s="55"/>
      <c r="C157" s="26"/>
      <c r="D157" s="26"/>
      <c r="E157" s="26"/>
      <c r="F157" s="27"/>
      <c r="G157" s="28" t="s">
        <v>24</v>
      </c>
      <c r="H157" s="29"/>
      <c r="I157" s="30"/>
      <c r="J157" s="12" t="s">
        <v>23</v>
      </c>
      <c r="K157" s="39">
        <f>IFERROR(SUM(K142:K155),"0")</f>
        <v>142.59999999999997</v>
      </c>
      <c r="L157" s="39">
        <f>IFERROR(SUM(L142:L155),"0")</f>
        <v>144.89999999999998</v>
      </c>
      <c r="M157" s="12"/>
      <c r="N157" s="14"/>
      <c r="O157" s="14"/>
    </row>
    <row r="158" spans="1:15" ht="15" customHeight="1" x14ac:dyDescent="0.25">
      <c r="C158" s="64" t="s">
        <v>26</v>
      </c>
      <c r="D158" s="64"/>
      <c r="E158" s="64"/>
      <c r="F158" s="64"/>
      <c r="G158" s="64"/>
      <c r="H158" s="64"/>
      <c r="I158" s="64"/>
      <c r="J158" s="64"/>
      <c r="K158" s="64"/>
      <c r="L158" s="64"/>
      <c r="M158" s="64"/>
      <c r="N158" s="64"/>
      <c r="O158" s="64"/>
    </row>
    <row r="159" spans="1:15" ht="15" customHeight="1" x14ac:dyDescent="0.25">
      <c r="A159" s="4" t="s">
        <v>224</v>
      </c>
      <c r="B159" s="50"/>
      <c r="C159" s="5">
        <v>1.35</v>
      </c>
      <c r="D159" s="6">
        <v>6</v>
      </c>
      <c r="E159" s="5">
        <v>8.1</v>
      </c>
      <c r="F159" s="6">
        <v>40</v>
      </c>
      <c r="G159" s="25" t="s">
        <v>225</v>
      </c>
      <c r="H159" s="7" t="s">
        <v>0</v>
      </c>
      <c r="I159" s="7" t="s">
        <v>0</v>
      </c>
      <c r="J159" s="8" t="s">
        <v>23</v>
      </c>
      <c r="K159" s="38">
        <v>0</v>
      </c>
      <c r="L159" s="42">
        <f t="shared" ref="L159:L182" si="9">IFERROR(IF(K159="",0,CEILING((K159/$E159),1)*$E159),"")</f>
        <v>0</v>
      </c>
      <c r="M159" s="9" t="str">
        <f>IFERROR(IF(L159=0,"",ROUNDUP(L159/E159,0)*0.02175),"")</f>
        <v/>
      </c>
      <c r="N159" s="10" t="s">
        <v>0</v>
      </c>
      <c r="O159" s="11" t="s">
        <v>197</v>
      </c>
    </row>
    <row r="160" spans="1:15" ht="15" customHeight="1" x14ac:dyDescent="0.25">
      <c r="A160" s="4" t="s">
        <v>226</v>
      </c>
      <c r="B160" s="50"/>
      <c r="C160" s="5">
        <v>0.4</v>
      </c>
      <c r="D160" s="6">
        <v>6</v>
      </c>
      <c r="E160" s="5">
        <v>2.4</v>
      </c>
      <c r="F160" s="6">
        <v>40</v>
      </c>
      <c r="G160" s="25" t="s">
        <v>227</v>
      </c>
      <c r="H160" s="7" t="s">
        <v>0</v>
      </c>
      <c r="I160" s="7" t="s">
        <v>0</v>
      </c>
      <c r="J160" s="8" t="s">
        <v>23</v>
      </c>
      <c r="K160" s="38">
        <v>0</v>
      </c>
      <c r="L160" s="42">
        <f t="shared" si="9"/>
        <v>0</v>
      </c>
      <c r="M160" s="9" t="str">
        <f>IFERROR(IF(L160=0,"",ROUNDUP(L160/E160,0)*0.00753),"")</f>
        <v/>
      </c>
      <c r="N160" s="10" t="s">
        <v>0</v>
      </c>
      <c r="O160" s="11" t="s">
        <v>197</v>
      </c>
    </row>
    <row r="161" spans="1:15" ht="15" customHeight="1" x14ac:dyDescent="0.25">
      <c r="A161" s="4" t="s">
        <v>228</v>
      </c>
      <c r="B161" s="50"/>
      <c r="C161" s="5">
        <v>1.35</v>
      </c>
      <c r="D161" s="6">
        <v>6</v>
      </c>
      <c r="E161" s="5">
        <v>8.1</v>
      </c>
      <c r="F161" s="6">
        <v>40</v>
      </c>
      <c r="G161" s="25" t="s">
        <v>229</v>
      </c>
      <c r="H161" s="7" t="s">
        <v>0</v>
      </c>
      <c r="I161" s="7" t="s">
        <v>0</v>
      </c>
      <c r="J161" s="8" t="s">
        <v>23</v>
      </c>
      <c r="K161" s="38">
        <v>0</v>
      </c>
      <c r="L161" s="42">
        <f t="shared" si="9"/>
        <v>0</v>
      </c>
      <c r="M161" s="9" t="str">
        <f>IFERROR(IF(L161=0,"",ROUNDUP(L161/E161,0)*0.02175),"")</f>
        <v/>
      </c>
      <c r="N161" s="10" t="s">
        <v>0</v>
      </c>
      <c r="O161" s="11" t="s">
        <v>197</v>
      </c>
    </row>
    <row r="162" spans="1:15" ht="15" customHeight="1" x14ac:dyDescent="0.25">
      <c r="A162" s="4" t="s">
        <v>230</v>
      </c>
      <c r="B162" s="50"/>
      <c r="C162" s="5">
        <v>0.4</v>
      </c>
      <c r="D162" s="6">
        <v>6</v>
      </c>
      <c r="E162" s="5">
        <v>2.4</v>
      </c>
      <c r="F162" s="6">
        <v>40</v>
      </c>
      <c r="G162" s="25" t="s">
        <v>231</v>
      </c>
      <c r="H162" s="7" t="s">
        <v>0</v>
      </c>
      <c r="I162" s="7" t="s">
        <v>0</v>
      </c>
      <c r="J162" s="8" t="s">
        <v>23</v>
      </c>
      <c r="K162" s="38">
        <v>0</v>
      </c>
      <c r="L162" s="42">
        <f t="shared" si="9"/>
        <v>0</v>
      </c>
      <c r="M162" s="9" t="str">
        <f>IFERROR(IF(L162=0,"",ROUNDUP(L162/E162,0)*0.00753),"")</f>
        <v/>
      </c>
      <c r="N162" s="10" t="s">
        <v>0</v>
      </c>
      <c r="O162" s="11" t="s">
        <v>197</v>
      </c>
    </row>
    <row r="163" spans="1:15" ht="15" customHeight="1" x14ac:dyDescent="0.25">
      <c r="A163" s="4" t="s">
        <v>232</v>
      </c>
      <c r="B163" s="50" t="s">
        <v>549</v>
      </c>
      <c r="C163" s="5">
        <v>1</v>
      </c>
      <c r="D163" s="6">
        <v>4</v>
      </c>
      <c r="E163" s="5">
        <v>4</v>
      </c>
      <c r="F163" s="6">
        <v>45</v>
      </c>
      <c r="G163" s="61" t="s">
        <v>233</v>
      </c>
      <c r="H163" s="7" t="s">
        <v>0</v>
      </c>
      <c r="I163" s="7" t="s">
        <v>0</v>
      </c>
      <c r="J163" s="8" t="s">
        <v>23</v>
      </c>
      <c r="K163" s="38">
        <v>12</v>
      </c>
      <c r="L163" s="42">
        <f t="shared" si="9"/>
        <v>12</v>
      </c>
      <c r="M163" s="9">
        <f>IFERROR(IF(L163=0,"",ROUNDUP(L163/E163,0)*0.01196),"")</f>
        <v>3.5880000000000002E-2</v>
      </c>
      <c r="N163" s="10" t="s">
        <v>0</v>
      </c>
      <c r="O163" s="11" t="s">
        <v>0</v>
      </c>
    </row>
    <row r="164" spans="1:15" ht="15" customHeight="1" x14ac:dyDescent="0.25">
      <c r="A164" s="4" t="s">
        <v>234</v>
      </c>
      <c r="B164" s="50" t="s">
        <v>503</v>
      </c>
      <c r="C164" s="5">
        <v>1.35</v>
      </c>
      <c r="D164" s="6">
        <v>6</v>
      </c>
      <c r="E164" s="5">
        <v>8.1</v>
      </c>
      <c r="F164" s="6">
        <v>40</v>
      </c>
      <c r="G164" s="60" t="s">
        <v>235</v>
      </c>
      <c r="H164" s="7" t="s">
        <v>0</v>
      </c>
      <c r="I164" s="7" t="s">
        <v>0</v>
      </c>
      <c r="J164" s="8" t="s">
        <v>23</v>
      </c>
      <c r="K164" s="38">
        <v>1500</v>
      </c>
      <c r="L164" s="42">
        <f t="shared" si="9"/>
        <v>1506.6</v>
      </c>
      <c r="M164" s="9">
        <f>IFERROR(IF(L164=0,"",ROUNDUP(L164/E164,0)*0.02175),"")</f>
        <v>4.0454999999999997</v>
      </c>
      <c r="N164" s="10" t="s">
        <v>0</v>
      </c>
      <c r="O164" s="11" t="s">
        <v>0</v>
      </c>
    </row>
    <row r="165" spans="1:15" ht="15" customHeight="1" x14ac:dyDescent="0.25">
      <c r="A165" s="4" t="s">
        <v>236</v>
      </c>
      <c r="B165" s="50" t="s">
        <v>506</v>
      </c>
      <c r="C165" s="5">
        <v>1.3</v>
      </c>
      <c r="D165" s="6">
        <v>6</v>
      </c>
      <c r="E165" s="5">
        <v>7.8</v>
      </c>
      <c r="F165" s="6">
        <v>40</v>
      </c>
      <c r="G165" s="61" t="s">
        <v>237</v>
      </c>
      <c r="H165" s="7" t="s">
        <v>0</v>
      </c>
      <c r="I165" s="7" t="s">
        <v>0</v>
      </c>
      <c r="J165" s="8" t="s">
        <v>23</v>
      </c>
      <c r="K165" s="38">
        <v>0</v>
      </c>
      <c r="L165" s="42">
        <f t="shared" si="9"/>
        <v>0</v>
      </c>
      <c r="M165" s="9" t="str">
        <f>IFERROR(IF(L165=0,"",ROUNDUP(L165/E165,0)*0.02175),"")</f>
        <v/>
      </c>
      <c r="N165" s="10" t="s">
        <v>0</v>
      </c>
      <c r="O165" s="11" t="s">
        <v>0</v>
      </c>
    </row>
    <row r="166" spans="1:15" ht="15" customHeight="1" x14ac:dyDescent="0.25">
      <c r="A166" s="4" t="s">
        <v>238</v>
      </c>
      <c r="B166" s="50" t="s">
        <v>504</v>
      </c>
      <c r="C166" s="5">
        <v>1.35</v>
      </c>
      <c r="D166" s="6">
        <v>6</v>
      </c>
      <c r="E166" s="5">
        <v>8.1</v>
      </c>
      <c r="F166" s="6">
        <v>40</v>
      </c>
      <c r="G166" s="61" t="s">
        <v>239</v>
      </c>
      <c r="H166" s="7" t="s">
        <v>0</v>
      </c>
      <c r="I166" s="7" t="s">
        <v>0</v>
      </c>
      <c r="J166" s="8" t="s">
        <v>23</v>
      </c>
      <c r="K166" s="38">
        <v>0</v>
      </c>
      <c r="L166" s="42">
        <f t="shared" si="9"/>
        <v>0</v>
      </c>
      <c r="M166" s="9" t="str">
        <f>IFERROR(IF(L166=0,"",ROUNDUP(L166/E166,0)*0.02175),"")</f>
        <v/>
      </c>
      <c r="N166" s="10" t="s">
        <v>0</v>
      </c>
      <c r="O166" s="11" t="s">
        <v>0</v>
      </c>
    </row>
    <row r="167" spans="1:15" ht="15" customHeight="1" x14ac:dyDescent="0.25">
      <c r="A167" s="4" t="s">
        <v>240</v>
      </c>
      <c r="B167" s="50" t="s">
        <v>548</v>
      </c>
      <c r="C167" s="5">
        <v>1.3</v>
      </c>
      <c r="D167" s="6">
        <v>6</v>
      </c>
      <c r="E167" s="5">
        <v>7.8</v>
      </c>
      <c r="F167" s="6">
        <v>45</v>
      </c>
      <c r="G167" s="60" t="s">
        <v>241</v>
      </c>
      <c r="H167" s="7" t="s">
        <v>242</v>
      </c>
      <c r="I167" s="7" t="s">
        <v>0</v>
      </c>
      <c r="J167" s="8" t="s">
        <v>23</v>
      </c>
      <c r="K167" s="38">
        <v>300</v>
      </c>
      <c r="L167" s="42">
        <f t="shared" si="9"/>
        <v>304.2</v>
      </c>
      <c r="M167" s="9">
        <f>IFERROR(IF(L167=0,"",ROUNDUP(L167/E167,0)*0.02175),"")</f>
        <v>0.84824999999999995</v>
      </c>
      <c r="N167" s="10" t="s">
        <v>0</v>
      </c>
      <c r="O167" s="11" t="s">
        <v>0</v>
      </c>
    </row>
    <row r="168" spans="1:15" ht="15" customHeight="1" x14ac:dyDescent="0.25">
      <c r="A168" s="4" t="s">
        <v>240</v>
      </c>
      <c r="B168" s="50"/>
      <c r="C168" s="5">
        <v>1.3</v>
      </c>
      <c r="D168" s="6">
        <v>6</v>
      </c>
      <c r="E168" s="5">
        <v>7.8</v>
      </c>
      <c r="F168" s="6">
        <v>40</v>
      </c>
      <c r="G168" s="60" t="s">
        <v>243</v>
      </c>
      <c r="H168" s="7" t="s">
        <v>0</v>
      </c>
      <c r="I168" s="7" t="s">
        <v>0</v>
      </c>
      <c r="J168" s="8" t="s">
        <v>23</v>
      </c>
      <c r="K168" s="38"/>
      <c r="L168" s="42">
        <f t="shared" si="9"/>
        <v>0</v>
      </c>
      <c r="M168" s="9" t="str">
        <f>IFERROR(IF(L168=0,"",ROUNDUP(L168/E168,0)*0.02175),"")</f>
        <v/>
      </c>
      <c r="N168" s="10" t="s">
        <v>0</v>
      </c>
      <c r="O168" s="11" t="s">
        <v>0</v>
      </c>
    </row>
    <row r="169" spans="1:15" ht="15" customHeight="1" x14ac:dyDescent="0.25">
      <c r="A169" s="4" t="s">
        <v>244</v>
      </c>
      <c r="B169" s="50"/>
      <c r="C169" s="5">
        <v>1</v>
      </c>
      <c r="D169" s="6">
        <v>4</v>
      </c>
      <c r="E169" s="5">
        <v>4</v>
      </c>
      <c r="F169" s="6">
        <v>35</v>
      </c>
      <c r="G169" s="25" t="s">
        <v>245</v>
      </c>
      <c r="H169" s="7" t="s">
        <v>0</v>
      </c>
      <c r="I169" s="7" t="s">
        <v>0</v>
      </c>
      <c r="J169" s="8" t="s">
        <v>23</v>
      </c>
      <c r="K169" s="38">
        <v>0</v>
      </c>
      <c r="L169" s="42">
        <f t="shared" si="9"/>
        <v>0</v>
      </c>
      <c r="M169" s="9" t="str">
        <f>IFERROR(IF(L169=0,"",ROUNDUP(L169/E169,0)*0.01196),"")</f>
        <v/>
      </c>
      <c r="N169" s="10" t="s">
        <v>0</v>
      </c>
      <c r="O169" s="11" t="s">
        <v>0</v>
      </c>
    </row>
    <row r="170" spans="1:15" ht="15" customHeight="1" x14ac:dyDescent="0.25">
      <c r="A170" s="4" t="s">
        <v>246</v>
      </c>
      <c r="B170" s="50"/>
      <c r="C170" s="5">
        <v>1.3</v>
      </c>
      <c r="D170" s="6">
        <v>6</v>
      </c>
      <c r="E170" s="5">
        <v>7.8</v>
      </c>
      <c r="F170" s="6">
        <v>40</v>
      </c>
      <c r="G170" s="62" t="s">
        <v>247</v>
      </c>
      <c r="H170" s="7" t="s">
        <v>0</v>
      </c>
      <c r="I170" s="7" t="s">
        <v>0</v>
      </c>
      <c r="J170" s="8" t="s">
        <v>23</v>
      </c>
      <c r="K170" s="38">
        <v>15</v>
      </c>
      <c r="L170" s="42">
        <f t="shared" si="9"/>
        <v>15.6</v>
      </c>
      <c r="M170" s="9">
        <f>IFERROR(IF(L170=0,"",ROUNDUP(L170/E170,0)*0.02175),"")</f>
        <v>4.3499999999999997E-2</v>
      </c>
      <c r="N170" s="10" t="s">
        <v>0</v>
      </c>
      <c r="O170" s="11" t="s">
        <v>0</v>
      </c>
    </row>
    <row r="171" spans="1:15" ht="15" customHeight="1" x14ac:dyDescent="0.25">
      <c r="A171" s="4" t="s">
        <v>248</v>
      </c>
      <c r="B171" s="50"/>
      <c r="C171" s="5">
        <v>0.4</v>
      </c>
      <c r="D171" s="6">
        <v>6</v>
      </c>
      <c r="E171" s="5">
        <v>2.4</v>
      </c>
      <c r="F171" s="6">
        <v>35</v>
      </c>
      <c r="G171" s="62" t="s">
        <v>249</v>
      </c>
      <c r="H171" s="7" t="s">
        <v>0</v>
      </c>
      <c r="I171" s="7" t="s">
        <v>0</v>
      </c>
      <c r="J171" s="8" t="s">
        <v>23</v>
      </c>
      <c r="K171" s="38">
        <v>10</v>
      </c>
      <c r="L171" s="42">
        <f t="shared" si="9"/>
        <v>12</v>
      </c>
      <c r="M171" s="9">
        <f>IFERROR(IF(L171=0,"",ROUNDUP(L171/E171,0)*0.00753),"")</f>
        <v>3.7650000000000003E-2</v>
      </c>
      <c r="N171" s="10" t="s">
        <v>0</v>
      </c>
      <c r="O171" s="11" t="s">
        <v>0</v>
      </c>
    </row>
    <row r="172" spans="1:15" ht="15" customHeight="1" x14ac:dyDescent="0.25">
      <c r="A172" s="4" t="s">
        <v>250</v>
      </c>
      <c r="B172" s="50"/>
      <c r="C172" s="5">
        <v>0.84</v>
      </c>
      <c r="D172" s="6">
        <v>4</v>
      </c>
      <c r="E172" s="5">
        <v>3.36</v>
      </c>
      <c r="F172" s="6">
        <v>35</v>
      </c>
      <c r="G172" s="25" t="s">
        <v>251</v>
      </c>
      <c r="H172" s="7" t="s">
        <v>0</v>
      </c>
      <c r="I172" s="7" t="s">
        <v>0</v>
      </c>
      <c r="J172" s="8" t="s">
        <v>23</v>
      </c>
      <c r="K172" s="38">
        <v>0</v>
      </c>
      <c r="L172" s="42">
        <f t="shared" si="9"/>
        <v>0</v>
      </c>
      <c r="M172" s="9" t="str">
        <f>IFERROR(IF(L172=0,"",ROUNDUP(L172/E172,0)*0.00937),"")</f>
        <v/>
      </c>
      <c r="N172" s="10" t="s">
        <v>0</v>
      </c>
      <c r="O172" s="11" t="s">
        <v>0</v>
      </c>
    </row>
    <row r="173" spans="1:15" ht="15" customHeight="1" x14ac:dyDescent="0.25">
      <c r="A173" s="4" t="s">
        <v>252</v>
      </c>
      <c r="B173" s="50"/>
      <c r="C173" s="5">
        <v>0.4</v>
      </c>
      <c r="D173" s="6">
        <v>6</v>
      </c>
      <c r="E173" s="5">
        <v>2.4</v>
      </c>
      <c r="F173" s="6">
        <v>45</v>
      </c>
      <c r="G173" s="60" t="s">
        <v>253</v>
      </c>
      <c r="H173" s="7" t="s">
        <v>0</v>
      </c>
      <c r="I173" s="7" t="s">
        <v>0</v>
      </c>
      <c r="J173" s="8" t="s">
        <v>23</v>
      </c>
      <c r="K173" s="38">
        <v>50</v>
      </c>
      <c r="L173" s="42">
        <f t="shared" si="9"/>
        <v>50.4</v>
      </c>
      <c r="M173" s="9">
        <f>IFERROR(IF(L173=0,"",ROUNDUP(L173/E173,0)*0.00753),"")</f>
        <v>0.15812999999999999</v>
      </c>
      <c r="N173" s="10" t="s">
        <v>0</v>
      </c>
      <c r="O173" s="11" t="s">
        <v>0</v>
      </c>
    </row>
    <row r="174" spans="1:15" ht="15" customHeight="1" x14ac:dyDescent="0.25">
      <c r="A174" s="4" t="s">
        <v>254</v>
      </c>
      <c r="B174" s="50"/>
      <c r="C174" s="5">
        <v>0.84</v>
      </c>
      <c r="D174" s="6">
        <v>4</v>
      </c>
      <c r="E174" s="5">
        <v>3.36</v>
      </c>
      <c r="F174" s="6">
        <v>45</v>
      </c>
      <c r="G174" s="25" t="s">
        <v>255</v>
      </c>
      <c r="H174" s="7" t="s">
        <v>0</v>
      </c>
      <c r="I174" s="7" t="s">
        <v>0</v>
      </c>
      <c r="J174" s="8" t="s">
        <v>23</v>
      </c>
      <c r="K174" s="38">
        <v>0</v>
      </c>
      <c r="L174" s="42">
        <f t="shared" si="9"/>
        <v>0</v>
      </c>
      <c r="M174" s="9" t="str">
        <f>IFERROR(IF(L174=0,"",ROUNDUP(L174/E174,0)*0.00937),"")</f>
        <v/>
      </c>
      <c r="N174" s="10" t="s">
        <v>0</v>
      </c>
      <c r="O174" s="11" t="s">
        <v>0</v>
      </c>
    </row>
    <row r="175" spans="1:15" ht="15" customHeight="1" x14ac:dyDescent="0.25">
      <c r="A175" s="4" t="s">
        <v>256</v>
      </c>
      <c r="B175" s="50" t="s">
        <v>505</v>
      </c>
      <c r="C175" s="5">
        <v>0.6</v>
      </c>
      <c r="D175" s="6">
        <v>6</v>
      </c>
      <c r="E175" s="5">
        <v>3.6</v>
      </c>
      <c r="F175" s="6">
        <v>40</v>
      </c>
      <c r="G175" s="62" t="s">
        <v>257</v>
      </c>
      <c r="H175" s="7" t="s">
        <v>0</v>
      </c>
      <c r="I175" s="7" t="s">
        <v>0</v>
      </c>
      <c r="J175" s="8" t="s">
        <v>23</v>
      </c>
      <c r="K175" s="38">
        <v>0</v>
      </c>
      <c r="L175" s="42">
        <f t="shared" si="9"/>
        <v>0</v>
      </c>
      <c r="M175" s="9" t="str">
        <f>IFERROR(IF(L175=0,"",ROUNDUP(L175/E175,0)*0.00937),"")</f>
        <v/>
      </c>
      <c r="N175" s="10" t="s">
        <v>0</v>
      </c>
      <c r="O175" s="11" t="s">
        <v>0</v>
      </c>
    </row>
    <row r="176" spans="1:15" ht="15" customHeight="1" x14ac:dyDescent="0.25">
      <c r="A176" s="4" t="s">
        <v>258</v>
      </c>
      <c r="B176" s="50" t="s">
        <v>507</v>
      </c>
      <c r="C176" s="5">
        <v>0.45</v>
      </c>
      <c r="D176" s="6">
        <v>6</v>
      </c>
      <c r="E176" s="5">
        <v>2.7</v>
      </c>
      <c r="F176" s="6">
        <v>40</v>
      </c>
      <c r="G176" s="62" t="s">
        <v>259</v>
      </c>
      <c r="H176" s="7" t="s">
        <v>0</v>
      </c>
      <c r="I176" s="7" t="s">
        <v>0</v>
      </c>
      <c r="J176" s="8" t="s">
        <v>23</v>
      </c>
      <c r="K176" s="38">
        <v>10</v>
      </c>
      <c r="L176" s="42">
        <f t="shared" si="9"/>
        <v>10.8</v>
      </c>
      <c r="M176" s="9">
        <f t="shared" ref="M176:M182" si="10">IFERROR(IF(L176=0,"",ROUNDUP(L176/E176,0)*0.00753),"")</f>
        <v>3.0120000000000001E-2</v>
      </c>
      <c r="N176" s="10" t="s">
        <v>0</v>
      </c>
      <c r="O176" s="11" t="s">
        <v>0</v>
      </c>
    </row>
    <row r="177" spans="1:16" ht="15" customHeight="1" x14ac:dyDescent="0.25">
      <c r="A177" s="4" t="s">
        <v>260</v>
      </c>
      <c r="B177" s="50" t="s">
        <v>544</v>
      </c>
      <c r="C177" s="5">
        <v>0.45</v>
      </c>
      <c r="D177" s="6">
        <v>6</v>
      </c>
      <c r="E177" s="5">
        <v>2.7</v>
      </c>
      <c r="F177" s="6">
        <v>40</v>
      </c>
      <c r="G177" s="25" t="s">
        <v>261</v>
      </c>
      <c r="H177" s="7" t="s">
        <v>0</v>
      </c>
      <c r="I177" s="7" t="s">
        <v>0</v>
      </c>
      <c r="J177" s="8" t="s">
        <v>23</v>
      </c>
      <c r="K177" s="38">
        <v>0</v>
      </c>
      <c r="L177" s="42">
        <f t="shared" si="9"/>
        <v>0</v>
      </c>
      <c r="M177" s="9" t="str">
        <f t="shared" si="10"/>
        <v/>
      </c>
      <c r="N177" s="10" t="s">
        <v>0</v>
      </c>
      <c r="O177" s="11" t="s">
        <v>0</v>
      </c>
    </row>
    <row r="178" spans="1:16" ht="15" customHeight="1" x14ac:dyDescent="0.25">
      <c r="A178" s="4" t="s">
        <v>262</v>
      </c>
      <c r="B178" s="50" t="s">
        <v>508</v>
      </c>
      <c r="C178" s="5">
        <v>0.4</v>
      </c>
      <c r="D178" s="6">
        <v>6</v>
      </c>
      <c r="E178" s="5">
        <v>2.4</v>
      </c>
      <c r="F178" s="6">
        <v>45</v>
      </c>
      <c r="G178" s="60" t="s">
        <v>263</v>
      </c>
      <c r="H178" s="7" t="s">
        <v>242</v>
      </c>
      <c r="I178" s="7" t="s">
        <v>0</v>
      </c>
      <c r="J178" s="8" t="s">
        <v>23</v>
      </c>
      <c r="K178" s="38">
        <v>20</v>
      </c>
      <c r="L178" s="42">
        <f t="shared" si="9"/>
        <v>21.599999999999998</v>
      </c>
      <c r="M178" s="9">
        <f t="shared" si="10"/>
        <v>6.7769999999999997E-2</v>
      </c>
      <c r="N178" s="10" t="s">
        <v>0</v>
      </c>
      <c r="O178" s="11" t="s">
        <v>0</v>
      </c>
    </row>
    <row r="179" spans="1:16" ht="15" customHeight="1" x14ac:dyDescent="0.25">
      <c r="A179" s="66" t="s">
        <v>262</v>
      </c>
      <c r="B179" s="67"/>
      <c r="C179" s="68">
        <v>0.4</v>
      </c>
      <c r="D179" s="69">
        <v>6</v>
      </c>
      <c r="E179" s="68">
        <v>2.4</v>
      </c>
      <c r="F179" s="69">
        <v>40</v>
      </c>
      <c r="G179" s="70" t="s">
        <v>264</v>
      </c>
      <c r="H179" s="71" t="s">
        <v>0</v>
      </c>
      <c r="I179" s="71" t="s">
        <v>0</v>
      </c>
      <c r="J179" s="72" t="s">
        <v>23</v>
      </c>
      <c r="K179" s="73">
        <v>12</v>
      </c>
      <c r="L179" s="74">
        <f t="shared" si="9"/>
        <v>12</v>
      </c>
      <c r="M179" s="75">
        <f t="shared" si="10"/>
        <v>3.7650000000000003E-2</v>
      </c>
      <c r="N179" s="76" t="s">
        <v>0</v>
      </c>
      <c r="O179" s="77" t="s">
        <v>0</v>
      </c>
      <c r="P179" s="78" t="s">
        <v>550</v>
      </c>
    </row>
    <row r="180" spans="1:16" ht="15" customHeight="1" x14ac:dyDescent="0.25">
      <c r="A180" s="4" t="s">
        <v>265</v>
      </c>
      <c r="B180" s="50"/>
      <c r="C180" s="5">
        <v>0.4</v>
      </c>
      <c r="D180" s="6">
        <v>6</v>
      </c>
      <c r="E180" s="5">
        <v>2.4</v>
      </c>
      <c r="F180" s="6">
        <v>45</v>
      </c>
      <c r="G180" s="62" t="s">
        <v>266</v>
      </c>
      <c r="H180" s="7" t="s">
        <v>242</v>
      </c>
      <c r="I180" s="7" t="s">
        <v>0</v>
      </c>
      <c r="J180" s="8" t="s">
        <v>23</v>
      </c>
      <c r="K180" s="38">
        <v>12</v>
      </c>
      <c r="L180" s="42">
        <f t="shared" si="9"/>
        <v>12</v>
      </c>
      <c r="M180" s="9">
        <f t="shared" si="10"/>
        <v>3.7650000000000003E-2</v>
      </c>
      <c r="N180" s="10" t="s">
        <v>0</v>
      </c>
      <c r="O180" s="11" t="s">
        <v>0</v>
      </c>
    </row>
    <row r="181" spans="1:16" ht="15" customHeight="1" x14ac:dyDescent="0.25">
      <c r="A181" s="4" t="s">
        <v>265</v>
      </c>
      <c r="B181" s="50"/>
      <c r="C181" s="5">
        <v>0.4</v>
      </c>
      <c r="D181" s="6">
        <v>6</v>
      </c>
      <c r="E181" s="5">
        <v>2.4</v>
      </c>
      <c r="F181" s="6">
        <v>40</v>
      </c>
      <c r="G181" s="62" t="s">
        <v>266</v>
      </c>
      <c r="H181" s="7" t="s">
        <v>0</v>
      </c>
      <c r="I181" s="7" t="s">
        <v>0</v>
      </c>
      <c r="J181" s="8" t="s">
        <v>23</v>
      </c>
      <c r="K181" s="38">
        <v>0</v>
      </c>
      <c r="L181" s="42">
        <f t="shared" si="9"/>
        <v>0</v>
      </c>
      <c r="M181" s="9" t="str">
        <f t="shared" si="10"/>
        <v/>
      </c>
      <c r="N181" s="10" t="s">
        <v>0</v>
      </c>
      <c r="O181" s="11" t="s">
        <v>0</v>
      </c>
    </row>
    <row r="182" spans="1:16" ht="15" customHeight="1" x14ac:dyDescent="0.25">
      <c r="A182" s="4" t="s">
        <v>267</v>
      </c>
      <c r="B182" s="50"/>
      <c r="C182" s="5">
        <v>0.4</v>
      </c>
      <c r="D182" s="6">
        <v>6</v>
      </c>
      <c r="E182" s="5">
        <v>2.4</v>
      </c>
      <c r="F182" s="6">
        <v>40</v>
      </c>
      <c r="G182" s="61" t="s">
        <v>268</v>
      </c>
      <c r="H182" s="7" t="s">
        <v>0</v>
      </c>
      <c r="I182" s="7" t="s">
        <v>0</v>
      </c>
      <c r="J182" s="8" t="s">
        <v>23</v>
      </c>
      <c r="K182" s="38">
        <v>4.8</v>
      </c>
      <c r="L182" s="42">
        <f t="shared" si="9"/>
        <v>4.8</v>
      </c>
      <c r="M182" s="9">
        <f t="shared" si="10"/>
        <v>1.506E-2</v>
      </c>
      <c r="N182" s="10" t="s">
        <v>0</v>
      </c>
      <c r="O182" s="11" t="s">
        <v>0</v>
      </c>
    </row>
    <row r="183" spans="1:16" ht="15" customHeight="1" x14ac:dyDescent="0.25">
      <c r="A183" s="43"/>
      <c r="B183" s="55"/>
      <c r="C183" s="26"/>
      <c r="D183" s="26"/>
      <c r="E183" s="26"/>
      <c r="F183" s="27"/>
      <c r="G183" s="28" t="s">
        <v>24</v>
      </c>
      <c r="H183" s="29"/>
      <c r="I183" s="30"/>
      <c r="J183" s="12" t="s">
        <v>25</v>
      </c>
      <c r="K183" s="39">
        <f>IFERROR(K159/E159,"0")+IFERROR(K160/E160,"0")+IFERROR(K161/E161,"0")+IFERROR(K162/E162,"0")+IFERROR(K163/E163,"0")+IFERROR(K164/E164,"0")+IFERROR(K165/E165,"0")+IFERROR(K166/E166,"0")+IFERROR(K167/E167,"0")+IFERROR(K168/E168,"0")+IFERROR(K169/E169,"0")+IFERROR(K170/E170,"0")+IFERROR(K171/E171,"0")+IFERROR(K172/E172,"0")+IFERROR(K173/E173,"0")+IFERROR(K174/E174,"0")+IFERROR(K175/E175,"0")+IFERROR(K176/E176,"0")+IFERROR(K177/E177,"0")+IFERROR(K178/E178,"0")+IFERROR(K179/E179,"0")+IFERROR(K180/E180,"0")+IFERROR(K181/E181,"0")+IFERROR(K182/E182,"0")</f>
        <v>277.60683760683759</v>
      </c>
      <c r="L183" s="39">
        <f>IFERROR(L159/E159,"0")+IFERROR(L160/E160,"0")+IFERROR(L161/E161,"0")+IFERROR(L162/E162,"0")+IFERROR(L163/E163,"0")+IFERROR(L164/E164,"0")+IFERROR(L165/E165,"0")+IFERROR(L166/E166,"0")+IFERROR(L167/E167,"0")+IFERROR(L168/E168,"0")+IFERROR(L169/E169,"0")+IFERROR(L170/E170,"0")+IFERROR(L171/E171,"0")+IFERROR(L172/E172,"0")+IFERROR(L173/E173,"0")+IFERROR(L174/E174,"0")+IFERROR(L175/E175,"0")+IFERROR(L176/E176,"0")+IFERROR(L177/E177,"0")+IFERROR(L178/E178,"0")+IFERROR(L179/E179,"0")+IFERROR(L180/E180,"0")+IFERROR(L181/E181,"0")+IFERROR(L182/E182,"0")</f>
        <v>281</v>
      </c>
      <c r="M183" s="13">
        <f>IFERROR(IF(M159="",0,M159),"0")+IFERROR(IF(M160="",0,M160),"0")+IFERROR(IF(M161="",0,M161),"0")+IFERROR(IF(M162="",0,M162),"0")+IFERROR(IF(M163="",0,M163),"0")+IFERROR(IF(M164="",0,M164),"0")+IFERROR(IF(M165="",0,M165),"0")+IFERROR(IF(M166="",0,M166),"0")+IFERROR(IF(M167="",0,M167),"0")+IFERROR(IF(M168="",0,M168),"0")+IFERROR(IF(M169="",0,M169),"0")+IFERROR(IF(M170="",0,M170),"0")+IFERROR(IF(M171="",0,M171),"0")+IFERROR(IF(M172="",0,M172),"0")+IFERROR(IF(M173="",0,M173),"0")+IFERROR(IF(M174="",0,M174),"0")+IFERROR(IF(M175="",0,M175),"0")+IFERROR(IF(M176="",0,M176),"0")+IFERROR(IF(M177="",0,M177),"0")+IFERROR(IF(M178="",0,M178),"0")+IFERROR(IF(M179="",0,M179),"0")+IFERROR(IF(M180="",0,M180),"0")+IFERROR(IF(M181="",0,M181),"0")+IFERROR(IF(M182="",0,M182),"0")</f>
        <v>5.3571600000000004</v>
      </c>
      <c r="N183" s="14"/>
      <c r="O183" s="14"/>
    </row>
    <row r="184" spans="1:16" ht="15" customHeight="1" x14ac:dyDescent="0.25">
      <c r="A184" s="43"/>
      <c r="B184" s="55"/>
      <c r="C184" s="26"/>
      <c r="D184" s="26"/>
      <c r="E184" s="26"/>
      <c r="F184" s="27"/>
      <c r="G184" s="28" t="s">
        <v>24</v>
      </c>
      <c r="H184" s="29"/>
      <c r="I184" s="30"/>
      <c r="J184" s="12" t="s">
        <v>23</v>
      </c>
      <c r="K184" s="39">
        <f>IFERROR(SUM(K159:K182),"0")</f>
        <v>1945.8</v>
      </c>
      <c r="L184" s="39">
        <f>IFERROR(SUM(L159:L182),"0")</f>
        <v>1961.9999999999998</v>
      </c>
      <c r="M184" s="12"/>
      <c r="N184" s="14"/>
      <c r="O184" s="14"/>
    </row>
    <row r="185" spans="1:16" ht="15" customHeight="1" x14ac:dyDescent="0.25">
      <c r="C185" s="64" t="s">
        <v>142</v>
      </c>
      <c r="D185" s="64"/>
      <c r="E185" s="64"/>
      <c r="F185" s="64"/>
      <c r="G185" s="64"/>
      <c r="H185" s="64"/>
      <c r="I185" s="64"/>
      <c r="J185" s="64"/>
      <c r="K185" s="64"/>
      <c r="L185" s="64"/>
      <c r="M185" s="64"/>
      <c r="N185" s="64"/>
      <c r="O185" s="64"/>
    </row>
    <row r="186" spans="1:16" ht="15" customHeight="1" x14ac:dyDescent="0.25">
      <c r="A186" s="4" t="s">
        <v>269</v>
      </c>
      <c r="B186" s="50" t="s">
        <v>509</v>
      </c>
      <c r="C186" s="5">
        <v>1.4</v>
      </c>
      <c r="D186" s="6">
        <v>6</v>
      </c>
      <c r="E186" s="5">
        <v>8.4</v>
      </c>
      <c r="F186" s="6">
        <v>30</v>
      </c>
      <c r="G186" s="60" t="s">
        <v>270</v>
      </c>
      <c r="H186" s="7" t="s">
        <v>0</v>
      </c>
      <c r="I186" s="7" t="s">
        <v>0</v>
      </c>
      <c r="J186" s="8" t="s">
        <v>23</v>
      </c>
      <c r="K186" s="38">
        <v>50</v>
      </c>
      <c r="L186" s="42">
        <f t="shared" ref="L186:L191" si="11">IFERROR(IF(K186="",0,CEILING((K186/$E186),1)*$E186),"")</f>
        <v>50.400000000000006</v>
      </c>
      <c r="M186" s="9">
        <f>IFERROR(IF(L186=0,"",ROUNDUP(L186/E186,0)*0.02175),"")</f>
        <v>0.1305</v>
      </c>
      <c r="N186" s="10" t="s">
        <v>0</v>
      </c>
      <c r="O186" s="11" t="s">
        <v>0</v>
      </c>
    </row>
    <row r="187" spans="1:16" ht="15" customHeight="1" x14ac:dyDescent="0.25">
      <c r="A187" s="4" t="s">
        <v>271</v>
      </c>
      <c r="B187" s="50" t="s">
        <v>510</v>
      </c>
      <c r="C187" s="5">
        <v>1.3</v>
      </c>
      <c r="D187" s="6">
        <v>6</v>
      </c>
      <c r="E187" s="5">
        <v>7.8</v>
      </c>
      <c r="F187" s="6">
        <v>30</v>
      </c>
      <c r="G187" s="62" t="s">
        <v>272</v>
      </c>
      <c r="H187" s="7" t="s">
        <v>0</v>
      </c>
      <c r="I187" s="7" t="s">
        <v>0</v>
      </c>
      <c r="J187" s="8" t="s">
        <v>23</v>
      </c>
      <c r="K187" s="38">
        <v>35</v>
      </c>
      <c r="L187" s="42">
        <f t="shared" si="11"/>
        <v>39</v>
      </c>
      <c r="M187" s="9">
        <f>IFERROR(IF(L187=0,"",ROUNDUP(L187/E187,0)*0.02175),"")</f>
        <v>0.10874999999999999</v>
      </c>
      <c r="N187" s="10" t="s">
        <v>0</v>
      </c>
      <c r="O187" s="11" t="s">
        <v>0</v>
      </c>
    </row>
    <row r="188" spans="1:16" ht="15" customHeight="1" x14ac:dyDescent="0.25">
      <c r="A188" s="4" t="s">
        <v>273</v>
      </c>
      <c r="B188" s="50" t="s">
        <v>511</v>
      </c>
      <c r="C188" s="5">
        <v>1.4</v>
      </c>
      <c r="D188" s="6">
        <v>6</v>
      </c>
      <c r="E188" s="5">
        <v>8.4</v>
      </c>
      <c r="F188" s="6">
        <v>30</v>
      </c>
      <c r="G188" s="60" t="s">
        <v>274</v>
      </c>
      <c r="H188" s="7" t="s">
        <v>0</v>
      </c>
      <c r="I188" s="7" t="s">
        <v>0</v>
      </c>
      <c r="J188" s="8" t="s">
        <v>23</v>
      </c>
      <c r="K188" s="38">
        <v>40</v>
      </c>
      <c r="L188" s="42">
        <f t="shared" si="11"/>
        <v>42</v>
      </c>
      <c r="M188" s="9">
        <f>IFERROR(IF(L188=0,"",ROUNDUP(L188/E188,0)*0.02175),"")</f>
        <v>0.10874999999999999</v>
      </c>
      <c r="N188" s="10" t="s">
        <v>0</v>
      </c>
      <c r="O188" s="11" t="s">
        <v>0</v>
      </c>
    </row>
    <row r="189" spans="1:16" ht="15" customHeight="1" x14ac:dyDescent="0.25">
      <c r="A189" s="4" t="s">
        <v>275</v>
      </c>
      <c r="B189" s="50"/>
      <c r="C189" s="5">
        <v>0.4</v>
      </c>
      <c r="D189" s="6">
        <v>6</v>
      </c>
      <c r="E189" s="5">
        <v>2.4</v>
      </c>
      <c r="F189" s="6">
        <v>40</v>
      </c>
      <c r="G189" s="25" t="s">
        <v>276</v>
      </c>
      <c r="H189" s="7" t="s">
        <v>0</v>
      </c>
      <c r="I189" s="7" t="s">
        <v>0</v>
      </c>
      <c r="J189" s="8" t="s">
        <v>23</v>
      </c>
      <c r="K189" s="38">
        <v>0</v>
      </c>
      <c r="L189" s="42">
        <f t="shared" si="11"/>
        <v>0</v>
      </c>
      <c r="M189" s="9" t="str">
        <f>IFERROR(IF(L189=0,"",ROUNDUP(L189/E189,0)*0.00753),"")</f>
        <v/>
      </c>
      <c r="N189" s="10" t="s">
        <v>0</v>
      </c>
      <c r="O189" s="11" t="s">
        <v>0</v>
      </c>
    </row>
    <row r="190" spans="1:16" ht="15" customHeight="1" x14ac:dyDescent="0.25">
      <c r="A190" s="4" t="s">
        <v>277</v>
      </c>
      <c r="B190" s="50"/>
      <c r="C190" s="5">
        <v>0.4</v>
      </c>
      <c r="D190" s="6">
        <v>6</v>
      </c>
      <c r="E190" s="5">
        <v>2.4</v>
      </c>
      <c r="F190" s="6">
        <v>40</v>
      </c>
      <c r="G190" s="25" t="s">
        <v>278</v>
      </c>
      <c r="H190" s="7" t="s">
        <v>0</v>
      </c>
      <c r="I190" s="7" t="s">
        <v>0</v>
      </c>
      <c r="J190" s="8" t="s">
        <v>23</v>
      </c>
      <c r="K190" s="38">
        <v>0</v>
      </c>
      <c r="L190" s="42">
        <f t="shared" si="11"/>
        <v>0</v>
      </c>
      <c r="M190" s="9" t="str">
        <f>IFERROR(IF(L190=0,"",ROUNDUP(L190/E190,0)*0.00753),"")</f>
        <v/>
      </c>
      <c r="N190" s="10" t="s">
        <v>0</v>
      </c>
      <c r="O190" s="11" t="s">
        <v>0</v>
      </c>
    </row>
    <row r="191" spans="1:16" ht="15" customHeight="1" x14ac:dyDescent="0.25">
      <c r="A191" s="4" t="s">
        <v>279</v>
      </c>
      <c r="B191" s="50"/>
      <c r="C191" s="5">
        <v>1</v>
      </c>
      <c r="D191" s="6">
        <v>4</v>
      </c>
      <c r="E191" s="5">
        <v>4</v>
      </c>
      <c r="F191" s="6">
        <v>40</v>
      </c>
      <c r="G191" s="25" t="s">
        <v>280</v>
      </c>
      <c r="H191" s="7" t="s">
        <v>0</v>
      </c>
      <c r="I191" s="7" t="s">
        <v>0</v>
      </c>
      <c r="J191" s="8" t="s">
        <v>23</v>
      </c>
      <c r="K191" s="38">
        <v>0</v>
      </c>
      <c r="L191" s="42">
        <f t="shared" si="11"/>
        <v>0</v>
      </c>
      <c r="M191" s="9" t="str">
        <f>IFERROR(IF(L191=0,"",ROUNDUP(L191/E191,0)*0.01196),"")</f>
        <v/>
      </c>
      <c r="N191" s="10" t="s">
        <v>0</v>
      </c>
      <c r="O191" s="11" t="s">
        <v>0</v>
      </c>
    </row>
    <row r="192" spans="1:16" ht="15" customHeight="1" x14ac:dyDescent="0.25">
      <c r="A192" s="43"/>
      <c r="B192" s="55"/>
      <c r="C192" s="26"/>
      <c r="D192" s="26"/>
      <c r="E192" s="26"/>
      <c r="F192" s="27"/>
      <c r="G192" s="28" t="s">
        <v>24</v>
      </c>
      <c r="H192" s="29"/>
      <c r="I192" s="30"/>
      <c r="J192" s="12" t="s">
        <v>25</v>
      </c>
      <c r="K192" s="39">
        <f>IFERROR(K186/E186,"0")+IFERROR(K187/E187,"0")+IFERROR(K188/E188,"0")+IFERROR(K189/E189,"0")+IFERROR(K190/E190,"0")+IFERROR(K191/E191,"0")</f>
        <v>15.201465201465201</v>
      </c>
      <c r="L192" s="39">
        <f>IFERROR(L186/E186,"0")+IFERROR(L187/E187,"0")+IFERROR(L188/E188,"0")+IFERROR(L189/E189,"0")+IFERROR(L190/E190,"0")+IFERROR(L191/E191,"0")</f>
        <v>16</v>
      </c>
      <c r="M192" s="13">
        <f>IFERROR(IF(M186="",0,M186),"0")+IFERROR(IF(M187="",0,M187),"0")+IFERROR(IF(M188="",0,M188),"0")+IFERROR(IF(M189="",0,M189),"0")+IFERROR(IF(M190="",0,M190),"0")+IFERROR(IF(M191="",0,M191),"0")</f>
        <v>0.34799999999999998</v>
      </c>
      <c r="N192" s="14"/>
      <c r="O192" s="14"/>
    </row>
    <row r="193" spans="1:15" ht="15" customHeight="1" x14ac:dyDescent="0.25">
      <c r="A193" s="43"/>
      <c r="B193" s="55"/>
      <c r="C193" s="26"/>
      <c r="D193" s="26"/>
      <c r="E193" s="26"/>
      <c r="F193" s="27"/>
      <c r="G193" s="28" t="s">
        <v>24</v>
      </c>
      <c r="H193" s="29"/>
      <c r="I193" s="30"/>
      <c r="J193" s="12" t="s">
        <v>23</v>
      </c>
      <c r="K193" s="39">
        <f>IFERROR(SUM(K186:K191),"0")</f>
        <v>125</v>
      </c>
      <c r="L193" s="39">
        <f>IFERROR(SUM(L186:L191),"0")</f>
        <v>131.4</v>
      </c>
      <c r="M193" s="12"/>
      <c r="N193" s="14"/>
      <c r="O193" s="14"/>
    </row>
    <row r="194" spans="1:15" ht="15" customHeight="1" x14ac:dyDescent="0.25">
      <c r="C194" s="64" t="s">
        <v>39</v>
      </c>
      <c r="D194" s="64"/>
      <c r="E194" s="64"/>
      <c r="F194" s="64"/>
      <c r="G194" s="64"/>
      <c r="H194" s="64"/>
      <c r="I194" s="64"/>
      <c r="J194" s="64"/>
      <c r="K194" s="64"/>
      <c r="L194" s="64"/>
      <c r="M194" s="64"/>
      <c r="N194" s="64"/>
      <c r="O194" s="64"/>
    </row>
    <row r="195" spans="1:15" ht="15" customHeight="1" x14ac:dyDescent="0.25">
      <c r="A195" s="4" t="s">
        <v>281</v>
      </c>
      <c r="B195" s="50"/>
      <c r="C195" s="5">
        <v>0.38</v>
      </c>
      <c r="D195" s="6">
        <v>8</v>
      </c>
      <c r="E195" s="5">
        <v>3.04</v>
      </c>
      <c r="F195" s="6">
        <v>180</v>
      </c>
      <c r="G195" s="61" t="s">
        <v>282</v>
      </c>
      <c r="H195" s="7" t="s">
        <v>0</v>
      </c>
      <c r="I195" s="7" t="s">
        <v>0</v>
      </c>
      <c r="J195" s="8" t="s">
        <v>23</v>
      </c>
      <c r="K195" s="38">
        <v>6</v>
      </c>
      <c r="L195" s="42">
        <f>IFERROR(IF(K195="",0,CEILING((K195/$E195),1)*$E195),"")</f>
        <v>6.08</v>
      </c>
      <c r="M195" s="9">
        <f>IFERROR(IF(L195=0,"",ROUNDUP(L195/E195,0)*0.00753),"")</f>
        <v>1.506E-2</v>
      </c>
      <c r="N195" s="10" t="s">
        <v>0</v>
      </c>
      <c r="O195" s="11" t="s">
        <v>0</v>
      </c>
    </row>
    <row r="196" spans="1:15" ht="15" customHeight="1" x14ac:dyDescent="0.25">
      <c r="A196" s="4" t="s">
        <v>283</v>
      </c>
      <c r="B196" s="50"/>
      <c r="C196" s="5">
        <v>0.38</v>
      </c>
      <c r="D196" s="6">
        <v>8</v>
      </c>
      <c r="E196" s="5">
        <v>3.04</v>
      </c>
      <c r="F196" s="6">
        <v>180</v>
      </c>
      <c r="G196" s="61" t="s">
        <v>284</v>
      </c>
      <c r="H196" s="7" t="s">
        <v>0</v>
      </c>
      <c r="I196" s="7" t="s">
        <v>0</v>
      </c>
      <c r="J196" s="8" t="s">
        <v>23</v>
      </c>
      <c r="K196" s="38">
        <v>6</v>
      </c>
      <c r="L196" s="42">
        <f>IFERROR(IF(K196="",0,CEILING((K196/$E196),1)*$E196),"")</f>
        <v>6.08</v>
      </c>
      <c r="M196" s="9">
        <f>IFERROR(IF(L196=0,"",ROUNDUP(L196/E196,0)*0.00753),"")</f>
        <v>1.506E-2</v>
      </c>
      <c r="N196" s="10" t="s">
        <v>0</v>
      </c>
      <c r="O196" s="11" t="s">
        <v>0</v>
      </c>
    </row>
    <row r="197" spans="1:15" ht="15" customHeight="1" x14ac:dyDescent="0.25">
      <c r="A197" s="4" t="s">
        <v>285</v>
      </c>
      <c r="B197" s="50" t="s">
        <v>512</v>
      </c>
      <c r="C197" s="5">
        <v>0.17</v>
      </c>
      <c r="D197" s="6">
        <v>15</v>
      </c>
      <c r="E197" s="5">
        <v>2.5499999999999998</v>
      </c>
      <c r="F197" s="6">
        <v>180</v>
      </c>
      <c r="G197" s="61" t="s">
        <v>286</v>
      </c>
      <c r="H197" s="7" t="s">
        <v>0</v>
      </c>
      <c r="I197" s="7" t="s">
        <v>0</v>
      </c>
      <c r="J197" s="8" t="s">
        <v>23</v>
      </c>
      <c r="K197" s="38">
        <v>5</v>
      </c>
      <c r="L197" s="42">
        <f>IFERROR(IF(K197="",0,CEILING((K197/$E197),1)*$E197),"")</f>
        <v>5.0999999999999996</v>
      </c>
      <c r="M197" s="9">
        <f>IFERROR(IF(L197=0,"",ROUNDUP(L197/E197,0)*0.00753),"")</f>
        <v>1.506E-2</v>
      </c>
      <c r="N197" s="10" t="s">
        <v>0</v>
      </c>
      <c r="O197" s="11" t="s">
        <v>0</v>
      </c>
    </row>
    <row r="198" spans="1:15" ht="15" customHeight="1" x14ac:dyDescent="0.25">
      <c r="A198" s="43"/>
      <c r="B198" s="55"/>
      <c r="C198" s="26"/>
      <c r="D198" s="26"/>
      <c r="E198" s="26"/>
      <c r="F198" s="27"/>
      <c r="G198" s="28" t="s">
        <v>24</v>
      </c>
      <c r="H198" s="29"/>
      <c r="I198" s="30"/>
      <c r="J198" s="12" t="s">
        <v>25</v>
      </c>
      <c r="K198" s="39">
        <f>IFERROR(K195/E195,"0")+IFERROR(K196/E196,"0")+IFERROR(K197/E197,"0")</f>
        <v>5.9081527347781222</v>
      </c>
      <c r="L198" s="39">
        <f>IFERROR(L195/E195,"0")+IFERROR(L196/E196,"0")+IFERROR(L197/E197,"0")</f>
        <v>6</v>
      </c>
      <c r="M198" s="13">
        <f>IFERROR(IF(M195="",0,M195),"0")+IFERROR(IF(M196="",0,M196),"0")+IFERROR(IF(M197="",0,M197),"0")</f>
        <v>4.5179999999999998E-2</v>
      </c>
      <c r="N198" s="14"/>
      <c r="O198" s="14"/>
    </row>
    <row r="199" spans="1:15" ht="15" customHeight="1" x14ac:dyDescent="0.25">
      <c r="A199" s="43"/>
      <c r="B199" s="55"/>
      <c r="C199" s="26"/>
      <c r="D199" s="26"/>
      <c r="E199" s="26"/>
      <c r="F199" s="27"/>
      <c r="G199" s="28" t="s">
        <v>24</v>
      </c>
      <c r="H199" s="29"/>
      <c r="I199" s="30"/>
      <c r="J199" s="12" t="s">
        <v>23</v>
      </c>
      <c r="K199" s="39">
        <f>IFERROR(SUM(K195:K197),"0")</f>
        <v>17</v>
      </c>
      <c r="L199" s="39">
        <f>IFERROR(SUM(L195:L197),"0")</f>
        <v>17.259999999999998</v>
      </c>
      <c r="M199" s="12"/>
      <c r="N199" s="14"/>
      <c r="O199" s="14"/>
    </row>
    <row r="200" spans="1:15" ht="15" customHeight="1" x14ac:dyDescent="0.25">
      <c r="C200" s="64" t="s">
        <v>287</v>
      </c>
      <c r="D200" s="64"/>
      <c r="E200" s="64"/>
      <c r="F200" s="64"/>
      <c r="G200" s="64"/>
      <c r="H200" s="64"/>
      <c r="I200" s="64"/>
      <c r="J200" s="64"/>
      <c r="K200" s="64"/>
      <c r="L200" s="64"/>
      <c r="M200" s="64"/>
      <c r="N200" s="64"/>
      <c r="O200" s="64"/>
    </row>
    <row r="201" spans="1:15" ht="15" customHeight="1" x14ac:dyDescent="0.25">
      <c r="A201" s="4" t="s">
        <v>288</v>
      </c>
      <c r="B201" s="50"/>
      <c r="C201" s="5">
        <v>0.1</v>
      </c>
      <c r="D201" s="6">
        <v>20</v>
      </c>
      <c r="E201" s="5">
        <v>2</v>
      </c>
      <c r="F201" s="6">
        <v>730</v>
      </c>
      <c r="G201" s="25" t="s">
        <v>289</v>
      </c>
      <c r="H201" s="7" t="s">
        <v>0</v>
      </c>
      <c r="I201" s="7" t="s">
        <v>0</v>
      </c>
      <c r="J201" s="8" t="s">
        <v>23</v>
      </c>
      <c r="K201" s="38">
        <v>0</v>
      </c>
      <c r="L201" s="42">
        <f>IFERROR(IF(K201="",0,CEILING((K201/$E201),1)*$E201),"")</f>
        <v>0</v>
      </c>
      <c r="M201" s="9" t="str">
        <f>IFERROR(IF(L201=0,"",ROUNDUP(L201/E201,0)*0.00474),"")</f>
        <v/>
      </c>
      <c r="N201" s="10" t="s">
        <v>0</v>
      </c>
      <c r="O201" s="11" t="s">
        <v>0</v>
      </c>
    </row>
    <row r="202" spans="1:15" ht="15" customHeight="1" x14ac:dyDescent="0.25">
      <c r="A202" s="4" t="s">
        <v>290</v>
      </c>
      <c r="B202" s="50"/>
      <c r="C202" s="5">
        <v>0.1</v>
      </c>
      <c r="D202" s="6">
        <v>20</v>
      </c>
      <c r="E202" s="5">
        <v>2</v>
      </c>
      <c r="F202" s="6">
        <v>730</v>
      </c>
      <c r="G202" s="25" t="s">
        <v>291</v>
      </c>
      <c r="H202" s="7" t="s">
        <v>0</v>
      </c>
      <c r="I202" s="7" t="s">
        <v>0</v>
      </c>
      <c r="J202" s="8" t="s">
        <v>23</v>
      </c>
      <c r="K202" s="38">
        <v>0</v>
      </c>
      <c r="L202" s="42">
        <f>IFERROR(IF(K202="",0,CEILING((K202/$E202),1)*$E202),"")</f>
        <v>0</v>
      </c>
      <c r="M202" s="9" t="str">
        <f>IFERROR(IF(L202=0,"",ROUNDUP(L202/E202,0)*0.00474),"")</f>
        <v/>
      </c>
      <c r="N202" s="10" t="s">
        <v>0</v>
      </c>
      <c r="O202" s="11" t="s">
        <v>0</v>
      </c>
    </row>
    <row r="203" spans="1:15" ht="15" customHeight="1" x14ac:dyDescent="0.25">
      <c r="A203" s="4" t="s">
        <v>292</v>
      </c>
      <c r="B203" s="50"/>
      <c r="C203" s="5">
        <v>0.1</v>
      </c>
      <c r="D203" s="6">
        <v>20</v>
      </c>
      <c r="E203" s="5">
        <v>2</v>
      </c>
      <c r="F203" s="6">
        <v>730</v>
      </c>
      <c r="G203" s="25" t="s">
        <v>293</v>
      </c>
      <c r="H203" s="7" t="s">
        <v>0</v>
      </c>
      <c r="I203" s="7" t="s">
        <v>0</v>
      </c>
      <c r="J203" s="8" t="s">
        <v>23</v>
      </c>
      <c r="K203" s="38">
        <v>0</v>
      </c>
      <c r="L203" s="42">
        <f>IFERROR(IF(K203="",0,CEILING((K203/$E203),1)*$E203),"")</f>
        <v>0</v>
      </c>
      <c r="M203" s="9" t="str">
        <f>IFERROR(IF(L203=0,"",ROUNDUP(L203/E203,0)*0.00474),"")</f>
        <v/>
      </c>
      <c r="N203" s="10" t="s">
        <v>0</v>
      </c>
      <c r="O203" s="11" t="s">
        <v>0</v>
      </c>
    </row>
    <row r="204" spans="1:15" ht="15" customHeight="1" x14ac:dyDescent="0.25">
      <c r="A204" s="4" t="s">
        <v>294</v>
      </c>
      <c r="B204" s="50"/>
      <c r="C204" s="5">
        <v>0.1</v>
      </c>
      <c r="D204" s="6">
        <v>20</v>
      </c>
      <c r="E204" s="5">
        <v>2</v>
      </c>
      <c r="F204" s="6">
        <v>730</v>
      </c>
      <c r="G204" s="25" t="s">
        <v>295</v>
      </c>
      <c r="H204" s="7" t="s">
        <v>0</v>
      </c>
      <c r="I204" s="7" t="s">
        <v>0</v>
      </c>
      <c r="J204" s="8" t="s">
        <v>23</v>
      </c>
      <c r="K204" s="38">
        <v>0</v>
      </c>
      <c r="L204" s="42">
        <f>IFERROR(IF(K204="",0,CEILING((K204/$E204),1)*$E204),"")</f>
        <v>0</v>
      </c>
      <c r="M204" s="9" t="str">
        <f>IFERROR(IF(L204=0,"",ROUNDUP(L204/E204,0)*0.00474),"")</f>
        <v/>
      </c>
      <c r="N204" s="10" t="s">
        <v>0</v>
      </c>
      <c r="O204" s="11" t="s">
        <v>0</v>
      </c>
    </row>
    <row r="205" spans="1:15" ht="15" customHeight="1" x14ac:dyDescent="0.25">
      <c r="A205" s="43"/>
      <c r="B205" s="55"/>
      <c r="C205" s="26"/>
      <c r="D205" s="26"/>
      <c r="E205" s="26"/>
      <c r="F205" s="27"/>
      <c r="G205" s="28" t="s">
        <v>24</v>
      </c>
      <c r="H205" s="29"/>
      <c r="I205" s="30"/>
      <c r="J205" s="12" t="s">
        <v>25</v>
      </c>
      <c r="K205" s="39">
        <f>IFERROR(K201/E201,"0")+IFERROR(K202/E202,"0")+IFERROR(K203/E203,"0")+IFERROR(K204/E204,"0")</f>
        <v>0</v>
      </c>
      <c r="L205" s="39">
        <f>IFERROR(L201/E201,"0")+IFERROR(L202/E202,"0")+IFERROR(L203/E203,"0")+IFERROR(L204/E204,"0")</f>
        <v>0</v>
      </c>
      <c r="M205" s="13">
        <f>IFERROR(IF(M201="",0,M201),"0")+IFERROR(IF(M202="",0,M202),"0")+IFERROR(IF(M203="",0,M203),"0")+IFERROR(IF(M204="",0,M204),"0")</f>
        <v>0</v>
      </c>
      <c r="N205" s="14"/>
      <c r="O205" s="14"/>
    </row>
    <row r="206" spans="1:15" ht="15" customHeight="1" x14ac:dyDescent="0.25">
      <c r="A206" s="43"/>
      <c r="B206" s="55"/>
      <c r="C206" s="26"/>
      <c r="D206" s="26"/>
      <c r="E206" s="26"/>
      <c r="F206" s="27"/>
      <c r="G206" s="28" t="s">
        <v>24</v>
      </c>
      <c r="H206" s="29"/>
      <c r="I206" s="30"/>
      <c r="J206" s="12" t="s">
        <v>23</v>
      </c>
      <c r="K206" s="39">
        <f>IFERROR(SUM(K201:K204),"0")</f>
        <v>0</v>
      </c>
      <c r="L206" s="39">
        <f>IFERROR(SUM(L201:L204),"0")</f>
        <v>0</v>
      </c>
      <c r="M206" s="12"/>
      <c r="N206" s="14"/>
      <c r="O206" s="14"/>
    </row>
    <row r="207" spans="1:15" ht="15" customHeight="1" x14ac:dyDescent="0.25">
      <c r="C207" s="63" t="s">
        <v>296</v>
      </c>
      <c r="D207" s="63"/>
      <c r="E207" s="63"/>
      <c r="F207" s="63"/>
      <c r="G207" s="63"/>
      <c r="H207" s="63"/>
      <c r="I207" s="63"/>
      <c r="J207" s="63"/>
      <c r="K207" s="63"/>
      <c r="L207" s="63"/>
      <c r="M207" s="63"/>
      <c r="N207" s="63"/>
      <c r="O207" s="63"/>
    </row>
    <row r="208" spans="1:15" ht="15" customHeight="1" x14ac:dyDescent="0.25">
      <c r="C208" s="64" t="s">
        <v>59</v>
      </c>
      <c r="D208" s="64"/>
      <c r="E208" s="64"/>
      <c r="F208" s="64"/>
      <c r="G208" s="64"/>
      <c r="H208" s="64"/>
      <c r="I208" s="64"/>
      <c r="J208" s="64"/>
      <c r="K208" s="64"/>
      <c r="L208" s="64"/>
      <c r="M208" s="64"/>
      <c r="N208" s="64"/>
      <c r="O208" s="64"/>
    </row>
    <row r="209" spans="1:15" ht="15" customHeight="1" x14ac:dyDescent="0.25">
      <c r="A209" s="4" t="s">
        <v>297</v>
      </c>
      <c r="B209" s="50"/>
      <c r="C209" s="5">
        <v>1.35</v>
      </c>
      <c r="D209" s="6">
        <v>8</v>
      </c>
      <c r="E209" s="5">
        <v>10.8</v>
      </c>
      <c r="F209" s="6">
        <v>55</v>
      </c>
      <c r="G209" s="60" t="s">
        <v>298</v>
      </c>
      <c r="H209" s="7" t="s">
        <v>0</v>
      </c>
      <c r="I209" s="7" t="s">
        <v>0</v>
      </c>
      <c r="J209" s="8" t="s">
        <v>23</v>
      </c>
      <c r="K209" s="38">
        <v>21</v>
      </c>
      <c r="L209" s="42">
        <f t="shared" ref="L209:L215" si="12">IFERROR(IF(K209="",0,CEILING((K209/$E209),1)*$E209),"")</f>
        <v>21.6</v>
      </c>
      <c r="M209" s="9">
        <f>IFERROR(IF(L209=0,"",ROUNDUP(L209/E209,0)*0.02175),"")</f>
        <v>4.3499999999999997E-2</v>
      </c>
      <c r="N209" s="10" t="s">
        <v>0</v>
      </c>
      <c r="O209" s="11" t="s">
        <v>0</v>
      </c>
    </row>
    <row r="210" spans="1:15" ht="15" customHeight="1" x14ac:dyDescent="0.25">
      <c r="A210" s="4" t="s">
        <v>297</v>
      </c>
      <c r="B210" s="50"/>
      <c r="C210" s="5">
        <v>1.35</v>
      </c>
      <c r="D210" s="6">
        <v>8</v>
      </c>
      <c r="E210" s="5">
        <v>10.8</v>
      </c>
      <c r="F210" s="6">
        <v>55</v>
      </c>
      <c r="G210" s="60" t="s">
        <v>298</v>
      </c>
      <c r="H210" s="7" t="s">
        <v>0</v>
      </c>
      <c r="I210" s="7" t="s">
        <v>0</v>
      </c>
      <c r="J210" s="8" t="s">
        <v>23</v>
      </c>
      <c r="K210" s="38">
        <v>0</v>
      </c>
      <c r="L210" s="42">
        <f t="shared" si="12"/>
        <v>0</v>
      </c>
      <c r="M210" s="9" t="str">
        <f>IFERROR(IF(L210=0,"",ROUNDUP(L210/E210,0)*0.02039),"")</f>
        <v/>
      </c>
      <c r="N210" s="10" t="s">
        <v>0</v>
      </c>
      <c r="O210" s="11" t="s">
        <v>0</v>
      </c>
    </row>
    <row r="211" spans="1:15" ht="15" customHeight="1" x14ac:dyDescent="0.25">
      <c r="A211" s="4" t="s">
        <v>299</v>
      </c>
      <c r="B211" s="50" t="s">
        <v>513</v>
      </c>
      <c r="C211" s="5">
        <v>1.35</v>
      </c>
      <c r="D211" s="6">
        <v>8</v>
      </c>
      <c r="E211" s="5">
        <v>10.8</v>
      </c>
      <c r="F211" s="6">
        <v>55</v>
      </c>
      <c r="G211" s="60" t="s">
        <v>300</v>
      </c>
      <c r="H211" s="7" t="s">
        <v>0</v>
      </c>
      <c r="I211" s="7" t="s">
        <v>0</v>
      </c>
      <c r="J211" s="8" t="s">
        <v>23</v>
      </c>
      <c r="K211" s="38">
        <v>0</v>
      </c>
      <c r="L211" s="42">
        <f t="shared" si="12"/>
        <v>0</v>
      </c>
      <c r="M211" s="9" t="str">
        <f>IFERROR(IF(L211=0,"",ROUNDUP(L211/E211,0)*0.02175),"")</f>
        <v/>
      </c>
      <c r="N211" s="10" t="s">
        <v>0</v>
      </c>
      <c r="O211" s="11" t="s">
        <v>0</v>
      </c>
    </row>
    <row r="212" spans="1:15" ht="15" customHeight="1" x14ac:dyDescent="0.25">
      <c r="A212" s="4" t="s">
        <v>299</v>
      </c>
      <c r="B212" s="50"/>
      <c r="C212" s="5">
        <v>1.35</v>
      </c>
      <c r="D212" s="6">
        <v>8</v>
      </c>
      <c r="E212" s="5">
        <v>10.8</v>
      </c>
      <c r="F212" s="6">
        <v>55</v>
      </c>
      <c r="G212" s="60" t="s">
        <v>300</v>
      </c>
      <c r="H212" s="7" t="s">
        <v>0</v>
      </c>
      <c r="I212" s="7" t="s">
        <v>0</v>
      </c>
      <c r="J212" s="8" t="s">
        <v>23</v>
      </c>
      <c r="K212" s="38">
        <v>0</v>
      </c>
      <c r="L212" s="42">
        <f t="shared" si="12"/>
        <v>0</v>
      </c>
      <c r="M212" s="9" t="str">
        <f>IFERROR(IF(L212=0,"",ROUNDUP(L212/E212,0)*0.02039),"")</f>
        <v/>
      </c>
      <c r="N212" s="10" t="s">
        <v>0</v>
      </c>
      <c r="O212" s="11" t="s">
        <v>0</v>
      </c>
    </row>
    <row r="213" spans="1:15" ht="15" customHeight="1" x14ac:dyDescent="0.25">
      <c r="A213" s="4" t="s">
        <v>301</v>
      </c>
      <c r="B213" s="50"/>
      <c r="C213" s="5">
        <v>1.35</v>
      </c>
      <c r="D213" s="6">
        <v>8</v>
      </c>
      <c r="E213" s="5">
        <v>10.8</v>
      </c>
      <c r="F213" s="6">
        <v>55</v>
      </c>
      <c r="G213" s="62" t="s">
        <v>302</v>
      </c>
      <c r="H213" s="7" t="s">
        <v>0</v>
      </c>
      <c r="I213" s="7" t="s">
        <v>0</v>
      </c>
      <c r="J213" s="8" t="s">
        <v>23</v>
      </c>
      <c r="K213" s="38">
        <v>21</v>
      </c>
      <c r="L213" s="42">
        <f t="shared" si="12"/>
        <v>21.6</v>
      </c>
      <c r="M213" s="9">
        <f>IFERROR(IF(L213=0,"",ROUNDUP(L213/E213,0)*0.02175),"")</f>
        <v>4.3499999999999997E-2</v>
      </c>
      <c r="N213" s="10" t="s">
        <v>0</v>
      </c>
      <c r="O213" s="11" t="s">
        <v>0</v>
      </c>
    </row>
    <row r="214" spans="1:15" ht="15" customHeight="1" x14ac:dyDescent="0.25">
      <c r="A214" s="4" t="s">
        <v>303</v>
      </c>
      <c r="B214" s="50" t="s">
        <v>514</v>
      </c>
      <c r="C214" s="5">
        <v>0.5</v>
      </c>
      <c r="D214" s="6">
        <v>10</v>
      </c>
      <c r="E214" s="5">
        <v>5</v>
      </c>
      <c r="F214" s="6">
        <v>55</v>
      </c>
      <c r="G214" s="62" t="s">
        <v>304</v>
      </c>
      <c r="H214" s="7" t="s">
        <v>0</v>
      </c>
      <c r="I214" s="7" t="s">
        <v>0</v>
      </c>
      <c r="J214" s="8" t="s">
        <v>23</v>
      </c>
      <c r="K214" s="38">
        <v>25</v>
      </c>
      <c r="L214" s="42">
        <f t="shared" si="12"/>
        <v>25</v>
      </c>
      <c r="M214" s="9">
        <f>IFERROR(IF(L214=0,"",ROUNDUP(L214/E214,0)*0.00937),"")</f>
        <v>4.6850000000000003E-2</v>
      </c>
      <c r="N214" s="10" t="s">
        <v>0</v>
      </c>
      <c r="O214" s="11" t="s">
        <v>0</v>
      </c>
    </row>
    <row r="215" spans="1:15" ht="15" customHeight="1" x14ac:dyDescent="0.25">
      <c r="A215" s="4" t="s">
        <v>305</v>
      </c>
      <c r="B215" s="50"/>
      <c r="C215" s="5">
        <v>0.5</v>
      </c>
      <c r="D215" s="6">
        <v>10</v>
      </c>
      <c r="E215" s="5">
        <v>5</v>
      </c>
      <c r="F215" s="6">
        <v>55</v>
      </c>
      <c r="G215" s="25" t="s">
        <v>306</v>
      </c>
      <c r="H215" s="7" t="s">
        <v>0</v>
      </c>
      <c r="I215" s="7" t="s">
        <v>0</v>
      </c>
      <c r="J215" s="8" t="s">
        <v>23</v>
      </c>
      <c r="K215" s="38">
        <v>0</v>
      </c>
      <c r="L215" s="42">
        <f t="shared" si="12"/>
        <v>0</v>
      </c>
      <c r="M215" s="9" t="str">
        <f>IFERROR(IF(L215=0,"",ROUNDUP(L215/E215,0)*0.00937),"")</f>
        <v/>
      </c>
      <c r="N215" s="10" t="s">
        <v>0</v>
      </c>
      <c r="O215" s="11" t="s">
        <v>0</v>
      </c>
    </row>
    <row r="216" spans="1:15" ht="15" customHeight="1" x14ac:dyDescent="0.25">
      <c r="A216" s="43"/>
      <c r="B216" s="55"/>
      <c r="C216" s="26"/>
      <c r="D216" s="26"/>
      <c r="E216" s="26"/>
      <c r="F216" s="27"/>
      <c r="G216" s="28" t="s">
        <v>24</v>
      </c>
      <c r="H216" s="29"/>
      <c r="I216" s="30"/>
      <c r="J216" s="12" t="s">
        <v>25</v>
      </c>
      <c r="K216" s="39">
        <f>IFERROR(K209/E209,"0")+IFERROR(K210/E210,"0")+IFERROR(K211/E211,"0")+IFERROR(K212/E212,"0")+IFERROR(K213/E213,"0")+IFERROR(K214/E214,"0")+IFERROR(K215/E215,"0")</f>
        <v>8.8888888888888893</v>
      </c>
      <c r="L216" s="39">
        <f>IFERROR(L209/E209,"0")+IFERROR(L210/E210,"0")+IFERROR(L211/E211,"0")+IFERROR(L212/E212,"0")+IFERROR(L213/E213,"0")+IFERROR(L214/E214,"0")+IFERROR(L215/E215,"0")</f>
        <v>9</v>
      </c>
      <c r="M216" s="13">
        <f>IFERROR(IF(M209="",0,M209),"0")+IFERROR(IF(M210="",0,M210),"0")+IFERROR(IF(M211="",0,M211),"0")+IFERROR(IF(M212="",0,M212),"0")+IFERROR(IF(M213="",0,M213),"0")+IFERROR(IF(M214="",0,M214),"0")+IFERROR(IF(M215="",0,M215),"0")</f>
        <v>0.13385</v>
      </c>
      <c r="N216" s="14"/>
      <c r="O216" s="14"/>
    </row>
    <row r="217" spans="1:15" ht="15" customHeight="1" x14ac:dyDescent="0.25">
      <c r="A217" s="43"/>
      <c r="B217" s="55"/>
      <c r="C217" s="26"/>
      <c r="D217" s="26"/>
      <c r="E217" s="26"/>
      <c r="F217" s="27"/>
      <c r="G217" s="28" t="s">
        <v>24</v>
      </c>
      <c r="H217" s="29"/>
      <c r="I217" s="30"/>
      <c r="J217" s="12" t="s">
        <v>23</v>
      </c>
      <c r="K217" s="39">
        <f>IFERROR(SUM(K209:K215),"0")</f>
        <v>67</v>
      </c>
      <c r="L217" s="39">
        <f>IFERROR(SUM(L209:L215),"0")</f>
        <v>68.2</v>
      </c>
      <c r="M217" s="12"/>
      <c r="N217" s="14"/>
      <c r="O217" s="14"/>
    </row>
    <row r="218" spans="1:15" ht="15" customHeight="1" x14ac:dyDescent="0.25">
      <c r="C218" s="64" t="s">
        <v>20</v>
      </c>
      <c r="D218" s="64"/>
      <c r="E218" s="64"/>
      <c r="F218" s="64"/>
      <c r="G218" s="64"/>
      <c r="H218" s="64"/>
      <c r="I218" s="64"/>
      <c r="J218" s="64"/>
      <c r="K218" s="64"/>
      <c r="L218" s="64"/>
      <c r="M218" s="64"/>
      <c r="N218" s="64"/>
      <c r="O218" s="64"/>
    </row>
    <row r="219" spans="1:15" ht="15" customHeight="1" x14ac:dyDescent="0.25">
      <c r="A219" s="4" t="s">
        <v>307</v>
      </c>
      <c r="B219" s="50"/>
      <c r="C219" s="5">
        <v>0.63</v>
      </c>
      <c r="D219" s="6">
        <v>6</v>
      </c>
      <c r="E219" s="5">
        <v>3.78</v>
      </c>
      <c r="F219" s="6">
        <v>45</v>
      </c>
      <c r="G219" s="25" t="s">
        <v>308</v>
      </c>
      <c r="H219" s="7" t="s">
        <v>0</v>
      </c>
      <c r="I219" s="7" t="s">
        <v>0</v>
      </c>
      <c r="J219" s="8" t="s">
        <v>23</v>
      </c>
      <c r="K219" s="38">
        <v>0</v>
      </c>
      <c r="L219" s="42">
        <f>IFERROR(IF(K219="",0,CEILING((K219/$E219),1)*$E219),"")</f>
        <v>0</v>
      </c>
      <c r="M219" s="9" t="str">
        <f>IFERROR(IF(L219=0,"",ROUNDUP(L219/E219,0)*0.00753),"")</f>
        <v/>
      </c>
      <c r="N219" s="10" t="s">
        <v>0</v>
      </c>
      <c r="O219" s="11" t="s">
        <v>0</v>
      </c>
    </row>
    <row r="220" spans="1:15" ht="15" customHeight="1" x14ac:dyDescent="0.25">
      <c r="A220" s="4" t="s">
        <v>309</v>
      </c>
      <c r="B220" s="50"/>
      <c r="C220" s="5">
        <v>0.7</v>
      </c>
      <c r="D220" s="6">
        <v>4</v>
      </c>
      <c r="E220" s="5">
        <v>2.8</v>
      </c>
      <c r="F220" s="6">
        <v>45</v>
      </c>
      <c r="G220" s="25" t="s">
        <v>310</v>
      </c>
      <c r="H220" s="7" t="s">
        <v>0</v>
      </c>
      <c r="I220" s="7" t="s">
        <v>0</v>
      </c>
      <c r="J220" s="8" t="s">
        <v>23</v>
      </c>
      <c r="K220" s="38">
        <v>0</v>
      </c>
      <c r="L220" s="42">
        <f>IFERROR(IF(K220="",0,CEILING((K220/$E220),1)*$E220),"")</f>
        <v>0</v>
      </c>
      <c r="M220" s="9" t="str">
        <f>IFERROR(IF(L220=0,"",ROUNDUP(L220/E220,0)*0.00753),"")</f>
        <v/>
      </c>
      <c r="N220" s="10" t="s">
        <v>0</v>
      </c>
      <c r="O220" s="11" t="s">
        <v>0</v>
      </c>
    </row>
    <row r="221" spans="1:15" ht="15" customHeight="1" x14ac:dyDescent="0.25">
      <c r="A221" s="43"/>
      <c r="B221" s="55"/>
      <c r="C221" s="26"/>
      <c r="D221" s="26"/>
      <c r="E221" s="26"/>
      <c r="F221" s="27"/>
      <c r="G221" s="28" t="s">
        <v>24</v>
      </c>
      <c r="H221" s="29"/>
      <c r="I221" s="30"/>
      <c r="J221" s="12" t="s">
        <v>25</v>
      </c>
      <c r="K221" s="39">
        <f>IFERROR(K219/E219,"0")+IFERROR(K220/E220,"0")</f>
        <v>0</v>
      </c>
      <c r="L221" s="39">
        <f>IFERROR(L219/E219,"0")+IFERROR(L220/E220,"0")</f>
        <v>0</v>
      </c>
      <c r="M221" s="13">
        <f>IFERROR(IF(M219="",0,M219),"0")+IFERROR(IF(M220="",0,M220),"0")</f>
        <v>0</v>
      </c>
      <c r="N221" s="14"/>
      <c r="O221" s="14"/>
    </row>
    <row r="222" spans="1:15" ht="15" customHeight="1" x14ac:dyDescent="0.25">
      <c r="A222" s="43"/>
      <c r="B222" s="55"/>
      <c r="C222" s="26"/>
      <c r="D222" s="26"/>
      <c r="E222" s="26"/>
      <c r="F222" s="27"/>
      <c r="G222" s="28" t="s">
        <v>24</v>
      </c>
      <c r="H222" s="29"/>
      <c r="I222" s="30"/>
      <c r="J222" s="12" t="s">
        <v>23</v>
      </c>
      <c r="K222" s="39">
        <f>IFERROR(SUM(K219:K220),"0")</f>
        <v>0</v>
      </c>
      <c r="L222" s="39">
        <f>IFERROR(SUM(L219:L220),"0")</f>
        <v>0</v>
      </c>
      <c r="M222" s="12"/>
      <c r="N222" s="14"/>
      <c r="O222" s="14"/>
    </row>
    <row r="223" spans="1:15" ht="15" customHeight="1" x14ac:dyDescent="0.25">
      <c r="C223" s="63" t="s">
        <v>311</v>
      </c>
      <c r="D223" s="63"/>
      <c r="E223" s="63"/>
      <c r="F223" s="63"/>
      <c r="G223" s="63"/>
      <c r="H223" s="63"/>
      <c r="I223" s="63"/>
      <c r="J223" s="63"/>
      <c r="K223" s="63"/>
      <c r="L223" s="63"/>
      <c r="M223" s="63"/>
      <c r="N223" s="63"/>
      <c r="O223" s="63"/>
    </row>
    <row r="224" spans="1:15" ht="15" customHeight="1" x14ac:dyDescent="0.25">
      <c r="C224" s="64" t="s">
        <v>20</v>
      </c>
      <c r="D224" s="64"/>
      <c r="E224" s="64"/>
      <c r="F224" s="64"/>
      <c r="G224" s="64"/>
      <c r="H224" s="64"/>
      <c r="I224" s="64"/>
      <c r="J224" s="64"/>
      <c r="K224" s="64"/>
      <c r="L224" s="64"/>
      <c r="M224" s="64"/>
      <c r="N224" s="64"/>
      <c r="O224" s="64"/>
    </row>
    <row r="225" spans="1:15" ht="15" customHeight="1" x14ac:dyDescent="0.25">
      <c r="A225" s="4" t="s">
        <v>312</v>
      </c>
      <c r="B225" s="50" t="s">
        <v>515</v>
      </c>
      <c r="C225" s="5">
        <v>0.28000000000000003</v>
      </c>
      <c r="D225" s="6">
        <v>6</v>
      </c>
      <c r="E225" s="5">
        <v>1.68</v>
      </c>
      <c r="F225" s="6">
        <v>35</v>
      </c>
      <c r="G225" s="25" t="s">
        <v>313</v>
      </c>
      <c r="H225" s="7" t="s">
        <v>0</v>
      </c>
      <c r="I225" s="7" t="s">
        <v>0</v>
      </c>
      <c r="J225" s="8" t="s">
        <v>23</v>
      </c>
      <c r="K225" s="38">
        <v>14</v>
      </c>
      <c r="L225" s="42">
        <f>IFERROR(IF(K225="",0,CEILING((K225/$E225),1)*$E225),"")</f>
        <v>15.12</v>
      </c>
      <c r="M225" s="9">
        <f>IFERROR(IF(L225=0,"",ROUNDUP(L225/E225,0)*0.00753),"")</f>
        <v>6.7769999999999997E-2</v>
      </c>
      <c r="N225" s="10" t="s">
        <v>0</v>
      </c>
      <c r="O225" s="11" t="s">
        <v>0</v>
      </c>
    </row>
    <row r="226" spans="1:15" ht="15" customHeight="1" x14ac:dyDescent="0.25">
      <c r="A226" s="4" t="s">
        <v>314</v>
      </c>
      <c r="B226" s="50"/>
      <c r="C226" s="5">
        <v>0.3</v>
      </c>
      <c r="D226" s="6">
        <v>6</v>
      </c>
      <c r="E226" s="5">
        <v>1.8</v>
      </c>
      <c r="F226" s="6">
        <v>40</v>
      </c>
      <c r="G226" s="25" t="s">
        <v>315</v>
      </c>
      <c r="H226" s="7" t="s">
        <v>0</v>
      </c>
      <c r="I226" s="7" t="s">
        <v>0</v>
      </c>
      <c r="J226" s="8" t="s">
        <v>23</v>
      </c>
      <c r="K226" s="38">
        <v>0</v>
      </c>
      <c r="L226" s="42">
        <f>IFERROR(IF(K226="",0,CEILING((K226/$E226),1)*$E226),"")</f>
        <v>0</v>
      </c>
      <c r="M226" s="9" t="str">
        <f>IFERROR(IF(L226=0,"",ROUNDUP(L226/E226,0)*0.00753),"")</f>
        <v/>
      </c>
      <c r="N226" s="10" t="s">
        <v>0</v>
      </c>
      <c r="O226" s="11" t="s">
        <v>0</v>
      </c>
    </row>
    <row r="227" spans="1:15" ht="15" customHeight="1" x14ac:dyDescent="0.25">
      <c r="A227" s="43"/>
      <c r="B227" s="55"/>
      <c r="C227" s="26"/>
      <c r="D227" s="26"/>
      <c r="E227" s="26"/>
      <c r="F227" s="27"/>
      <c r="G227" s="28" t="s">
        <v>24</v>
      </c>
      <c r="H227" s="29"/>
      <c r="I227" s="30"/>
      <c r="J227" s="12" t="s">
        <v>25</v>
      </c>
      <c r="K227" s="39">
        <f>IFERROR(K225/E225,"0")+IFERROR(K226/E226,"0")</f>
        <v>8.3333333333333339</v>
      </c>
      <c r="L227" s="39">
        <f>IFERROR(L225/E225,"0")+IFERROR(L226/E226,"0")</f>
        <v>9</v>
      </c>
      <c r="M227" s="13">
        <f>IFERROR(IF(M225="",0,M225),"0")+IFERROR(IF(M226="",0,M226),"0")</f>
        <v>6.7769999999999997E-2</v>
      </c>
      <c r="N227" s="14"/>
      <c r="O227" s="14"/>
    </row>
    <row r="228" spans="1:15" ht="15" customHeight="1" x14ac:dyDescent="0.25">
      <c r="A228" s="43"/>
      <c r="B228" s="55"/>
      <c r="C228" s="26"/>
      <c r="D228" s="26"/>
      <c r="E228" s="26"/>
      <c r="F228" s="27"/>
      <c r="G228" s="28" t="s">
        <v>24</v>
      </c>
      <c r="H228" s="29"/>
      <c r="I228" s="30"/>
      <c r="J228" s="12" t="s">
        <v>23</v>
      </c>
      <c r="K228" s="39">
        <f>IFERROR(SUM(K225:K226),"0")</f>
        <v>14</v>
      </c>
      <c r="L228" s="39">
        <f>IFERROR(SUM(L225:L226),"0")</f>
        <v>15.12</v>
      </c>
      <c r="M228" s="12"/>
      <c r="N228" s="14"/>
      <c r="O228" s="14"/>
    </row>
    <row r="229" spans="1:15" ht="15" customHeight="1" x14ac:dyDescent="0.25">
      <c r="C229" s="64" t="s">
        <v>26</v>
      </c>
      <c r="D229" s="64"/>
      <c r="E229" s="64"/>
      <c r="F229" s="64"/>
      <c r="G229" s="64"/>
      <c r="H229" s="64"/>
      <c r="I229" s="64"/>
      <c r="J229" s="64"/>
      <c r="K229" s="64"/>
      <c r="L229" s="64"/>
      <c r="M229" s="64"/>
      <c r="N229" s="64"/>
      <c r="O229" s="64"/>
    </row>
    <row r="230" spans="1:15" ht="15" customHeight="1" x14ac:dyDescent="0.25">
      <c r="A230" s="4" t="s">
        <v>316</v>
      </c>
      <c r="B230" s="50" t="s">
        <v>516</v>
      </c>
      <c r="C230" s="5">
        <v>1.35</v>
      </c>
      <c r="D230" s="6">
        <v>6</v>
      </c>
      <c r="E230" s="5">
        <v>8.1</v>
      </c>
      <c r="F230" s="6">
        <v>45</v>
      </c>
      <c r="G230" s="60" t="s">
        <v>317</v>
      </c>
      <c r="H230" s="7" t="s">
        <v>0</v>
      </c>
      <c r="I230" s="7" t="s">
        <v>0</v>
      </c>
      <c r="J230" s="8" t="s">
        <v>23</v>
      </c>
      <c r="K230" s="38">
        <v>100</v>
      </c>
      <c r="L230" s="42">
        <f>IFERROR(IF(K230="",0,CEILING((K230/$E230),1)*$E230),"")</f>
        <v>105.3</v>
      </c>
      <c r="M230" s="9">
        <f>IFERROR(IF(L230=0,"",ROUNDUP(L230/E230,0)*0.02175),"")</f>
        <v>0.28275</v>
      </c>
      <c r="N230" s="10" t="s">
        <v>0</v>
      </c>
      <c r="O230" s="11" t="s">
        <v>0</v>
      </c>
    </row>
    <row r="231" spans="1:15" ht="15" customHeight="1" x14ac:dyDescent="0.25">
      <c r="A231" s="4" t="s">
        <v>318</v>
      </c>
      <c r="B231" s="50" t="s">
        <v>517</v>
      </c>
      <c r="C231" s="5">
        <v>0.42</v>
      </c>
      <c r="D231" s="6">
        <v>6</v>
      </c>
      <c r="E231" s="5">
        <v>2.52</v>
      </c>
      <c r="F231" s="6">
        <v>45</v>
      </c>
      <c r="G231" s="60" t="s">
        <v>319</v>
      </c>
      <c r="H231" s="7" t="s">
        <v>0</v>
      </c>
      <c r="I231" s="7" t="s">
        <v>0</v>
      </c>
      <c r="J231" s="8" t="s">
        <v>23</v>
      </c>
      <c r="K231" s="38">
        <v>12.6</v>
      </c>
      <c r="L231" s="42">
        <f>IFERROR(IF(K231="",0,CEILING((K231/$E231),1)*$E231),"")</f>
        <v>12.6</v>
      </c>
      <c r="M231" s="9">
        <f>IFERROR(IF(L231=0,"",ROUNDUP(L231/E231,0)*0.00753),"")</f>
        <v>3.7650000000000003E-2</v>
      </c>
      <c r="N231" s="10" t="s">
        <v>0</v>
      </c>
      <c r="O231" s="11" t="s">
        <v>0</v>
      </c>
    </row>
    <row r="232" spans="1:15" ht="15" customHeight="1" x14ac:dyDescent="0.25">
      <c r="A232" s="4" t="s">
        <v>320</v>
      </c>
      <c r="B232" s="50" t="s">
        <v>518</v>
      </c>
      <c r="C232" s="5">
        <v>0.42</v>
      </c>
      <c r="D232" s="6">
        <v>6</v>
      </c>
      <c r="E232" s="5">
        <v>2.52</v>
      </c>
      <c r="F232" s="6">
        <v>35</v>
      </c>
      <c r="G232" s="60" t="s">
        <v>321</v>
      </c>
      <c r="H232" s="7" t="s">
        <v>0</v>
      </c>
      <c r="I232" s="7" t="s">
        <v>0</v>
      </c>
      <c r="J232" s="8" t="s">
        <v>23</v>
      </c>
      <c r="K232" s="38">
        <v>17</v>
      </c>
      <c r="L232" s="42">
        <f>IFERROR(IF(K232="",0,CEILING((K232/$E232),1)*$E232),"")</f>
        <v>17.64</v>
      </c>
      <c r="M232" s="9">
        <f>IFERROR(IF(L232=0,"",ROUNDUP(L232/E232,0)*0.00753),"")</f>
        <v>5.271E-2</v>
      </c>
      <c r="N232" s="10" t="s">
        <v>0</v>
      </c>
      <c r="O232" s="11" t="s">
        <v>0</v>
      </c>
    </row>
    <row r="233" spans="1:15" ht="15" customHeight="1" x14ac:dyDescent="0.25">
      <c r="A233" s="43"/>
      <c r="B233" s="55"/>
      <c r="C233" s="26"/>
      <c r="D233" s="26"/>
      <c r="E233" s="26"/>
      <c r="F233" s="27"/>
      <c r="G233" s="28" t="s">
        <v>24</v>
      </c>
      <c r="H233" s="29"/>
      <c r="I233" s="30"/>
      <c r="J233" s="12" t="s">
        <v>25</v>
      </c>
      <c r="K233" s="39">
        <f>IFERROR(K230/E230,"0")+IFERROR(K231/E231,"0")+IFERROR(K232/E232,"0")</f>
        <v>24.091710758377424</v>
      </c>
      <c r="L233" s="39">
        <f>IFERROR(L230/E230,"0")+IFERROR(L231/E231,"0")+IFERROR(L232/E232,"0")</f>
        <v>25</v>
      </c>
      <c r="M233" s="13">
        <f>IFERROR(IF(M230="",0,M230),"0")+IFERROR(IF(M231="",0,M231),"0")+IFERROR(IF(M232="",0,M232),"0")</f>
        <v>0.37311</v>
      </c>
      <c r="N233" s="14"/>
      <c r="O233" s="14"/>
    </row>
    <row r="234" spans="1:15" ht="15" customHeight="1" x14ac:dyDescent="0.25">
      <c r="A234" s="43"/>
      <c r="B234" s="55"/>
      <c r="C234" s="26"/>
      <c r="D234" s="26"/>
      <c r="E234" s="26"/>
      <c r="F234" s="27"/>
      <c r="G234" s="28" t="s">
        <v>24</v>
      </c>
      <c r="H234" s="29"/>
      <c r="I234" s="30"/>
      <c r="J234" s="12" t="s">
        <v>23</v>
      </c>
      <c r="K234" s="39">
        <f>IFERROR(SUM(K230:K232),"0")</f>
        <v>129.6</v>
      </c>
      <c r="L234" s="39">
        <f>IFERROR(SUM(L230:L232),"0")</f>
        <v>135.54</v>
      </c>
      <c r="M234" s="12"/>
      <c r="N234" s="14"/>
      <c r="O234" s="14"/>
    </row>
    <row r="235" spans="1:15" ht="15" customHeight="1" x14ac:dyDescent="0.25">
      <c r="C235" s="64" t="s">
        <v>142</v>
      </c>
      <c r="D235" s="64"/>
      <c r="E235" s="64"/>
      <c r="F235" s="64"/>
      <c r="G235" s="64"/>
      <c r="H235" s="64"/>
      <c r="I235" s="64"/>
      <c r="J235" s="64"/>
      <c r="K235" s="64"/>
      <c r="L235" s="64"/>
      <c r="M235" s="64"/>
      <c r="N235" s="64"/>
      <c r="O235" s="64"/>
    </row>
    <row r="236" spans="1:15" ht="15" customHeight="1" x14ac:dyDescent="0.25">
      <c r="A236" s="4" t="s">
        <v>322</v>
      </c>
      <c r="B236" s="50"/>
      <c r="C236" s="5">
        <v>0.38</v>
      </c>
      <c r="D236" s="6">
        <v>6</v>
      </c>
      <c r="E236" s="5">
        <v>2.2799999999999998</v>
      </c>
      <c r="F236" s="6">
        <v>40</v>
      </c>
      <c r="G236" s="25" t="s">
        <v>323</v>
      </c>
      <c r="H236" s="7" t="s">
        <v>0</v>
      </c>
      <c r="I236" s="7" t="s">
        <v>0</v>
      </c>
      <c r="J236" s="8" t="s">
        <v>23</v>
      </c>
      <c r="K236" s="38">
        <v>0</v>
      </c>
      <c r="L236" s="42">
        <f>IFERROR(IF(K236="",0,CEILING((K236/$E236),1)*$E236),"")</f>
        <v>0</v>
      </c>
      <c r="M236" s="9" t="str">
        <f>IFERROR(IF(L236=0,"",ROUNDUP(L236/E236,0)*0.00753),"")</f>
        <v/>
      </c>
      <c r="N236" s="10" t="s">
        <v>0</v>
      </c>
      <c r="O236" s="11" t="s">
        <v>0</v>
      </c>
    </row>
    <row r="237" spans="1:15" ht="15" customHeight="1" x14ac:dyDescent="0.25">
      <c r="A237" s="43"/>
      <c r="B237" s="55"/>
      <c r="C237" s="26"/>
      <c r="D237" s="26"/>
      <c r="E237" s="26"/>
      <c r="F237" s="27"/>
      <c r="G237" s="28" t="s">
        <v>24</v>
      </c>
      <c r="H237" s="29"/>
      <c r="I237" s="30"/>
      <c r="J237" s="12" t="s">
        <v>25</v>
      </c>
      <c r="K237" s="39">
        <f>IFERROR(K236/E236,"0")</f>
        <v>0</v>
      </c>
      <c r="L237" s="39">
        <f>IFERROR(L236/E236,"0")</f>
        <v>0</v>
      </c>
      <c r="M237" s="13">
        <f>IFERROR(IF(M236="",0,M236),"0")</f>
        <v>0</v>
      </c>
      <c r="N237" s="14"/>
      <c r="O237" s="14"/>
    </row>
    <row r="238" spans="1:15" ht="15" customHeight="1" x14ac:dyDescent="0.25">
      <c r="A238" s="43"/>
      <c r="B238" s="55"/>
      <c r="C238" s="26"/>
      <c r="D238" s="26"/>
      <c r="E238" s="26"/>
      <c r="F238" s="27"/>
      <c r="G238" s="28" t="s">
        <v>24</v>
      </c>
      <c r="H238" s="29"/>
      <c r="I238" s="30"/>
      <c r="J238" s="12" t="s">
        <v>23</v>
      </c>
      <c r="K238" s="39">
        <f>IFERROR(SUM(K236:K236),"0")</f>
        <v>0</v>
      </c>
      <c r="L238" s="39">
        <f>IFERROR(SUM(L236:L236),"0")</f>
        <v>0</v>
      </c>
      <c r="M238" s="12"/>
      <c r="N238" s="14"/>
      <c r="O238" s="14"/>
    </row>
    <row r="239" spans="1:15" ht="15" customHeight="1" x14ac:dyDescent="0.25">
      <c r="C239" s="64" t="s">
        <v>39</v>
      </c>
      <c r="D239" s="64"/>
      <c r="E239" s="64"/>
      <c r="F239" s="64"/>
      <c r="G239" s="64"/>
      <c r="H239" s="64"/>
      <c r="I239" s="64"/>
      <c r="J239" s="64"/>
      <c r="K239" s="64"/>
      <c r="L239" s="64"/>
      <c r="M239" s="64"/>
      <c r="N239" s="64"/>
      <c r="O239" s="64"/>
    </row>
    <row r="240" spans="1:15" ht="15" customHeight="1" x14ac:dyDescent="0.25">
      <c r="A240" s="4" t="s">
        <v>324</v>
      </c>
      <c r="B240" s="50"/>
      <c r="C240" s="5">
        <v>0.17</v>
      </c>
      <c r="D240" s="6">
        <v>15</v>
      </c>
      <c r="E240" s="5">
        <v>2.5499999999999998</v>
      </c>
      <c r="F240" s="6">
        <v>180</v>
      </c>
      <c r="G240" s="61" t="s">
        <v>325</v>
      </c>
      <c r="H240" s="7" t="s">
        <v>0</v>
      </c>
      <c r="I240" s="7" t="s">
        <v>0</v>
      </c>
      <c r="J240" s="8" t="s">
        <v>23</v>
      </c>
      <c r="K240" s="38">
        <v>5</v>
      </c>
      <c r="L240" s="42">
        <f>IFERROR(IF(K240="",0,CEILING((K240/$E240),1)*$E240),"")</f>
        <v>5.0999999999999996</v>
      </c>
      <c r="M240" s="9">
        <f>IFERROR(IF(L240=0,"",ROUNDUP(L240/E240,0)*0.00753),"")</f>
        <v>1.506E-2</v>
      </c>
      <c r="N240" s="10" t="s">
        <v>0</v>
      </c>
      <c r="O240" s="11" t="s">
        <v>0</v>
      </c>
    </row>
    <row r="241" spans="1:15" ht="15" customHeight="1" x14ac:dyDescent="0.25">
      <c r="A241" s="43"/>
      <c r="B241" s="55"/>
      <c r="C241" s="26"/>
      <c r="D241" s="26"/>
      <c r="E241" s="26"/>
      <c r="F241" s="27"/>
      <c r="G241" s="28" t="s">
        <v>24</v>
      </c>
      <c r="H241" s="29"/>
      <c r="I241" s="30"/>
      <c r="J241" s="12" t="s">
        <v>25</v>
      </c>
      <c r="K241" s="39">
        <f>IFERROR(K240/E240,"0")</f>
        <v>1.9607843137254903</v>
      </c>
      <c r="L241" s="39">
        <f>IFERROR(L240/E240,"0")</f>
        <v>2</v>
      </c>
      <c r="M241" s="13">
        <f>IFERROR(IF(M240="",0,M240),"0")</f>
        <v>1.506E-2</v>
      </c>
      <c r="N241" s="14"/>
      <c r="O241" s="14"/>
    </row>
    <row r="242" spans="1:15" ht="15" customHeight="1" x14ac:dyDescent="0.25">
      <c r="A242" s="43"/>
      <c r="B242" s="55"/>
      <c r="C242" s="26"/>
      <c r="D242" s="26"/>
      <c r="E242" s="26"/>
      <c r="F242" s="27"/>
      <c r="G242" s="28" t="s">
        <v>24</v>
      </c>
      <c r="H242" s="29"/>
      <c r="I242" s="30"/>
      <c r="J242" s="12" t="s">
        <v>23</v>
      </c>
      <c r="K242" s="39">
        <f>IFERROR(SUM(K240:K240),"0")</f>
        <v>5</v>
      </c>
      <c r="L242" s="39">
        <f>IFERROR(SUM(L240:L240),"0")</f>
        <v>5.0999999999999996</v>
      </c>
      <c r="M242" s="12"/>
      <c r="N242" s="14"/>
      <c r="O242" s="14"/>
    </row>
    <row r="243" spans="1:15" ht="15" customHeight="1" x14ac:dyDescent="0.25">
      <c r="C243" s="64" t="s">
        <v>48</v>
      </c>
      <c r="D243" s="64"/>
      <c r="E243" s="64"/>
      <c r="F243" s="64"/>
      <c r="G243" s="64"/>
      <c r="H243" s="64"/>
      <c r="I243" s="64"/>
      <c r="J243" s="64"/>
      <c r="K243" s="64"/>
      <c r="L243" s="64"/>
      <c r="M243" s="64"/>
      <c r="N243" s="64"/>
      <c r="O243" s="64"/>
    </row>
    <row r="244" spans="1:15" ht="15" customHeight="1" x14ac:dyDescent="0.25">
      <c r="A244" s="4" t="s">
        <v>326</v>
      </c>
      <c r="B244" s="50"/>
      <c r="C244" s="5">
        <v>0.15</v>
      </c>
      <c r="D244" s="6">
        <v>10</v>
      </c>
      <c r="E244" s="5">
        <v>1.5</v>
      </c>
      <c r="F244" s="6">
        <v>150</v>
      </c>
      <c r="G244" s="25" t="s">
        <v>327</v>
      </c>
      <c r="H244" s="7" t="s">
        <v>0</v>
      </c>
      <c r="I244" s="7" t="s">
        <v>0</v>
      </c>
      <c r="J244" s="8" t="s">
        <v>23</v>
      </c>
      <c r="K244" s="38">
        <v>0</v>
      </c>
      <c r="L244" s="42">
        <f>IFERROR(IF(K244="",0,CEILING((K244/$E244),1)*$E244),"")</f>
        <v>0</v>
      </c>
      <c r="M244" s="9" t="str">
        <f>IFERROR(IF(L244=0,"",ROUNDUP(L244/E244,0)*0.00673),"")</f>
        <v/>
      </c>
      <c r="N244" s="10" t="s">
        <v>0</v>
      </c>
      <c r="O244" s="11" t="s">
        <v>0</v>
      </c>
    </row>
    <row r="245" spans="1:15" ht="15" customHeight="1" x14ac:dyDescent="0.25">
      <c r="A245" s="43"/>
      <c r="B245" s="55"/>
      <c r="C245" s="26"/>
      <c r="D245" s="26"/>
      <c r="E245" s="26"/>
      <c r="F245" s="27"/>
      <c r="G245" s="28" t="s">
        <v>24</v>
      </c>
      <c r="H245" s="29"/>
      <c r="I245" s="30"/>
      <c r="J245" s="12" t="s">
        <v>25</v>
      </c>
      <c r="K245" s="39">
        <f>IFERROR(K244/E244,"0")</f>
        <v>0</v>
      </c>
      <c r="L245" s="39">
        <f>IFERROR(L244/E244,"0")</f>
        <v>0</v>
      </c>
      <c r="M245" s="13">
        <f>IFERROR(IF(M244="",0,M244),"0")</f>
        <v>0</v>
      </c>
      <c r="N245" s="14"/>
      <c r="O245" s="14"/>
    </row>
    <row r="246" spans="1:15" ht="15" customHeight="1" x14ac:dyDescent="0.25">
      <c r="A246" s="43"/>
      <c r="B246" s="55"/>
      <c r="C246" s="26"/>
      <c r="D246" s="26"/>
      <c r="E246" s="26"/>
      <c r="F246" s="27"/>
      <c r="G246" s="28" t="s">
        <v>24</v>
      </c>
      <c r="H246" s="29"/>
      <c r="I246" s="30"/>
      <c r="J246" s="12" t="s">
        <v>23</v>
      </c>
      <c r="K246" s="39">
        <f>IFERROR(SUM(K244:K244),"0")</f>
        <v>0</v>
      </c>
      <c r="L246" s="39">
        <f>IFERROR(SUM(L244:L244),"0")</f>
        <v>0</v>
      </c>
      <c r="M246" s="12"/>
      <c r="N246" s="14"/>
      <c r="O246" s="14"/>
    </row>
    <row r="247" spans="1:15" ht="15" customHeight="1" x14ac:dyDescent="0.25">
      <c r="C247" s="65" t="s">
        <v>477</v>
      </c>
      <c r="D247" s="65"/>
      <c r="E247" s="65"/>
      <c r="F247" s="65"/>
      <c r="G247" s="65"/>
      <c r="H247" s="65"/>
      <c r="I247" s="65"/>
      <c r="J247" s="65"/>
      <c r="K247" s="65"/>
      <c r="L247" s="65"/>
      <c r="M247" s="65"/>
      <c r="N247" s="65"/>
      <c r="O247" s="65"/>
    </row>
    <row r="248" spans="1:15" ht="15" customHeight="1" x14ac:dyDescent="0.25">
      <c r="C248" s="63" t="s">
        <v>329</v>
      </c>
      <c r="D248" s="63"/>
      <c r="E248" s="63"/>
      <c r="F248" s="63"/>
      <c r="G248" s="63"/>
      <c r="H248" s="63"/>
      <c r="I248" s="63"/>
      <c r="J248" s="63"/>
      <c r="K248" s="63"/>
      <c r="L248" s="63"/>
      <c r="M248" s="63"/>
      <c r="N248" s="63"/>
      <c r="O248" s="63"/>
    </row>
    <row r="249" spans="1:15" ht="15" customHeight="1" x14ac:dyDescent="0.25">
      <c r="C249" s="64" t="s">
        <v>59</v>
      </c>
      <c r="D249" s="64"/>
      <c r="E249" s="64"/>
      <c r="F249" s="64"/>
      <c r="G249" s="64"/>
      <c r="H249" s="64"/>
      <c r="I249" s="64"/>
      <c r="J249" s="64"/>
      <c r="K249" s="64"/>
      <c r="L249" s="64"/>
      <c r="M249" s="64"/>
      <c r="N249" s="64"/>
      <c r="O249" s="64"/>
    </row>
    <row r="250" spans="1:15" ht="15" customHeight="1" x14ac:dyDescent="0.25">
      <c r="A250" s="4" t="s">
        <v>330</v>
      </c>
      <c r="B250" s="50" t="s">
        <v>519</v>
      </c>
      <c r="C250" s="5">
        <v>2.5</v>
      </c>
      <c r="D250" s="6">
        <v>6</v>
      </c>
      <c r="E250" s="5">
        <v>15</v>
      </c>
      <c r="F250" s="6">
        <v>60</v>
      </c>
      <c r="G250" s="60" t="s">
        <v>331</v>
      </c>
      <c r="H250" s="7" t="s">
        <v>0</v>
      </c>
      <c r="I250" s="7" t="s">
        <v>0</v>
      </c>
      <c r="J250" s="8" t="s">
        <v>23</v>
      </c>
      <c r="K250" s="38">
        <v>0</v>
      </c>
      <c r="L250" s="42">
        <f t="shared" ref="L250:L257" si="13">IFERROR(IF(K250="",0,CEILING((K250/$E250),1)*$E250),"")</f>
        <v>0</v>
      </c>
      <c r="M250" s="9" t="str">
        <f>IFERROR(IF(L250=0,"",ROUNDUP(L250/E250,0)*0.02175),"")</f>
        <v/>
      </c>
      <c r="N250" s="10" t="s">
        <v>0</v>
      </c>
      <c r="O250" s="11" t="s">
        <v>0</v>
      </c>
    </row>
    <row r="251" spans="1:15" ht="15" customHeight="1" x14ac:dyDescent="0.25">
      <c r="A251" s="4" t="s">
        <v>330</v>
      </c>
      <c r="B251" s="50" t="s">
        <v>519</v>
      </c>
      <c r="C251" s="5">
        <v>2.5</v>
      </c>
      <c r="D251" s="6">
        <v>6</v>
      </c>
      <c r="E251" s="5">
        <v>15</v>
      </c>
      <c r="F251" s="6">
        <v>60</v>
      </c>
      <c r="G251" s="60" t="s">
        <v>331</v>
      </c>
      <c r="H251" s="7" t="s">
        <v>0</v>
      </c>
      <c r="I251" s="7" t="s">
        <v>0</v>
      </c>
      <c r="J251" s="8" t="s">
        <v>23</v>
      </c>
      <c r="K251" s="38">
        <v>0</v>
      </c>
      <c r="L251" s="42">
        <f t="shared" si="13"/>
        <v>0</v>
      </c>
      <c r="M251" s="9" t="str">
        <f>IFERROR(IF(L251=0,"",ROUNDUP(L251/E251,0)*0.02039),"")</f>
        <v/>
      </c>
      <c r="N251" s="10" t="s">
        <v>0</v>
      </c>
      <c r="O251" s="11" t="s">
        <v>0</v>
      </c>
    </row>
    <row r="252" spans="1:15" ht="15" customHeight="1" x14ac:dyDescent="0.25">
      <c r="A252" s="4" t="s">
        <v>332</v>
      </c>
      <c r="B252" s="50"/>
      <c r="C252" s="5">
        <v>2.5</v>
      </c>
      <c r="D252" s="6">
        <v>6</v>
      </c>
      <c r="E252" s="5">
        <v>15</v>
      </c>
      <c r="F252" s="6">
        <v>60</v>
      </c>
      <c r="G252" s="60" t="s">
        <v>333</v>
      </c>
      <c r="H252" s="7" t="s">
        <v>0</v>
      </c>
      <c r="I252" s="7" t="s">
        <v>0</v>
      </c>
      <c r="J252" s="8" t="s">
        <v>23</v>
      </c>
      <c r="K252" s="38">
        <v>30</v>
      </c>
      <c r="L252" s="42">
        <f t="shared" si="13"/>
        <v>30</v>
      </c>
      <c r="M252" s="9">
        <f>IFERROR(IF(L252=0,"",ROUNDUP(L252/E252,0)*0.02175),"")</f>
        <v>4.3499999999999997E-2</v>
      </c>
      <c r="N252" s="10" t="s">
        <v>0</v>
      </c>
      <c r="O252" s="11" t="s">
        <v>0</v>
      </c>
    </row>
    <row r="253" spans="1:15" ht="15" customHeight="1" x14ac:dyDescent="0.25">
      <c r="A253" s="4" t="s">
        <v>332</v>
      </c>
      <c r="B253" s="50" t="s">
        <v>520</v>
      </c>
      <c r="C253" s="5">
        <v>2.5</v>
      </c>
      <c r="D253" s="6">
        <v>6</v>
      </c>
      <c r="E253" s="5">
        <v>15</v>
      </c>
      <c r="F253" s="6">
        <v>60</v>
      </c>
      <c r="G253" s="60" t="s">
        <v>333</v>
      </c>
      <c r="H253" s="7" t="s">
        <v>0</v>
      </c>
      <c r="I253" s="7" t="s">
        <v>0</v>
      </c>
      <c r="J253" s="8" t="s">
        <v>23</v>
      </c>
      <c r="K253" s="38">
        <v>0</v>
      </c>
      <c r="L253" s="42">
        <f t="shared" si="13"/>
        <v>0</v>
      </c>
      <c r="M253" s="9" t="str">
        <f>IFERROR(IF(L253=0,"",ROUNDUP(L253/E253,0)*0.02039),"")</f>
        <v/>
      </c>
      <c r="N253" s="10" t="s">
        <v>0</v>
      </c>
      <c r="O253" s="11" t="s">
        <v>0</v>
      </c>
    </row>
    <row r="254" spans="1:15" ht="15" customHeight="1" x14ac:dyDescent="0.25">
      <c r="A254" s="4" t="s">
        <v>334</v>
      </c>
      <c r="B254" s="50" t="s">
        <v>521</v>
      </c>
      <c r="C254" s="5">
        <v>2.5</v>
      </c>
      <c r="D254" s="6">
        <v>6</v>
      </c>
      <c r="E254" s="5">
        <v>15</v>
      </c>
      <c r="F254" s="6">
        <v>60</v>
      </c>
      <c r="G254" s="60" t="s">
        <v>335</v>
      </c>
      <c r="H254" s="7" t="s">
        <v>0</v>
      </c>
      <c r="I254" s="7" t="s">
        <v>0</v>
      </c>
      <c r="J254" s="8" t="s">
        <v>23</v>
      </c>
      <c r="K254" s="38">
        <v>0</v>
      </c>
      <c r="L254" s="42">
        <f t="shared" si="13"/>
        <v>0</v>
      </c>
      <c r="M254" s="9" t="str">
        <f>IFERROR(IF(L254=0,"",ROUNDUP(L254/E254,0)*0.02175),"")</f>
        <v/>
      </c>
      <c r="N254" s="10" t="s">
        <v>0</v>
      </c>
      <c r="O254" s="11" t="s">
        <v>0</v>
      </c>
    </row>
    <row r="255" spans="1:15" ht="15" customHeight="1" x14ac:dyDescent="0.25">
      <c r="A255" s="4" t="s">
        <v>334</v>
      </c>
      <c r="B255" s="50" t="s">
        <v>521</v>
      </c>
      <c r="C255" s="5">
        <v>2.5</v>
      </c>
      <c r="D255" s="6">
        <v>6</v>
      </c>
      <c r="E255" s="5">
        <v>15</v>
      </c>
      <c r="F255" s="6">
        <v>60</v>
      </c>
      <c r="G255" s="60" t="s">
        <v>335</v>
      </c>
      <c r="H255" s="7" t="s">
        <v>0</v>
      </c>
      <c r="I255" s="7" t="s">
        <v>0</v>
      </c>
      <c r="J255" s="8" t="s">
        <v>23</v>
      </c>
      <c r="K255" s="38">
        <v>0</v>
      </c>
      <c r="L255" s="42">
        <f t="shared" si="13"/>
        <v>0</v>
      </c>
      <c r="M255" s="9" t="str">
        <f>IFERROR(IF(L255=0,"",ROUNDUP(L255/E255,0)*0.02039),"")</f>
        <v/>
      </c>
      <c r="N255" s="10" t="s">
        <v>0</v>
      </c>
      <c r="O255" s="11" t="s">
        <v>0</v>
      </c>
    </row>
    <row r="256" spans="1:15" ht="15" customHeight="1" x14ac:dyDescent="0.25">
      <c r="A256" s="4" t="s">
        <v>336</v>
      </c>
      <c r="B256" s="50" t="s">
        <v>543</v>
      </c>
      <c r="C256" s="5">
        <v>0.5</v>
      </c>
      <c r="D256" s="6">
        <v>10</v>
      </c>
      <c r="E256" s="5">
        <v>5</v>
      </c>
      <c r="F256" s="6">
        <v>60</v>
      </c>
      <c r="G256" s="62" t="s">
        <v>337</v>
      </c>
      <c r="H256" s="7" t="s">
        <v>0</v>
      </c>
      <c r="I256" s="7" t="s">
        <v>0</v>
      </c>
      <c r="J256" s="8" t="s">
        <v>23</v>
      </c>
      <c r="K256" s="38">
        <v>10</v>
      </c>
      <c r="L256" s="42">
        <f t="shared" si="13"/>
        <v>10</v>
      </c>
      <c r="M256" s="9">
        <f>IFERROR(IF(L256=0,"",ROUNDUP(L256/E256,0)*0.00937),"")</f>
        <v>1.874E-2</v>
      </c>
      <c r="N256" s="10" t="s">
        <v>0</v>
      </c>
      <c r="O256" s="11" t="s">
        <v>0</v>
      </c>
    </row>
    <row r="257" spans="1:15" ht="15" customHeight="1" x14ac:dyDescent="0.25">
      <c r="A257" s="4" t="s">
        <v>338</v>
      </c>
      <c r="B257" s="50" t="s">
        <v>522</v>
      </c>
      <c r="C257" s="5">
        <v>0.5</v>
      </c>
      <c r="D257" s="6">
        <v>10</v>
      </c>
      <c r="E257" s="5">
        <v>5</v>
      </c>
      <c r="F257" s="6">
        <v>60</v>
      </c>
      <c r="G257" s="62" t="s">
        <v>339</v>
      </c>
      <c r="H257" s="7" t="s">
        <v>0</v>
      </c>
      <c r="I257" s="7" t="s">
        <v>0</v>
      </c>
      <c r="J257" s="8" t="s">
        <v>23</v>
      </c>
      <c r="K257" s="38">
        <v>0</v>
      </c>
      <c r="L257" s="42">
        <f t="shared" si="13"/>
        <v>0</v>
      </c>
      <c r="M257" s="9" t="str">
        <f>IFERROR(IF(L257=0,"",ROUNDUP(L257/E257,0)*0.00937),"")</f>
        <v/>
      </c>
      <c r="N257" s="10" t="s">
        <v>0</v>
      </c>
      <c r="O257" s="11" t="s">
        <v>0</v>
      </c>
    </row>
    <row r="258" spans="1:15" ht="15" customHeight="1" x14ac:dyDescent="0.25">
      <c r="A258" s="43"/>
      <c r="B258" s="55"/>
      <c r="C258" s="26"/>
      <c r="D258" s="26"/>
      <c r="E258" s="26"/>
      <c r="F258" s="27"/>
      <c r="G258" s="28" t="s">
        <v>24</v>
      </c>
      <c r="H258" s="29"/>
      <c r="I258" s="30"/>
      <c r="J258" s="12" t="s">
        <v>25</v>
      </c>
      <c r="K258" s="39">
        <f>IFERROR(K250/E250,"0")+IFERROR(K251/E251,"0")+IFERROR(K252/E252,"0")+IFERROR(K253/E253,"0")+IFERROR(K254/E254,"0")+IFERROR(K255/E255,"0")+IFERROR(K256/E256,"0")+IFERROR(K257/E257,"0")</f>
        <v>4</v>
      </c>
      <c r="L258" s="39">
        <f>IFERROR(L250/E250,"0")+IFERROR(L251/E251,"0")+IFERROR(L252/E252,"0")+IFERROR(L253/E253,"0")+IFERROR(L254/E254,"0")+IFERROR(L255/E255,"0")+IFERROR(L256/E256,"0")+IFERROR(L257/E257,"0")</f>
        <v>4</v>
      </c>
      <c r="M258" s="13">
        <f>IFERROR(IF(M250="",0,M250),"0")+IFERROR(IF(M251="",0,M251),"0")+IFERROR(IF(M252="",0,M252),"0")+IFERROR(IF(M253="",0,M253),"0")+IFERROR(IF(M254="",0,M254),"0")+IFERROR(IF(M255="",0,M255),"0")+IFERROR(IF(M256="",0,M256),"0")+IFERROR(IF(M257="",0,M257),"0")</f>
        <v>6.2239999999999997E-2</v>
      </c>
      <c r="N258" s="14"/>
      <c r="O258" s="14"/>
    </row>
    <row r="259" spans="1:15" ht="15" customHeight="1" x14ac:dyDescent="0.25">
      <c r="A259" s="43"/>
      <c r="B259" s="55"/>
      <c r="C259" s="26"/>
      <c r="D259" s="26"/>
      <c r="E259" s="26"/>
      <c r="F259" s="27"/>
      <c r="G259" s="28" t="s">
        <v>24</v>
      </c>
      <c r="H259" s="29"/>
      <c r="I259" s="30"/>
      <c r="J259" s="12" t="s">
        <v>23</v>
      </c>
      <c r="K259" s="39">
        <f>IFERROR(SUM(K250:K257),"0")</f>
        <v>40</v>
      </c>
      <c r="L259" s="39">
        <f>IFERROR(SUM(L250:L257),"0")</f>
        <v>40</v>
      </c>
      <c r="M259" s="12"/>
      <c r="N259" s="14"/>
      <c r="O259" s="14"/>
    </row>
    <row r="260" spans="1:15" ht="15" customHeight="1" x14ac:dyDescent="0.25">
      <c r="C260" s="64" t="s">
        <v>53</v>
      </c>
      <c r="D260" s="64"/>
      <c r="E260" s="64"/>
      <c r="F260" s="64"/>
      <c r="G260" s="64"/>
      <c r="H260" s="64"/>
      <c r="I260" s="64"/>
      <c r="J260" s="64"/>
      <c r="K260" s="64"/>
      <c r="L260" s="64"/>
      <c r="M260" s="64"/>
      <c r="N260" s="64"/>
      <c r="O260" s="64"/>
    </row>
    <row r="261" spans="1:15" ht="15" customHeight="1" x14ac:dyDescent="0.25">
      <c r="A261" s="4" t="s">
        <v>340</v>
      </c>
      <c r="B261" s="50" t="s">
        <v>523</v>
      </c>
      <c r="C261" s="5">
        <v>2.5</v>
      </c>
      <c r="D261" s="6">
        <v>6</v>
      </c>
      <c r="E261" s="5">
        <v>15</v>
      </c>
      <c r="F261" s="6">
        <v>50</v>
      </c>
      <c r="G261" s="60" t="s">
        <v>341</v>
      </c>
      <c r="H261" s="7" t="s">
        <v>0</v>
      </c>
      <c r="I261" s="7" t="s">
        <v>0</v>
      </c>
      <c r="J261" s="8" t="s">
        <v>23</v>
      </c>
      <c r="K261" s="38">
        <v>100</v>
      </c>
      <c r="L261" s="42">
        <f>IFERROR(IF(K261="",0,CEILING((K261/$E261),1)*$E261),"")</f>
        <v>105</v>
      </c>
      <c r="M261" s="9">
        <f>IFERROR(IF(L261=0,"",ROUNDUP(L261/E261,0)*0.02175),"")</f>
        <v>0.15225</v>
      </c>
      <c r="N261" s="10" t="s">
        <v>0</v>
      </c>
      <c r="O261" s="11" t="s">
        <v>0</v>
      </c>
    </row>
    <row r="262" spans="1:15" ht="15" customHeight="1" x14ac:dyDescent="0.25">
      <c r="A262" s="4" t="s">
        <v>342</v>
      </c>
      <c r="B262" s="50"/>
      <c r="C262" s="5">
        <v>0.4</v>
      </c>
      <c r="D262" s="6">
        <v>10</v>
      </c>
      <c r="E262" s="5">
        <v>4</v>
      </c>
      <c r="F262" s="6">
        <v>50</v>
      </c>
      <c r="G262" s="62" t="s">
        <v>343</v>
      </c>
      <c r="H262" s="7" t="s">
        <v>0</v>
      </c>
      <c r="I262" s="7" t="s">
        <v>0</v>
      </c>
      <c r="J262" s="8" t="s">
        <v>23</v>
      </c>
      <c r="K262" s="38">
        <v>8</v>
      </c>
      <c r="L262" s="42">
        <f>IFERROR(IF(K262="",0,CEILING((K262/$E262),1)*$E262),"")</f>
        <v>8</v>
      </c>
      <c r="M262" s="9">
        <f>IFERROR(IF(L262=0,"",ROUNDUP(L262/E262,0)*0.00937),"")</f>
        <v>1.874E-2</v>
      </c>
      <c r="N262" s="10" t="s">
        <v>0</v>
      </c>
      <c r="O262" s="11" t="s">
        <v>0</v>
      </c>
    </row>
    <row r="263" spans="1:15" ht="15" customHeight="1" x14ac:dyDescent="0.25">
      <c r="A263" s="43"/>
      <c r="B263" s="55"/>
      <c r="C263" s="26"/>
      <c r="D263" s="26"/>
      <c r="E263" s="26"/>
      <c r="F263" s="27"/>
      <c r="G263" s="28" t="s">
        <v>24</v>
      </c>
      <c r="H263" s="29"/>
      <c r="I263" s="30"/>
      <c r="J263" s="12" t="s">
        <v>25</v>
      </c>
      <c r="K263" s="39">
        <f>IFERROR(K261/E261,"0")+IFERROR(K262/E262,"0")</f>
        <v>8.6666666666666679</v>
      </c>
      <c r="L263" s="39">
        <f>IFERROR(L261/E261,"0")+IFERROR(L262/E262,"0")</f>
        <v>9</v>
      </c>
      <c r="M263" s="13">
        <f>IFERROR(IF(M261="",0,M261),"0")+IFERROR(IF(M262="",0,M262),"0")</f>
        <v>0.17099</v>
      </c>
      <c r="N263" s="14"/>
      <c r="O263" s="14"/>
    </row>
    <row r="264" spans="1:15" ht="15" customHeight="1" x14ac:dyDescent="0.25">
      <c r="A264" s="43"/>
      <c r="B264" s="55"/>
      <c r="C264" s="26"/>
      <c r="D264" s="26"/>
      <c r="E264" s="26"/>
      <c r="F264" s="27"/>
      <c r="G264" s="28" t="s">
        <v>24</v>
      </c>
      <c r="H264" s="29"/>
      <c r="I264" s="30"/>
      <c r="J264" s="12" t="s">
        <v>23</v>
      </c>
      <c r="K264" s="39">
        <f>IFERROR(SUM(K261:K262),"0")</f>
        <v>108</v>
      </c>
      <c r="L264" s="39">
        <f>IFERROR(SUM(L261:L262),"0")</f>
        <v>113</v>
      </c>
      <c r="M264" s="12"/>
      <c r="N264" s="14"/>
      <c r="O264" s="14"/>
    </row>
    <row r="265" spans="1:15" ht="15" customHeight="1" x14ac:dyDescent="0.25">
      <c r="C265" s="64" t="s">
        <v>20</v>
      </c>
      <c r="D265" s="64"/>
      <c r="E265" s="64"/>
      <c r="F265" s="64"/>
      <c r="G265" s="64"/>
      <c r="H265" s="64"/>
      <c r="I265" s="64"/>
      <c r="J265" s="64"/>
      <c r="K265" s="64"/>
      <c r="L265" s="64"/>
      <c r="M265" s="64"/>
      <c r="N265" s="64"/>
      <c r="O265" s="64"/>
    </row>
    <row r="266" spans="1:15" ht="15" customHeight="1" x14ac:dyDescent="0.25">
      <c r="A266" s="4" t="s">
        <v>344</v>
      </c>
      <c r="B266" s="50"/>
      <c r="C266" s="5">
        <v>0.73</v>
      </c>
      <c r="D266" s="6">
        <v>6</v>
      </c>
      <c r="E266" s="5">
        <v>4.38</v>
      </c>
      <c r="F266" s="6">
        <v>35</v>
      </c>
      <c r="G266" s="25" t="s">
        <v>345</v>
      </c>
      <c r="H266" s="7" t="s">
        <v>0</v>
      </c>
      <c r="I266" s="7" t="s">
        <v>0</v>
      </c>
      <c r="J266" s="8" t="s">
        <v>23</v>
      </c>
      <c r="K266" s="38">
        <v>0</v>
      </c>
      <c r="L266" s="42">
        <f>IFERROR(IF(K266="",0,CEILING((K266/$E266),1)*$E266),"")</f>
        <v>0</v>
      </c>
      <c r="M266" s="9" t="str">
        <f>IFERROR(IF(L266=0,"",ROUNDUP(L266/E266,0)*0.00753),"")</f>
        <v/>
      </c>
      <c r="N266" s="10" t="s">
        <v>0</v>
      </c>
      <c r="O266" s="11" t="s">
        <v>0</v>
      </c>
    </row>
    <row r="267" spans="1:15" ht="15" customHeight="1" x14ac:dyDescent="0.25">
      <c r="A267" s="4" t="s">
        <v>346</v>
      </c>
      <c r="B267" s="50"/>
      <c r="C267" s="5">
        <v>0.73</v>
      </c>
      <c r="D267" s="6">
        <v>6</v>
      </c>
      <c r="E267" s="5">
        <v>4.38</v>
      </c>
      <c r="F267" s="6">
        <v>35</v>
      </c>
      <c r="G267" s="25" t="s">
        <v>347</v>
      </c>
      <c r="H267" s="7" t="s">
        <v>0</v>
      </c>
      <c r="I267" s="7" t="s">
        <v>0</v>
      </c>
      <c r="J267" s="8" t="s">
        <v>23</v>
      </c>
      <c r="K267" s="38">
        <v>0</v>
      </c>
      <c r="L267" s="42">
        <f>IFERROR(IF(K267="",0,CEILING((K267/$E267),1)*$E267),"")</f>
        <v>0</v>
      </c>
      <c r="M267" s="9" t="str">
        <f>IFERROR(IF(L267=0,"",ROUNDUP(L267/E267,0)*0.00753),"")</f>
        <v/>
      </c>
      <c r="N267" s="10" t="s">
        <v>0</v>
      </c>
      <c r="O267" s="11" t="s">
        <v>0</v>
      </c>
    </row>
    <row r="268" spans="1:15" ht="15" customHeight="1" x14ac:dyDescent="0.25">
      <c r="A268" s="43"/>
      <c r="B268" s="55"/>
      <c r="C268" s="26"/>
      <c r="D268" s="26"/>
      <c r="E268" s="26"/>
      <c r="F268" s="27"/>
      <c r="G268" s="28" t="s">
        <v>24</v>
      </c>
      <c r="H268" s="29"/>
      <c r="I268" s="30"/>
      <c r="J268" s="12" t="s">
        <v>25</v>
      </c>
      <c r="K268" s="39">
        <f>IFERROR(K266/E266,"0")+IFERROR(K267/E267,"0")</f>
        <v>0</v>
      </c>
      <c r="L268" s="39">
        <f>IFERROR(L266/E266,"0")+IFERROR(L267/E267,"0")</f>
        <v>0</v>
      </c>
      <c r="M268" s="13">
        <f>IFERROR(IF(M266="",0,M266),"0")+IFERROR(IF(M267="",0,M267),"0")</f>
        <v>0</v>
      </c>
      <c r="N268" s="14"/>
      <c r="O268" s="14"/>
    </row>
    <row r="269" spans="1:15" ht="15" customHeight="1" x14ac:dyDescent="0.25">
      <c r="A269" s="43"/>
      <c r="B269" s="55"/>
      <c r="C269" s="26"/>
      <c r="D269" s="26"/>
      <c r="E269" s="26"/>
      <c r="F269" s="27"/>
      <c r="G269" s="28" t="s">
        <v>24</v>
      </c>
      <c r="H269" s="29"/>
      <c r="I269" s="30"/>
      <c r="J269" s="12" t="s">
        <v>23</v>
      </c>
      <c r="K269" s="39">
        <f>IFERROR(SUM(K266:K267),"0")</f>
        <v>0</v>
      </c>
      <c r="L269" s="39">
        <f>IFERROR(SUM(L266:L267),"0")</f>
        <v>0</v>
      </c>
      <c r="M269" s="12"/>
      <c r="N269" s="14"/>
      <c r="O269" s="14"/>
    </row>
    <row r="270" spans="1:15" ht="15" customHeight="1" x14ac:dyDescent="0.25">
      <c r="C270" s="64" t="s">
        <v>26</v>
      </c>
      <c r="D270" s="64"/>
      <c r="E270" s="64"/>
      <c r="F270" s="64"/>
      <c r="G270" s="64"/>
      <c r="H270" s="64"/>
      <c r="I270" s="64"/>
      <c r="J270" s="64"/>
      <c r="K270" s="64"/>
      <c r="L270" s="64"/>
      <c r="M270" s="64"/>
      <c r="N270" s="64"/>
      <c r="O270" s="64"/>
    </row>
    <row r="271" spans="1:15" ht="15" customHeight="1" x14ac:dyDescent="0.25">
      <c r="A271" s="4" t="s">
        <v>348</v>
      </c>
      <c r="B271" s="50"/>
      <c r="C271" s="5">
        <v>1.3</v>
      </c>
      <c r="D271" s="6">
        <v>6</v>
      </c>
      <c r="E271" s="5">
        <v>7.8</v>
      </c>
      <c r="F271" s="6">
        <v>35</v>
      </c>
      <c r="G271" s="60" t="s">
        <v>349</v>
      </c>
      <c r="H271" s="7" t="s">
        <v>0</v>
      </c>
      <c r="I271" s="7" t="s">
        <v>0</v>
      </c>
      <c r="J271" s="8" t="s">
        <v>23</v>
      </c>
      <c r="K271" s="38">
        <v>15</v>
      </c>
      <c r="L271" s="42">
        <f>IFERROR(IF(K271="",0,CEILING((K271/$E271),1)*$E271),"")</f>
        <v>15.6</v>
      </c>
      <c r="M271" s="9">
        <f>IFERROR(IF(L271=0,"",ROUNDUP(L271/E271,0)*0.02175),"")</f>
        <v>4.3499999999999997E-2</v>
      </c>
      <c r="N271" s="10" t="s">
        <v>0</v>
      </c>
      <c r="O271" s="11" t="s">
        <v>0</v>
      </c>
    </row>
    <row r="272" spans="1:15" ht="15" customHeight="1" x14ac:dyDescent="0.25">
      <c r="A272" s="43"/>
      <c r="B272" s="55"/>
      <c r="C272" s="26"/>
      <c r="D272" s="26"/>
      <c r="E272" s="26"/>
      <c r="F272" s="27"/>
      <c r="G272" s="28" t="s">
        <v>24</v>
      </c>
      <c r="H272" s="29"/>
      <c r="I272" s="30"/>
      <c r="J272" s="12" t="s">
        <v>25</v>
      </c>
      <c r="K272" s="39">
        <f>IFERROR(K271/E271,"0")</f>
        <v>1.9230769230769231</v>
      </c>
      <c r="L272" s="39">
        <f>IFERROR(L271/E271,"0")</f>
        <v>2</v>
      </c>
      <c r="M272" s="13">
        <f>IFERROR(IF(M271="",0,M271),"0")</f>
        <v>4.3499999999999997E-2</v>
      </c>
      <c r="N272" s="14"/>
      <c r="O272" s="14"/>
    </row>
    <row r="273" spans="1:15" ht="15" customHeight="1" x14ac:dyDescent="0.25">
      <c r="A273" s="43"/>
      <c r="B273" s="55"/>
      <c r="C273" s="26"/>
      <c r="D273" s="26"/>
      <c r="E273" s="26"/>
      <c r="F273" s="27"/>
      <c r="G273" s="28" t="s">
        <v>24</v>
      </c>
      <c r="H273" s="29"/>
      <c r="I273" s="30"/>
      <c r="J273" s="12" t="s">
        <v>23</v>
      </c>
      <c r="K273" s="39">
        <f>IFERROR(SUM(K271:K271),"0")</f>
        <v>15</v>
      </c>
      <c r="L273" s="39">
        <f>IFERROR(SUM(L271:L271),"0")</f>
        <v>15.6</v>
      </c>
      <c r="M273" s="12"/>
      <c r="N273" s="14"/>
      <c r="O273" s="14"/>
    </row>
    <row r="274" spans="1:15" ht="15" customHeight="1" x14ac:dyDescent="0.25">
      <c r="C274" s="64" t="s">
        <v>142</v>
      </c>
      <c r="D274" s="64"/>
      <c r="E274" s="64"/>
      <c r="F274" s="64"/>
      <c r="G274" s="64"/>
      <c r="H274" s="64"/>
      <c r="I274" s="64"/>
      <c r="J274" s="64"/>
      <c r="K274" s="64"/>
      <c r="L274" s="64"/>
      <c r="M274" s="64"/>
      <c r="N274" s="64"/>
      <c r="O274" s="64"/>
    </row>
    <row r="275" spans="1:15" ht="15" customHeight="1" x14ac:dyDescent="0.25">
      <c r="A275" s="4" t="s">
        <v>350</v>
      </c>
      <c r="B275" s="50" t="s">
        <v>524</v>
      </c>
      <c r="C275" s="5">
        <v>1.3</v>
      </c>
      <c r="D275" s="6">
        <v>6</v>
      </c>
      <c r="E275" s="5">
        <v>7.8</v>
      </c>
      <c r="F275" s="6">
        <v>30</v>
      </c>
      <c r="G275" s="62" t="s">
        <v>351</v>
      </c>
      <c r="H275" s="7" t="s">
        <v>0</v>
      </c>
      <c r="I275" s="7" t="s">
        <v>0</v>
      </c>
      <c r="J275" s="8" t="s">
        <v>23</v>
      </c>
      <c r="K275" s="38">
        <v>30</v>
      </c>
      <c r="L275" s="42">
        <f>IFERROR(IF(K275="",0,CEILING((K275/$E275),1)*$E275),"")</f>
        <v>31.2</v>
      </c>
      <c r="M275" s="9">
        <f>IFERROR(IF(L275=0,"",ROUNDUP(L275/E275,0)*0.02175),"")</f>
        <v>8.6999999999999994E-2</v>
      </c>
      <c r="N275" s="10" t="s">
        <v>0</v>
      </c>
      <c r="O275" s="11" t="s">
        <v>0</v>
      </c>
    </row>
    <row r="276" spans="1:15" ht="15" customHeight="1" x14ac:dyDescent="0.25">
      <c r="A276" s="43"/>
      <c r="B276" s="55"/>
      <c r="C276" s="26"/>
      <c r="D276" s="26"/>
      <c r="E276" s="26"/>
      <c r="F276" s="27"/>
      <c r="G276" s="28" t="s">
        <v>24</v>
      </c>
      <c r="H276" s="29"/>
      <c r="I276" s="30"/>
      <c r="J276" s="12" t="s">
        <v>25</v>
      </c>
      <c r="K276" s="39">
        <f>IFERROR(K275/E275,"0")</f>
        <v>3.8461538461538463</v>
      </c>
      <c r="L276" s="39">
        <f>IFERROR(L275/E275,"0")</f>
        <v>4</v>
      </c>
      <c r="M276" s="13">
        <f>IFERROR(IF(M275="",0,M275),"0")</f>
        <v>8.6999999999999994E-2</v>
      </c>
      <c r="N276" s="14"/>
      <c r="O276" s="14"/>
    </row>
    <row r="277" spans="1:15" ht="15" customHeight="1" x14ac:dyDescent="0.25">
      <c r="A277" s="43"/>
      <c r="B277" s="55"/>
      <c r="C277" s="26"/>
      <c r="D277" s="26"/>
      <c r="E277" s="26"/>
      <c r="F277" s="27"/>
      <c r="G277" s="28" t="s">
        <v>24</v>
      </c>
      <c r="H277" s="29"/>
      <c r="I277" s="30"/>
      <c r="J277" s="12" t="s">
        <v>23</v>
      </c>
      <c r="K277" s="39">
        <f>IFERROR(SUM(K275:K275),"0")</f>
        <v>30</v>
      </c>
      <c r="L277" s="39">
        <f>IFERROR(SUM(L275:L275),"0")</f>
        <v>31.2</v>
      </c>
      <c r="M277" s="12"/>
      <c r="N277" s="14"/>
      <c r="O277" s="14"/>
    </row>
    <row r="278" spans="1:15" ht="15" customHeight="1" x14ac:dyDescent="0.25">
      <c r="C278" s="63" t="s">
        <v>352</v>
      </c>
      <c r="D278" s="63"/>
      <c r="E278" s="63"/>
      <c r="F278" s="63"/>
      <c r="G278" s="63"/>
      <c r="H278" s="63"/>
      <c r="I278" s="63"/>
      <c r="J278" s="63"/>
      <c r="K278" s="63"/>
      <c r="L278" s="63"/>
      <c r="M278" s="63"/>
      <c r="N278" s="63"/>
      <c r="O278" s="63"/>
    </row>
    <row r="279" spans="1:15" ht="15" customHeight="1" x14ac:dyDescent="0.25">
      <c r="C279" s="64" t="s">
        <v>59</v>
      </c>
      <c r="D279" s="64"/>
      <c r="E279" s="64"/>
      <c r="F279" s="64"/>
      <c r="G279" s="64"/>
      <c r="H279" s="64"/>
      <c r="I279" s="64"/>
      <c r="J279" s="64"/>
      <c r="K279" s="64"/>
      <c r="L279" s="64"/>
      <c r="M279" s="64"/>
      <c r="N279" s="64"/>
      <c r="O279" s="64"/>
    </row>
    <row r="280" spans="1:15" ht="15" customHeight="1" x14ac:dyDescent="0.25">
      <c r="A280" s="4" t="s">
        <v>353</v>
      </c>
      <c r="B280" s="50"/>
      <c r="C280" s="5">
        <v>2.5</v>
      </c>
      <c r="D280" s="6">
        <v>6</v>
      </c>
      <c r="E280" s="5">
        <v>15</v>
      </c>
      <c r="F280" s="6">
        <v>60</v>
      </c>
      <c r="G280" s="25" t="s">
        <v>354</v>
      </c>
      <c r="H280" s="7" t="s">
        <v>355</v>
      </c>
      <c r="I280" s="7" t="s">
        <v>0</v>
      </c>
      <c r="J280" s="8" t="s">
        <v>23</v>
      </c>
      <c r="K280" s="38">
        <v>0</v>
      </c>
      <c r="L280" s="42">
        <f>IFERROR(IF(K280="",0,CEILING((K280/$E280),1)*$E280),"")</f>
        <v>0</v>
      </c>
      <c r="M280" s="9" t="str">
        <f>IFERROR(IF(L280=0,"",ROUNDUP(L280/E280,0)*0.02175),"")</f>
        <v/>
      </c>
      <c r="N280" s="10" t="s">
        <v>0</v>
      </c>
      <c r="O280" s="11" t="s">
        <v>197</v>
      </c>
    </row>
    <row r="281" spans="1:15" ht="15" customHeight="1" x14ac:dyDescent="0.25">
      <c r="A281" s="4" t="s">
        <v>356</v>
      </c>
      <c r="B281" s="50"/>
      <c r="C281" s="5">
        <v>0.8</v>
      </c>
      <c r="D281" s="6">
        <v>15</v>
      </c>
      <c r="E281" s="5">
        <v>12</v>
      </c>
      <c r="F281" s="6">
        <v>60</v>
      </c>
      <c r="G281" s="25" t="s">
        <v>357</v>
      </c>
      <c r="H281" s="7" t="s">
        <v>0</v>
      </c>
      <c r="I281" s="7" t="s">
        <v>0</v>
      </c>
      <c r="J281" s="8" t="s">
        <v>23</v>
      </c>
      <c r="K281" s="38">
        <v>0</v>
      </c>
      <c r="L281" s="42">
        <f>IFERROR(IF(K281="",0,CEILING((K281/$E281),1)*$E281),"")</f>
        <v>0</v>
      </c>
      <c r="M281" s="9" t="str">
        <f>IFERROR(IF(L281=0,"",ROUNDUP(L281/E281,0)*0.02175),"")</f>
        <v/>
      </c>
      <c r="N281" s="10" t="s">
        <v>0</v>
      </c>
      <c r="O281" s="11" t="s">
        <v>0</v>
      </c>
    </row>
    <row r="282" spans="1:15" ht="15" customHeight="1" x14ac:dyDescent="0.25">
      <c r="A282" s="4" t="s">
        <v>358</v>
      </c>
      <c r="B282" s="50"/>
      <c r="C282" s="5">
        <v>1.8</v>
      </c>
      <c r="D282" s="6">
        <v>6</v>
      </c>
      <c r="E282" s="5">
        <v>10.8</v>
      </c>
      <c r="F282" s="6">
        <v>60</v>
      </c>
      <c r="G282" s="61" t="s">
        <v>359</v>
      </c>
      <c r="H282" s="7" t="s">
        <v>0</v>
      </c>
      <c r="I282" s="7" t="s">
        <v>0</v>
      </c>
      <c r="J282" s="8" t="s">
        <v>23</v>
      </c>
      <c r="K282" s="38">
        <v>21</v>
      </c>
      <c r="L282" s="42">
        <f>IFERROR(IF(K282="",0,CEILING((K282/$E282),1)*$E282),"")</f>
        <v>21.6</v>
      </c>
      <c r="M282" s="9">
        <f>IFERROR(IF(L282=0,"",ROUNDUP(L282/E282,0)*0.02175),"")</f>
        <v>4.3499999999999997E-2</v>
      </c>
      <c r="N282" s="10" t="s">
        <v>0</v>
      </c>
      <c r="O282" s="11" t="s">
        <v>0</v>
      </c>
    </row>
    <row r="283" spans="1:15" ht="15" customHeight="1" x14ac:dyDescent="0.25">
      <c r="A283" s="4" t="s">
        <v>360</v>
      </c>
      <c r="B283" s="50"/>
      <c r="C283" s="5">
        <v>0.4</v>
      </c>
      <c r="D283" s="6">
        <v>10</v>
      </c>
      <c r="E283" s="5">
        <v>4</v>
      </c>
      <c r="F283" s="6">
        <v>60</v>
      </c>
      <c r="G283" s="25" t="s">
        <v>361</v>
      </c>
      <c r="H283" s="7" t="s">
        <v>0</v>
      </c>
      <c r="I283" s="7" t="s">
        <v>0</v>
      </c>
      <c r="J283" s="8" t="s">
        <v>23</v>
      </c>
      <c r="K283" s="38">
        <v>0</v>
      </c>
      <c r="L283" s="42">
        <f>IFERROR(IF(K283="",0,CEILING((K283/$E283),1)*$E283),"")</f>
        <v>0</v>
      </c>
      <c r="M283" s="9" t="str">
        <f>IFERROR(IF(L283=0,"",ROUNDUP(L283/E283,0)*0.00937),"")</f>
        <v/>
      </c>
      <c r="N283" s="10" t="s">
        <v>0</v>
      </c>
      <c r="O283" s="11" t="s">
        <v>0</v>
      </c>
    </row>
    <row r="284" spans="1:15" ht="15" customHeight="1" x14ac:dyDescent="0.25">
      <c r="A284" s="43"/>
      <c r="B284" s="55"/>
      <c r="C284" s="26"/>
      <c r="D284" s="26"/>
      <c r="E284" s="26"/>
      <c r="F284" s="27"/>
      <c r="G284" s="28" t="s">
        <v>24</v>
      </c>
      <c r="H284" s="29"/>
      <c r="I284" s="30"/>
      <c r="J284" s="12" t="s">
        <v>25</v>
      </c>
      <c r="K284" s="39">
        <f>IFERROR(K280/E280,"0")+IFERROR(K281/E281,"0")+IFERROR(K282/E282,"0")+IFERROR(K283/E283,"0")</f>
        <v>1.9444444444444444</v>
      </c>
      <c r="L284" s="39">
        <f>IFERROR(L280/E280,"0")+IFERROR(L281/E281,"0")+IFERROR(L282/E282,"0")+IFERROR(L283/E283,"0")</f>
        <v>2</v>
      </c>
      <c r="M284" s="13">
        <f>IFERROR(IF(M280="",0,M280),"0")+IFERROR(IF(M281="",0,M281),"0")+IFERROR(IF(M282="",0,M282),"0")+IFERROR(IF(M283="",0,M283),"0")</f>
        <v>4.3499999999999997E-2</v>
      </c>
      <c r="N284" s="14"/>
      <c r="O284" s="14"/>
    </row>
    <row r="285" spans="1:15" ht="15" customHeight="1" x14ac:dyDescent="0.25">
      <c r="A285" s="43"/>
      <c r="B285" s="55"/>
      <c r="C285" s="26"/>
      <c r="D285" s="26"/>
      <c r="E285" s="26"/>
      <c r="F285" s="27"/>
      <c r="G285" s="28" t="s">
        <v>24</v>
      </c>
      <c r="H285" s="29"/>
      <c r="I285" s="30"/>
      <c r="J285" s="12" t="s">
        <v>23</v>
      </c>
      <c r="K285" s="39">
        <f>IFERROR(SUM(K280:K283),"0")</f>
        <v>21</v>
      </c>
      <c r="L285" s="39">
        <f>IFERROR(SUM(L280:L283),"0")</f>
        <v>21.6</v>
      </c>
      <c r="M285" s="12"/>
      <c r="N285" s="14"/>
      <c r="O285" s="14"/>
    </row>
    <row r="286" spans="1:15" ht="15" customHeight="1" x14ac:dyDescent="0.25">
      <c r="C286" s="64" t="s">
        <v>20</v>
      </c>
      <c r="D286" s="64"/>
      <c r="E286" s="64"/>
      <c r="F286" s="64"/>
      <c r="G286" s="64"/>
      <c r="H286" s="64"/>
      <c r="I286" s="64"/>
      <c r="J286" s="64"/>
      <c r="K286" s="64"/>
      <c r="L286" s="64"/>
      <c r="M286" s="64"/>
      <c r="N286" s="64"/>
      <c r="O286" s="64"/>
    </row>
    <row r="287" spans="1:15" ht="15" customHeight="1" x14ac:dyDescent="0.25">
      <c r="A287" s="4" t="s">
        <v>362</v>
      </c>
      <c r="B287" s="50"/>
      <c r="C287" s="5">
        <v>0.73</v>
      </c>
      <c r="D287" s="6">
        <v>6</v>
      </c>
      <c r="E287" s="5">
        <v>4.38</v>
      </c>
      <c r="F287" s="6">
        <v>35</v>
      </c>
      <c r="G287" s="61" t="s">
        <v>363</v>
      </c>
      <c r="H287" s="7" t="s">
        <v>0</v>
      </c>
      <c r="I287" s="7" t="s">
        <v>0</v>
      </c>
      <c r="J287" s="8" t="s">
        <v>23</v>
      </c>
      <c r="K287" s="38">
        <v>8</v>
      </c>
      <c r="L287" s="42">
        <f>IFERROR(IF(K287="",0,CEILING((K287/$E287),1)*$E287),"")</f>
        <v>8.76</v>
      </c>
      <c r="M287" s="9">
        <f>IFERROR(IF(L287=0,"",ROUNDUP(L287/E287,0)*0.00753),"")</f>
        <v>1.506E-2</v>
      </c>
      <c r="N287" s="10" t="s">
        <v>0</v>
      </c>
      <c r="O287" s="11" t="s">
        <v>0</v>
      </c>
    </row>
    <row r="288" spans="1:15" ht="15" customHeight="1" x14ac:dyDescent="0.25">
      <c r="A288" s="4" t="s">
        <v>364</v>
      </c>
      <c r="B288" s="50"/>
      <c r="C288" s="5">
        <v>0.35</v>
      </c>
      <c r="D288" s="6">
        <v>8</v>
      </c>
      <c r="E288" s="5">
        <v>2.8</v>
      </c>
      <c r="F288" s="6">
        <v>35</v>
      </c>
      <c r="G288" s="61" t="s">
        <v>365</v>
      </c>
      <c r="H288" s="7" t="s">
        <v>0</v>
      </c>
      <c r="I288" s="7" t="s">
        <v>0</v>
      </c>
      <c r="J288" s="8" t="s">
        <v>23</v>
      </c>
      <c r="K288" s="38">
        <v>5</v>
      </c>
      <c r="L288" s="42">
        <f>IFERROR(IF(K288="",0,CEILING((K288/$E288),1)*$E288),"")</f>
        <v>5.6</v>
      </c>
      <c r="M288" s="9">
        <f>IFERROR(IF(L288=0,"",ROUNDUP(L288/E288,0)*0.00502),"")</f>
        <v>1.004E-2</v>
      </c>
      <c r="N288" s="10" t="s">
        <v>0</v>
      </c>
      <c r="O288" s="11" t="s">
        <v>0</v>
      </c>
    </row>
    <row r="289" spans="1:15" ht="15" customHeight="1" x14ac:dyDescent="0.25">
      <c r="A289" s="43"/>
      <c r="B289" s="55"/>
      <c r="C289" s="26"/>
      <c r="D289" s="26"/>
      <c r="E289" s="26"/>
      <c r="F289" s="27"/>
      <c r="G289" s="28" t="s">
        <v>24</v>
      </c>
      <c r="H289" s="29"/>
      <c r="I289" s="30"/>
      <c r="J289" s="12" t="s">
        <v>25</v>
      </c>
      <c r="K289" s="39">
        <f>IFERROR(K287/E287,"0")+IFERROR(K288/E288,"0")</f>
        <v>3.6121983039791261</v>
      </c>
      <c r="L289" s="39">
        <f>IFERROR(L287/E287,"0")+IFERROR(L288/E288,"0")</f>
        <v>4</v>
      </c>
      <c r="M289" s="13">
        <f>IFERROR(IF(M287="",0,M287),"0")+IFERROR(IF(M288="",0,M288),"0")</f>
        <v>2.5100000000000001E-2</v>
      </c>
      <c r="N289" s="14"/>
      <c r="O289" s="14"/>
    </row>
    <row r="290" spans="1:15" ht="15" customHeight="1" x14ac:dyDescent="0.25">
      <c r="A290" s="43"/>
      <c r="B290" s="55"/>
      <c r="C290" s="26"/>
      <c r="D290" s="26"/>
      <c r="E290" s="26"/>
      <c r="F290" s="27"/>
      <c r="G290" s="28" t="s">
        <v>24</v>
      </c>
      <c r="H290" s="29"/>
      <c r="I290" s="30"/>
      <c r="J290" s="12" t="s">
        <v>23</v>
      </c>
      <c r="K290" s="39">
        <f>IFERROR(SUM(K287:K288),"0")</f>
        <v>13</v>
      </c>
      <c r="L290" s="39">
        <f>IFERROR(SUM(L287:L288),"0")</f>
        <v>14.36</v>
      </c>
      <c r="M290" s="12"/>
      <c r="N290" s="14"/>
      <c r="O290" s="14"/>
    </row>
    <row r="291" spans="1:15" ht="15" customHeight="1" x14ac:dyDescent="0.25">
      <c r="C291" s="64" t="s">
        <v>26</v>
      </c>
      <c r="D291" s="64"/>
      <c r="E291" s="64"/>
      <c r="F291" s="64"/>
      <c r="G291" s="64"/>
      <c r="H291" s="64"/>
      <c r="I291" s="64"/>
      <c r="J291" s="64"/>
      <c r="K291" s="64"/>
      <c r="L291" s="64"/>
      <c r="M291" s="64"/>
      <c r="N291" s="64"/>
      <c r="O291" s="64"/>
    </row>
    <row r="292" spans="1:15" ht="15" customHeight="1" x14ac:dyDescent="0.25">
      <c r="A292" s="4" t="s">
        <v>366</v>
      </c>
      <c r="B292" s="50" t="s">
        <v>525</v>
      </c>
      <c r="C292" s="5">
        <v>1.3</v>
      </c>
      <c r="D292" s="6">
        <v>6</v>
      </c>
      <c r="E292" s="5">
        <v>7.8</v>
      </c>
      <c r="F292" s="6">
        <v>40</v>
      </c>
      <c r="G292" s="60" t="s">
        <v>367</v>
      </c>
      <c r="H292" s="7" t="s">
        <v>0</v>
      </c>
      <c r="I292" s="7" t="s">
        <v>0</v>
      </c>
      <c r="J292" s="8" t="s">
        <v>23</v>
      </c>
      <c r="K292" s="38">
        <v>0</v>
      </c>
      <c r="L292" s="42">
        <f>IFERROR(IF(K292="",0,CEILING((K292/$E292),1)*$E292),"")</f>
        <v>0</v>
      </c>
      <c r="M292" s="9" t="str">
        <f>IFERROR(IF(L292=0,"",ROUNDUP(L292/E292,0)*0.02175),"")</f>
        <v/>
      </c>
      <c r="N292" s="10" t="s">
        <v>0</v>
      </c>
      <c r="O292" s="11" t="s">
        <v>0</v>
      </c>
    </row>
    <row r="293" spans="1:15" ht="15" customHeight="1" x14ac:dyDescent="0.25">
      <c r="A293" s="4" t="s">
        <v>368</v>
      </c>
      <c r="B293" s="50"/>
      <c r="C293" s="5">
        <v>0.4</v>
      </c>
      <c r="D293" s="6">
        <v>6</v>
      </c>
      <c r="E293" s="5">
        <v>2.4</v>
      </c>
      <c r="F293" s="6">
        <v>40</v>
      </c>
      <c r="G293" s="60" t="s">
        <v>369</v>
      </c>
      <c r="H293" s="7" t="s">
        <v>0</v>
      </c>
      <c r="I293" s="7" t="s">
        <v>0</v>
      </c>
      <c r="J293" s="8" t="s">
        <v>23</v>
      </c>
      <c r="K293" s="38">
        <v>10</v>
      </c>
      <c r="L293" s="42">
        <f>IFERROR(IF(K293="",0,CEILING((K293/$E293),1)*$E293),"")</f>
        <v>12</v>
      </c>
      <c r="M293" s="9">
        <f>IFERROR(IF(L293=0,"",ROUNDUP(L293/E293,0)*0.00753),"")</f>
        <v>3.7650000000000003E-2</v>
      </c>
      <c r="N293" s="10" t="s">
        <v>0</v>
      </c>
      <c r="O293" s="11" t="s">
        <v>0</v>
      </c>
    </row>
    <row r="294" spans="1:15" ht="15" customHeight="1" x14ac:dyDescent="0.25">
      <c r="A294" s="43"/>
      <c r="B294" s="55"/>
      <c r="C294" s="26"/>
      <c r="D294" s="26"/>
      <c r="E294" s="26"/>
      <c r="F294" s="27"/>
      <c r="G294" s="28" t="s">
        <v>24</v>
      </c>
      <c r="H294" s="29"/>
      <c r="I294" s="30"/>
      <c r="J294" s="12" t="s">
        <v>25</v>
      </c>
      <c r="K294" s="39">
        <f>IFERROR(K292/E292,"0")+IFERROR(K293/E293,"0")</f>
        <v>4.166666666666667</v>
      </c>
      <c r="L294" s="39">
        <f>IFERROR(L292/E292,"0")+IFERROR(L293/E293,"0")</f>
        <v>5</v>
      </c>
      <c r="M294" s="13">
        <f>IFERROR(IF(M292="",0,M292),"0")+IFERROR(IF(M293="",0,M293),"0")</f>
        <v>3.7650000000000003E-2</v>
      </c>
      <c r="N294" s="14"/>
      <c r="O294" s="14"/>
    </row>
    <row r="295" spans="1:15" ht="15" customHeight="1" x14ac:dyDescent="0.25">
      <c r="A295" s="43"/>
      <c r="B295" s="55"/>
      <c r="C295" s="26"/>
      <c r="D295" s="26"/>
      <c r="E295" s="26"/>
      <c r="F295" s="27"/>
      <c r="G295" s="28" t="s">
        <v>24</v>
      </c>
      <c r="H295" s="29"/>
      <c r="I295" s="30"/>
      <c r="J295" s="12" t="s">
        <v>23</v>
      </c>
      <c r="K295" s="39">
        <f>IFERROR(SUM(K292:K293),"0")</f>
        <v>10</v>
      </c>
      <c r="L295" s="39">
        <f>IFERROR(SUM(L292:L293),"0")</f>
        <v>12</v>
      </c>
      <c r="M295" s="12"/>
      <c r="N295" s="14"/>
      <c r="O295" s="14"/>
    </row>
    <row r="296" spans="1:15" ht="15" customHeight="1" x14ac:dyDescent="0.25">
      <c r="C296" s="64" t="s">
        <v>142</v>
      </c>
      <c r="D296" s="64"/>
      <c r="E296" s="64"/>
      <c r="F296" s="64"/>
      <c r="G296" s="64"/>
      <c r="H296" s="64"/>
      <c r="I296" s="64"/>
      <c r="J296" s="64"/>
      <c r="K296" s="64"/>
      <c r="L296" s="64"/>
      <c r="M296" s="64"/>
      <c r="N296" s="64"/>
      <c r="O296" s="64"/>
    </row>
    <row r="297" spans="1:15" ht="15" customHeight="1" x14ac:dyDescent="0.25">
      <c r="A297" s="4" t="s">
        <v>370</v>
      </c>
      <c r="B297" s="50"/>
      <c r="C297" s="5">
        <v>1.3</v>
      </c>
      <c r="D297" s="6">
        <v>6</v>
      </c>
      <c r="E297" s="5">
        <v>7.8</v>
      </c>
      <c r="F297" s="6">
        <v>30</v>
      </c>
      <c r="G297" s="25" t="s">
        <v>371</v>
      </c>
      <c r="H297" s="7" t="s">
        <v>0</v>
      </c>
      <c r="I297" s="7" t="s">
        <v>0</v>
      </c>
      <c r="J297" s="8" t="s">
        <v>23</v>
      </c>
      <c r="K297" s="38">
        <v>0</v>
      </c>
      <c r="L297" s="42">
        <f>IFERROR(IF(K297="",0,CEILING((K297/$E297),1)*$E297),"")</f>
        <v>0</v>
      </c>
      <c r="M297" s="9" t="str">
        <f>IFERROR(IF(L297=0,"",ROUNDUP(L297/E297,0)*0.02175),"")</f>
        <v/>
      </c>
      <c r="N297" s="10" t="s">
        <v>0</v>
      </c>
      <c r="O297" s="11" t="s">
        <v>0</v>
      </c>
    </row>
    <row r="298" spans="1:15" ht="15" customHeight="1" x14ac:dyDescent="0.25">
      <c r="A298" s="43"/>
      <c r="B298" s="55"/>
      <c r="C298" s="26"/>
      <c r="D298" s="26"/>
      <c r="E298" s="26"/>
      <c r="F298" s="27"/>
      <c r="G298" s="28" t="s">
        <v>24</v>
      </c>
      <c r="H298" s="29"/>
      <c r="I298" s="30"/>
      <c r="J298" s="12" t="s">
        <v>25</v>
      </c>
      <c r="K298" s="39">
        <f>IFERROR(K297/E297,"0")</f>
        <v>0</v>
      </c>
      <c r="L298" s="39">
        <f>IFERROR(L297/E297,"0")</f>
        <v>0</v>
      </c>
      <c r="M298" s="13">
        <f>IFERROR(IF(M297="",0,M297),"0")</f>
        <v>0</v>
      </c>
      <c r="N298" s="14"/>
      <c r="O298" s="14"/>
    </row>
    <row r="299" spans="1:15" ht="15" customHeight="1" x14ac:dyDescent="0.25">
      <c r="A299" s="43"/>
      <c r="B299" s="55"/>
      <c r="C299" s="26"/>
      <c r="D299" s="26"/>
      <c r="E299" s="26"/>
      <c r="F299" s="27"/>
      <c r="G299" s="28" t="s">
        <v>24</v>
      </c>
      <c r="H299" s="29"/>
      <c r="I299" s="30"/>
      <c r="J299" s="12" t="s">
        <v>23</v>
      </c>
      <c r="K299" s="39">
        <f>IFERROR(SUM(K297:K297),"0")</f>
        <v>0</v>
      </c>
      <c r="L299" s="39">
        <f>IFERROR(SUM(L297:L297),"0")</f>
        <v>0</v>
      </c>
      <c r="M299" s="12"/>
      <c r="N299" s="14"/>
      <c r="O299" s="14"/>
    </row>
    <row r="300" spans="1:15" ht="15" customHeight="1" x14ac:dyDescent="0.25">
      <c r="C300" s="65" t="s">
        <v>478</v>
      </c>
      <c r="D300" s="65"/>
      <c r="E300" s="65"/>
      <c r="F300" s="65"/>
      <c r="G300" s="65"/>
      <c r="H300" s="65"/>
      <c r="I300" s="65"/>
      <c r="J300" s="65"/>
      <c r="K300" s="65"/>
      <c r="L300" s="65"/>
      <c r="M300" s="65"/>
      <c r="N300" s="65"/>
      <c r="O300" s="65"/>
    </row>
    <row r="301" spans="1:15" ht="15" customHeight="1" x14ac:dyDescent="0.25">
      <c r="C301" s="63" t="s">
        <v>373</v>
      </c>
      <c r="D301" s="63"/>
      <c r="E301" s="63"/>
      <c r="F301" s="63"/>
      <c r="G301" s="63"/>
      <c r="H301" s="63"/>
      <c r="I301" s="63"/>
      <c r="J301" s="63"/>
      <c r="K301" s="63"/>
      <c r="L301" s="63"/>
      <c r="M301" s="63"/>
      <c r="N301" s="63"/>
      <c r="O301" s="63"/>
    </row>
    <row r="302" spans="1:15" ht="15" customHeight="1" x14ac:dyDescent="0.25">
      <c r="C302" s="64" t="s">
        <v>59</v>
      </c>
      <c r="D302" s="64"/>
      <c r="E302" s="64"/>
      <c r="F302" s="64"/>
      <c r="G302" s="64"/>
      <c r="H302" s="64"/>
      <c r="I302" s="64"/>
      <c r="J302" s="64"/>
      <c r="K302" s="64"/>
      <c r="L302" s="64"/>
      <c r="M302" s="64"/>
      <c r="N302" s="64"/>
      <c r="O302" s="64"/>
    </row>
    <row r="303" spans="1:15" ht="15" customHeight="1" x14ac:dyDescent="0.25">
      <c r="A303" s="4" t="s">
        <v>374</v>
      </c>
      <c r="B303" s="50"/>
      <c r="C303" s="5">
        <v>0.45</v>
      </c>
      <c r="D303" s="6">
        <v>6</v>
      </c>
      <c r="E303" s="5">
        <v>2.7</v>
      </c>
      <c r="F303" s="6">
        <v>50</v>
      </c>
      <c r="G303" s="25" t="s">
        <v>375</v>
      </c>
      <c r="H303" s="7" t="s">
        <v>0</v>
      </c>
      <c r="I303" s="7" t="s">
        <v>0</v>
      </c>
      <c r="J303" s="8" t="s">
        <v>23</v>
      </c>
      <c r="K303" s="38">
        <v>0</v>
      </c>
      <c r="L303" s="42">
        <f>IFERROR(IF(K303="",0,CEILING((K303/$E303),1)*$E303),"")</f>
        <v>0</v>
      </c>
      <c r="M303" s="9" t="str">
        <f>IFERROR(IF(L303=0,"",ROUNDUP(L303/E303,0)*0.00753),"")</f>
        <v/>
      </c>
      <c r="N303" s="10" t="s">
        <v>0</v>
      </c>
      <c r="O303" s="11" t="s">
        <v>0</v>
      </c>
    </row>
    <row r="304" spans="1:15" ht="15" customHeight="1" x14ac:dyDescent="0.25">
      <c r="A304" s="4" t="s">
        <v>376</v>
      </c>
      <c r="B304" s="50"/>
      <c r="C304" s="5">
        <v>0.45</v>
      </c>
      <c r="D304" s="6">
        <v>6</v>
      </c>
      <c r="E304" s="5">
        <v>2.7</v>
      </c>
      <c r="F304" s="6">
        <v>50</v>
      </c>
      <c r="G304" s="25" t="s">
        <v>377</v>
      </c>
      <c r="H304" s="7" t="s">
        <v>0</v>
      </c>
      <c r="I304" s="7" t="s">
        <v>0</v>
      </c>
      <c r="J304" s="8" t="s">
        <v>23</v>
      </c>
      <c r="K304" s="38">
        <v>0</v>
      </c>
      <c r="L304" s="42">
        <f>IFERROR(IF(K304="",0,CEILING((K304/$E304),1)*$E304),"")</f>
        <v>0</v>
      </c>
      <c r="M304" s="9" t="str">
        <f>IFERROR(IF(L304=0,"",ROUNDUP(L304/E304,0)*0.00753),"")</f>
        <v/>
      </c>
      <c r="N304" s="10" t="s">
        <v>0</v>
      </c>
      <c r="O304" s="11" t="s">
        <v>0</v>
      </c>
    </row>
    <row r="305" spans="1:15" ht="15" customHeight="1" x14ac:dyDescent="0.25">
      <c r="A305" s="43"/>
      <c r="B305" s="55"/>
      <c r="C305" s="26"/>
      <c r="D305" s="26"/>
      <c r="E305" s="26"/>
      <c r="F305" s="27"/>
      <c r="G305" s="28" t="s">
        <v>24</v>
      </c>
      <c r="H305" s="29"/>
      <c r="I305" s="30"/>
      <c r="J305" s="12" t="s">
        <v>25</v>
      </c>
      <c r="K305" s="39">
        <f>IFERROR(K303/E303,"0")+IFERROR(K304/E304,"0")</f>
        <v>0</v>
      </c>
      <c r="L305" s="39">
        <f>IFERROR(L303/E303,"0")+IFERROR(L304/E304,"0")</f>
        <v>0</v>
      </c>
      <c r="M305" s="13">
        <f>IFERROR(IF(M303="",0,M303),"0")+IFERROR(IF(M304="",0,M304),"0")</f>
        <v>0</v>
      </c>
      <c r="N305" s="14"/>
      <c r="O305" s="14"/>
    </row>
    <row r="306" spans="1:15" ht="15" customHeight="1" x14ac:dyDescent="0.25">
      <c r="A306" s="43"/>
      <c r="B306" s="55"/>
      <c r="C306" s="26"/>
      <c r="D306" s="26"/>
      <c r="E306" s="26"/>
      <c r="F306" s="27"/>
      <c r="G306" s="28" t="s">
        <v>24</v>
      </c>
      <c r="H306" s="29"/>
      <c r="I306" s="30"/>
      <c r="J306" s="12" t="s">
        <v>23</v>
      </c>
      <c r="K306" s="39">
        <f>IFERROR(SUM(K303:K304),"0")</f>
        <v>0</v>
      </c>
      <c r="L306" s="39">
        <f>IFERROR(SUM(L303:L304),"0")</f>
        <v>0</v>
      </c>
      <c r="M306" s="12"/>
      <c r="N306" s="14"/>
      <c r="O306" s="14"/>
    </row>
    <row r="307" spans="1:15" ht="15" customHeight="1" x14ac:dyDescent="0.25">
      <c r="C307" s="64" t="s">
        <v>20</v>
      </c>
      <c r="D307" s="64"/>
      <c r="E307" s="64"/>
      <c r="F307" s="64"/>
      <c r="G307" s="64"/>
      <c r="H307" s="64"/>
      <c r="I307" s="64"/>
      <c r="J307" s="64"/>
      <c r="K307" s="64"/>
      <c r="L307" s="64"/>
      <c r="M307" s="64"/>
      <c r="N307" s="64"/>
      <c r="O307" s="64"/>
    </row>
    <row r="308" spans="1:15" ht="15" customHeight="1" x14ac:dyDescent="0.25">
      <c r="A308" s="4" t="s">
        <v>378</v>
      </c>
      <c r="B308" s="50" t="s">
        <v>526</v>
      </c>
      <c r="C308" s="5">
        <v>0.7</v>
      </c>
      <c r="D308" s="6">
        <v>6</v>
      </c>
      <c r="E308" s="5">
        <v>4.2</v>
      </c>
      <c r="F308" s="6">
        <v>45</v>
      </c>
      <c r="G308" s="61" t="s">
        <v>379</v>
      </c>
      <c r="H308" s="7" t="s">
        <v>0</v>
      </c>
      <c r="I308" s="7" t="s">
        <v>0</v>
      </c>
      <c r="J308" s="8" t="s">
        <v>23</v>
      </c>
      <c r="K308" s="38">
        <v>0</v>
      </c>
      <c r="L308" s="42">
        <f t="shared" ref="L308:L314" si="14">IFERROR(IF(K308="",0,CEILING((K308/$E308),1)*$E308),"")</f>
        <v>0</v>
      </c>
      <c r="M308" s="9" t="str">
        <f>IFERROR(IF(L308=0,"",ROUNDUP(L308/E308,0)*0.00753),"")</f>
        <v/>
      </c>
      <c r="N308" s="10" t="s">
        <v>0</v>
      </c>
      <c r="O308" s="11" t="s">
        <v>0</v>
      </c>
    </row>
    <row r="309" spans="1:15" ht="15" customHeight="1" x14ac:dyDescent="0.25">
      <c r="A309" s="4" t="s">
        <v>380</v>
      </c>
      <c r="B309" s="50"/>
      <c r="C309" s="5">
        <v>0.7</v>
      </c>
      <c r="D309" s="6">
        <v>6</v>
      </c>
      <c r="E309" s="5">
        <v>4.2</v>
      </c>
      <c r="F309" s="6">
        <v>45</v>
      </c>
      <c r="G309" s="25" t="s">
        <v>381</v>
      </c>
      <c r="H309" s="7" t="s">
        <v>0</v>
      </c>
      <c r="I309" s="7" t="s">
        <v>0</v>
      </c>
      <c r="J309" s="8" t="s">
        <v>23</v>
      </c>
      <c r="K309" s="38">
        <v>0</v>
      </c>
      <c r="L309" s="42">
        <f t="shared" si="14"/>
        <v>0</v>
      </c>
      <c r="M309" s="9" t="str">
        <f>IFERROR(IF(L309=0,"",ROUNDUP(L309/E309,0)*0.00753),"")</f>
        <v/>
      </c>
      <c r="N309" s="10" t="s">
        <v>0</v>
      </c>
      <c r="O309" s="11" t="s">
        <v>0</v>
      </c>
    </row>
    <row r="310" spans="1:15" ht="15" customHeight="1" x14ac:dyDescent="0.25">
      <c r="A310" s="4" t="s">
        <v>382</v>
      </c>
      <c r="B310" s="50" t="s">
        <v>527</v>
      </c>
      <c r="C310" s="5">
        <v>0.7</v>
      </c>
      <c r="D310" s="6">
        <v>6</v>
      </c>
      <c r="E310" s="5">
        <v>4.2</v>
      </c>
      <c r="F310" s="6">
        <v>45</v>
      </c>
      <c r="G310" s="60" t="s">
        <v>383</v>
      </c>
      <c r="H310" s="7" t="s">
        <v>0</v>
      </c>
      <c r="I310" s="7" t="s">
        <v>0</v>
      </c>
      <c r="J310" s="8" t="s">
        <v>23</v>
      </c>
      <c r="K310" s="38">
        <v>17</v>
      </c>
      <c r="L310" s="42">
        <f t="shared" si="14"/>
        <v>21</v>
      </c>
      <c r="M310" s="9">
        <f>IFERROR(IF(L310=0,"",ROUNDUP(L310/E310,0)*0.00753),"")</f>
        <v>3.7650000000000003E-2</v>
      </c>
      <c r="N310" s="10" t="s">
        <v>0</v>
      </c>
      <c r="O310" s="11" t="s">
        <v>0</v>
      </c>
    </row>
    <row r="311" spans="1:15" ht="15" customHeight="1" x14ac:dyDescent="0.25">
      <c r="A311" s="4" t="s">
        <v>384</v>
      </c>
      <c r="B311" s="50"/>
      <c r="C311" s="5">
        <v>0.35</v>
      </c>
      <c r="D311" s="6">
        <v>6</v>
      </c>
      <c r="E311" s="5">
        <v>2.1</v>
      </c>
      <c r="F311" s="6">
        <v>45</v>
      </c>
      <c r="G311" s="62" t="s">
        <v>385</v>
      </c>
      <c r="H311" s="7" t="s">
        <v>0</v>
      </c>
      <c r="I311" s="7" t="s">
        <v>0</v>
      </c>
      <c r="J311" s="8" t="s">
        <v>23</v>
      </c>
      <c r="K311" s="38">
        <v>4</v>
      </c>
      <c r="L311" s="42">
        <f t="shared" si="14"/>
        <v>4.2</v>
      </c>
      <c r="M311" s="9">
        <f>IFERROR(IF(L311=0,"",ROUNDUP(L311/E311,0)*0.00502),"")</f>
        <v>1.004E-2</v>
      </c>
      <c r="N311" s="10" t="s">
        <v>0</v>
      </c>
      <c r="O311" s="11" t="s">
        <v>0</v>
      </c>
    </row>
    <row r="312" spans="1:15" ht="15" customHeight="1" x14ac:dyDescent="0.25">
      <c r="A312" s="4" t="s">
        <v>386</v>
      </c>
      <c r="B312" s="50" t="s">
        <v>528</v>
      </c>
      <c r="C312" s="5">
        <v>0.35</v>
      </c>
      <c r="D312" s="6">
        <v>6</v>
      </c>
      <c r="E312" s="5">
        <v>2.1</v>
      </c>
      <c r="F312" s="6">
        <v>45</v>
      </c>
      <c r="G312" s="61" t="s">
        <v>387</v>
      </c>
      <c r="H312" s="7" t="s">
        <v>0</v>
      </c>
      <c r="I312" s="7" t="s">
        <v>0</v>
      </c>
      <c r="J312" s="8" t="s">
        <v>23</v>
      </c>
      <c r="K312" s="38">
        <v>8</v>
      </c>
      <c r="L312" s="42">
        <f t="shared" si="14"/>
        <v>8.4</v>
      </c>
      <c r="M312" s="9">
        <f>IFERROR(IF(L312=0,"",ROUNDUP(L312/E312,0)*0.00502),"")</f>
        <v>2.0080000000000001E-2</v>
      </c>
      <c r="N312" s="10" t="s">
        <v>0</v>
      </c>
      <c r="O312" s="11" t="s">
        <v>0</v>
      </c>
    </row>
    <row r="313" spans="1:15" ht="15" customHeight="1" x14ac:dyDescent="0.25">
      <c r="A313" s="4" t="s">
        <v>388</v>
      </c>
      <c r="B313" s="50"/>
      <c r="C313" s="5">
        <v>0.35</v>
      </c>
      <c r="D313" s="6">
        <v>6</v>
      </c>
      <c r="E313" s="5">
        <v>2.1</v>
      </c>
      <c r="F313" s="6">
        <v>45</v>
      </c>
      <c r="G313" s="61" t="s">
        <v>389</v>
      </c>
      <c r="H313" s="7" t="s">
        <v>0</v>
      </c>
      <c r="I313" s="7" t="s">
        <v>0</v>
      </c>
      <c r="J313" s="8" t="s">
        <v>23</v>
      </c>
      <c r="K313" s="38">
        <v>8</v>
      </c>
      <c r="L313" s="42">
        <f t="shared" si="14"/>
        <v>8.4</v>
      </c>
      <c r="M313" s="9">
        <f>IFERROR(IF(L313=0,"",ROUNDUP(L313/E313,0)*0.00502),"")</f>
        <v>2.0080000000000001E-2</v>
      </c>
      <c r="N313" s="10" t="s">
        <v>0</v>
      </c>
      <c r="O313" s="11" t="s">
        <v>0</v>
      </c>
    </row>
    <row r="314" spans="1:15" ht="15" customHeight="1" x14ac:dyDescent="0.25">
      <c r="A314" s="4" t="s">
        <v>390</v>
      </c>
      <c r="B314" s="50" t="s">
        <v>529</v>
      </c>
      <c r="C314" s="5">
        <v>0.35</v>
      </c>
      <c r="D314" s="6">
        <v>6</v>
      </c>
      <c r="E314" s="5">
        <v>2.1</v>
      </c>
      <c r="F314" s="6">
        <v>45</v>
      </c>
      <c r="G314" s="61" t="s">
        <v>391</v>
      </c>
      <c r="H314" s="7" t="s">
        <v>0</v>
      </c>
      <c r="I314" s="7" t="s">
        <v>0</v>
      </c>
      <c r="J314" s="8" t="s">
        <v>23</v>
      </c>
      <c r="K314" s="38">
        <v>5</v>
      </c>
      <c r="L314" s="42">
        <f t="shared" si="14"/>
        <v>6.3000000000000007</v>
      </c>
      <c r="M314" s="9">
        <f>IFERROR(IF(L314=0,"",ROUNDUP(L314/E314,0)*0.00502),"")</f>
        <v>1.506E-2</v>
      </c>
      <c r="N314" s="10" t="s">
        <v>0</v>
      </c>
      <c r="O314" s="11" t="s">
        <v>0</v>
      </c>
    </row>
    <row r="315" spans="1:15" ht="15" customHeight="1" x14ac:dyDescent="0.25">
      <c r="A315" s="43"/>
      <c r="B315" s="55"/>
      <c r="C315" s="26"/>
      <c r="D315" s="26"/>
      <c r="E315" s="26"/>
      <c r="F315" s="27"/>
      <c r="G315" s="28" t="s">
        <v>24</v>
      </c>
      <c r="H315" s="29"/>
      <c r="I315" s="30"/>
      <c r="J315" s="12" t="s">
        <v>25</v>
      </c>
      <c r="K315" s="39">
        <f>IFERROR(K308/E308,"0")+IFERROR(K309/E309,"0")+IFERROR(K310/E310,"0")+IFERROR(K311/E311,"0")+IFERROR(K312/E312,"0")+IFERROR(K313/E313,"0")+IFERROR(K314/E314,"0")</f>
        <v>15.952380952380954</v>
      </c>
      <c r="L315" s="39">
        <f>IFERROR(L308/E308,"0")+IFERROR(L309/E309,"0")+IFERROR(L310/E310,"0")+IFERROR(L311/E311,"0")+IFERROR(L312/E312,"0")+IFERROR(L313/E313,"0")+IFERROR(L314/E314,"0")</f>
        <v>18</v>
      </c>
      <c r="M315" s="13">
        <f>IFERROR(IF(M308="",0,M308),"0")+IFERROR(IF(M309="",0,M309),"0")+IFERROR(IF(M310="",0,M310),"0")+IFERROR(IF(M311="",0,M311),"0")+IFERROR(IF(M312="",0,M312),"0")+IFERROR(IF(M313="",0,M313),"0")+IFERROR(IF(M314="",0,M314),"0")</f>
        <v>0.10291</v>
      </c>
      <c r="N315" s="14"/>
      <c r="O315" s="14"/>
    </row>
    <row r="316" spans="1:15" ht="15" customHeight="1" x14ac:dyDescent="0.25">
      <c r="A316" s="43"/>
      <c r="B316" s="55"/>
      <c r="C316" s="26"/>
      <c r="D316" s="26"/>
      <c r="E316" s="26"/>
      <c r="F316" s="27"/>
      <c r="G316" s="28" t="s">
        <v>24</v>
      </c>
      <c r="H316" s="29"/>
      <c r="I316" s="30"/>
      <c r="J316" s="12" t="s">
        <v>23</v>
      </c>
      <c r="K316" s="39">
        <f>IFERROR(SUM(K308:K314),"0")</f>
        <v>42</v>
      </c>
      <c r="L316" s="39">
        <f>IFERROR(SUM(L308:L314),"0")</f>
        <v>48.3</v>
      </c>
      <c r="M316" s="12"/>
      <c r="N316" s="14"/>
      <c r="O316" s="14"/>
    </row>
    <row r="317" spans="1:15" ht="15" customHeight="1" x14ac:dyDescent="0.25">
      <c r="C317" s="64" t="s">
        <v>26</v>
      </c>
      <c r="D317" s="64"/>
      <c r="E317" s="64"/>
      <c r="F317" s="64"/>
      <c r="G317" s="64"/>
      <c r="H317" s="64"/>
      <c r="I317" s="64"/>
      <c r="J317" s="64"/>
      <c r="K317" s="64"/>
      <c r="L317" s="64"/>
      <c r="M317" s="64"/>
      <c r="N317" s="64"/>
      <c r="O317" s="64"/>
    </row>
    <row r="318" spans="1:15" ht="15" customHeight="1" x14ac:dyDescent="0.25">
      <c r="A318" s="4" t="s">
        <v>392</v>
      </c>
      <c r="B318" s="50"/>
      <c r="C318" s="5">
        <v>1.3</v>
      </c>
      <c r="D318" s="6">
        <v>6</v>
      </c>
      <c r="E318" s="5">
        <v>7.8</v>
      </c>
      <c r="F318" s="6">
        <v>45</v>
      </c>
      <c r="G318" s="25" t="s">
        <v>393</v>
      </c>
      <c r="H318" s="7" t="s">
        <v>0</v>
      </c>
      <c r="I318" s="7" t="s">
        <v>0</v>
      </c>
      <c r="J318" s="8" t="s">
        <v>23</v>
      </c>
      <c r="K318" s="38">
        <v>0</v>
      </c>
      <c r="L318" s="42">
        <f>IFERROR(IF(K318="",0,CEILING((K318/$E318),1)*$E318),"")</f>
        <v>0</v>
      </c>
      <c r="M318" s="9" t="str">
        <f>IFERROR(IF(L318=0,"",ROUNDUP(L318/E318,0)*0.02175),"")</f>
        <v/>
      </c>
      <c r="N318" s="10" t="s">
        <v>0</v>
      </c>
      <c r="O318" s="11" t="s">
        <v>0</v>
      </c>
    </row>
    <row r="319" spans="1:15" ht="15" customHeight="1" x14ac:dyDescent="0.25">
      <c r="A319" s="4" t="s">
        <v>394</v>
      </c>
      <c r="B319" s="50"/>
      <c r="C319" s="5">
        <v>0.33</v>
      </c>
      <c r="D319" s="6">
        <v>6</v>
      </c>
      <c r="E319" s="5">
        <v>1.98</v>
      </c>
      <c r="F319" s="6">
        <v>45</v>
      </c>
      <c r="G319" s="25" t="s">
        <v>395</v>
      </c>
      <c r="H319" s="7" t="s">
        <v>0</v>
      </c>
      <c r="I319" s="7" t="s">
        <v>0</v>
      </c>
      <c r="J319" s="8" t="s">
        <v>23</v>
      </c>
      <c r="K319" s="38">
        <v>0</v>
      </c>
      <c r="L319" s="42">
        <f>IFERROR(IF(K319="",0,CEILING((K319/$E319),1)*$E319),"")</f>
        <v>0</v>
      </c>
      <c r="M319" s="9" t="str">
        <f>IFERROR(IF(L319=0,"",ROUNDUP(L319/E319,0)*0.00753),"")</f>
        <v/>
      </c>
      <c r="N319" s="10" t="s">
        <v>0</v>
      </c>
      <c r="O319" s="11" t="s">
        <v>0</v>
      </c>
    </row>
    <row r="320" spans="1:15" ht="15" customHeight="1" x14ac:dyDescent="0.25">
      <c r="A320" s="4" t="s">
        <v>396</v>
      </c>
      <c r="B320" s="50"/>
      <c r="C320" s="5">
        <v>0.6</v>
      </c>
      <c r="D320" s="6">
        <v>4</v>
      </c>
      <c r="E320" s="5">
        <v>2.4</v>
      </c>
      <c r="F320" s="6">
        <v>45</v>
      </c>
      <c r="G320" s="25" t="s">
        <v>397</v>
      </c>
      <c r="H320" s="7" t="s">
        <v>0</v>
      </c>
      <c r="I320" s="7" t="s">
        <v>0</v>
      </c>
      <c r="J320" s="8" t="s">
        <v>23</v>
      </c>
      <c r="K320" s="38">
        <v>0</v>
      </c>
      <c r="L320" s="42">
        <f>IFERROR(IF(K320="",0,CEILING((K320/$E320),1)*$E320),"")</f>
        <v>0</v>
      </c>
      <c r="M320" s="9" t="str">
        <f>IFERROR(IF(L320=0,"",ROUNDUP(L320/E320,0)*0.00937),"")</f>
        <v/>
      </c>
      <c r="N320" s="10" t="s">
        <v>0</v>
      </c>
      <c r="O320" s="11" t="s">
        <v>0</v>
      </c>
    </row>
    <row r="321" spans="1:15" ht="15" customHeight="1" x14ac:dyDescent="0.25">
      <c r="A321" s="4" t="s">
        <v>398</v>
      </c>
      <c r="B321" s="50"/>
      <c r="C321" s="5">
        <v>0.55000000000000004</v>
      </c>
      <c r="D321" s="6">
        <v>4</v>
      </c>
      <c r="E321" s="5">
        <v>2.2000000000000002</v>
      </c>
      <c r="F321" s="6">
        <v>45</v>
      </c>
      <c r="G321" s="25" t="s">
        <v>399</v>
      </c>
      <c r="H321" s="7" t="s">
        <v>0</v>
      </c>
      <c r="I321" s="7" t="s">
        <v>0</v>
      </c>
      <c r="J321" s="8" t="s">
        <v>23</v>
      </c>
      <c r="K321" s="38">
        <v>0</v>
      </c>
      <c r="L321" s="42">
        <f>IFERROR(IF(K321="",0,CEILING((K321/$E321),1)*$E321),"")</f>
        <v>0</v>
      </c>
      <c r="M321" s="9" t="str">
        <f>IFERROR(IF(L321=0,"",ROUNDUP(L321/E321,0)*0.00937),"")</f>
        <v/>
      </c>
      <c r="N321" s="10" t="s">
        <v>0</v>
      </c>
      <c r="O321" s="11" t="s">
        <v>0</v>
      </c>
    </row>
    <row r="322" spans="1:15" ht="15" customHeight="1" x14ac:dyDescent="0.25">
      <c r="A322" s="43"/>
      <c r="B322" s="55"/>
      <c r="C322" s="26"/>
      <c r="D322" s="26"/>
      <c r="E322" s="26"/>
      <c r="F322" s="27"/>
      <c r="G322" s="28" t="s">
        <v>24</v>
      </c>
      <c r="H322" s="29"/>
      <c r="I322" s="30"/>
      <c r="J322" s="12" t="s">
        <v>25</v>
      </c>
      <c r="K322" s="39">
        <f>IFERROR(K318/E318,"0")+IFERROR(K319/E319,"0")+IFERROR(K320/E320,"0")+IFERROR(K321/E321,"0")</f>
        <v>0</v>
      </c>
      <c r="L322" s="39">
        <f>IFERROR(L318/E318,"0")+IFERROR(L319/E319,"0")+IFERROR(L320/E320,"0")+IFERROR(L321/E321,"0")</f>
        <v>0</v>
      </c>
      <c r="M322" s="13">
        <f>IFERROR(IF(M318="",0,M318),"0")+IFERROR(IF(M319="",0,M319),"0")+IFERROR(IF(M320="",0,M320),"0")+IFERROR(IF(M321="",0,M321),"0")</f>
        <v>0</v>
      </c>
      <c r="N322" s="14"/>
      <c r="O322" s="14"/>
    </row>
    <row r="323" spans="1:15" ht="15" customHeight="1" x14ac:dyDescent="0.25">
      <c r="A323" s="43"/>
      <c r="B323" s="55"/>
      <c r="C323" s="26"/>
      <c r="D323" s="26"/>
      <c r="E323" s="26"/>
      <c r="F323" s="27"/>
      <c r="G323" s="28" t="s">
        <v>24</v>
      </c>
      <c r="H323" s="29"/>
      <c r="I323" s="30"/>
      <c r="J323" s="12" t="s">
        <v>23</v>
      </c>
      <c r="K323" s="39">
        <f>IFERROR(SUM(K318:K321),"0")</f>
        <v>0</v>
      </c>
      <c r="L323" s="39">
        <f>IFERROR(SUM(L318:L321),"0")</f>
        <v>0</v>
      </c>
      <c r="M323" s="12"/>
      <c r="N323" s="14"/>
      <c r="O323" s="14"/>
    </row>
    <row r="324" spans="1:15" ht="15" customHeight="1" x14ac:dyDescent="0.25">
      <c r="C324" s="64" t="s">
        <v>142</v>
      </c>
      <c r="D324" s="64"/>
      <c r="E324" s="64"/>
      <c r="F324" s="64"/>
      <c r="G324" s="64"/>
      <c r="H324" s="64"/>
      <c r="I324" s="64"/>
      <c r="J324" s="64"/>
      <c r="K324" s="64"/>
      <c r="L324" s="64"/>
      <c r="M324" s="64"/>
      <c r="N324" s="64"/>
      <c r="O324" s="64"/>
    </row>
    <row r="325" spans="1:15" ht="15" customHeight="1" x14ac:dyDescent="0.25">
      <c r="A325" s="4" t="s">
        <v>400</v>
      </c>
      <c r="B325" s="50"/>
      <c r="C325" s="5">
        <v>1</v>
      </c>
      <c r="D325" s="6">
        <v>4</v>
      </c>
      <c r="E325" s="5">
        <v>4</v>
      </c>
      <c r="F325" s="6">
        <v>35</v>
      </c>
      <c r="G325" s="25" t="s">
        <v>401</v>
      </c>
      <c r="H325" s="7" t="s">
        <v>0</v>
      </c>
      <c r="I325" s="7" t="s">
        <v>0</v>
      </c>
      <c r="J325" s="8" t="s">
        <v>23</v>
      </c>
      <c r="K325" s="38">
        <v>0</v>
      </c>
      <c r="L325" s="42">
        <f>IFERROR(IF(K325="",0,CEILING((K325/$E325),1)*$E325),"")</f>
        <v>0</v>
      </c>
      <c r="M325" s="9" t="str">
        <f>IFERROR(IF(L325=0,"",ROUNDUP(L325/E325,0)*0.01196),"")</f>
        <v/>
      </c>
      <c r="N325" s="10" t="s">
        <v>0</v>
      </c>
      <c r="O325" s="11" t="s">
        <v>0</v>
      </c>
    </row>
    <row r="326" spans="1:15" ht="15" customHeight="1" x14ac:dyDescent="0.25">
      <c r="A326" s="43"/>
      <c r="B326" s="55"/>
      <c r="C326" s="26"/>
      <c r="D326" s="26"/>
      <c r="E326" s="26"/>
      <c r="F326" s="27"/>
      <c r="G326" s="28" t="s">
        <v>24</v>
      </c>
      <c r="H326" s="29"/>
      <c r="I326" s="30"/>
      <c r="J326" s="12" t="s">
        <v>25</v>
      </c>
      <c r="K326" s="39">
        <f>IFERROR(K325/E325,"0")</f>
        <v>0</v>
      </c>
      <c r="L326" s="39">
        <f>IFERROR(L325/E325,"0")</f>
        <v>0</v>
      </c>
      <c r="M326" s="13">
        <f>IFERROR(IF(M325="",0,M325),"0")</f>
        <v>0</v>
      </c>
      <c r="N326" s="14"/>
      <c r="O326" s="14"/>
    </row>
    <row r="327" spans="1:15" ht="15" customHeight="1" x14ac:dyDescent="0.25">
      <c r="A327" s="43"/>
      <c r="B327" s="55"/>
      <c r="C327" s="26"/>
      <c r="D327" s="26"/>
      <c r="E327" s="26"/>
      <c r="F327" s="27"/>
      <c r="G327" s="28" t="s">
        <v>24</v>
      </c>
      <c r="H327" s="29"/>
      <c r="I327" s="30"/>
      <c r="J327" s="12" t="s">
        <v>23</v>
      </c>
      <c r="K327" s="39">
        <f>IFERROR(SUM(K325:K325),"0")</f>
        <v>0</v>
      </c>
      <c r="L327" s="39">
        <f>IFERROR(SUM(L325:L325),"0")</f>
        <v>0</v>
      </c>
      <c r="M327" s="12"/>
      <c r="N327" s="14"/>
      <c r="O327" s="14"/>
    </row>
    <row r="328" spans="1:15" ht="15" customHeight="1" x14ac:dyDescent="0.25">
      <c r="C328" s="63" t="s">
        <v>402</v>
      </c>
      <c r="D328" s="63"/>
      <c r="E328" s="63"/>
      <c r="F328" s="63"/>
      <c r="G328" s="63"/>
      <c r="H328" s="63"/>
      <c r="I328" s="63"/>
      <c r="J328" s="63"/>
      <c r="K328" s="63"/>
      <c r="L328" s="63"/>
      <c r="M328" s="63"/>
      <c r="N328" s="63"/>
      <c r="O328" s="63"/>
    </row>
    <row r="329" spans="1:15" ht="15" customHeight="1" x14ac:dyDescent="0.25">
      <c r="C329" s="64" t="s">
        <v>53</v>
      </c>
      <c r="D329" s="64"/>
      <c r="E329" s="64"/>
      <c r="F329" s="64"/>
      <c r="G329" s="64"/>
      <c r="H329" s="64"/>
      <c r="I329" s="64"/>
      <c r="J329" s="64"/>
      <c r="K329" s="64"/>
      <c r="L329" s="64"/>
      <c r="M329" s="64"/>
      <c r="N329" s="64"/>
      <c r="O329" s="64"/>
    </row>
    <row r="330" spans="1:15" ht="15" customHeight="1" x14ac:dyDescent="0.25">
      <c r="A330" s="4" t="s">
        <v>403</v>
      </c>
      <c r="B330" s="50"/>
      <c r="C330" s="5">
        <v>1.3</v>
      </c>
      <c r="D330" s="6">
        <v>4</v>
      </c>
      <c r="E330" s="5">
        <v>5.2</v>
      </c>
      <c r="F330" s="6">
        <v>35</v>
      </c>
      <c r="G330" s="25" t="s">
        <v>404</v>
      </c>
      <c r="H330" s="7" t="s">
        <v>0</v>
      </c>
      <c r="I330" s="7" t="s">
        <v>0</v>
      </c>
      <c r="J330" s="8" t="s">
        <v>23</v>
      </c>
      <c r="K330" s="38">
        <v>0</v>
      </c>
      <c r="L330" s="42">
        <f>IFERROR(IF(K330="",0,CEILING((K330/$E330),1)*$E330),"")</f>
        <v>0</v>
      </c>
      <c r="M330" s="9" t="str">
        <f>IFERROR(IF(L330=0,"",ROUNDUP(L330/E330,0)*0.01196),"")</f>
        <v/>
      </c>
      <c r="N330" s="10" t="s">
        <v>0</v>
      </c>
      <c r="O330" s="11" t="s">
        <v>0</v>
      </c>
    </row>
    <row r="331" spans="1:15" ht="15" customHeight="1" x14ac:dyDescent="0.25">
      <c r="A331" s="4" t="s">
        <v>405</v>
      </c>
      <c r="B331" s="50"/>
      <c r="C331" s="5">
        <v>0.42</v>
      </c>
      <c r="D331" s="6">
        <v>6</v>
      </c>
      <c r="E331" s="5">
        <v>2.52</v>
      </c>
      <c r="F331" s="6">
        <v>35</v>
      </c>
      <c r="G331" s="25" t="s">
        <v>406</v>
      </c>
      <c r="H331" s="7" t="s">
        <v>0</v>
      </c>
      <c r="I331" s="7" t="s">
        <v>0</v>
      </c>
      <c r="J331" s="8" t="s">
        <v>23</v>
      </c>
      <c r="K331" s="38">
        <v>0</v>
      </c>
      <c r="L331" s="42">
        <f>IFERROR(IF(K331="",0,CEILING((K331/$E331),1)*$E331),"")</f>
        <v>0</v>
      </c>
      <c r="M331" s="9" t="str">
        <f>IFERROR(IF(L331=0,"",ROUNDUP(L331/E331,0)*0.00753),"")</f>
        <v/>
      </c>
      <c r="N331" s="10" t="s">
        <v>0</v>
      </c>
      <c r="O331" s="11" t="s">
        <v>0</v>
      </c>
    </row>
    <row r="332" spans="1:15" ht="15" customHeight="1" x14ac:dyDescent="0.25">
      <c r="A332" s="43"/>
      <c r="B332" s="55"/>
      <c r="C332" s="26"/>
      <c r="D332" s="26"/>
      <c r="E332" s="26"/>
      <c r="F332" s="27"/>
      <c r="G332" s="28" t="s">
        <v>24</v>
      </c>
      <c r="H332" s="29"/>
      <c r="I332" s="30"/>
      <c r="J332" s="12" t="s">
        <v>25</v>
      </c>
      <c r="K332" s="39">
        <f>IFERROR(K330/E330,"0")+IFERROR(K331/E331,"0")</f>
        <v>0</v>
      </c>
      <c r="L332" s="39">
        <f>IFERROR(L330/E330,"0")+IFERROR(L331/E331,"0")</f>
        <v>0</v>
      </c>
      <c r="M332" s="13">
        <f>IFERROR(IF(M330="",0,M330),"0")+IFERROR(IF(M331="",0,M331),"0")</f>
        <v>0</v>
      </c>
      <c r="N332" s="14"/>
      <c r="O332" s="14"/>
    </row>
    <row r="333" spans="1:15" ht="15" customHeight="1" x14ac:dyDescent="0.25">
      <c r="A333" s="43"/>
      <c r="B333" s="55"/>
      <c r="C333" s="26"/>
      <c r="D333" s="26"/>
      <c r="E333" s="26"/>
      <c r="F333" s="27"/>
      <c r="G333" s="28" t="s">
        <v>24</v>
      </c>
      <c r="H333" s="29"/>
      <c r="I333" s="30"/>
      <c r="J333" s="12" t="s">
        <v>23</v>
      </c>
      <c r="K333" s="39">
        <f>IFERROR(SUM(K330:K331),"0")</f>
        <v>0</v>
      </c>
      <c r="L333" s="39">
        <f>IFERROR(SUM(L330:L331),"0")</f>
        <v>0</v>
      </c>
      <c r="M333" s="12"/>
      <c r="N333" s="14"/>
      <c r="O333" s="14"/>
    </row>
    <row r="334" spans="1:15" ht="15" customHeight="1" x14ac:dyDescent="0.25">
      <c r="C334" s="64" t="s">
        <v>20</v>
      </c>
      <c r="D334" s="64"/>
      <c r="E334" s="64"/>
      <c r="F334" s="64"/>
      <c r="G334" s="64"/>
      <c r="H334" s="64"/>
      <c r="I334" s="64"/>
      <c r="J334" s="64"/>
      <c r="K334" s="64"/>
      <c r="L334" s="64"/>
      <c r="M334" s="64"/>
      <c r="N334" s="64"/>
      <c r="O334" s="64"/>
    </row>
    <row r="335" spans="1:15" ht="15" customHeight="1" x14ac:dyDescent="0.25">
      <c r="A335" s="4" t="s">
        <v>407</v>
      </c>
      <c r="B335" s="50"/>
      <c r="C335" s="5">
        <v>0.7</v>
      </c>
      <c r="D335" s="6">
        <v>6</v>
      </c>
      <c r="E335" s="5">
        <v>4.2</v>
      </c>
      <c r="F335" s="6">
        <v>45</v>
      </c>
      <c r="G335" s="61" t="s">
        <v>408</v>
      </c>
      <c r="H335" s="7" t="s">
        <v>0</v>
      </c>
      <c r="I335" s="7" t="s">
        <v>0</v>
      </c>
      <c r="J335" s="8" t="s">
        <v>23</v>
      </c>
      <c r="K335" s="38">
        <v>8</v>
      </c>
      <c r="L335" s="42">
        <f>IFERROR(IF(K335="",0,CEILING((K335/$E335),1)*$E335),"")</f>
        <v>8.4</v>
      </c>
      <c r="M335" s="9">
        <f>IFERROR(IF(L335=0,"",ROUNDUP(L335/E335,0)*0.00753),"")</f>
        <v>1.506E-2</v>
      </c>
      <c r="N335" s="10" t="s">
        <v>0</v>
      </c>
      <c r="O335" s="11" t="s">
        <v>0</v>
      </c>
    </row>
    <row r="336" spans="1:15" ht="15" customHeight="1" x14ac:dyDescent="0.25">
      <c r="A336" s="4" t="s">
        <v>409</v>
      </c>
      <c r="B336" s="50"/>
      <c r="C336" s="5">
        <v>0.35</v>
      </c>
      <c r="D336" s="6">
        <v>6</v>
      </c>
      <c r="E336" s="5">
        <v>2.1</v>
      </c>
      <c r="F336" s="6">
        <v>45</v>
      </c>
      <c r="G336" s="61" t="s">
        <v>410</v>
      </c>
      <c r="H336" s="7" t="s">
        <v>0</v>
      </c>
      <c r="I336" s="7" t="s">
        <v>0</v>
      </c>
      <c r="J336" s="8" t="s">
        <v>23</v>
      </c>
      <c r="K336" s="38">
        <v>4</v>
      </c>
      <c r="L336" s="42">
        <f>IFERROR(IF(K336="",0,CEILING((K336/$E336),1)*$E336),"")</f>
        <v>4.2</v>
      </c>
      <c r="M336" s="9">
        <f>IFERROR(IF(L336=0,"",ROUNDUP(L336/E336,0)*0.00502),"")</f>
        <v>1.004E-2</v>
      </c>
      <c r="N336" s="10" t="s">
        <v>0</v>
      </c>
      <c r="O336" s="11" t="s">
        <v>0</v>
      </c>
    </row>
    <row r="337" spans="1:15" ht="15" customHeight="1" x14ac:dyDescent="0.25">
      <c r="A337" s="4" t="s">
        <v>411</v>
      </c>
      <c r="B337" s="50"/>
      <c r="C337" s="5">
        <v>0.28000000000000003</v>
      </c>
      <c r="D337" s="6">
        <v>6</v>
      </c>
      <c r="E337" s="5">
        <v>1.68</v>
      </c>
      <c r="F337" s="6">
        <v>45</v>
      </c>
      <c r="G337" s="25" t="s">
        <v>412</v>
      </c>
      <c r="H337" s="7" t="s">
        <v>0</v>
      </c>
      <c r="I337" s="7" t="s">
        <v>0</v>
      </c>
      <c r="J337" s="8" t="s">
        <v>23</v>
      </c>
      <c r="K337" s="38">
        <v>0</v>
      </c>
      <c r="L337" s="42">
        <f>IFERROR(IF(K337="",0,CEILING((K337/$E337),1)*$E337),"")</f>
        <v>0</v>
      </c>
      <c r="M337" s="9" t="str">
        <f>IFERROR(IF(L337=0,"",ROUNDUP(L337/E337,0)*0.00502),"")</f>
        <v/>
      </c>
      <c r="N337" s="10" t="s">
        <v>0</v>
      </c>
      <c r="O337" s="11" t="s">
        <v>0</v>
      </c>
    </row>
    <row r="338" spans="1:15" ht="15" customHeight="1" x14ac:dyDescent="0.25">
      <c r="A338" s="4" t="s">
        <v>413</v>
      </c>
      <c r="B338" s="50"/>
      <c r="C338" s="5">
        <v>0.35</v>
      </c>
      <c r="D338" s="6">
        <v>6</v>
      </c>
      <c r="E338" s="5">
        <v>2.1</v>
      </c>
      <c r="F338" s="6">
        <v>45</v>
      </c>
      <c r="G338" s="25" t="s">
        <v>414</v>
      </c>
      <c r="H338" s="7" t="s">
        <v>0</v>
      </c>
      <c r="I338" s="7" t="s">
        <v>0</v>
      </c>
      <c r="J338" s="8" t="s">
        <v>23</v>
      </c>
      <c r="K338" s="38">
        <v>0</v>
      </c>
      <c r="L338" s="42">
        <f>IFERROR(IF(K338="",0,CEILING((K338/$E338),1)*$E338),"")</f>
        <v>0</v>
      </c>
      <c r="M338" s="9" t="str">
        <f>IFERROR(IF(L338=0,"",ROUNDUP(L338/E338,0)*0.00502),"")</f>
        <v/>
      </c>
      <c r="N338" s="10" t="s">
        <v>0</v>
      </c>
      <c r="O338" s="11" t="s">
        <v>0</v>
      </c>
    </row>
    <row r="339" spans="1:15" ht="15" customHeight="1" x14ac:dyDescent="0.25">
      <c r="A339" s="4" t="s">
        <v>415</v>
      </c>
      <c r="B339" s="50"/>
      <c r="C339" s="5">
        <v>0.28000000000000003</v>
      </c>
      <c r="D339" s="6">
        <v>4</v>
      </c>
      <c r="E339" s="5">
        <v>1.1200000000000001</v>
      </c>
      <c r="F339" s="6">
        <v>40</v>
      </c>
      <c r="G339" s="25" t="s">
        <v>416</v>
      </c>
      <c r="H339" s="7" t="s">
        <v>0</v>
      </c>
      <c r="I339" s="7" t="s">
        <v>0</v>
      </c>
      <c r="J339" s="8" t="s">
        <v>23</v>
      </c>
      <c r="K339" s="38">
        <v>0</v>
      </c>
      <c r="L339" s="42">
        <f>IFERROR(IF(K339="",0,CEILING((K339/$E339),1)*$E339),"")</f>
        <v>0</v>
      </c>
      <c r="M339" s="9" t="str">
        <f>IFERROR(IF(L339=0,"",ROUNDUP(L339/E339,0)*0.00502),"")</f>
        <v/>
      </c>
      <c r="N339" s="10" t="s">
        <v>0</v>
      </c>
      <c r="O339" s="11" t="s">
        <v>0</v>
      </c>
    </row>
    <row r="340" spans="1:15" ht="15" customHeight="1" x14ac:dyDescent="0.25">
      <c r="A340" s="43"/>
      <c r="B340" s="55"/>
      <c r="C340" s="26"/>
      <c r="D340" s="26"/>
      <c r="E340" s="26"/>
      <c r="F340" s="27"/>
      <c r="G340" s="28" t="s">
        <v>24</v>
      </c>
      <c r="H340" s="29"/>
      <c r="I340" s="30"/>
      <c r="J340" s="12" t="s">
        <v>25</v>
      </c>
      <c r="K340" s="39">
        <f>IFERROR(K335/E335,"0")+IFERROR(K336/E336,"0")+IFERROR(K337/E337,"0")+IFERROR(K338/E338,"0")+IFERROR(K339/E339,"0")</f>
        <v>3.8095238095238093</v>
      </c>
      <c r="L340" s="39">
        <f>IFERROR(L335/E335,"0")+IFERROR(L336/E336,"0")+IFERROR(L337/E337,"0")+IFERROR(L338/E338,"0")+IFERROR(L339/E339,"0")</f>
        <v>4</v>
      </c>
      <c r="M340" s="13">
        <f>IFERROR(IF(M335="",0,M335),"0")+IFERROR(IF(M336="",0,M336),"0")+IFERROR(IF(M337="",0,M337),"0")+IFERROR(IF(M338="",0,M338),"0")+IFERROR(IF(M339="",0,M339),"0")</f>
        <v>2.5100000000000001E-2</v>
      </c>
      <c r="N340" s="14"/>
      <c r="O340" s="14"/>
    </row>
    <row r="341" spans="1:15" ht="15" customHeight="1" x14ac:dyDescent="0.25">
      <c r="A341" s="43"/>
      <c r="B341" s="55"/>
      <c r="C341" s="26"/>
      <c r="D341" s="26"/>
      <c r="E341" s="26"/>
      <c r="F341" s="27"/>
      <c r="G341" s="28" t="s">
        <v>24</v>
      </c>
      <c r="H341" s="29"/>
      <c r="I341" s="30"/>
      <c r="J341" s="12" t="s">
        <v>23</v>
      </c>
      <c r="K341" s="39">
        <f>IFERROR(SUM(K335:K339),"0")</f>
        <v>12</v>
      </c>
      <c r="L341" s="39">
        <f>IFERROR(SUM(L335:L339),"0")</f>
        <v>12.600000000000001</v>
      </c>
      <c r="M341" s="12"/>
      <c r="N341" s="14"/>
      <c r="O341" s="14"/>
    </row>
    <row r="342" spans="1:15" ht="15" customHeight="1" x14ac:dyDescent="0.25">
      <c r="C342" s="65" t="s">
        <v>479</v>
      </c>
      <c r="D342" s="65"/>
      <c r="E342" s="65"/>
      <c r="F342" s="65"/>
      <c r="G342" s="65"/>
      <c r="H342" s="65"/>
      <c r="I342" s="65"/>
      <c r="J342" s="65"/>
      <c r="K342" s="65"/>
      <c r="L342" s="65"/>
      <c r="M342" s="65"/>
      <c r="N342" s="65"/>
      <c r="O342" s="65"/>
    </row>
    <row r="343" spans="1:15" ht="15" customHeight="1" x14ac:dyDescent="0.25">
      <c r="C343" s="63" t="s">
        <v>417</v>
      </c>
      <c r="D343" s="63"/>
      <c r="E343" s="63"/>
      <c r="F343" s="63"/>
      <c r="G343" s="63"/>
      <c r="H343" s="63"/>
      <c r="I343" s="63"/>
      <c r="J343" s="63"/>
      <c r="K343" s="63"/>
      <c r="L343" s="63"/>
      <c r="M343" s="63"/>
      <c r="N343" s="63"/>
      <c r="O343" s="63"/>
    </row>
    <row r="344" spans="1:15" ht="15" customHeight="1" x14ac:dyDescent="0.25">
      <c r="C344" s="64" t="s">
        <v>59</v>
      </c>
      <c r="D344" s="64"/>
      <c r="E344" s="64"/>
      <c r="F344" s="64"/>
      <c r="G344" s="64"/>
      <c r="H344" s="64"/>
      <c r="I344" s="64"/>
      <c r="J344" s="64"/>
      <c r="K344" s="64"/>
      <c r="L344" s="64"/>
      <c r="M344" s="64"/>
      <c r="N344" s="64"/>
      <c r="O344" s="64"/>
    </row>
    <row r="345" spans="1:15" ht="15" customHeight="1" x14ac:dyDescent="0.25">
      <c r="A345" s="4" t="s">
        <v>418</v>
      </c>
      <c r="B345" s="50" t="s">
        <v>531</v>
      </c>
      <c r="C345" s="5">
        <v>0.88</v>
      </c>
      <c r="D345" s="6">
        <v>6</v>
      </c>
      <c r="E345" s="5">
        <v>5.28</v>
      </c>
      <c r="F345" s="6">
        <v>55</v>
      </c>
      <c r="G345" s="25" t="s">
        <v>419</v>
      </c>
      <c r="H345" s="7" t="s">
        <v>0</v>
      </c>
      <c r="I345" s="7" t="s">
        <v>0</v>
      </c>
      <c r="J345" s="8" t="s">
        <v>23</v>
      </c>
      <c r="K345" s="38">
        <v>0</v>
      </c>
      <c r="L345" s="42">
        <f t="shared" ref="L345:L350" si="15">IFERROR(IF(K345="",0,CEILING((K345/$E345),1)*$E345),"")</f>
        <v>0</v>
      </c>
      <c r="M345" s="9" t="str">
        <f>IFERROR(IF(L345=0,"",ROUNDUP(L345/E345,0)*0.01196),"")</f>
        <v/>
      </c>
      <c r="N345" s="10" t="s">
        <v>0</v>
      </c>
      <c r="O345" s="11" t="s">
        <v>0</v>
      </c>
    </row>
    <row r="346" spans="1:15" ht="15" customHeight="1" x14ac:dyDescent="0.25">
      <c r="A346" s="4" t="s">
        <v>420</v>
      </c>
      <c r="B346" s="50" t="s">
        <v>530</v>
      </c>
      <c r="C346" s="5">
        <v>0.88</v>
      </c>
      <c r="D346" s="6">
        <v>6</v>
      </c>
      <c r="E346" s="5">
        <v>5.28</v>
      </c>
      <c r="F346" s="6">
        <v>55</v>
      </c>
      <c r="G346" s="60" t="s">
        <v>421</v>
      </c>
      <c r="H346" s="7" t="s">
        <v>0</v>
      </c>
      <c r="I346" s="7" t="s">
        <v>0</v>
      </c>
      <c r="J346" s="8" t="s">
        <v>23</v>
      </c>
      <c r="K346" s="38">
        <v>0</v>
      </c>
      <c r="L346" s="42">
        <f t="shared" si="15"/>
        <v>0</v>
      </c>
      <c r="M346" s="9" t="str">
        <f>IFERROR(IF(L346=0,"",ROUNDUP(L346/E346,0)*0.01196),"")</f>
        <v/>
      </c>
      <c r="N346" s="10" t="s">
        <v>0</v>
      </c>
      <c r="O346" s="11" t="s">
        <v>0</v>
      </c>
    </row>
    <row r="347" spans="1:15" ht="15" customHeight="1" x14ac:dyDescent="0.25">
      <c r="A347" s="4" t="s">
        <v>422</v>
      </c>
      <c r="B347" s="59" t="s">
        <v>540</v>
      </c>
      <c r="C347" s="5">
        <v>0.88</v>
      </c>
      <c r="D347" s="6">
        <v>6</v>
      </c>
      <c r="E347" s="5">
        <v>5.28</v>
      </c>
      <c r="F347" s="6">
        <v>50</v>
      </c>
      <c r="G347" s="25" t="s">
        <v>423</v>
      </c>
      <c r="H347" s="7" t="s">
        <v>0</v>
      </c>
      <c r="I347" s="7" t="s">
        <v>0</v>
      </c>
      <c r="J347" s="8" t="s">
        <v>23</v>
      </c>
      <c r="K347" s="38">
        <v>0</v>
      </c>
      <c r="L347" s="42">
        <f t="shared" si="15"/>
        <v>0</v>
      </c>
      <c r="M347" s="9" t="str">
        <f>IFERROR(IF(L347=0,"",ROUNDUP(L347/E347,0)*0.01196),"")</f>
        <v/>
      </c>
      <c r="N347" s="10" t="s">
        <v>0</v>
      </c>
      <c r="O347" s="11" t="s">
        <v>0</v>
      </c>
    </row>
    <row r="348" spans="1:15" ht="15" customHeight="1" x14ac:dyDescent="0.25">
      <c r="A348" s="4" t="s">
        <v>424</v>
      </c>
      <c r="B348" s="50" t="s">
        <v>532</v>
      </c>
      <c r="C348" s="5">
        <v>0.88</v>
      </c>
      <c r="D348" s="6">
        <v>6</v>
      </c>
      <c r="E348" s="5">
        <v>5.28</v>
      </c>
      <c r="F348" s="6">
        <v>55</v>
      </c>
      <c r="G348" s="25" t="s">
        <v>425</v>
      </c>
      <c r="H348" s="7" t="s">
        <v>0</v>
      </c>
      <c r="I348" s="7" t="s">
        <v>0</v>
      </c>
      <c r="J348" s="8" t="s">
        <v>23</v>
      </c>
      <c r="K348" s="38">
        <v>0</v>
      </c>
      <c r="L348" s="42">
        <f t="shared" si="15"/>
        <v>0</v>
      </c>
      <c r="M348" s="9" t="str">
        <f>IFERROR(IF(L348=0,"",ROUNDUP(L348/E348,0)*0.01196),"")</f>
        <v/>
      </c>
      <c r="N348" s="10" t="s">
        <v>0</v>
      </c>
      <c r="O348" s="11" t="s">
        <v>0</v>
      </c>
    </row>
    <row r="349" spans="1:15" ht="15" customHeight="1" x14ac:dyDescent="0.25">
      <c r="A349" s="4" t="s">
        <v>426</v>
      </c>
      <c r="B349" s="50" t="s">
        <v>533</v>
      </c>
      <c r="C349" s="5">
        <v>0.4</v>
      </c>
      <c r="D349" s="6">
        <v>6</v>
      </c>
      <c r="E349" s="5">
        <v>2.4</v>
      </c>
      <c r="F349" s="6">
        <v>50</v>
      </c>
      <c r="G349" s="25" t="s">
        <v>427</v>
      </c>
      <c r="H349" s="7" t="s">
        <v>0</v>
      </c>
      <c r="I349" s="7" t="s">
        <v>0</v>
      </c>
      <c r="J349" s="8" t="s">
        <v>23</v>
      </c>
      <c r="K349" s="38">
        <v>0</v>
      </c>
      <c r="L349" s="42">
        <f t="shared" si="15"/>
        <v>0</v>
      </c>
      <c r="M349" s="9" t="str">
        <f>IFERROR(IF(L349=0,"",ROUNDUP(L349/E349,0)*0.00753),"")</f>
        <v/>
      </c>
      <c r="N349" s="10" t="s">
        <v>0</v>
      </c>
      <c r="O349" s="11" t="s">
        <v>0</v>
      </c>
    </row>
    <row r="350" spans="1:15" ht="15" customHeight="1" x14ac:dyDescent="0.25">
      <c r="A350" s="4" t="s">
        <v>428</v>
      </c>
      <c r="B350" s="50"/>
      <c r="C350" s="5">
        <v>0.4</v>
      </c>
      <c r="D350" s="6">
        <v>6</v>
      </c>
      <c r="E350" s="5">
        <v>2.4</v>
      </c>
      <c r="F350" s="6">
        <v>50</v>
      </c>
      <c r="G350" s="25" t="s">
        <v>429</v>
      </c>
      <c r="H350" s="7" t="s">
        <v>0</v>
      </c>
      <c r="I350" s="7" t="s">
        <v>0</v>
      </c>
      <c r="J350" s="8" t="s">
        <v>23</v>
      </c>
      <c r="K350" s="38">
        <v>0</v>
      </c>
      <c r="L350" s="42">
        <f t="shared" si="15"/>
        <v>0</v>
      </c>
      <c r="M350" s="9" t="str">
        <f>IFERROR(IF(L350=0,"",ROUNDUP(L350/E350,0)*0.00753),"")</f>
        <v/>
      </c>
      <c r="N350" s="10" t="s">
        <v>0</v>
      </c>
      <c r="O350" s="11" t="s">
        <v>0</v>
      </c>
    </row>
    <row r="351" spans="1:15" ht="15" customHeight="1" x14ac:dyDescent="0.25">
      <c r="A351" s="43"/>
      <c r="B351" s="55"/>
      <c r="C351" s="26"/>
      <c r="D351" s="26"/>
      <c r="E351" s="26"/>
      <c r="F351" s="27"/>
      <c r="G351" s="28" t="s">
        <v>24</v>
      </c>
      <c r="H351" s="29"/>
      <c r="I351" s="30"/>
      <c r="J351" s="12" t="s">
        <v>25</v>
      </c>
      <c r="K351" s="39">
        <f>IFERROR(K345/E345,"0")+IFERROR(K346/E346,"0")+IFERROR(K347/E347,"0")+IFERROR(K348/E348,"0")+IFERROR(K349/E349,"0")+IFERROR(K350/E350,"0")</f>
        <v>0</v>
      </c>
      <c r="L351" s="39">
        <f>IFERROR(L345/E345,"0")+IFERROR(L346/E346,"0")+IFERROR(L347/E347,"0")+IFERROR(L348/E348,"0")+IFERROR(L349/E349,"0")+IFERROR(L350/E350,"0")</f>
        <v>0</v>
      </c>
      <c r="M351" s="13">
        <f>IFERROR(IF(M345="",0,M345),"0")+IFERROR(IF(M346="",0,M346),"0")+IFERROR(IF(M347="",0,M347),"0")+IFERROR(IF(M348="",0,M348),"0")+IFERROR(IF(M349="",0,M349),"0")+IFERROR(IF(M350="",0,M350),"0")</f>
        <v>0</v>
      </c>
      <c r="N351" s="14"/>
      <c r="O351" s="14"/>
    </row>
    <row r="352" spans="1:15" ht="15" customHeight="1" x14ac:dyDescent="0.25">
      <c r="A352" s="43"/>
      <c r="B352" s="55"/>
      <c r="C352" s="26"/>
      <c r="D352" s="26"/>
      <c r="E352" s="26"/>
      <c r="F352" s="27"/>
      <c r="G352" s="28" t="s">
        <v>24</v>
      </c>
      <c r="H352" s="29"/>
      <c r="I352" s="30"/>
      <c r="J352" s="12" t="s">
        <v>23</v>
      </c>
      <c r="K352" s="39">
        <f>IFERROR(SUM(K345:K350),"0")</f>
        <v>0</v>
      </c>
      <c r="L352" s="39">
        <f>IFERROR(SUM(L345:L350),"0")</f>
        <v>0</v>
      </c>
      <c r="M352" s="12"/>
      <c r="N352" s="14"/>
      <c r="O352" s="14"/>
    </row>
    <row r="353" spans="1:15" ht="15" customHeight="1" x14ac:dyDescent="0.25">
      <c r="C353" s="64" t="s">
        <v>53</v>
      </c>
      <c r="D353" s="64"/>
      <c r="E353" s="64"/>
      <c r="F353" s="64"/>
      <c r="G353" s="64"/>
      <c r="H353" s="64"/>
      <c r="I353" s="64"/>
      <c r="J353" s="64"/>
      <c r="K353" s="64"/>
      <c r="L353" s="64"/>
      <c r="M353" s="64"/>
      <c r="N353" s="64"/>
      <c r="O353" s="64"/>
    </row>
    <row r="354" spans="1:15" ht="15" customHeight="1" x14ac:dyDescent="0.25">
      <c r="A354" s="4" t="s">
        <v>430</v>
      </c>
      <c r="B354" s="50" t="s">
        <v>534</v>
      </c>
      <c r="C354" s="5">
        <v>0.88</v>
      </c>
      <c r="D354" s="6">
        <v>6</v>
      </c>
      <c r="E354" s="5">
        <v>5.28</v>
      </c>
      <c r="F354" s="6">
        <v>55</v>
      </c>
      <c r="G354" s="60" t="s">
        <v>431</v>
      </c>
      <c r="H354" s="7" t="s">
        <v>0</v>
      </c>
      <c r="I354" s="7" t="s">
        <v>0</v>
      </c>
      <c r="J354" s="8" t="s">
        <v>23</v>
      </c>
      <c r="K354" s="38">
        <v>0</v>
      </c>
      <c r="L354" s="42">
        <f>IFERROR(IF(K354="",0,CEILING((K354/$E354),1)*$E354),"")</f>
        <v>0</v>
      </c>
      <c r="M354" s="9" t="str">
        <f>IFERROR(IF(L354=0,"",ROUNDUP(L354/E354,0)*0.01196),"")</f>
        <v/>
      </c>
      <c r="N354" s="10" t="s">
        <v>0</v>
      </c>
      <c r="O354" s="11" t="s">
        <v>0</v>
      </c>
    </row>
    <row r="355" spans="1:15" ht="15" customHeight="1" x14ac:dyDescent="0.25">
      <c r="A355" s="43"/>
      <c r="B355" s="55"/>
      <c r="C355" s="26"/>
      <c r="D355" s="26"/>
      <c r="E355" s="26"/>
      <c r="F355" s="27"/>
      <c r="G355" s="28" t="s">
        <v>24</v>
      </c>
      <c r="H355" s="29"/>
      <c r="I355" s="30"/>
      <c r="J355" s="12" t="s">
        <v>25</v>
      </c>
      <c r="K355" s="39">
        <f>IFERROR(K354/E354,"0")</f>
        <v>0</v>
      </c>
      <c r="L355" s="39">
        <f>IFERROR(L354/E354,"0")</f>
        <v>0</v>
      </c>
      <c r="M355" s="13">
        <f>IFERROR(IF(M354="",0,M354),"0")</f>
        <v>0</v>
      </c>
      <c r="N355" s="14"/>
      <c r="O355" s="14"/>
    </row>
    <row r="356" spans="1:15" ht="15" customHeight="1" x14ac:dyDescent="0.25">
      <c r="A356" s="43"/>
      <c r="B356" s="55"/>
      <c r="C356" s="26"/>
      <c r="D356" s="26"/>
      <c r="E356" s="26"/>
      <c r="F356" s="27"/>
      <c r="G356" s="28" t="s">
        <v>24</v>
      </c>
      <c r="H356" s="29"/>
      <c r="I356" s="30"/>
      <c r="J356" s="12" t="s">
        <v>23</v>
      </c>
      <c r="K356" s="39">
        <f>IFERROR(SUM(K354:K354),"0")</f>
        <v>0</v>
      </c>
      <c r="L356" s="39">
        <f>IFERROR(SUM(L354:L354),"0")</f>
        <v>0</v>
      </c>
      <c r="M356" s="12"/>
      <c r="N356" s="14"/>
      <c r="O356" s="14"/>
    </row>
    <row r="357" spans="1:15" ht="15" customHeight="1" x14ac:dyDescent="0.25">
      <c r="C357" s="64" t="s">
        <v>20</v>
      </c>
      <c r="D357" s="64"/>
      <c r="E357" s="64"/>
      <c r="F357" s="64"/>
      <c r="G357" s="64"/>
      <c r="H357" s="64"/>
      <c r="I357" s="64"/>
      <c r="J357" s="64"/>
      <c r="K357" s="64"/>
      <c r="L357" s="64"/>
      <c r="M357" s="64"/>
      <c r="N357" s="64"/>
      <c r="O357" s="64"/>
    </row>
    <row r="358" spans="1:15" ht="15" customHeight="1" x14ac:dyDescent="0.25">
      <c r="A358" s="4" t="s">
        <v>432</v>
      </c>
      <c r="B358" s="50"/>
      <c r="C358" s="5">
        <v>0.6</v>
      </c>
      <c r="D358" s="6">
        <v>6</v>
      </c>
      <c r="E358" s="5">
        <v>3.6</v>
      </c>
      <c r="F358" s="6">
        <v>55</v>
      </c>
      <c r="G358" s="25" t="s">
        <v>433</v>
      </c>
      <c r="H358" s="7" t="s">
        <v>0</v>
      </c>
      <c r="I358" s="7" t="s">
        <v>0</v>
      </c>
      <c r="J358" s="8" t="s">
        <v>23</v>
      </c>
      <c r="K358" s="38">
        <v>0</v>
      </c>
      <c r="L358" s="42">
        <f>IFERROR(IF(K358="",0,CEILING((K358/$E358),1)*$E358),"")</f>
        <v>0</v>
      </c>
      <c r="M358" s="9" t="str">
        <f>IFERROR(IF(L358=0,"",ROUNDUP(L358/E358,0)*0.00937),"")</f>
        <v/>
      </c>
      <c r="N358" s="10" t="s">
        <v>0</v>
      </c>
      <c r="O358" s="11" t="s">
        <v>197</v>
      </c>
    </row>
    <row r="359" spans="1:15" ht="15" customHeight="1" x14ac:dyDescent="0.25">
      <c r="A359" s="4" t="s">
        <v>434</v>
      </c>
      <c r="B359" s="50"/>
      <c r="C359" s="5">
        <v>0.6</v>
      </c>
      <c r="D359" s="6">
        <v>6</v>
      </c>
      <c r="E359" s="5">
        <v>3.6</v>
      </c>
      <c r="F359" s="6">
        <v>55</v>
      </c>
      <c r="G359" s="25" t="s">
        <v>435</v>
      </c>
      <c r="H359" s="7" t="s">
        <v>0</v>
      </c>
      <c r="I359" s="7" t="s">
        <v>0</v>
      </c>
      <c r="J359" s="8" t="s">
        <v>23</v>
      </c>
      <c r="K359" s="38">
        <v>0</v>
      </c>
      <c r="L359" s="42">
        <f>IFERROR(IF(K359="",0,CEILING((K359/$E359),1)*$E359),"")</f>
        <v>0</v>
      </c>
      <c r="M359" s="9" t="str">
        <f>IFERROR(IF(L359=0,"",ROUNDUP(L359/E359,0)*0.00937),"")</f>
        <v/>
      </c>
      <c r="N359" s="10" t="s">
        <v>0</v>
      </c>
      <c r="O359" s="11" t="s">
        <v>197</v>
      </c>
    </row>
    <row r="360" spans="1:15" ht="15" customHeight="1" x14ac:dyDescent="0.25">
      <c r="A360" s="4" t="s">
        <v>436</v>
      </c>
      <c r="B360" s="50" t="s">
        <v>546</v>
      </c>
      <c r="C360" s="5">
        <v>0.88</v>
      </c>
      <c r="D360" s="6">
        <v>6</v>
      </c>
      <c r="E360" s="5">
        <v>5.28</v>
      </c>
      <c r="F360" s="6">
        <v>55</v>
      </c>
      <c r="G360" s="60" t="s">
        <v>437</v>
      </c>
      <c r="H360" s="7" t="s">
        <v>0</v>
      </c>
      <c r="I360" s="7" t="s">
        <v>0</v>
      </c>
      <c r="J360" s="8" t="s">
        <v>23</v>
      </c>
      <c r="K360" s="38">
        <v>50</v>
      </c>
      <c r="L360" s="42">
        <f>IFERROR(IF(K360="",0,CEILING((K360/$E360),1)*$E360),"")</f>
        <v>52.800000000000004</v>
      </c>
      <c r="M360" s="9">
        <f>IFERROR(IF(L360=0,"",ROUNDUP(L360/E360,0)*0.01196),"")</f>
        <v>0.1196</v>
      </c>
      <c r="N360" s="10" t="s">
        <v>0</v>
      </c>
      <c r="O360" s="11" t="s">
        <v>0</v>
      </c>
    </row>
    <row r="361" spans="1:15" ht="15" customHeight="1" x14ac:dyDescent="0.25">
      <c r="A361" s="4" t="s">
        <v>438</v>
      </c>
      <c r="B361" s="50" t="s">
        <v>547</v>
      </c>
      <c r="C361" s="5">
        <v>0.88</v>
      </c>
      <c r="D361" s="6">
        <v>6</v>
      </c>
      <c r="E361" s="5">
        <v>5.28</v>
      </c>
      <c r="F361" s="6">
        <v>55</v>
      </c>
      <c r="G361" s="25" t="s">
        <v>439</v>
      </c>
      <c r="H361" s="7" t="s">
        <v>0</v>
      </c>
      <c r="I361" s="7" t="s">
        <v>0</v>
      </c>
      <c r="J361" s="8" t="s">
        <v>23</v>
      </c>
      <c r="K361" s="38">
        <v>30</v>
      </c>
      <c r="L361" s="42">
        <f>IFERROR(IF(K361="",0,CEILING((K361/$E361),1)*$E361),"")</f>
        <v>31.68</v>
      </c>
      <c r="M361" s="9">
        <f>IFERROR(IF(L361=0,"",ROUNDUP(L361/E361,0)*0.01196),"")</f>
        <v>7.1760000000000004E-2</v>
      </c>
      <c r="N361" s="10" t="s">
        <v>0</v>
      </c>
      <c r="O361" s="11" t="s">
        <v>0</v>
      </c>
    </row>
    <row r="362" spans="1:15" ht="15" customHeight="1" x14ac:dyDescent="0.25">
      <c r="A362" s="4" t="s">
        <v>440</v>
      </c>
      <c r="B362" s="50" t="s">
        <v>535</v>
      </c>
      <c r="C362" s="5">
        <v>0.88</v>
      </c>
      <c r="D362" s="6">
        <v>6</v>
      </c>
      <c r="E362" s="5">
        <v>5.28</v>
      </c>
      <c r="F362" s="6">
        <v>55</v>
      </c>
      <c r="G362" s="60" t="s">
        <v>441</v>
      </c>
      <c r="H362" s="7" t="s">
        <v>0</v>
      </c>
      <c r="I362" s="7" t="s">
        <v>0</v>
      </c>
      <c r="J362" s="8" t="s">
        <v>23</v>
      </c>
      <c r="K362" s="38">
        <v>0</v>
      </c>
      <c r="L362" s="42">
        <f>IFERROR(IF(K362="",0,CEILING((K362/$E362),1)*$E362),"")</f>
        <v>0</v>
      </c>
      <c r="M362" s="9" t="str">
        <f>IFERROR(IF(L362=0,"",ROUNDUP(L362/E362,0)*0.01196),"")</f>
        <v/>
      </c>
      <c r="N362" s="10" t="s">
        <v>0</v>
      </c>
      <c r="O362" s="11" t="s">
        <v>0</v>
      </c>
    </row>
    <row r="363" spans="1:15" ht="15" customHeight="1" x14ac:dyDescent="0.25">
      <c r="A363" s="43"/>
      <c r="B363" s="55"/>
      <c r="C363" s="26"/>
      <c r="D363" s="26"/>
      <c r="E363" s="26"/>
      <c r="F363" s="27"/>
      <c r="G363" s="28" t="s">
        <v>24</v>
      </c>
      <c r="H363" s="29"/>
      <c r="I363" s="30"/>
      <c r="J363" s="12" t="s">
        <v>25</v>
      </c>
      <c r="K363" s="39">
        <f>IFERROR(K358/E358,"0")+IFERROR(K359/E359,"0")+IFERROR(K360/E360,"0")+IFERROR(K361/E361,"0")+IFERROR(K362/E362,"0")</f>
        <v>15.15151515151515</v>
      </c>
      <c r="L363" s="39">
        <f>IFERROR(L358/E358,"0")+IFERROR(L359/E359,"0")+IFERROR(L360/E360,"0")+IFERROR(L361/E361,"0")+IFERROR(L362/E362,"0")</f>
        <v>16</v>
      </c>
      <c r="M363" s="13">
        <f>IFERROR(IF(M358="",0,M358),"0")+IFERROR(IF(M359="",0,M359),"0")+IFERROR(IF(M360="",0,M360),"0")+IFERROR(IF(M361="",0,M361),"0")+IFERROR(IF(M362="",0,M362),"0")</f>
        <v>0.19136</v>
      </c>
      <c r="N363" s="14"/>
      <c r="O363" s="14"/>
    </row>
    <row r="364" spans="1:15" ht="15" customHeight="1" x14ac:dyDescent="0.25">
      <c r="A364" s="43"/>
      <c r="B364" s="55"/>
      <c r="C364" s="26"/>
      <c r="D364" s="26"/>
      <c r="E364" s="26"/>
      <c r="F364" s="27"/>
      <c r="G364" s="28" t="s">
        <v>24</v>
      </c>
      <c r="H364" s="29"/>
      <c r="I364" s="30"/>
      <c r="J364" s="12" t="s">
        <v>23</v>
      </c>
      <c r="K364" s="39">
        <f>IFERROR(SUM(K358:K362),"0")</f>
        <v>80</v>
      </c>
      <c r="L364" s="39">
        <f>IFERROR(SUM(L358:L362),"0")</f>
        <v>84.48</v>
      </c>
      <c r="M364" s="12"/>
      <c r="N364" s="14"/>
      <c r="O364" s="14"/>
    </row>
    <row r="365" spans="1:15" ht="15" customHeight="1" x14ac:dyDescent="0.25">
      <c r="C365" s="64" t="s">
        <v>26</v>
      </c>
      <c r="D365" s="64"/>
      <c r="E365" s="64"/>
      <c r="F365" s="64"/>
      <c r="G365" s="64"/>
      <c r="H365" s="64"/>
      <c r="I365" s="64"/>
      <c r="J365" s="64"/>
      <c r="K365" s="64"/>
      <c r="L365" s="64"/>
      <c r="M365" s="64"/>
      <c r="N365" s="64"/>
      <c r="O365" s="64"/>
    </row>
    <row r="366" spans="1:15" ht="15" customHeight="1" x14ac:dyDescent="0.25">
      <c r="A366" s="4" t="s">
        <v>442</v>
      </c>
      <c r="B366" s="50"/>
      <c r="C366" s="5">
        <v>1.3</v>
      </c>
      <c r="D366" s="6">
        <v>6</v>
      </c>
      <c r="E366" s="5">
        <v>7.8</v>
      </c>
      <c r="F366" s="6">
        <v>45</v>
      </c>
      <c r="G366" s="25" t="s">
        <v>443</v>
      </c>
      <c r="H366" s="7" t="s">
        <v>0</v>
      </c>
      <c r="I366" s="7" t="s">
        <v>0</v>
      </c>
      <c r="J366" s="8" t="s">
        <v>23</v>
      </c>
      <c r="K366" s="38">
        <v>0</v>
      </c>
      <c r="L366" s="42">
        <f>IFERROR(IF(K366="",0,CEILING((K366/$E366),1)*$E366),"")</f>
        <v>0</v>
      </c>
      <c r="M366" s="9" t="str">
        <f>IFERROR(IF(L366=0,"",ROUNDUP(L366/E366,0)*0.02175),"")</f>
        <v/>
      </c>
      <c r="N366" s="10" t="s">
        <v>0</v>
      </c>
      <c r="O366" s="11" t="s">
        <v>0</v>
      </c>
    </row>
    <row r="367" spans="1:15" ht="15" customHeight="1" x14ac:dyDescent="0.25">
      <c r="A367" s="4" t="s">
        <v>444</v>
      </c>
      <c r="B367" s="50"/>
      <c r="C367" s="5">
        <v>1.3</v>
      </c>
      <c r="D367" s="6">
        <v>6</v>
      </c>
      <c r="E367" s="5">
        <v>7.8</v>
      </c>
      <c r="F367" s="6">
        <v>45</v>
      </c>
      <c r="G367" s="25" t="s">
        <v>445</v>
      </c>
      <c r="H367" s="7" t="s">
        <v>0</v>
      </c>
      <c r="I367" s="7" t="s">
        <v>0</v>
      </c>
      <c r="J367" s="8" t="s">
        <v>23</v>
      </c>
      <c r="K367" s="38">
        <v>0</v>
      </c>
      <c r="L367" s="42">
        <f>IFERROR(IF(K367="",0,CEILING((K367/$E367),1)*$E367),"")</f>
        <v>0</v>
      </c>
      <c r="M367" s="9" t="str">
        <f>IFERROR(IF(L367=0,"",ROUNDUP(L367/E367,0)*0.02175),"")</f>
        <v/>
      </c>
      <c r="N367" s="10" t="s">
        <v>0</v>
      </c>
      <c r="O367" s="11" t="s">
        <v>0</v>
      </c>
    </row>
    <row r="368" spans="1:15" ht="15" customHeight="1" x14ac:dyDescent="0.25">
      <c r="A368" s="43"/>
      <c r="B368" s="55"/>
      <c r="C368" s="26"/>
      <c r="D368" s="26"/>
      <c r="E368" s="26"/>
      <c r="F368" s="27"/>
      <c r="G368" s="28" t="s">
        <v>24</v>
      </c>
      <c r="H368" s="29"/>
      <c r="I368" s="30"/>
      <c r="J368" s="12" t="s">
        <v>25</v>
      </c>
      <c r="K368" s="39">
        <f>IFERROR(K366/E366,"0")+IFERROR(K367/E367,"0")</f>
        <v>0</v>
      </c>
      <c r="L368" s="39">
        <f>IFERROR(L366/E366,"0")+IFERROR(L367/E367,"0")</f>
        <v>0</v>
      </c>
      <c r="M368" s="13">
        <f>IFERROR(IF(M366="",0,M366),"0")+IFERROR(IF(M367="",0,M367),"0")</f>
        <v>0</v>
      </c>
      <c r="N368" s="14"/>
      <c r="O368" s="14"/>
    </row>
    <row r="369" spans="1:15" ht="15" customHeight="1" x14ac:dyDescent="0.25">
      <c r="A369" s="43"/>
      <c r="B369" s="55"/>
      <c r="C369" s="26"/>
      <c r="D369" s="26"/>
      <c r="E369" s="26"/>
      <c r="F369" s="27"/>
      <c r="G369" s="28" t="s">
        <v>24</v>
      </c>
      <c r="H369" s="29"/>
      <c r="I369" s="30"/>
      <c r="J369" s="12" t="s">
        <v>23</v>
      </c>
      <c r="K369" s="39">
        <f>IFERROR(SUM(K366:K367),"0")</f>
        <v>0</v>
      </c>
      <c r="L369" s="39">
        <f>IFERROR(SUM(L366:L367),"0")</f>
        <v>0</v>
      </c>
      <c r="M369" s="12"/>
      <c r="N369" s="14"/>
      <c r="O369" s="14"/>
    </row>
    <row r="370" spans="1:15" ht="15" customHeight="1" x14ac:dyDescent="0.25">
      <c r="C370" s="65" t="s">
        <v>480</v>
      </c>
      <c r="D370" s="65"/>
      <c r="E370" s="65"/>
      <c r="F370" s="65"/>
      <c r="G370" s="65"/>
      <c r="H370" s="65"/>
      <c r="I370" s="65"/>
      <c r="J370" s="65"/>
      <c r="K370" s="65"/>
      <c r="L370" s="65"/>
      <c r="M370" s="65"/>
      <c r="N370" s="65"/>
      <c r="O370" s="65"/>
    </row>
    <row r="371" spans="1:15" ht="15" customHeight="1" x14ac:dyDescent="0.25">
      <c r="C371" s="63" t="s">
        <v>446</v>
      </c>
      <c r="D371" s="63"/>
      <c r="E371" s="63"/>
      <c r="F371" s="63"/>
      <c r="G371" s="63"/>
      <c r="H371" s="63"/>
      <c r="I371" s="63"/>
      <c r="J371" s="63"/>
      <c r="K371" s="63"/>
      <c r="L371" s="63"/>
      <c r="M371" s="63"/>
      <c r="N371" s="63"/>
      <c r="O371" s="63"/>
    </row>
    <row r="372" spans="1:15" ht="15" customHeight="1" x14ac:dyDescent="0.25">
      <c r="C372" s="64" t="s">
        <v>59</v>
      </c>
      <c r="D372" s="64"/>
      <c r="E372" s="64"/>
      <c r="F372" s="64"/>
      <c r="G372" s="64"/>
      <c r="H372" s="64"/>
      <c r="I372" s="64"/>
      <c r="J372" s="64"/>
      <c r="K372" s="64"/>
      <c r="L372" s="64"/>
      <c r="M372" s="64"/>
      <c r="N372" s="64"/>
      <c r="O372" s="64"/>
    </row>
    <row r="373" spans="1:15" ht="15" customHeight="1" x14ac:dyDescent="0.25">
      <c r="A373" s="4" t="s">
        <v>447</v>
      </c>
      <c r="B373" s="50"/>
      <c r="C373" s="5">
        <v>1.5</v>
      </c>
      <c r="D373" s="6">
        <v>8</v>
      </c>
      <c r="E373" s="5">
        <v>12</v>
      </c>
      <c r="F373" s="6">
        <v>50</v>
      </c>
      <c r="G373" s="25" t="s">
        <v>448</v>
      </c>
      <c r="H373" s="7" t="s">
        <v>0</v>
      </c>
      <c r="I373" s="7" t="s">
        <v>0</v>
      </c>
      <c r="J373" s="8" t="s">
        <v>23</v>
      </c>
      <c r="K373" s="38">
        <v>0</v>
      </c>
      <c r="L373" s="42">
        <f>IFERROR(IF(K373="",0,CEILING((K373/$E373),1)*$E373),"")</f>
        <v>0</v>
      </c>
      <c r="M373" s="9" t="str">
        <f>IFERROR(IF(L373=0,"",ROUNDUP(L373/E373,0)*0.02175),"")</f>
        <v/>
      </c>
      <c r="N373" s="10" t="s">
        <v>0</v>
      </c>
      <c r="O373" s="11" t="s">
        <v>0</v>
      </c>
    </row>
    <row r="374" spans="1:15" ht="15" customHeight="1" x14ac:dyDescent="0.25">
      <c r="A374" s="4" t="s">
        <v>449</v>
      </c>
      <c r="B374" s="50" t="s">
        <v>536</v>
      </c>
      <c r="C374" s="5">
        <v>1.5</v>
      </c>
      <c r="D374" s="6">
        <v>8</v>
      </c>
      <c r="E374" s="5">
        <v>12</v>
      </c>
      <c r="F374" s="6">
        <v>50</v>
      </c>
      <c r="G374" s="62" t="s">
        <v>450</v>
      </c>
      <c r="H374" s="7" t="s">
        <v>0</v>
      </c>
      <c r="I374" s="7" t="s">
        <v>0</v>
      </c>
      <c r="J374" s="8" t="s">
        <v>23</v>
      </c>
      <c r="K374" s="38">
        <v>70</v>
      </c>
      <c r="L374" s="42">
        <f>IFERROR(IF(K374="",0,CEILING((K374/$E374),1)*$E374),"")</f>
        <v>72</v>
      </c>
      <c r="M374" s="9">
        <f>IFERROR(IF(L374=0,"",ROUNDUP(L374/E374,0)*0.02175),"")</f>
        <v>0.1305</v>
      </c>
      <c r="N374" s="10" t="s">
        <v>0</v>
      </c>
      <c r="O374" s="11" t="s">
        <v>0</v>
      </c>
    </row>
    <row r="375" spans="1:15" ht="15" customHeight="1" x14ac:dyDescent="0.25">
      <c r="A375" s="43"/>
      <c r="B375" s="55"/>
      <c r="C375" s="26"/>
      <c r="D375" s="26"/>
      <c r="E375" s="26"/>
      <c r="F375" s="27"/>
      <c r="G375" s="28" t="s">
        <v>24</v>
      </c>
      <c r="H375" s="29"/>
      <c r="I375" s="30"/>
      <c r="J375" s="12" t="s">
        <v>25</v>
      </c>
      <c r="K375" s="39">
        <f>IFERROR(K373/E373,"0")+IFERROR(K374/E374,"0")</f>
        <v>5.833333333333333</v>
      </c>
      <c r="L375" s="39">
        <f>IFERROR(L373/E373,"0")+IFERROR(L374/E374,"0")</f>
        <v>6</v>
      </c>
      <c r="M375" s="13">
        <f>IFERROR(IF(M373="",0,M373),"0")+IFERROR(IF(M374="",0,M374),"0")</f>
        <v>0.1305</v>
      </c>
      <c r="N375" s="14"/>
      <c r="O375" s="14"/>
    </row>
    <row r="376" spans="1:15" ht="15" customHeight="1" x14ac:dyDescent="0.25">
      <c r="A376" s="43"/>
      <c r="B376" s="55"/>
      <c r="C376" s="26"/>
      <c r="D376" s="26"/>
      <c r="E376" s="26"/>
      <c r="F376" s="27"/>
      <c r="G376" s="28" t="s">
        <v>24</v>
      </c>
      <c r="H376" s="29"/>
      <c r="I376" s="30"/>
      <c r="J376" s="12" t="s">
        <v>23</v>
      </c>
      <c r="K376" s="39">
        <f>IFERROR(SUM(K373:K374),"0")</f>
        <v>70</v>
      </c>
      <c r="L376" s="39">
        <f>IFERROR(SUM(L373:L374),"0")</f>
        <v>72</v>
      </c>
      <c r="M376" s="12"/>
      <c r="N376" s="14"/>
      <c r="O376" s="14"/>
    </row>
    <row r="377" spans="1:15" ht="15" customHeight="1" x14ac:dyDescent="0.25">
      <c r="C377" s="64" t="s">
        <v>53</v>
      </c>
      <c r="D377" s="64"/>
      <c r="E377" s="64"/>
      <c r="F377" s="64"/>
      <c r="G377" s="64"/>
      <c r="H377" s="64"/>
      <c r="I377" s="64"/>
      <c r="J377" s="64"/>
      <c r="K377" s="64"/>
      <c r="L377" s="64"/>
      <c r="M377" s="64"/>
      <c r="N377" s="64"/>
      <c r="O377" s="64"/>
    </row>
    <row r="378" spans="1:15" ht="15" customHeight="1" x14ac:dyDescent="0.25">
      <c r="A378" s="4" t="s">
        <v>451</v>
      </c>
      <c r="B378" s="50"/>
      <c r="C378" s="5">
        <v>1.35</v>
      </c>
      <c r="D378" s="6">
        <v>8</v>
      </c>
      <c r="E378" s="5">
        <v>10.8</v>
      </c>
      <c r="F378" s="6">
        <v>50</v>
      </c>
      <c r="G378" s="61" t="s">
        <v>452</v>
      </c>
      <c r="H378" s="7" t="s">
        <v>0</v>
      </c>
      <c r="I378" s="7" t="s">
        <v>0</v>
      </c>
      <c r="J378" s="8" t="s">
        <v>23</v>
      </c>
      <c r="K378" s="38">
        <v>21</v>
      </c>
      <c r="L378" s="42">
        <f>IFERROR(IF(K378="",0,CEILING((K378/$E378),1)*$E378),"")</f>
        <v>21.6</v>
      </c>
      <c r="M378" s="9">
        <f>IFERROR(IF(L378=0,"",ROUNDUP(L378/E378,0)*0.02175),"")</f>
        <v>4.3499999999999997E-2</v>
      </c>
      <c r="N378" s="10" t="s">
        <v>0</v>
      </c>
      <c r="O378" s="11" t="s">
        <v>0</v>
      </c>
    </row>
    <row r="379" spans="1:15" ht="15" customHeight="1" x14ac:dyDescent="0.25">
      <c r="A379" s="4" t="s">
        <v>453</v>
      </c>
      <c r="B379" s="50"/>
      <c r="C379" s="5">
        <v>1.8</v>
      </c>
      <c r="D379" s="6">
        <v>6</v>
      </c>
      <c r="E379" s="5">
        <v>10.8</v>
      </c>
      <c r="F379" s="6">
        <v>50</v>
      </c>
      <c r="G379" s="25" t="s">
        <v>454</v>
      </c>
      <c r="H379" s="7" t="s">
        <v>0</v>
      </c>
      <c r="I379" s="7" t="s">
        <v>0</v>
      </c>
      <c r="J379" s="8" t="s">
        <v>23</v>
      </c>
      <c r="K379" s="38">
        <v>0</v>
      </c>
      <c r="L379" s="42">
        <f>IFERROR(IF(K379="",0,CEILING((K379/$E379),1)*$E379),"")</f>
        <v>0</v>
      </c>
      <c r="M379" s="9" t="str">
        <f>IFERROR(IF(L379=0,"",ROUNDUP(L379/E379,0)*0.02175),"")</f>
        <v/>
      </c>
      <c r="N379" s="10" t="s">
        <v>0</v>
      </c>
      <c r="O379" s="11" t="s">
        <v>0</v>
      </c>
    </row>
    <row r="380" spans="1:15" ht="15" customHeight="1" x14ac:dyDescent="0.25">
      <c r="A380" s="43"/>
      <c r="B380" s="55"/>
      <c r="C380" s="26"/>
      <c r="D380" s="26"/>
      <c r="E380" s="26"/>
      <c r="F380" s="27"/>
      <c r="G380" s="28" t="s">
        <v>24</v>
      </c>
      <c r="H380" s="29"/>
      <c r="I380" s="30"/>
      <c r="J380" s="12" t="s">
        <v>25</v>
      </c>
      <c r="K380" s="39">
        <f>IFERROR(K378/E378,"0")+IFERROR(K379/E379,"0")</f>
        <v>1.9444444444444444</v>
      </c>
      <c r="L380" s="39">
        <f>IFERROR(L378/E378,"0")+IFERROR(L379/E379,"0")</f>
        <v>2</v>
      </c>
      <c r="M380" s="13">
        <f>IFERROR(IF(M378="",0,M378),"0")+IFERROR(IF(M379="",0,M379),"0")</f>
        <v>4.3499999999999997E-2</v>
      </c>
      <c r="N380" s="14"/>
      <c r="O380" s="14"/>
    </row>
    <row r="381" spans="1:15" ht="15" customHeight="1" x14ac:dyDescent="0.25">
      <c r="A381" s="43"/>
      <c r="B381" s="55"/>
      <c r="C381" s="26"/>
      <c r="D381" s="26"/>
      <c r="E381" s="26"/>
      <c r="F381" s="27"/>
      <c r="G381" s="28" t="s">
        <v>24</v>
      </c>
      <c r="H381" s="29"/>
      <c r="I381" s="30"/>
      <c r="J381" s="12" t="s">
        <v>23</v>
      </c>
      <c r="K381" s="39">
        <f>IFERROR(SUM(K378:K379),"0")</f>
        <v>21</v>
      </c>
      <c r="L381" s="39">
        <f>IFERROR(SUM(L378:L379),"0")</f>
        <v>21.6</v>
      </c>
      <c r="M381" s="12"/>
      <c r="N381" s="14"/>
      <c r="O381" s="14"/>
    </row>
    <row r="382" spans="1:15" ht="15" customHeight="1" x14ac:dyDescent="0.25">
      <c r="C382" s="64" t="s">
        <v>20</v>
      </c>
      <c r="D382" s="64"/>
      <c r="E382" s="64"/>
      <c r="F382" s="64"/>
      <c r="G382" s="64"/>
      <c r="H382" s="64"/>
      <c r="I382" s="64"/>
      <c r="J382" s="64"/>
      <c r="K382" s="64"/>
      <c r="L382" s="64"/>
      <c r="M382" s="64"/>
      <c r="N382" s="64"/>
      <c r="O382" s="64"/>
    </row>
    <row r="383" spans="1:15" ht="15" customHeight="1" x14ac:dyDescent="0.25">
      <c r="A383" s="4" t="s">
        <v>455</v>
      </c>
      <c r="B383" s="50" t="s">
        <v>537</v>
      </c>
      <c r="C383" s="5">
        <v>0.63</v>
      </c>
      <c r="D383" s="6">
        <v>6</v>
      </c>
      <c r="E383" s="5">
        <v>3.78</v>
      </c>
      <c r="F383" s="6">
        <v>40</v>
      </c>
      <c r="G383" s="61" t="s">
        <v>456</v>
      </c>
      <c r="H383" s="7" t="s">
        <v>0</v>
      </c>
      <c r="I383" s="7" t="s">
        <v>0</v>
      </c>
      <c r="J383" s="8" t="s">
        <v>23</v>
      </c>
      <c r="K383" s="38">
        <v>0</v>
      </c>
      <c r="L383" s="42">
        <f>IFERROR(IF(K383="",0,CEILING((K383/$E383),1)*$E383),"")</f>
        <v>0</v>
      </c>
      <c r="M383" s="9" t="str">
        <f>IFERROR(IF(L383=0,"",ROUNDUP(L383/E383,0)*0.00753),"")</f>
        <v/>
      </c>
      <c r="N383" s="10" t="s">
        <v>0</v>
      </c>
      <c r="O383" s="11" t="s">
        <v>0</v>
      </c>
    </row>
    <row r="384" spans="1:15" ht="15" customHeight="1" x14ac:dyDescent="0.25">
      <c r="A384" s="4" t="s">
        <v>457</v>
      </c>
      <c r="B384" s="50" t="s">
        <v>538</v>
      </c>
      <c r="C384" s="5">
        <v>0.63</v>
      </c>
      <c r="D384" s="6">
        <v>6</v>
      </c>
      <c r="E384" s="5">
        <v>3.78</v>
      </c>
      <c r="F384" s="6">
        <v>40</v>
      </c>
      <c r="G384" s="61" t="s">
        <v>458</v>
      </c>
      <c r="H384" s="7" t="s">
        <v>0</v>
      </c>
      <c r="I384" s="7" t="s">
        <v>0</v>
      </c>
      <c r="J384" s="8" t="s">
        <v>23</v>
      </c>
      <c r="K384" s="38">
        <v>0</v>
      </c>
      <c r="L384" s="42">
        <f>IFERROR(IF(K384="",0,CEILING((K384/$E384),1)*$E384),"")</f>
        <v>0</v>
      </c>
      <c r="M384" s="9" t="str">
        <f>IFERROR(IF(L384=0,"",ROUNDUP(L384/E384,0)*0.00753),"")</f>
        <v/>
      </c>
      <c r="N384" s="10" t="s">
        <v>0</v>
      </c>
      <c r="O384" s="11" t="s">
        <v>0</v>
      </c>
    </row>
    <row r="385" spans="1:15" ht="15" customHeight="1" x14ac:dyDescent="0.25">
      <c r="A385" s="43"/>
      <c r="B385" s="55"/>
      <c r="C385" s="26"/>
      <c r="D385" s="26"/>
      <c r="E385" s="26"/>
      <c r="F385" s="27"/>
      <c r="G385" s="28" t="s">
        <v>24</v>
      </c>
      <c r="H385" s="29"/>
      <c r="I385" s="30"/>
      <c r="J385" s="12" t="s">
        <v>25</v>
      </c>
      <c r="K385" s="39">
        <f>IFERROR(K383/E383,"0")+IFERROR(K384/E384,"0")</f>
        <v>0</v>
      </c>
      <c r="L385" s="39">
        <f>IFERROR(L383/E383,"0")+IFERROR(L384/E384,"0")</f>
        <v>0</v>
      </c>
      <c r="M385" s="13">
        <f>IFERROR(IF(M383="",0,M383),"0")+IFERROR(IF(M384="",0,M384),"0")</f>
        <v>0</v>
      </c>
      <c r="N385" s="14"/>
      <c r="O385" s="14"/>
    </row>
    <row r="386" spans="1:15" ht="15" customHeight="1" x14ac:dyDescent="0.25">
      <c r="A386" s="43"/>
      <c r="B386" s="55"/>
      <c r="C386" s="26"/>
      <c r="D386" s="26"/>
      <c r="E386" s="26"/>
      <c r="F386" s="27"/>
      <c r="G386" s="28" t="s">
        <v>24</v>
      </c>
      <c r="H386" s="29"/>
      <c r="I386" s="30"/>
      <c r="J386" s="12" t="s">
        <v>23</v>
      </c>
      <c r="K386" s="39">
        <f>IFERROR(SUM(K383:K384),"0")</f>
        <v>0</v>
      </c>
      <c r="L386" s="39">
        <f>IFERROR(SUM(L383:L384),"0")</f>
        <v>0</v>
      </c>
      <c r="M386" s="12"/>
      <c r="N386" s="14"/>
      <c r="O386" s="14"/>
    </row>
    <row r="387" spans="1:15" ht="15" customHeight="1" x14ac:dyDescent="0.25">
      <c r="C387" s="64" t="s">
        <v>26</v>
      </c>
      <c r="D387" s="64"/>
      <c r="E387" s="64"/>
      <c r="F387" s="64"/>
      <c r="G387" s="64"/>
      <c r="H387" s="64"/>
      <c r="I387" s="64"/>
      <c r="J387" s="64"/>
      <c r="K387" s="64"/>
      <c r="L387" s="64"/>
      <c r="M387" s="64"/>
      <c r="N387" s="64"/>
      <c r="O387" s="64"/>
    </row>
    <row r="388" spans="1:15" ht="15" customHeight="1" x14ac:dyDescent="0.25">
      <c r="A388" s="4" t="s">
        <v>459</v>
      </c>
      <c r="B388" s="50"/>
      <c r="C388" s="5">
        <v>1.3</v>
      </c>
      <c r="D388" s="6">
        <v>6</v>
      </c>
      <c r="E388" s="5">
        <v>7.8</v>
      </c>
      <c r="F388" s="6">
        <v>40</v>
      </c>
      <c r="G388" s="62" t="s">
        <v>460</v>
      </c>
      <c r="H388" s="7" t="s">
        <v>0</v>
      </c>
      <c r="I388" s="7" t="s">
        <v>0</v>
      </c>
      <c r="J388" s="8" t="s">
        <v>23</v>
      </c>
      <c r="K388" s="38">
        <v>7.8</v>
      </c>
      <c r="L388" s="42">
        <f>IFERROR(IF(K388="",0,CEILING((K388/$E388),1)*$E388),"")</f>
        <v>7.8</v>
      </c>
      <c r="M388" s="9">
        <f>IFERROR(IF(L388=0,"",ROUNDUP(L388/E388,0)*0.02175),"")</f>
        <v>2.1749999999999999E-2</v>
      </c>
      <c r="N388" s="10" t="s">
        <v>0</v>
      </c>
      <c r="O388" s="11" t="s">
        <v>0</v>
      </c>
    </row>
    <row r="389" spans="1:15" ht="15" customHeight="1" x14ac:dyDescent="0.25">
      <c r="A389" s="4" t="s">
        <v>461</v>
      </c>
      <c r="B389" s="50"/>
      <c r="C389" s="5">
        <v>1.3</v>
      </c>
      <c r="D389" s="6">
        <v>6</v>
      </c>
      <c r="E389" s="5">
        <v>7.8</v>
      </c>
      <c r="F389" s="6">
        <v>30</v>
      </c>
      <c r="G389" s="25" t="s">
        <v>462</v>
      </c>
      <c r="H389" s="7" t="s">
        <v>0</v>
      </c>
      <c r="I389" s="7" t="s">
        <v>0</v>
      </c>
      <c r="J389" s="8" t="s">
        <v>23</v>
      </c>
      <c r="K389" s="38">
        <v>0</v>
      </c>
      <c r="L389" s="42">
        <f>IFERROR(IF(K389="",0,CEILING((K389/$E389),1)*$E389),"")</f>
        <v>0</v>
      </c>
      <c r="M389" s="9" t="str">
        <f>IFERROR(IF(L389=0,"",ROUNDUP(L389/E389,0)*0.02175),"")</f>
        <v/>
      </c>
      <c r="N389" s="10" t="s">
        <v>0</v>
      </c>
      <c r="O389" s="11" t="s">
        <v>0</v>
      </c>
    </row>
    <row r="390" spans="1:15" ht="15" customHeight="1" x14ac:dyDescent="0.25">
      <c r="A390" s="4" t="s">
        <v>463</v>
      </c>
      <c r="B390" s="50"/>
      <c r="C390" s="5">
        <v>0.5</v>
      </c>
      <c r="D390" s="6">
        <v>6</v>
      </c>
      <c r="E390" s="5">
        <v>3</v>
      </c>
      <c r="F390" s="6">
        <v>30</v>
      </c>
      <c r="G390" s="25" t="s">
        <v>464</v>
      </c>
      <c r="H390" s="7" t="s">
        <v>0</v>
      </c>
      <c r="I390" s="7" t="s">
        <v>0</v>
      </c>
      <c r="J390" s="8" t="s">
        <v>23</v>
      </c>
      <c r="K390" s="38">
        <v>0</v>
      </c>
      <c r="L390" s="42">
        <f>IFERROR(IF(K390="",0,CEILING((K390/$E390),1)*$E390),"")</f>
        <v>0</v>
      </c>
      <c r="M390" s="9" t="str">
        <f>IFERROR(IF(L390=0,"",ROUNDUP(L390/E390,0)*0.00753),"")</f>
        <v/>
      </c>
      <c r="N390" s="10" t="s">
        <v>0</v>
      </c>
      <c r="O390" s="11" t="s">
        <v>0</v>
      </c>
    </row>
    <row r="391" spans="1:15" x14ac:dyDescent="0.25">
      <c r="A391" s="43"/>
      <c r="B391" s="55"/>
      <c r="C391" s="26"/>
      <c r="D391" s="26"/>
      <c r="E391" s="26"/>
      <c r="F391" s="27"/>
      <c r="G391" s="28" t="s">
        <v>24</v>
      </c>
      <c r="H391" s="29"/>
      <c r="I391" s="30"/>
      <c r="J391" s="12" t="s">
        <v>25</v>
      </c>
      <c r="K391" s="39">
        <f>IFERROR(K388/E388,"0")+IFERROR(K389/E389,"0")+IFERROR(K390/E390,"0")</f>
        <v>1</v>
      </c>
      <c r="L391" s="39">
        <f>IFERROR(L388/E388,"0")+IFERROR(L389/E389,"0")+IFERROR(L390/E390,"0")</f>
        <v>1</v>
      </c>
      <c r="M391" s="13">
        <f>IFERROR(IF(M388="",0,M388),"0")+IFERROR(IF(M389="",0,M389),"0")+IFERROR(IF(M390="",0,M390),"0")</f>
        <v>2.1749999999999999E-2</v>
      </c>
      <c r="N391" s="14"/>
      <c r="O391" s="14"/>
    </row>
    <row r="392" spans="1:15" x14ac:dyDescent="0.25">
      <c r="A392" s="43"/>
      <c r="B392" s="55"/>
      <c r="C392" s="26"/>
      <c r="D392" s="26"/>
      <c r="E392" s="26"/>
      <c r="F392" s="27"/>
      <c r="G392" s="28" t="s">
        <v>24</v>
      </c>
      <c r="H392" s="29"/>
      <c r="I392" s="30"/>
      <c r="J392" s="12" t="s">
        <v>23</v>
      </c>
      <c r="K392" s="39">
        <f>IFERROR(SUM(K388:K390),"0")</f>
        <v>7.8</v>
      </c>
      <c r="L392" s="39">
        <f>IFERROR(SUM(L388:L390),"0")</f>
        <v>7.8</v>
      </c>
      <c r="M392" s="12"/>
      <c r="N392" s="14"/>
      <c r="O392" s="14"/>
    </row>
    <row r="393" spans="1:15" ht="15" customHeight="1" x14ac:dyDescent="0.25">
      <c r="A393" s="43"/>
      <c r="B393" s="55"/>
      <c r="C393" s="26"/>
      <c r="D393" s="26"/>
      <c r="E393" s="26"/>
      <c r="F393" s="31"/>
      <c r="G393" s="32" t="s">
        <v>465</v>
      </c>
      <c r="H393" s="33"/>
      <c r="I393" s="34"/>
      <c r="J393" s="12" t="s">
        <v>23</v>
      </c>
      <c r="K393" s="39">
        <f>IFERROR(K8+K17+K22+K26+K30+K37+K44+K64+K73+K85+K95+K102+K110+K118+K136+K140+K157+K184+K193+K199+K206+K217+K222+K228+K234+K238+K242+K246+K259+K264+K269+K273+K277+K285+K290+K295+K299+K306+K316+K323+K327+K333+K341+K352+K356+K364+K369+K376+K381+K386+K392,"0")</f>
        <v>5182.3</v>
      </c>
      <c r="L393" s="39">
        <f>IFERROR(L8+L17+L22+L26+L30+L37+L44+L64+L73+L85+L95+L102+L110+L118+L136+L140+L157+L184+L193+L199+L206+L217+L222+L228+L234+L238+L242+L246+L259+L264+L269+L273+L277+L285+L290+L295+L299+L306+L316+L323+L327+L333+L341+L352+L356+L364+L369+L376+L381+L386+L392,"0")</f>
        <v>5317.1600000000008</v>
      </c>
      <c r="M393" s="12"/>
      <c r="N393" s="14"/>
      <c r="O393" s="14"/>
    </row>
    <row r="394" spans="1:15" x14ac:dyDescent="0.25">
      <c r="A394" s="43"/>
      <c r="B394" s="55"/>
      <c r="C394" s="26"/>
      <c r="D394" s="26"/>
      <c r="E394" s="26"/>
      <c r="F394" s="31"/>
      <c r="G394" s="32" t="s">
        <v>466</v>
      </c>
      <c r="H394" s="33"/>
      <c r="I394" s="34"/>
      <c r="J394" s="12" t="s">
        <v>23</v>
      </c>
      <c r="K394" s="39">
        <f>IFERROR(IFERROR(K6*#REF!/E6,"0")+IFERROR(K10*#REF!/E10,"0")+IFERROR(K11*#REF!/E11,"0")+IFERROR(K12*#REF!/E12,"0")+IFERROR(K13*#REF!/E13,"0")+IFERROR(K14*#REF!/E14,"0")+IFERROR(K15*#REF!/E15,"0")+IFERROR(K19*#REF!/E19,"0")+IFERROR(K20*#REF!/E20,"0")+IFERROR(K24*#REF!/E24,"0")+IFERROR(K28*#REF!/E28,"0")+IFERROR(K34*#REF!/E34,"0")+IFERROR(K35*#REF!/E35,"0")+IFERROR(K40*#REF!/E40,"0")+IFERROR(K41*#REF!/E41,"0")+IFERROR(K42*#REF!/E42,"0")+IFERROR(K47*#REF!/E47,"0")+IFERROR(K48*#REF!/E48,"0")+IFERROR(K49*#REF!/E49,"0")+IFERROR(K50*#REF!/E50,"0")+IFERROR(K51*#REF!/E51,"0")+IFERROR(K52*#REF!/E52,"0")+IFERROR(K53*#REF!/E53,"0")+IFERROR(K54*#REF!/E54,"0")+IFERROR(K55*#REF!/E55,"0")+IFERROR(K56*#REF!/E56,"0")+IFERROR(K57*#REF!/E57,"0")+IFERROR(K58*#REF!/E58,"0")+IFERROR(K59*#REF!/E59,"0")+IFERROR(K60*#REF!/E60,"0")+IFERROR(K61*#REF!/E61,"0")+IFERROR(K62*#REF!/E62,"0")+IFERROR(K66*#REF!/E66,"0")+IFERROR(K67*#REF!/E67,"0")+IFERROR(K68*#REF!/E68,"0")+IFERROR(K69*#REF!/E69,"0")+IFERROR(K70*#REF!/E70,"0")+IFERROR(K71*#REF!/E71,"0")+IFERROR(K75*#REF!/E75,"0")+IFERROR(K76*#REF!/E76,"0")+IFERROR(K77*#REF!/E77,"0")+IFERROR(K78*#REF!/E78,"0")+IFERROR(K79*#REF!/E79,"0")+IFERROR(K80*#REF!/E80,"0")+IFERROR(K81*#REF!/E81,"0")+IFERROR(K82*#REF!/E82,"0")+IFERROR(K83*#REF!/E83,"0")+IFERROR(K87*#REF!/E87,"0")+IFERROR(K88*#REF!/E88,"0")+IFERROR(K89*#REF!/E89,"0")+IFERROR(K90*#REF!/E90,"0")+IFERROR(K91*#REF!/E91,"0")+IFERROR(K92*#REF!/E92,"0")+IFERROR(K93*#REF!/E93,"0")+IFERROR(K97*#REF!/E97,"0")+IFERROR(K98*#REF!/E98,"0")+IFERROR(K99*#REF!/E99,"0")+IFERROR(K100*#REF!/E100,"0")+IFERROR(K105*#REF!/E105,"0")+IFERROR(K106*#REF!/E106,"0")+IFERROR(K107*#REF!/E107,"0")+IFERROR(K108*#REF!/E108,"0")+IFERROR(K114*#REF!/E114,"0")+IFERROR(K115*#REF!/E115,"0")+IFERROR(K116*#REF!/E116,"0")+IFERROR(K121*#REF!/E121,"0")+IFERROR(K122*#REF!/E122,"0")+IFERROR(K123*#REF!/E123,"0")+IFERROR(K124*#REF!/E124,"0")+IFERROR(K125*#REF!/E125,"0")+IFERROR(K126*#REF!/E126,"0")+IFERROR(K127*#REF!/E127,"0")+IFERROR(K128*#REF!/E128,"0")+IFERROR(K129*#REF!/E129,"0")+IFERROR(K130*#REF!/E130,"0")+IFERROR(K131*#REF!/E131,"0")+IFERROR(K132*#REF!/E132,"0")+IFERROR(K133*#REF!/E133,"0")+IFERROR(K134*#REF!/E134,"0")+IFERROR(K138*#REF!/E138,"0")+IFERROR(K142*#REF!/E142,"0")+IFERROR(K143*#REF!/E143,"0")+IFERROR(K144*#REF!/E144,"0")+IFERROR(K145*#REF!/E145,"0")+IFERROR(K146*#REF!/E146,"0")+IFERROR(K147*#REF!/E147,"0")+IFERROR(K148*#REF!/E148,"0")+IFERROR(K149*#REF!/E149,"0")+IFERROR(K150*#REF!/E150,"0")+IFERROR(K151*#REF!/E151,"0")+IFERROR(K152*#REF!/E152,"0")+IFERROR(K153*#REF!/E153,"0")+IFERROR(K154*#REF!/E154,"0")+IFERROR(K155*#REF!/E155,"0")+IFERROR(K159*#REF!/E159,"0")+IFERROR(K160*#REF!/E160,"0")+IFERROR(K161*#REF!/E161,"0")+IFERROR(K162*#REF!/E162,"0")+IFERROR(K163*#REF!/E163,"0")+IFERROR(K164*#REF!/E164,"0")+IFERROR(K165*#REF!/E165,"0")+IFERROR(K166*#REF!/E166,"0")+IFERROR(K167*#REF!/E167,"0")+IFERROR(K168*#REF!/E168,"0")+IFERROR(K169*#REF!/E169,"0")+IFERROR(K170*#REF!/E170,"0")+IFERROR(K171*#REF!/E171,"0")+IFERROR(K172*#REF!/E172,"0")+IFERROR(K173*#REF!/E173,"0")+IFERROR(K174*#REF!/E174,"0")+IFERROR(K175*#REF!/E175,"0")+IFERROR(K176*#REF!/E176,"0")+IFERROR(K177*#REF!/E177,"0")+IFERROR(K178*#REF!/E178,"0")+IFERROR(K179*#REF!/E179,"0")+IFERROR(K180*#REF!/E180,"0")+IFERROR(K181*#REF!/E181,"0")+IFERROR(K182*#REF!/E182,"0")+IFERROR(K186*#REF!/E186,"0")+IFERROR(K187*#REF!/E187,"0")+IFERROR(K188*#REF!/E188,"0")+IFERROR(K189*#REF!/E189,"0")+IFERROR(K190*#REF!/E190,"0")+IFERROR(K191*#REF!/E191,"0")+IFERROR(K195*#REF!/E195,"0")+IFERROR(K196*#REF!/E196,"0")+IFERROR(K197*#REF!/E197,"0")+IFERROR(K201*#REF!/E201,"0")+IFERROR(K202*#REF!/E202,"0")+IFERROR(K203*#REF!/E203,"0")+IFERROR(K204*#REF!/E204,"0")+IFERROR(K209*#REF!/E209,"0")+IFERROR(K210*#REF!/E210,"0")+IFERROR(K211*#REF!/E211,"0")+IFERROR(K212*#REF!/E212,"0")+IFERROR(K213*#REF!/E213,"0")+IFERROR(K214*#REF!/E214,"0")+IFERROR(K215*#REF!/E215,"0")+IFERROR(K219*#REF!/E219,"0")+IFERROR(K220*#REF!/E220,"0")+IFERROR(K225*#REF!/E225,"0")+IFERROR(K226*#REF!/E226,"0")+IFERROR(K230*#REF!/E230,"0")+IFERROR(K231*#REF!/E231,"0")+IFERROR(K232*#REF!/E232,"0")+IFERROR(K236*#REF!/E236,"0")+IFERROR(K240*#REF!/E240,"0")+IFERROR(K244*#REF!/E244,"0")+IFERROR(K250*#REF!/E250,"0")+IFERROR(K251*#REF!/E251,"0")+IFERROR(K252*#REF!/E252,"0")+IFERROR(K253*#REF!/E253,"0")+IFERROR(K254*#REF!/E254,"0")+IFERROR(K255*#REF!/E255,"0")+IFERROR(K256*#REF!/E256,"0")+IFERROR(K257*#REF!/E257,"0")+IFERROR(K261*#REF!/E261,"0")+IFERROR(K262*#REF!/E262,"0")+IFERROR(K266*#REF!/E266,"0")+IFERROR(K267*#REF!/E267,"0")+IFERROR(K271*#REF!/E271,"0")+IFERROR(K275*#REF!/E275,"0")+IFERROR(K280*#REF!/E280,"0")+IFERROR(K281*#REF!/E281,"0")+IFERROR(K282*#REF!/E282,"0")+IFERROR(K283*#REF!/E283,"0")+IFERROR(K287*#REF!/E287,"0")+IFERROR(K288*#REF!/E288,"0")+IFERROR(K292*#REF!/E292,"0")+IFERROR(K293*#REF!/E293,"0")+IFERROR(K297*#REF!/E297,"0")+IFERROR(K303*#REF!/E303,"0")+IFERROR(K304*#REF!/E304,"0")+IFERROR(K308*#REF!/E308,"0")+IFERROR(K309*#REF!/E309,"0")+IFERROR(K310*#REF!/E310,"0")+IFERROR(K311*#REF!/E311,"0")+IFERROR(K312*#REF!/E312,"0")+IFERROR(K313*#REF!/E313,"0")+IFERROR(K314*#REF!/E314,"0")+IFERROR(K318*#REF!/E318,"0")+IFERROR(K319*#REF!/E319,"0")+IFERROR(K320*#REF!/E320,"0")+IFERROR(K321*#REF!/E321,"0")+IFERROR(K325*#REF!/E325,"0")+IFERROR(K330*#REF!/E330,"0")+IFERROR(K331*#REF!/E331,"0")+IFERROR(K335*#REF!/E335,"0")+IFERROR(K336*#REF!/E336,"0")+IFERROR(K337*#REF!/E337,"0")+IFERROR(K338*#REF!/E338,"0")+IFERROR(K339*#REF!/E339,"0")+IFERROR(K345*#REF!/E345,"0")+IFERROR(K346*#REF!/E346,"0")+IFERROR(K347*#REF!/E347,"0")+IFERROR(K348*#REF!/E348,"0")+IFERROR(K349*#REF!/E349,"0")+IFERROR(K350*#REF!/E350,"0")+IFERROR(K354*#REF!/E354,"0")+IFERROR(K358*#REF!/E358,"0")+IFERROR(K359*#REF!/E359,"0")+IFERROR(K360*#REF!/E360,"0")+IFERROR(K361*#REF!/E361,"0")+IFERROR(K362*#REF!/E362,"0")+IFERROR(K366*#REF!/E366,"0")+IFERROR(K367*#REF!/E367,"0")+IFERROR(K373*#REF!/E373,"0")+IFERROR(K374*#REF!/E374,"0")+IFERROR(K378*#REF!/E378,"0")+IFERROR(K379*#REF!/E379,"0")+IFERROR(K383*#REF!/E383,"0")+IFERROR(K384*#REF!/E384,"0")+IFERROR(K388*#REF!/E388,"0")+IFERROR(K389*#REF!/E389,"0")+IFERROR(K390*#REF!/E390,"0"),"0")</f>
        <v>0</v>
      </c>
      <c r="L394" s="39">
        <f>IFERROR(IFERROR(L6*#REF!/E6,"0")+IFERROR(L10*#REF!/E10,"0")+IFERROR(L11*#REF!/E11,"0")+IFERROR(L12*#REF!/E12,"0")+IFERROR(L13*#REF!/E13,"0")+IFERROR(L14*#REF!/E14,"0")+IFERROR(L15*#REF!/E15,"0")+IFERROR(L19*#REF!/E19,"0")+IFERROR(L20*#REF!/E20,"0")+IFERROR(L24*#REF!/E24,"0")+IFERROR(L28*#REF!/E28,"0")+IFERROR(L34*#REF!/E34,"0")+IFERROR(L35*#REF!/E35,"0")+IFERROR(L40*#REF!/E40,"0")+IFERROR(L41*#REF!/E41,"0")+IFERROR(L42*#REF!/E42,"0")+IFERROR(L47*#REF!/E47,"0")+IFERROR(L48*#REF!/E48,"0")+IFERROR(L49*#REF!/E49,"0")+IFERROR(L50*#REF!/E50,"0")+IFERROR(L51*#REF!/E51,"0")+IFERROR(L52*#REF!/E52,"0")+IFERROR(L53*#REF!/E53,"0")+IFERROR(L54*#REF!/E54,"0")+IFERROR(L55*#REF!/E55,"0")+IFERROR(L56*#REF!/E56,"0")+IFERROR(L57*#REF!/E57,"0")+IFERROR(L58*#REF!/E58,"0")+IFERROR(L59*#REF!/E59,"0")+IFERROR(L60*#REF!/E60,"0")+IFERROR(L61*#REF!/E61,"0")+IFERROR(L62*#REF!/E62,"0")+IFERROR(L66*#REF!/E66,"0")+IFERROR(L67*#REF!/E67,"0")+IFERROR(L68*#REF!/E68,"0")+IFERROR(L69*#REF!/E69,"0")+IFERROR(L70*#REF!/E70,"0")+IFERROR(L71*#REF!/E71,"0")+IFERROR(L75*#REF!/E75,"0")+IFERROR(L76*#REF!/E76,"0")+IFERROR(L77*#REF!/E77,"0")+IFERROR(L78*#REF!/E78,"0")+IFERROR(L79*#REF!/E79,"0")+IFERROR(L80*#REF!/E80,"0")+IFERROR(L81*#REF!/E81,"0")+IFERROR(L82*#REF!/E82,"0")+IFERROR(L83*#REF!/E83,"0")+IFERROR(L87*#REF!/E87,"0")+IFERROR(L88*#REF!/E88,"0")+IFERROR(L89*#REF!/E89,"0")+IFERROR(L90*#REF!/E90,"0")+IFERROR(L91*#REF!/E91,"0")+IFERROR(L92*#REF!/E92,"0")+IFERROR(L93*#REF!/E93,"0")+IFERROR(L97*#REF!/E97,"0")+IFERROR(L98*#REF!/E98,"0")+IFERROR(L99*#REF!/E99,"0")+IFERROR(L100*#REF!/E100,"0")+IFERROR(L105*#REF!/E105,"0")+IFERROR(L106*#REF!/E106,"0")+IFERROR(L107*#REF!/E107,"0")+IFERROR(L108*#REF!/E108,"0")+IFERROR(L114*#REF!/E114,"0")+IFERROR(L115*#REF!/E115,"0")+IFERROR(L116*#REF!/E116,"0")+IFERROR(L121*#REF!/E121,"0")+IFERROR(L122*#REF!/E122,"0")+IFERROR(L123*#REF!/E123,"0")+IFERROR(L124*#REF!/E124,"0")+IFERROR(L125*#REF!/E125,"0")+IFERROR(L126*#REF!/E126,"0")+IFERROR(L127*#REF!/E127,"0")+IFERROR(L128*#REF!/E128,"0")+IFERROR(L129*#REF!/E129,"0")+IFERROR(L130*#REF!/E130,"0")+IFERROR(L131*#REF!/E131,"0")+IFERROR(L132*#REF!/E132,"0")+IFERROR(L133*#REF!/E133,"0")+IFERROR(L134*#REF!/E134,"0")+IFERROR(L138*#REF!/E138,"0")+IFERROR(L142*#REF!/E142,"0")+IFERROR(L143*#REF!/E143,"0")+IFERROR(L144*#REF!/E144,"0")+IFERROR(L145*#REF!/E145,"0")+IFERROR(L146*#REF!/E146,"0")+IFERROR(L147*#REF!/E147,"0")+IFERROR(L148*#REF!/E148,"0")+IFERROR(L149*#REF!/E149,"0")+IFERROR(L150*#REF!/E150,"0")+IFERROR(L151*#REF!/E151,"0")+IFERROR(L152*#REF!/E152,"0")+IFERROR(L153*#REF!/E153,"0")+IFERROR(L154*#REF!/E154,"0")+IFERROR(L155*#REF!/E155,"0")+IFERROR(L159*#REF!/E159,"0")+IFERROR(L160*#REF!/E160,"0")+IFERROR(L161*#REF!/E161,"0")+IFERROR(L162*#REF!/E162,"0")+IFERROR(L163*#REF!/E163,"0")+IFERROR(L164*#REF!/E164,"0")+IFERROR(L165*#REF!/E165,"0")+IFERROR(L166*#REF!/E166,"0")+IFERROR(L167*#REF!/E167,"0")+IFERROR(L168*#REF!/E168,"0")+IFERROR(L169*#REF!/E169,"0")+IFERROR(L170*#REF!/E170,"0")+IFERROR(L171*#REF!/E171,"0")+IFERROR(L172*#REF!/E172,"0")+IFERROR(L173*#REF!/E173,"0")+IFERROR(L174*#REF!/E174,"0")+IFERROR(L175*#REF!/E175,"0")+IFERROR(L176*#REF!/E176,"0")+IFERROR(L177*#REF!/E177,"0")+IFERROR(L178*#REF!/E178,"0")+IFERROR(L179*#REF!/E179,"0")+IFERROR(L180*#REF!/E180,"0")+IFERROR(L181*#REF!/E181,"0")+IFERROR(L182*#REF!/E182,"0")+IFERROR(L186*#REF!/E186,"0")+IFERROR(L187*#REF!/E187,"0")+IFERROR(L188*#REF!/E188,"0")+IFERROR(L189*#REF!/E189,"0")+IFERROR(L190*#REF!/E190,"0")+IFERROR(L191*#REF!/E191,"0")+IFERROR(L195*#REF!/E195,"0")+IFERROR(L196*#REF!/E196,"0")+IFERROR(L197*#REF!/E197,"0")+IFERROR(L201*#REF!/E201,"0")+IFERROR(L202*#REF!/E202,"0")+IFERROR(L203*#REF!/E203,"0")+IFERROR(L204*#REF!/E204,"0")+IFERROR(L209*#REF!/E209,"0")+IFERROR(L210*#REF!/E210,"0")+IFERROR(L211*#REF!/E211,"0")+IFERROR(L212*#REF!/E212,"0")+IFERROR(L213*#REF!/E213,"0")+IFERROR(L214*#REF!/E214,"0")+IFERROR(L215*#REF!/E215,"0")+IFERROR(L219*#REF!/E219,"0")+IFERROR(L220*#REF!/E220,"0")+IFERROR(L225*#REF!/E225,"0")+IFERROR(L226*#REF!/E226,"0")+IFERROR(L230*#REF!/E230,"0")+IFERROR(L231*#REF!/E231,"0")+IFERROR(L232*#REF!/E232,"0")+IFERROR(L236*#REF!/E236,"0")+IFERROR(L240*#REF!/E240,"0")+IFERROR(L244*#REF!/E244,"0")+IFERROR(L250*#REF!/E250,"0")+IFERROR(L251*#REF!/E251,"0")+IFERROR(L252*#REF!/E252,"0")+IFERROR(L253*#REF!/E253,"0")+IFERROR(L254*#REF!/E254,"0")+IFERROR(L255*#REF!/E255,"0")+IFERROR(L256*#REF!/E256,"0")+IFERROR(L257*#REF!/E257,"0")+IFERROR(L261*#REF!/E261,"0")+IFERROR(L262*#REF!/E262,"0")+IFERROR(L266*#REF!/E266,"0")+IFERROR(L267*#REF!/E267,"0")+IFERROR(L271*#REF!/E271,"0")+IFERROR(L275*#REF!/E275,"0")+IFERROR(L280*#REF!/E280,"0")+IFERROR(L281*#REF!/E281,"0")+IFERROR(L282*#REF!/E282,"0")+IFERROR(L283*#REF!/E283,"0")+IFERROR(L287*#REF!/E287,"0")+IFERROR(L288*#REF!/E288,"0")+IFERROR(L292*#REF!/E292,"0")+IFERROR(L293*#REF!/E293,"0")+IFERROR(L297*#REF!/E297,"0")+IFERROR(L303*#REF!/E303,"0")+IFERROR(L304*#REF!/E304,"0")+IFERROR(L308*#REF!/E308,"0")+IFERROR(L309*#REF!/E309,"0")+IFERROR(L310*#REF!/E310,"0")+IFERROR(L311*#REF!/E311,"0")+IFERROR(L312*#REF!/E312,"0")+IFERROR(L313*#REF!/E313,"0")+IFERROR(L314*#REF!/E314,"0")+IFERROR(L318*#REF!/E318,"0")+IFERROR(L319*#REF!/E319,"0")+IFERROR(L320*#REF!/E320,"0")+IFERROR(L321*#REF!/E321,"0")+IFERROR(L325*#REF!/E325,"0")+IFERROR(L330*#REF!/E330,"0")+IFERROR(L331*#REF!/E331,"0")+IFERROR(L335*#REF!/E335,"0")+IFERROR(L336*#REF!/E336,"0")+IFERROR(L337*#REF!/E337,"0")+IFERROR(L338*#REF!/E338,"0")+IFERROR(L339*#REF!/E339,"0")+IFERROR(L345*#REF!/E345,"0")+IFERROR(L346*#REF!/E346,"0")+IFERROR(L347*#REF!/E347,"0")+IFERROR(L348*#REF!/E348,"0")+IFERROR(L349*#REF!/E349,"0")+IFERROR(L350*#REF!/E350,"0")+IFERROR(L354*#REF!/E354,"0")+IFERROR(L358*#REF!/E358,"0")+IFERROR(L359*#REF!/E359,"0")+IFERROR(L360*#REF!/E360,"0")+IFERROR(L361*#REF!/E361,"0")+IFERROR(L362*#REF!/E362,"0")+IFERROR(L366*#REF!/E366,"0")+IFERROR(L367*#REF!/E367,"0")+IFERROR(L373*#REF!/E373,"0")+IFERROR(L374*#REF!/E374,"0")+IFERROR(L378*#REF!/E378,"0")+IFERROR(L379*#REF!/E379,"0")+IFERROR(L383*#REF!/E383,"0")+IFERROR(L384*#REF!/E384,"0")+IFERROR(L388*#REF!/E388,"0")+IFERROR(L389*#REF!/E389,"0")+IFERROR(L390*#REF!/E390,"0"),"0")</f>
        <v>0</v>
      </c>
      <c r="M394" s="12"/>
      <c r="N394" s="14"/>
      <c r="O394" s="14"/>
    </row>
    <row r="395" spans="1:15" x14ac:dyDescent="0.25">
      <c r="A395" s="43"/>
      <c r="B395" s="55"/>
      <c r="C395" s="26"/>
      <c r="D395" s="26"/>
      <c r="E395" s="26"/>
      <c r="F395" s="31"/>
      <c r="G395" s="32" t="s">
        <v>467</v>
      </c>
      <c r="H395" s="33"/>
      <c r="I395" s="34"/>
      <c r="J395" s="12" t="s">
        <v>468</v>
      </c>
      <c r="K395" s="40">
        <f>ROUNDUP(IFERROR(SUMPRODUCT(1/#REF!*(K6:K6/E6:E6)),"0")+IFERROR(SUMPRODUCT(1/#REF!*(K10:K15/E10:E15)),"0")+IFERROR(SUMPRODUCT(1/#REF!*(K19:K20/E19:E20)),"0")+IFERROR(SUMPRODUCT(1/#REF!*(K24:K24/E24:E24)),"0")+IFERROR(SUMPRODUCT(1/#REF!*(K28:K28/E28:E28)),"0")+IFERROR(SUMPRODUCT(1/#REF!*(K34:K35/E34:E35)),"0")+IFERROR(SUMPRODUCT(1/#REF!*(K40:K42/E40:E42)),"0")+IFERROR(SUMPRODUCT(1/#REF!*(K47:K62/E47:E62)),"0")+IFERROR(SUMPRODUCT(1/#REF!*(K66:K71/E66:E71)),"0")+IFERROR(SUMPRODUCT(1/#REF!*(K75:K83/E75:E83)),"0")+IFERROR(SUMPRODUCT(1/#REF!*(K87:K93/E87:E93)),"0")+IFERROR(SUMPRODUCT(1/#REF!*(K97:K100/E97:E100)),"0")+IFERROR(SUMPRODUCT(1/#REF!*(K105:K108/E105:E108)),"0")+IFERROR(SUMPRODUCT(1/#REF!*(K114:K116/E114:E116)),"0")+IFERROR(SUMPRODUCT(1/#REF!*(K121:K134/E121:E134)),"0")+IFERROR(SUMPRODUCT(1/#REF!*(K138:K138/E138:E138)),"0")+IFERROR(SUMPRODUCT(1/#REF!*(K142:K155/E142:E155)),"0")+IFERROR(SUMPRODUCT(1/#REF!*(K159:K182/E159:E182)),"0")+IFERROR(SUMPRODUCT(1/#REF!*(K186:K191/E186:E191)),"0")+IFERROR(SUMPRODUCT(1/#REF!*(K195:K197/E195:E197)),"0")+IFERROR(SUMPRODUCT(1/#REF!*(K201:K204/E201:E204)),"0")+IFERROR(SUMPRODUCT(1/#REF!*(K209:K215/E209:E215)),"0")+IFERROR(SUMPRODUCT(1/#REF!*(K219:K220/E219:E220)),"0")+IFERROR(SUMPRODUCT(1/#REF!*(K225:K226/E225:E226)),"0")+IFERROR(SUMPRODUCT(1/#REF!*(K230:K232/E230:E232)),"0")+IFERROR(SUMPRODUCT(1/#REF!*(K236:K236/E236:E236)),"0")+IFERROR(SUMPRODUCT(1/#REF!*(K240:K240/E240:E240)),"0")+IFERROR(SUMPRODUCT(1/#REF!*(K244:K244/E244:E244)),"0")+IFERROR(SUMPRODUCT(1/#REF!*(K250:K257/E250:E257)),"0")+IFERROR(SUMPRODUCT(1/#REF!*(K261:K262/E261:E262)),"0")+IFERROR(SUMPRODUCT(1/#REF!*(K266:K267/E266:E267)),"0")+IFERROR(SUMPRODUCT(1/#REF!*(K271:K271/E271:E271)),"0")+IFERROR(SUMPRODUCT(1/#REF!*(K275:K275/E275:E275)),"0")+IFERROR(SUMPRODUCT(1/#REF!*(K280:K283/E280:E283)),"0")+IFERROR(SUMPRODUCT(1/#REF!*(K287:K288/E287:E288)),"0")+IFERROR(SUMPRODUCT(1/#REF!*(K292:K293/E292:E293)),"0")+IFERROR(SUMPRODUCT(1/#REF!*(K297:K297/E297:E297)),"0")+IFERROR(SUMPRODUCT(1/#REF!*(K303:K304/E303:E304)),"0")+IFERROR(SUMPRODUCT(1/#REF!*(K308:K314/E308:E314)),"0")+IFERROR(SUMPRODUCT(1/#REF!*(K318:K321/E318:E321)),"0")+IFERROR(SUMPRODUCT(1/#REF!*(K325:K325/E325:E325)),"0")+IFERROR(SUMPRODUCT(1/#REF!*(K330:K331/E330:E331)),"0")+IFERROR(SUMPRODUCT(1/#REF!*(K335:K339/E335:E339)),"0")+IFERROR(SUMPRODUCT(1/#REF!*(K345:K350/E345:E350)),"0")+IFERROR(SUMPRODUCT(1/#REF!*(K354:K354/E354:E354)),"0")+IFERROR(SUMPRODUCT(1/#REF!*(K358:K362/E358:E362)),"0")+IFERROR(SUMPRODUCT(1/#REF!*(K366:K367/E366:E367)),"0")+IFERROR(SUMPRODUCT(1/#REF!*(K373:K374/E373:E374)),"0")+IFERROR(SUMPRODUCT(1/#REF!*(K378:K379/E378:E379)),"0")+IFERROR(SUMPRODUCT(1/#REF!*(K383:K384/E383:E384)),"0")+IFERROR(SUMPRODUCT(1/#REF!*(K388:K390/E388:E390)),"0"),0)</f>
        <v>0</v>
      </c>
      <c r="L395" s="40">
        <f>ROUNDUP(IFERROR(SUMPRODUCT(1/#REF!*(L6:L6/E6:E6)),"0")+IFERROR(SUMPRODUCT(1/#REF!*(L10:L15/E10:E15)),"0")+IFERROR(SUMPRODUCT(1/#REF!*(L19:L20/E19:E20)),"0")+IFERROR(SUMPRODUCT(1/#REF!*(L24:L24/E24:E24)),"0")+IFERROR(SUMPRODUCT(1/#REF!*(L28:L28/E28:E28)),"0")+IFERROR(SUMPRODUCT(1/#REF!*(L34:L35/E34:E35)),"0")+IFERROR(SUMPRODUCT(1/#REF!*(L40:L42/E40:E42)),"0")+IFERROR(SUMPRODUCT(1/#REF!*(L47:L62/E47:E62)),"0")+IFERROR(SUMPRODUCT(1/#REF!*(L66:L71/E66:E71)),"0")+IFERROR(SUMPRODUCT(1/#REF!*(L75:L83/E75:E83)),"0")+IFERROR(SUMPRODUCT(1/#REF!*(L87:L93/E87:E93)),"0")+IFERROR(SUMPRODUCT(1/#REF!*(L97:L100/E97:E100)),"0")+IFERROR(SUMPRODUCT(1/#REF!*(L105:L108/E105:E108)),"0")+IFERROR(SUMPRODUCT(1/#REF!*(L114:L116/E114:E116)),"0")+IFERROR(SUMPRODUCT(1/#REF!*(L121:L134/E121:E134)),"0")+IFERROR(SUMPRODUCT(1/#REF!*(L138:L138/E138:E138)),"0")+IFERROR(SUMPRODUCT(1/#REF!*(L142:L155/E142:E155)),"0")+IFERROR(SUMPRODUCT(1/#REF!*(L159:L182/E159:E182)),"0")+IFERROR(SUMPRODUCT(1/#REF!*(L186:L191/E186:E191)),"0")+IFERROR(SUMPRODUCT(1/#REF!*(L195:L197/E195:E197)),"0")+IFERROR(SUMPRODUCT(1/#REF!*(L201:L204/E201:E204)),"0")+IFERROR(SUMPRODUCT(1/#REF!*(L209:L215/E209:E215)),"0")+IFERROR(SUMPRODUCT(1/#REF!*(L219:L220/E219:E220)),"0")+IFERROR(SUMPRODUCT(1/#REF!*(L225:L226/E225:E226)),"0")+IFERROR(SUMPRODUCT(1/#REF!*(L230:L232/E230:E232)),"0")+IFERROR(SUMPRODUCT(1/#REF!*(L236:L236/E236:E236)),"0")+IFERROR(SUMPRODUCT(1/#REF!*(L240:L240/E240:E240)),"0")+IFERROR(SUMPRODUCT(1/#REF!*(L244:L244/E244:E244)),"0")+IFERROR(SUMPRODUCT(1/#REF!*(L250:L257/E250:E257)),"0")+IFERROR(SUMPRODUCT(1/#REF!*(L261:L262/E261:E262)),"0")+IFERROR(SUMPRODUCT(1/#REF!*(L266:L267/E266:E267)),"0")+IFERROR(SUMPRODUCT(1/#REF!*(L271:L271/E271:E271)),"0")+IFERROR(SUMPRODUCT(1/#REF!*(L275:L275/E275:E275)),"0")+IFERROR(SUMPRODUCT(1/#REF!*(L280:L283/E280:E283)),"0")+IFERROR(SUMPRODUCT(1/#REF!*(L287:L288/E287:E288)),"0")+IFERROR(SUMPRODUCT(1/#REF!*(L292:L293/E292:E293)),"0")+IFERROR(SUMPRODUCT(1/#REF!*(L297:L297/E297:E297)),"0")+IFERROR(SUMPRODUCT(1/#REF!*(L303:L304/E303:E304)),"0")+IFERROR(SUMPRODUCT(1/#REF!*(L308:L314/E308:E314)),"0")+IFERROR(SUMPRODUCT(1/#REF!*(L318:L321/E318:E321)),"0")+IFERROR(SUMPRODUCT(1/#REF!*(L325:L325/E325:E325)),"0")+IFERROR(SUMPRODUCT(1/#REF!*(L330:L331/E330:E331)),"0")+IFERROR(SUMPRODUCT(1/#REF!*(L335:L339/E335:E339)),"0")+IFERROR(SUMPRODUCT(1/#REF!*(L345:L350/E345:E350)),"0")+IFERROR(SUMPRODUCT(1/#REF!*(L354:L354/E354:E354)),"0")+IFERROR(SUMPRODUCT(1/#REF!*(L358:L362/E358:E362)),"0")+IFERROR(SUMPRODUCT(1/#REF!*(L366:L367/E366:E367)),"0")+IFERROR(SUMPRODUCT(1/#REF!*(L373:L374/E373:E374)),"0")+IFERROR(SUMPRODUCT(1/#REF!*(L378:L379/E378:E379)),"0")+IFERROR(SUMPRODUCT(1/#REF!*(L383:L384/E383:E384)),"0")+IFERROR(SUMPRODUCT(1/#REF!*(L388:L390/E388:E390)),"0"),0)</f>
        <v>0</v>
      </c>
      <c r="M395" s="12"/>
      <c r="N395" s="14"/>
      <c r="O395" s="14"/>
    </row>
    <row r="396" spans="1:15" x14ac:dyDescent="0.25">
      <c r="A396" s="43"/>
      <c r="B396" s="55"/>
      <c r="C396" s="26"/>
      <c r="D396" s="26"/>
      <c r="E396" s="26"/>
      <c r="F396" s="31"/>
      <c r="G396" s="32" t="s">
        <v>469</v>
      </c>
      <c r="H396" s="33"/>
      <c r="I396" s="34"/>
      <c r="J396" s="12" t="s">
        <v>23</v>
      </c>
      <c r="K396" s="39">
        <f>GrossWeightTotal+PalletQtyTotal*25</f>
        <v>0</v>
      </c>
      <c r="L396" s="39">
        <f>GrossWeightTotalR+PalletQtyTotalR*25</f>
        <v>0</v>
      </c>
      <c r="M396" s="12"/>
      <c r="N396" s="14"/>
      <c r="O396" s="14"/>
    </row>
    <row r="397" spans="1:15" x14ac:dyDescent="0.25">
      <c r="A397" s="43"/>
      <c r="B397" s="55"/>
      <c r="C397" s="26"/>
      <c r="D397" s="26"/>
      <c r="E397" s="26"/>
      <c r="F397" s="31"/>
      <c r="G397" s="32" t="s">
        <v>470</v>
      </c>
      <c r="H397" s="33"/>
      <c r="I397" s="34"/>
      <c r="J397" s="12" t="s">
        <v>468</v>
      </c>
      <c r="K397" s="39">
        <f>IFERROR(K7+K16+K21+K25+K29+K36+K43+K63+K72+K84+K94+K101+K109+K117+K135+K139+K156+K183+K192+K198+K205+K216+K221+K227+K233+K237+K241+K245+K258+K263+K268+K272+K276+K284+K289+K294+K298+K305+K315+K322+K326+K332+K340+K351+K355+K363+K368+K375+K380+K385+K391,"0")</f>
        <v>769.1169871550012</v>
      </c>
      <c r="L397" s="39">
        <f>IFERROR(L7+L16+L21+L25+L29+L36+L43+L63+L72+L84+L94+L101+L109+L117+L135+L139+L156+L183+L192+L198+L205+L216+L221+L227+L233+L237+L241+L245+L258+L263+L268+L272+L276+L284+L289+L294+L298+L305+L315+L322+L326+L332+L340+L351+L355+L363+L368+L375+L380+L385+L391,"0")</f>
        <v>793</v>
      </c>
      <c r="M397" s="12"/>
      <c r="N397" s="14"/>
      <c r="O397" s="14"/>
    </row>
    <row r="398" spans="1:15" x14ac:dyDescent="0.25">
      <c r="A398" s="43"/>
      <c r="B398" s="55"/>
      <c r="C398" s="26"/>
      <c r="D398" s="26"/>
      <c r="E398" s="26"/>
      <c r="F398" s="31"/>
      <c r="G398" s="32" t="s">
        <v>471</v>
      </c>
      <c r="H398" s="33"/>
      <c r="I398" s="34"/>
      <c r="J398" s="15" t="s">
        <v>472</v>
      </c>
      <c r="K398" s="37"/>
      <c r="L398" s="37"/>
      <c r="M398" s="12">
        <v>12.926079999999999</v>
      </c>
      <c r="N398" s="14"/>
      <c r="O398" s="14"/>
    </row>
    <row r="399" spans="1:15" ht="15.75" thickBot="1" x14ac:dyDescent="0.3"/>
    <row r="400" spans="1:15" ht="27" thickTop="1" thickBot="1" x14ac:dyDescent="0.3">
      <c r="A400" s="45" t="s">
        <v>473</v>
      </c>
      <c r="B400" s="56"/>
      <c r="C400" s="35" t="s">
        <v>51</v>
      </c>
      <c r="D400" s="19" t="s">
        <v>160</v>
      </c>
      <c r="E400" s="19" t="s">
        <v>160</v>
      </c>
      <c r="F400" s="19" t="s">
        <v>328</v>
      </c>
      <c r="G400" s="19" t="s">
        <v>372</v>
      </c>
      <c r="H400" s="1"/>
      <c r="I400" s="1"/>
      <c r="J400" s="1"/>
      <c r="O400" s="2"/>
    </row>
    <row r="401" spans="1:15" ht="27.6" customHeight="1" thickTop="1" thickBot="1" x14ac:dyDescent="0.3">
      <c r="A401" s="46" t="s">
        <v>474</v>
      </c>
      <c r="B401" s="57"/>
      <c r="C401" s="19" t="s">
        <v>151</v>
      </c>
      <c r="D401" s="19" t="s">
        <v>161</v>
      </c>
      <c r="E401" s="19" t="s">
        <v>168</v>
      </c>
      <c r="F401" s="19" t="s">
        <v>352</v>
      </c>
      <c r="G401" s="19" t="s">
        <v>373</v>
      </c>
      <c r="H401" s="1"/>
      <c r="I401" s="1"/>
      <c r="J401" s="1"/>
      <c r="O401" s="2"/>
    </row>
    <row r="402" spans="1:15" ht="16.5" thickTop="1" thickBot="1" x14ac:dyDescent="0.3">
      <c r="A402" s="47"/>
      <c r="B402" s="57"/>
      <c r="C402" s="19"/>
      <c r="D402" s="19"/>
      <c r="E402" s="19"/>
      <c r="F402" s="19"/>
      <c r="G402" s="19"/>
      <c r="H402" s="1"/>
      <c r="I402" s="1"/>
      <c r="J402" s="1"/>
      <c r="O402" s="2"/>
    </row>
    <row r="403" spans="1:15" ht="18" thickTop="1" thickBot="1" x14ac:dyDescent="0.3">
      <c r="A403" s="45" t="s">
        <v>475</v>
      </c>
      <c r="B403" s="58"/>
      <c r="C403" s="20">
        <v>0</v>
      </c>
      <c r="D403" s="20">
        <v>0</v>
      </c>
      <c r="E403" s="20">
        <v>3881.7</v>
      </c>
      <c r="F403" s="20">
        <v>0</v>
      </c>
      <c r="G403" s="20">
        <v>0</v>
      </c>
      <c r="H403" s="1"/>
      <c r="I403" s="1"/>
      <c r="J403" s="1"/>
      <c r="O403" s="2"/>
    </row>
    <row r="404" spans="1:15" ht="15.75" thickTop="1" x14ac:dyDescent="0.25"/>
  </sheetData>
  <sheetProtection formatColumns="0"/>
  <autoFilter ref="A1:O398" xr:uid="{CD7A71D4-4133-42FF-8765-AF7F9148D64D}"/>
  <mergeCells count="73">
    <mergeCell ref="C274:O274"/>
    <mergeCell ref="C278:O278"/>
    <mergeCell ref="C279:O279"/>
    <mergeCell ref="C286:O286"/>
    <mergeCell ref="C291:O291"/>
    <mergeCell ref="C296:O296"/>
    <mergeCell ref="C3:O3"/>
    <mergeCell ref="C4:O4"/>
    <mergeCell ref="C5:O5"/>
    <mergeCell ref="C9:O9"/>
    <mergeCell ref="C18:O18"/>
    <mergeCell ref="C23:O23"/>
    <mergeCell ref="C27:O27"/>
    <mergeCell ref="C31:O31"/>
    <mergeCell ref="C260:O260"/>
    <mergeCell ref="C265:O265"/>
    <mergeCell ref="C270:O270"/>
    <mergeCell ref="C248:O248"/>
    <mergeCell ref="C249:O249"/>
    <mergeCell ref="C239:O239"/>
    <mergeCell ref="C243:O243"/>
    <mergeCell ref="C387:O387"/>
    <mergeCell ref="C382:O382"/>
    <mergeCell ref="C377:O377"/>
    <mergeCell ref="C372:O372"/>
    <mergeCell ref="C371:O371"/>
    <mergeCell ref="C370:O370"/>
    <mergeCell ref="C365:O365"/>
    <mergeCell ref="C357:O357"/>
    <mergeCell ref="C353:O353"/>
    <mergeCell ref="C344:O344"/>
    <mergeCell ref="C343:O343"/>
    <mergeCell ref="C342:O342"/>
    <mergeCell ref="C334:O334"/>
    <mergeCell ref="C324:O324"/>
    <mergeCell ref="C328:O328"/>
    <mergeCell ref="C329:O329"/>
    <mergeCell ref="C317:O317"/>
    <mergeCell ref="C307:O307"/>
    <mergeCell ref="C301:O301"/>
    <mergeCell ref="C302:O302"/>
    <mergeCell ref="C300:O300"/>
    <mergeCell ref="C223:O223"/>
    <mergeCell ref="C224:O224"/>
    <mergeCell ref="C229:O229"/>
    <mergeCell ref="C235:O235"/>
    <mergeCell ref="C218:O218"/>
    <mergeCell ref="C207:O207"/>
    <mergeCell ref="C208:O208"/>
    <mergeCell ref="C194:O194"/>
    <mergeCell ref="C200:O200"/>
    <mergeCell ref="C185:O185"/>
    <mergeCell ref="C158:O158"/>
    <mergeCell ref="C137:O137"/>
    <mergeCell ref="C141:O141"/>
    <mergeCell ref="C119:O119"/>
    <mergeCell ref="C120:O120"/>
    <mergeCell ref="C38:O38"/>
    <mergeCell ref="C39:O39"/>
    <mergeCell ref="C33:O33"/>
    <mergeCell ref="C32:O32"/>
    <mergeCell ref="C247:O247"/>
    <mergeCell ref="C96:O96"/>
    <mergeCell ref="C86:O86"/>
    <mergeCell ref="C74:O74"/>
    <mergeCell ref="C65:O65"/>
    <mergeCell ref="C45:O45"/>
    <mergeCell ref="C46:O46"/>
    <mergeCell ref="C111:O111"/>
    <mergeCell ref="C112:O112"/>
    <mergeCell ref="C113:O113"/>
    <mergeCell ref="C103:O103"/>
    <mergeCell ref="C104:O104"/>
  </mergeCells>
  <dataValidations disablePrompts="1" count="1">
    <dataValidation operator="equal" allowBlank="1" showInputMessage="1" showErrorMessage="1" error="укажите вес, кратный весу коробки" sqref="M6:O6" xr:uid="{00000000-0002-0000-0000-000000000000}"/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4</vt:i4>
      </vt:variant>
    </vt:vector>
  </HeadingPairs>
  <TitlesOfParts>
    <vt:vector size="5" baseType="lpstr">
      <vt:lpstr>Лист1</vt:lpstr>
      <vt:lpstr>GrossWeightTotal</vt:lpstr>
      <vt:lpstr>GrossWeightTotalR</vt:lpstr>
      <vt:lpstr>PalletQtyTotal</vt:lpstr>
      <vt:lpstr>PalletQtyTotalR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2023-07-25T10:19:01Z</dcterms:modified>
</cp:coreProperties>
</file>