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 defaultThemeVersion="124226"/>
  <bookViews>
    <workbookView xWindow="0" yWindow="0" windowWidth="2493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45621" refMode="R1C1"/>
</workbook>
</file>

<file path=xl/calcChain.xml><?xml version="1.0" encoding="utf-8"?>
<calcChain xmlns="http://schemas.openxmlformats.org/spreadsheetml/2006/main">
  <c r="U421" i="2" l="1"/>
  <c r="U420" i="2"/>
  <c r="U418" i="2"/>
  <c r="U417" i="2"/>
  <c r="V416" i="2"/>
  <c r="W416" i="2" s="1"/>
  <c r="V415" i="2"/>
  <c r="W415" i="2" s="1"/>
  <c r="V414" i="2"/>
  <c r="W414" i="2" s="1"/>
  <c r="U412" i="2"/>
  <c r="U411" i="2"/>
  <c r="W410" i="2"/>
  <c r="V410" i="2"/>
  <c r="V409" i="2"/>
  <c r="W409" i="2" s="1"/>
  <c r="W411" i="2" s="1"/>
  <c r="V407" i="2"/>
  <c r="U407" i="2"/>
  <c r="U406" i="2"/>
  <c r="V405" i="2"/>
  <c r="W405" i="2" s="1"/>
  <c r="V404" i="2"/>
  <c r="V406" i="2" s="1"/>
  <c r="V402" i="2"/>
  <c r="U402" i="2"/>
  <c r="V401" i="2"/>
  <c r="U401" i="2"/>
  <c r="W400" i="2"/>
  <c r="V400" i="2"/>
  <c r="V399" i="2"/>
  <c r="P429" i="2" s="1"/>
  <c r="U395" i="2"/>
  <c r="U394" i="2"/>
  <c r="W393" i="2"/>
  <c r="W394" i="2" s="1"/>
  <c r="V393" i="2"/>
  <c r="V395" i="2" s="1"/>
  <c r="M393" i="2"/>
  <c r="W392" i="2"/>
  <c r="V392" i="2"/>
  <c r="M392" i="2"/>
  <c r="U390" i="2"/>
  <c r="U389" i="2"/>
  <c r="V388" i="2"/>
  <c r="W388" i="2" s="1"/>
  <c r="W387" i="2"/>
  <c r="V387" i="2"/>
  <c r="W386" i="2"/>
  <c r="V386" i="2"/>
  <c r="V385" i="2"/>
  <c r="W385" i="2" s="1"/>
  <c r="M385" i="2"/>
  <c r="V384" i="2"/>
  <c r="W384" i="2" s="1"/>
  <c r="M384" i="2"/>
  <c r="V383" i="2"/>
  <c r="M383" i="2"/>
  <c r="U381" i="2"/>
  <c r="U380" i="2"/>
  <c r="V379" i="2"/>
  <c r="W379" i="2" s="1"/>
  <c r="W378" i="2"/>
  <c r="W380" i="2" s="1"/>
  <c r="V378" i="2"/>
  <c r="V380" i="2" s="1"/>
  <c r="M378" i="2"/>
  <c r="V376" i="2"/>
  <c r="U376" i="2"/>
  <c r="U375" i="2"/>
  <c r="V374" i="2"/>
  <c r="W374" i="2" s="1"/>
  <c r="V373" i="2"/>
  <c r="W373" i="2" s="1"/>
  <c r="M373" i="2"/>
  <c r="W372" i="2"/>
  <c r="V372" i="2"/>
  <c r="W371" i="2"/>
  <c r="V371" i="2"/>
  <c r="W370" i="2"/>
  <c r="V370" i="2"/>
  <c r="V369" i="2"/>
  <c r="W369" i="2" s="1"/>
  <c r="M369" i="2"/>
  <c r="V368" i="2"/>
  <c r="W368" i="2" s="1"/>
  <c r="M368" i="2"/>
  <c r="W367" i="2"/>
  <c r="V367" i="2"/>
  <c r="W366" i="2"/>
  <c r="W375" i="2" s="1"/>
  <c r="V366" i="2"/>
  <c r="M366" i="2"/>
  <c r="W365" i="2"/>
  <c r="V365" i="2"/>
  <c r="O429" i="2" s="1"/>
  <c r="M365" i="2"/>
  <c r="U361" i="2"/>
  <c r="U360" i="2"/>
  <c r="W359" i="2"/>
  <c r="V359" i="2"/>
  <c r="W358" i="2"/>
  <c r="V358" i="2"/>
  <c r="M358" i="2"/>
  <c r="V357" i="2"/>
  <c r="W357" i="2" s="1"/>
  <c r="M357" i="2"/>
  <c r="V356" i="2"/>
  <c r="W356" i="2" s="1"/>
  <c r="M356" i="2"/>
  <c r="V355" i="2"/>
  <c r="M355" i="2"/>
  <c r="U353" i="2"/>
  <c r="U352" i="2"/>
  <c r="V351" i="2"/>
  <c r="W351" i="2" s="1"/>
  <c r="M351" i="2"/>
  <c r="V350" i="2"/>
  <c r="M350" i="2"/>
  <c r="V347" i="2"/>
  <c r="U347" i="2"/>
  <c r="U346" i="2"/>
  <c r="V345" i="2"/>
  <c r="V346" i="2" s="1"/>
  <c r="U343" i="2"/>
  <c r="U342" i="2"/>
  <c r="V341" i="2"/>
  <c r="W341" i="2" s="1"/>
  <c r="M341" i="2"/>
  <c r="W340" i="2"/>
  <c r="V340" i="2"/>
  <c r="M340" i="2"/>
  <c r="V339" i="2"/>
  <c r="W339" i="2" s="1"/>
  <c r="W338" i="2"/>
  <c r="W342" i="2" s="1"/>
  <c r="V338" i="2"/>
  <c r="V342" i="2" s="1"/>
  <c r="M338" i="2"/>
  <c r="U336" i="2"/>
  <c r="U335" i="2"/>
  <c r="V334" i="2"/>
  <c r="W334" i="2" s="1"/>
  <c r="M334" i="2"/>
  <c r="V333" i="2"/>
  <c r="W333" i="2" s="1"/>
  <c r="M333" i="2"/>
  <c r="V332" i="2"/>
  <c r="W332" i="2" s="1"/>
  <c r="M332" i="2"/>
  <c r="V331" i="2"/>
  <c r="M331" i="2"/>
  <c r="V330" i="2"/>
  <c r="W330" i="2" s="1"/>
  <c r="M330" i="2"/>
  <c r="V329" i="2"/>
  <c r="W329" i="2" s="1"/>
  <c r="M329" i="2"/>
  <c r="V328" i="2"/>
  <c r="W328" i="2" s="1"/>
  <c r="M328" i="2"/>
  <c r="U326" i="2"/>
  <c r="U325" i="2"/>
  <c r="V324" i="2"/>
  <c r="W324" i="2" s="1"/>
  <c r="V323" i="2"/>
  <c r="M323" i="2"/>
  <c r="V319" i="2"/>
  <c r="U319" i="2"/>
  <c r="V318" i="2"/>
  <c r="U318" i="2"/>
  <c r="V317" i="2"/>
  <c r="W317" i="2" s="1"/>
  <c r="W318" i="2" s="1"/>
  <c r="U315" i="2"/>
  <c r="U314" i="2"/>
  <c r="V313" i="2"/>
  <c r="W313" i="2" s="1"/>
  <c r="M313" i="2"/>
  <c r="V312" i="2"/>
  <c r="W312" i="2" s="1"/>
  <c r="M312" i="2"/>
  <c r="V311" i="2"/>
  <c r="W311" i="2" s="1"/>
  <c r="V310" i="2"/>
  <c r="V308" i="2"/>
  <c r="U308" i="2"/>
  <c r="W307" i="2"/>
  <c r="V307" i="2"/>
  <c r="U307" i="2"/>
  <c r="W306" i="2"/>
  <c r="V306" i="2"/>
  <c r="M306" i="2"/>
  <c r="V305" i="2"/>
  <c r="W305" i="2" s="1"/>
  <c r="M305" i="2"/>
  <c r="U303" i="2"/>
  <c r="U302" i="2"/>
  <c r="V301" i="2"/>
  <c r="W301" i="2" s="1"/>
  <c r="M301" i="2"/>
  <c r="V300" i="2"/>
  <c r="W300" i="2" s="1"/>
  <c r="V299" i="2"/>
  <c r="W299" i="2" s="1"/>
  <c r="M299" i="2"/>
  <c r="V298" i="2"/>
  <c r="W298" i="2" s="1"/>
  <c r="W302" i="2" s="1"/>
  <c r="M298" i="2"/>
  <c r="V295" i="2"/>
  <c r="U295" i="2"/>
  <c r="U294" i="2"/>
  <c r="V293" i="2"/>
  <c r="V294" i="2" s="1"/>
  <c r="M293" i="2"/>
  <c r="U291" i="2"/>
  <c r="U290" i="2"/>
  <c r="V289" i="2"/>
  <c r="V291" i="2" s="1"/>
  <c r="M289" i="2"/>
  <c r="U287" i="2"/>
  <c r="U286" i="2"/>
  <c r="W285" i="2"/>
  <c r="V285" i="2"/>
  <c r="M285" i="2"/>
  <c r="V284" i="2"/>
  <c r="M284" i="2"/>
  <c r="U282" i="2"/>
  <c r="U281" i="2"/>
  <c r="W280" i="2"/>
  <c r="V280" i="2"/>
  <c r="M280" i="2"/>
  <c r="V279" i="2"/>
  <c r="M279" i="2"/>
  <c r="U277" i="2"/>
  <c r="U276" i="2"/>
  <c r="V275" i="2"/>
  <c r="W275" i="2" s="1"/>
  <c r="M275" i="2"/>
  <c r="V274" i="2"/>
  <c r="W274" i="2" s="1"/>
  <c r="M274" i="2"/>
  <c r="W273" i="2"/>
  <c r="V273" i="2"/>
  <c r="W272" i="2"/>
  <c r="V272" i="2"/>
  <c r="M272" i="2"/>
  <c r="V271" i="2"/>
  <c r="W271" i="2" s="1"/>
  <c r="M271" i="2"/>
  <c r="V270" i="2"/>
  <c r="W270" i="2" s="1"/>
  <c r="M270" i="2"/>
  <c r="V269" i="2"/>
  <c r="W269" i="2" s="1"/>
  <c r="M269" i="2"/>
  <c r="W268" i="2"/>
  <c r="V268" i="2"/>
  <c r="M268" i="2"/>
  <c r="U264" i="2"/>
  <c r="U263" i="2"/>
  <c r="W262" i="2"/>
  <c r="W263" i="2" s="1"/>
  <c r="V262" i="2"/>
  <c r="V264" i="2" s="1"/>
  <c r="M262" i="2"/>
  <c r="U260" i="2"/>
  <c r="U259" i="2"/>
  <c r="V258" i="2"/>
  <c r="M258" i="2"/>
  <c r="V256" i="2"/>
  <c r="U256" i="2"/>
  <c r="V255" i="2"/>
  <c r="U255" i="2"/>
  <c r="V254" i="2"/>
  <c r="W254" i="2" s="1"/>
  <c r="W255" i="2" s="1"/>
  <c r="M254" i="2"/>
  <c r="U252" i="2"/>
  <c r="U251" i="2"/>
  <c r="V250" i="2"/>
  <c r="W250" i="2" s="1"/>
  <c r="M250" i="2"/>
  <c r="V249" i="2"/>
  <c r="V251" i="2" s="1"/>
  <c r="M249" i="2"/>
  <c r="V248" i="2"/>
  <c r="W248" i="2" s="1"/>
  <c r="M248" i="2"/>
  <c r="U246" i="2"/>
  <c r="U245" i="2"/>
  <c r="V244" i="2"/>
  <c r="M244" i="2"/>
  <c r="V243" i="2"/>
  <c r="W243" i="2" s="1"/>
  <c r="M243" i="2"/>
  <c r="U240" i="2"/>
  <c r="V239" i="2"/>
  <c r="U239" i="2"/>
  <c r="W238" i="2"/>
  <c r="W239" i="2" s="1"/>
  <c r="V238" i="2"/>
  <c r="V240" i="2" s="1"/>
  <c r="M238" i="2"/>
  <c r="W237" i="2"/>
  <c r="V237" i="2"/>
  <c r="M237" i="2"/>
  <c r="U235" i="2"/>
  <c r="V234" i="2"/>
  <c r="U234" i="2"/>
  <c r="W233" i="2"/>
  <c r="V233" i="2"/>
  <c r="M233" i="2"/>
  <c r="W232" i="2"/>
  <c r="V232" i="2"/>
  <c r="M232" i="2"/>
  <c r="V231" i="2"/>
  <c r="W231" i="2" s="1"/>
  <c r="M231" i="2"/>
  <c r="W230" i="2"/>
  <c r="V230" i="2"/>
  <c r="M230" i="2"/>
  <c r="V229" i="2"/>
  <c r="I429" i="2" s="1"/>
  <c r="M229" i="2"/>
  <c r="W228" i="2"/>
  <c r="V228" i="2"/>
  <c r="M228" i="2"/>
  <c r="V227" i="2"/>
  <c r="W227" i="2" s="1"/>
  <c r="M227" i="2"/>
  <c r="U224" i="2"/>
  <c r="V223" i="2"/>
  <c r="U223" i="2"/>
  <c r="W222" i="2"/>
  <c r="V222" i="2"/>
  <c r="M222" i="2"/>
  <c r="V221" i="2"/>
  <c r="W221" i="2" s="1"/>
  <c r="V220" i="2"/>
  <c r="W220" i="2" s="1"/>
  <c r="V219" i="2"/>
  <c r="W219" i="2" s="1"/>
  <c r="W223" i="2" s="1"/>
  <c r="M219" i="2"/>
  <c r="V217" i="2"/>
  <c r="U217" i="2"/>
  <c r="U216" i="2"/>
  <c r="V215" i="2"/>
  <c r="W215" i="2" s="1"/>
  <c r="M215" i="2"/>
  <c r="V214" i="2"/>
  <c r="W214" i="2" s="1"/>
  <c r="V213" i="2"/>
  <c r="W213" i="2" s="1"/>
  <c r="W216" i="2" s="1"/>
  <c r="U211" i="2"/>
  <c r="U210" i="2"/>
  <c r="V209" i="2"/>
  <c r="W209" i="2" s="1"/>
  <c r="V208" i="2"/>
  <c r="W208" i="2" s="1"/>
  <c r="V207" i="2"/>
  <c r="W207" i="2" s="1"/>
  <c r="W206" i="2"/>
  <c r="V206" i="2"/>
  <c r="M206" i="2"/>
  <c r="V205" i="2"/>
  <c r="W205" i="2" s="1"/>
  <c r="M205" i="2"/>
  <c r="V204" i="2"/>
  <c r="W204" i="2" s="1"/>
  <c r="M204" i="2"/>
  <c r="U202" i="2"/>
  <c r="U201" i="2"/>
  <c r="W200" i="2"/>
  <c r="V200" i="2"/>
  <c r="W199" i="2"/>
  <c r="V199" i="2"/>
  <c r="M199" i="2"/>
  <c r="V198" i="2"/>
  <c r="W198" i="2" s="1"/>
  <c r="V197" i="2"/>
  <c r="W197" i="2" s="1"/>
  <c r="W196" i="2"/>
  <c r="V196" i="2"/>
  <c r="W195" i="2"/>
  <c r="V195" i="2"/>
  <c r="M195" i="2"/>
  <c r="W194" i="2"/>
  <c r="V194" i="2"/>
  <c r="M194" i="2"/>
  <c r="V193" i="2"/>
  <c r="W193" i="2" s="1"/>
  <c r="M193" i="2"/>
  <c r="W192" i="2"/>
  <c r="V192" i="2"/>
  <c r="W191" i="2"/>
  <c r="V191" i="2"/>
  <c r="W190" i="2"/>
  <c r="V190" i="2"/>
  <c r="W189" i="2"/>
  <c r="V189" i="2"/>
  <c r="M189" i="2"/>
  <c r="V188" i="2"/>
  <c r="W188" i="2" s="1"/>
  <c r="V187" i="2"/>
  <c r="W187" i="2" s="1"/>
  <c r="V186" i="2"/>
  <c r="W186" i="2" s="1"/>
  <c r="V185" i="2"/>
  <c r="W185" i="2" s="1"/>
  <c r="V184" i="2"/>
  <c r="W184" i="2" s="1"/>
  <c r="W183" i="2"/>
  <c r="V183" i="2"/>
  <c r="M183" i="2"/>
  <c r="V182" i="2"/>
  <c r="W182" i="2" s="1"/>
  <c r="M182" i="2"/>
  <c r="V181" i="2"/>
  <c r="W181" i="2" s="1"/>
  <c r="M181" i="2"/>
  <c r="V180" i="2"/>
  <c r="U178" i="2"/>
  <c r="U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V172" i="2"/>
  <c r="W172" i="2" s="1"/>
  <c r="M172" i="2"/>
  <c r="V171" i="2"/>
  <c r="W171" i="2" s="1"/>
  <c r="M171" i="2"/>
  <c r="V170" i="2"/>
  <c r="W170" i="2" s="1"/>
  <c r="M170" i="2"/>
  <c r="W169" i="2"/>
  <c r="V169" i="2"/>
  <c r="V168" i="2"/>
  <c r="W168" i="2" s="1"/>
  <c r="V167" i="2"/>
  <c r="W167" i="2" s="1"/>
  <c r="V166" i="2"/>
  <c r="W166" i="2" s="1"/>
  <c r="V165" i="2"/>
  <c r="W165" i="2" s="1"/>
  <c r="M165" i="2"/>
  <c r="W164" i="2"/>
  <c r="V164" i="2"/>
  <c r="V163" i="2"/>
  <c r="W163" i="2" s="1"/>
  <c r="M163" i="2"/>
  <c r="V162" i="2"/>
  <c r="W162" i="2" s="1"/>
  <c r="M162" i="2"/>
  <c r="V161" i="2"/>
  <c r="W161" i="2" s="1"/>
  <c r="M161" i="2"/>
  <c r="V159" i="2"/>
  <c r="U159" i="2"/>
  <c r="U158" i="2"/>
  <c r="V157" i="2"/>
  <c r="W157" i="2" s="1"/>
  <c r="V156" i="2"/>
  <c r="V158" i="2" s="1"/>
  <c r="U154" i="2"/>
  <c r="U153" i="2"/>
  <c r="W152" i="2"/>
  <c r="V152" i="2"/>
  <c r="M152" i="2"/>
  <c r="V151" i="2"/>
  <c r="W151" i="2" s="1"/>
  <c r="M151" i="2"/>
  <c r="V150" i="2"/>
  <c r="W150" i="2" s="1"/>
  <c r="V149" i="2"/>
  <c r="W149" i="2" s="1"/>
  <c r="V148" i="2"/>
  <c r="W148" i="2" s="1"/>
  <c r="M148" i="2"/>
  <c r="V147" i="2"/>
  <c r="W147" i="2" s="1"/>
  <c r="M147" i="2"/>
  <c r="V146" i="2"/>
  <c r="W146" i="2" s="1"/>
  <c r="M146" i="2"/>
  <c r="V145" i="2"/>
  <c r="W145" i="2" s="1"/>
  <c r="M145" i="2"/>
  <c r="V144" i="2"/>
  <c r="W144" i="2" s="1"/>
  <c r="M144" i="2"/>
  <c r="V143" i="2"/>
  <c r="W143" i="2" s="1"/>
  <c r="M143" i="2"/>
  <c r="V142" i="2"/>
  <c r="W142" i="2" s="1"/>
  <c r="M142" i="2"/>
  <c r="W141" i="2"/>
  <c r="V141" i="2"/>
  <c r="M141" i="2"/>
  <c r="V140" i="2"/>
  <c r="W140" i="2" s="1"/>
  <c r="M140" i="2"/>
  <c r="V139" i="2"/>
  <c r="W139" i="2" s="1"/>
  <c r="M139" i="2"/>
  <c r="V138" i="2"/>
  <c r="W138" i="2" s="1"/>
  <c r="M138" i="2"/>
  <c r="W137" i="2"/>
  <c r="V137" i="2"/>
  <c r="V154" i="2" s="1"/>
  <c r="V134" i="2"/>
  <c r="U134" i="2"/>
  <c r="U133" i="2"/>
  <c r="V132" i="2"/>
  <c r="W132" i="2" s="1"/>
  <c r="M132" i="2"/>
  <c r="W131" i="2"/>
  <c r="V131" i="2"/>
  <c r="M131" i="2"/>
  <c r="V130" i="2"/>
  <c r="V133" i="2" s="1"/>
  <c r="M130" i="2"/>
  <c r="V126" i="2"/>
  <c r="U126" i="2"/>
  <c r="U125" i="2"/>
  <c r="V124" i="2"/>
  <c r="W124" i="2" s="1"/>
  <c r="M124" i="2"/>
  <c r="V123" i="2"/>
  <c r="M123" i="2"/>
  <c r="W122" i="2"/>
  <c r="V122" i="2"/>
  <c r="M122" i="2"/>
  <c r="V121" i="2"/>
  <c r="W121" i="2" s="1"/>
  <c r="M121" i="2"/>
  <c r="U118" i="2"/>
  <c r="U117" i="2"/>
  <c r="V116" i="2"/>
  <c r="W116" i="2" s="1"/>
  <c r="M116" i="2"/>
  <c r="W115" i="2"/>
  <c r="V115" i="2"/>
  <c r="V114" i="2"/>
  <c r="W114" i="2" s="1"/>
  <c r="M114" i="2"/>
  <c r="W113" i="2"/>
  <c r="V113" i="2"/>
  <c r="V117" i="2" s="1"/>
  <c r="M113" i="2"/>
  <c r="U111" i="2"/>
  <c r="U110" i="2"/>
  <c r="V109" i="2"/>
  <c r="W109" i="2" s="1"/>
  <c r="M109" i="2"/>
  <c r="W108" i="2"/>
  <c r="V108" i="2"/>
  <c r="W107" i="2"/>
  <c r="V107" i="2"/>
  <c r="V106" i="2"/>
  <c r="W106" i="2" s="1"/>
  <c r="W105" i="2"/>
  <c r="V105" i="2"/>
  <c r="M105" i="2"/>
  <c r="V104" i="2"/>
  <c r="W104" i="2" s="1"/>
  <c r="M104" i="2"/>
  <c r="V103" i="2"/>
  <c r="U101" i="2"/>
  <c r="U100" i="2"/>
  <c r="W99" i="2"/>
  <c r="V99" i="2"/>
  <c r="M99" i="2"/>
  <c r="V98" i="2"/>
  <c r="W98" i="2" s="1"/>
  <c r="M98" i="2"/>
  <c r="V97" i="2"/>
  <c r="W97" i="2" s="1"/>
  <c r="M97" i="2"/>
  <c r="W96" i="2"/>
  <c r="V96" i="2"/>
  <c r="M96" i="2"/>
  <c r="W95" i="2"/>
  <c r="V95" i="2"/>
  <c r="M95" i="2"/>
  <c r="V94" i="2"/>
  <c r="W94" i="2" s="1"/>
  <c r="M94" i="2"/>
  <c r="W93" i="2"/>
  <c r="V93" i="2"/>
  <c r="M93" i="2"/>
  <c r="V92" i="2"/>
  <c r="V101" i="2" s="1"/>
  <c r="M92" i="2"/>
  <c r="W91" i="2"/>
  <c r="V91" i="2"/>
  <c r="M91" i="2"/>
  <c r="U89" i="2"/>
  <c r="U88" i="2"/>
  <c r="V87" i="2"/>
  <c r="W87" i="2" s="1"/>
  <c r="M87" i="2"/>
  <c r="W86" i="2"/>
  <c r="V86" i="2"/>
  <c r="M86" i="2"/>
  <c r="W85" i="2"/>
  <c r="V85" i="2"/>
  <c r="V84" i="2"/>
  <c r="W84" i="2" s="1"/>
  <c r="M84" i="2"/>
  <c r="V83" i="2"/>
  <c r="W83" i="2" s="1"/>
  <c r="V82" i="2"/>
  <c r="M82" i="2"/>
  <c r="U80" i="2"/>
  <c r="U79" i="2"/>
  <c r="V78" i="2"/>
  <c r="W78" i="2" s="1"/>
  <c r="M78" i="2"/>
  <c r="V77" i="2"/>
  <c r="W77" i="2" s="1"/>
  <c r="M77" i="2"/>
  <c r="V76" i="2"/>
  <c r="W76" i="2" s="1"/>
  <c r="M76" i="2"/>
  <c r="W75" i="2"/>
  <c r="V75" i="2"/>
  <c r="M75" i="2"/>
  <c r="V74" i="2"/>
  <c r="W74" i="2" s="1"/>
  <c r="M74" i="2"/>
  <c r="W73" i="2"/>
  <c r="V73" i="2"/>
  <c r="M73" i="2"/>
  <c r="V72" i="2"/>
  <c r="W72" i="2" s="1"/>
  <c r="M72" i="2"/>
  <c r="W71" i="2"/>
  <c r="V71" i="2"/>
  <c r="M71" i="2"/>
  <c r="V70" i="2"/>
  <c r="W70" i="2" s="1"/>
  <c r="M70" i="2"/>
  <c r="V69" i="2"/>
  <c r="W69" i="2" s="1"/>
  <c r="M69" i="2"/>
  <c r="V68" i="2"/>
  <c r="W68" i="2" s="1"/>
  <c r="M68" i="2"/>
  <c r="W67" i="2"/>
  <c r="V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W58" i="2"/>
  <c r="V58" i="2"/>
  <c r="V57" i="2"/>
  <c r="M57" i="2"/>
  <c r="V56" i="2"/>
  <c r="W56" i="2" s="1"/>
  <c r="M56" i="2"/>
  <c r="V53" i="2"/>
  <c r="U53" i="2"/>
  <c r="U52" i="2"/>
  <c r="V51" i="2"/>
  <c r="W51" i="2" s="1"/>
  <c r="M51" i="2"/>
  <c r="V50" i="2"/>
  <c r="V52" i="2" s="1"/>
  <c r="M50" i="2"/>
  <c r="U46" i="2"/>
  <c r="V45" i="2"/>
  <c r="U45" i="2"/>
  <c r="V44" i="2"/>
  <c r="V46" i="2" s="1"/>
  <c r="M44" i="2"/>
  <c r="U42" i="2"/>
  <c r="U41" i="2"/>
  <c r="W40" i="2"/>
  <c r="W41" i="2" s="1"/>
  <c r="V40" i="2"/>
  <c r="V41" i="2" s="1"/>
  <c r="M40" i="2"/>
  <c r="V38" i="2"/>
  <c r="U38" i="2"/>
  <c r="U37" i="2"/>
  <c r="V36" i="2"/>
  <c r="W36" i="2" s="1"/>
  <c r="M36" i="2"/>
  <c r="V35" i="2"/>
  <c r="W35" i="2" s="1"/>
  <c r="W37" i="2" s="1"/>
  <c r="M35" i="2"/>
  <c r="U33" i="2"/>
  <c r="V32" i="2"/>
  <c r="U32" i="2"/>
  <c r="W31" i="2"/>
  <c r="V31" i="2"/>
  <c r="M31" i="2"/>
  <c r="V30" i="2"/>
  <c r="W30" i="2" s="1"/>
  <c r="M30" i="2"/>
  <c r="V29" i="2"/>
  <c r="W29" i="2" s="1"/>
  <c r="W28" i="2"/>
  <c r="V28" i="2"/>
  <c r="M28" i="2"/>
  <c r="W27" i="2"/>
  <c r="W32" i="2" s="1"/>
  <c r="V27" i="2"/>
  <c r="M27" i="2"/>
  <c r="W26" i="2"/>
  <c r="V26" i="2"/>
  <c r="M26" i="2"/>
  <c r="U24" i="2"/>
  <c r="U23" i="2"/>
  <c r="V22" i="2"/>
  <c r="B429" i="2" s="1"/>
  <c r="H10" i="2"/>
  <c r="A9" i="2"/>
  <c r="D7" i="2"/>
  <c r="N6" i="2"/>
  <c r="M2" i="2"/>
  <c r="V314" i="2" l="1"/>
  <c r="V60" i="2"/>
  <c r="D429" i="2"/>
  <c r="W57" i="2"/>
  <c r="W59" i="2" s="1"/>
  <c r="V202" i="2"/>
  <c r="W210" i="2"/>
  <c r="V211" i="2"/>
  <c r="V336" i="2"/>
  <c r="V335" i="2"/>
  <c r="W249" i="2"/>
  <c r="W251" i="2"/>
  <c r="V246" i="2"/>
  <c r="V245" i="2"/>
  <c r="U423" i="2"/>
  <c r="V110" i="2"/>
  <c r="F429" i="2"/>
  <c r="V80" i="2"/>
  <c r="U422" i="2"/>
  <c r="W117" i="2"/>
  <c r="W153" i="2"/>
  <c r="W234" i="2"/>
  <c r="V259" i="2"/>
  <c r="W258" i="2"/>
  <c r="W259" i="2" s="1"/>
  <c r="V325" i="2"/>
  <c r="M429" i="2"/>
  <c r="V352" i="2"/>
  <c r="N429" i="2"/>
  <c r="W22" i="2"/>
  <c r="W23" i="2" s="1"/>
  <c r="W63" i="2"/>
  <c r="W79" i="2" s="1"/>
  <c r="V79" i="2"/>
  <c r="V89" i="2"/>
  <c r="V417" i="2"/>
  <c r="V282" i="2"/>
  <c r="V281" i="2"/>
  <c r="V23" i="2"/>
  <c r="V33" i="2"/>
  <c r="W82" i="2"/>
  <c r="W88" i="2" s="1"/>
  <c r="W103" i="2"/>
  <c r="W110" i="2" s="1"/>
  <c r="W130" i="2"/>
  <c r="W133" i="2" s="1"/>
  <c r="V177" i="2"/>
  <c r="V178" i="2"/>
  <c r="V216" i="2"/>
  <c r="W229" i="2"/>
  <c r="V260" i="2"/>
  <c r="V276" i="2"/>
  <c r="K429" i="2"/>
  <c r="V302" i="2"/>
  <c r="W331" i="2"/>
  <c r="W335" i="2" s="1"/>
  <c r="V375" i="2"/>
  <c r="U419" i="2"/>
  <c r="V88" i="2"/>
  <c r="W180" i="2"/>
  <c r="W201" i="2" s="1"/>
  <c r="V210" i="2"/>
  <c r="W289" i="2"/>
  <c r="W290" i="2" s="1"/>
  <c r="V315" i="2"/>
  <c r="W310" i="2"/>
  <c r="W314" i="2" s="1"/>
  <c r="V326" i="2"/>
  <c r="V343" i="2"/>
  <c r="V420" i="2"/>
  <c r="V381" i="2"/>
  <c r="V42" i="2"/>
  <c r="W123" i="2"/>
  <c r="W125" i="2" s="1"/>
  <c r="V224" i="2"/>
  <c r="V290" i="2"/>
  <c r="V418" i="2"/>
  <c r="V421" i="2"/>
  <c r="L429" i="2"/>
  <c r="V303" i="2"/>
  <c r="V353" i="2"/>
  <c r="F10" i="2"/>
  <c r="J9" i="2"/>
  <c r="H9" i="2"/>
  <c r="J429" i="2"/>
  <c r="V263" i="2"/>
  <c r="V287" i="2"/>
  <c r="V286" i="2"/>
  <c r="V361" i="2"/>
  <c r="V360" i="2"/>
  <c r="V390" i="2"/>
  <c r="V394" i="2"/>
  <c r="W404" i="2"/>
  <c r="W406" i="2" s="1"/>
  <c r="W417" i="2"/>
  <c r="V153" i="2"/>
  <c r="W244" i="2"/>
  <c r="W245" i="2" s="1"/>
  <c r="W284" i="2"/>
  <c r="W286" i="2" s="1"/>
  <c r="W355" i="2"/>
  <c r="W360" i="2" s="1"/>
  <c r="W383" i="2"/>
  <c r="W389" i="2" s="1"/>
  <c r="F9" i="2"/>
  <c r="V37" i="2"/>
  <c r="V111" i="2"/>
  <c r="W156" i="2"/>
  <c r="W158" i="2" s="1"/>
  <c r="A10" i="2"/>
  <c r="W44" i="2"/>
  <c r="W45" i="2" s="1"/>
  <c r="V59" i="2"/>
  <c r="V100" i="2"/>
  <c r="V277" i="2"/>
  <c r="V389" i="2"/>
  <c r="W50" i="2"/>
  <c r="W52" i="2" s="1"/>
  <c r="C429" i="2"/>
  <c r="W177" i="2"/>
  <c r="V24" i="2"/>
  <c r="V118" i="2"/>
  <c r="E429" i="2"/>
  <c r="W92" i="2"/>
  <c r="W100" i="2" s="1"/>
  <c r="H429" i="2"/>
  <c r="V201" i="2"/>
  <c r="W276" i="2"/>
  <c r="W279" i="2"/>
  <c r="W281" i="2" s="1"/>
  <c r="W323" i="2"/>
  <c r="W325" i="2" s="1"/>
  <c r="W350" i="2"/>
  <c r="W352" i="2" s="1"/>
  <c r="V412" i="2"/>
  <c r="V411" i="2"/>
  <c r="G429" i="2"/>
  <c r="V235" i="2"/>
  <c r="V252" i="2"/>
  <c r="V125" i="2"/>
  <c r="W293" i="2"/>
  <c r="W294" i="2" s="1"/>
  <c r="W345" i="2"/>
  <c r="W346" i="2" s="1"/>
  <c r="W399" i="2"/>
  <c r="W401" i="2" s="1"/>
  <c r="W424" i="2" l="1"/>
  <c r="C432" i="2"/>
  <c r="B432" i="2"/>
  <c r="A432" i="2"/>
  <c r="V419" i="2"/>
  <c r="V422" i="2"/>
  <c r="V423" i="2"/>
</calcChain>
</file>

<file path=xl/sharedStrings.xml><?xml version="1.0" encoding="utf-8"?>
<sst xmlns="http://schemas.openxmlformats.org/spreadsheetml/2006/main" count="2600" uniqueCount="675">
  <si>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</si>
  <si>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</si>
  <si>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</si>
  <si>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</si>
  <si>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</si>
  <si>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</si>
  <si>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</si>
  <si>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</si>
  <si>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</si>
  <si>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</si>
  <si>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</si>
  <si>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</si>
  <si>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</si>
  <si>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</si>
  <si>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</si>
  <si>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</si>
  <si>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</si>
  <si>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</si>
  <si>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</si>
  <si>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</si>
  <si>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</si>
  <si>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</si>
  <si>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</si>
  <si>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</si>
  <si>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</si>
  <si>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</si>
  <si>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</si>
  <si>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</si>
  <si>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</si>
  <si>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</si>
  <si>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</si>
  <si>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</si>
  <si>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</si>
  <si>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</si>
  <si>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</si>
  <si>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</si>
  <si>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</si>
  <si>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</si>
  <si>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</si>
  <si>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</si>
  <si>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</si>
  <si>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</si>
  <si>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</si>
  <si>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</si>
  <si>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</si>
  <si>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</si>
  <si>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</si>
  <si>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</si>
  <si>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</si>
  <si>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</si>
  <si>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</si>
  <si>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</si>
  <si>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</si>
  <si>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</si>
  <si>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</si>
  <si>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</si>
  <si>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</si>
  <si>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</si>
  <si>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</si>
  <si>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</si>
  <si>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</si>
  <si>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</si>
  <si>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</si>
  <si>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</si>
  <si>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</si>
  <si>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</si>
  <si>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</si>
  <si>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</si>
  <si>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КИ</t>
  </si>
  <si>
    <t>17.07.2023</t>
  </si>
  <si>
    <t>13.07.2023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</si>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</sst>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0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0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topLeftCell="C395" zoomScaleNormal="100" zoomScaleSheetLayoutView="100" workbookViewId="0">
      <selection activeCell="U56" sqref="U5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590" t="s">
        <v>29</v>
      </c>
      <c r="E1" s="590"/>
      <c r="F1" s="590"/>
      <c r="G1" s="14" t="s">
        <v>68</v>
      </c>
      <c r="H1" s="590" t="s">
        <v>49</v>
      </c>
      <c r="I1" s="590"/>
      <c r="J1" s="590"/>
      <c r="K1" s="590"/>
      <c r="L1" s="590"/>
      <c r="M1" s="590"/>
      <c r="N1" s="590"/>
      <c r="O1" s="591" t="s">
        <v>69</v>
      </c>
      <c r="P1" s="592"/>
      <c r="Q1" s="592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70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5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593"/>
      <c r="O2" s="593"/>
      <c r="P2" s="593"/>
      <c r="Q2" s="593"/>
      <c r="R2" s="593"/>
      <c r="S2" s="593"/>
      <c r="T2" s="593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593"/>
      <c r="N3" s="593"/>
      <c r="O3" s="593"/>
      <c r="P3" s="593"/>
      <c r="Q3" s="593"/>
      <c r="R3" s="593"/>
      <c r="S3" s="593"/>
      <c r="T3" s="593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72" t="s">
        <v>8</v>
      </c>
      <c r="B5" s="572"/>
      <c r="C5" s="572"/>
      <c r="D5" s="594"/>
      <c r="E5" s="594"/>
      <c r="F5" s="595" t="s">
        <v>14</v>
      </c>
      <c r="G5" s="595"/>
      <c r="H5" s="594"/>
      <c r="I5" s="594"/>
      <c r="J5" s="594"/>
      <c r="K5" s="594"/>
      <c r="M5" s="27" t="s">
        <v>4</v>
      </c>
      <c r="N5" s="589">
        <v>45123</v>
      </c>
      <c r="O5" s="589"/>
      <c r="Q5" s="596" t="s">
        <v>3</v>
      </c>
      <c r="R5" s="597"/>
      <c r="S5" s="598" t="s">
        <v>631</v>
      </c>
      <c r="T5" s="599"/>
      <c r="Y5" s="60"/>
      <c r="Z5" s="60"/>
      <c r="AA5" s="60"/>
    </row>
    <row r="6" spans="1:28" s="17" customFormat="1" ht="24" customHeight="1" x14ac:dyDescent="0.2">
      <c r="A6" s="572" t="s">
        <v>1</v>
      </c>
      <c r="B6" s="572"/>
      <c r="C6" s="572"/>
      <c r="D6" s="573" t="s">
        <v>632</v>
      </c>
      <c r="E6" s="573"/>
      <c r="F6" s="573"/>
      <c r="G6" s="573"/>
      <c r="H6" s="573"/>
      <c r="I6" s="573"/>
      <c r="J6" s="573"/>
      <c r="K6" s="573"/>
      <c r="M6" s="27" t="s">
        <v>30</v>
      </c>
      <c r="N6" s="574" t="str">
        <f>IF(N5=0," ",CHOOSE(WEEKDAY(N5,2),"Понедельник","Вторник","Среда","Четверг","Пятница","Суббота","Воскресенье"))</f>
        <v>Воскресенье</v>
      </c>
      <c r="O6" s="574"/>
      <c r="Q6" s="575" t="s">
        <v>5</v>
      </c>
      <c r="R6" s="576"/>
      <c r="S6" s="577" t="s">
        <v>71</v>
      </c>
      <c r="T6" s="578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583" t="str">
        <f>IFERROR(VLOOKUP(DeliveryAddress,Table,3,0),1)</f>
        <v>1</v>
      </c>
      <c r="E7" s="584"/>
      <c r="F7" s="584"/>
      <c r="G7" s="584"/>
      <c r="H7" s="584"/>
      <c r="I7" s="584"/>
      <c r="J7" s="584"/>
      <c r="K7" s="585"/>
      <c r="M7" s="29"/>
      <c r="N7" s="49"/>
      <c r="O7" s="49"/>
      <c r="Q7" s="575"/>
      <c r="R7" s="576"/>
      <c r="S7" s="579"/>
      <c r="T7" s="580"/>
      <c r="Y7" s="60"/>
      <c r="Z7" s="60"/>
      <c r="AA7" s="60"/>
    </row>
    <row r="8" spans="1:28" s="17" customFormat="1" ht="25.5" customHeight="1" x14ac:dyDescent="0.2">
      <c r="A8" s="586" t="s">
        <v>60</v>
      </c>
      <c r="B8" s="586"/>
      <c r="C8" s="586"/>
      <c r="D8" s="587"/>
      <c r="E8" s="587"/>
      <c r="F8" s="587"/>
      <c r="G8" s="587"/>
      <c r="H8" s="587"/>
      <c r="I8" s="587"/>
      <c r="J8" s="587"/>
      <c r="K8" s="587"/>
      <c r="M8" s="27" t="s">
        <v>11</v>
      </c>
      <c r="N8" s="567">
        <v>0.33333333333333331</v>
      </c>
      <c r="O8" s="567"/>
      <c r="Q8" s="575"/>
      <c r="R8" s="576"/>
      <c r="S8" s="579"/>
      <c r="T8" s="580"/>
      <c r="Y8" s="60"/>
      <c r="Z8" s="60"/>
      <c r="AA8" s="60"/>
    </row>
    <row r="9" spans="1:28" s="17" customFormat="1" ht="39.950000000000003" customHeight="1" x14ac:dyDescent="0.2">
      <c r="A9" s="5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564" t="s">
        <v>48</v>
      </c>
      <c r="E9" s="565"/>
      <c r="F9" s="5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88" t="str">
        <f>IF(AND($A$9="Тип доверенности/получателя при получении в адресе перегруза:",$D$9="Разовая доверенность"),"Введите ФИО","")</f>
        <v/>
      </c>
      <c r="I9" s="588"/>
      <c r="J9" s="5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8"/>
      <c r="M9" s="31" t="s">
        <v>15</v>
      </c>
      <c r="N9" s="589"/>
      <c r="O9" s="589"/>
      <c r="Q9" s="575"/>
      <c r="R9" s="576"/>
      <c r="S9" s="581"/>
      <c r="T9" s="582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564"/>
      <c r="E10" s="565"/>
      <c r="F10" s="5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566" t="str">
        <f>IFERROR(VLOOKUP($D$10,Proxy,2,FALSE),"")</f>
        <v/>
      </c>
      <c r="I10" s="566"/>
      <c r="J10" s="566"/>
      <c r="K10" s="566"/>
      <c r="M10" s="31" t="s">
        <v>35</v>
      </c>
      <c r="N10" s="567"/>
      <c r="O10" s="567"/>
      <c r="R10" s="29" t="s">
        <v>12</v>
      </c>
      <c r="S10" s="568" t="s">
        <v>72</v>
      </c>
      <c r="T10" s="569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67"/>
      <c r="O11" s="567"/>
      <c r="R11" s="29" t="s">
        <v>31</v>
      </c>
      <c r="S11" s="555" t="s">
        <v>57</v>
      </c>
      <c r="T11" s="555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54" t="s">
        <v>73</v>
      </c>
      <c r="B12" s="554"/>
      <c r="C12" s="554"/>
      <c r="D12" s="554"/>
      <c r="E12" s="554"/>
      <c r="F12" s="554"/>
      <c r="G12" s="554"/>
      <c r="H12" s="554"/>
      <c r="I12" s="554"/>
      <c r="J12" s="554"/>
      <c r="K12" s="554"/>
      <c r="M12" s="27" t="s">
        <v>33</v>
      </c>
      <c r="N12" s="570"/>
      <c r="O12" s="570"/>
      <c r="P12" s="28"/>
      <c r="Q12"/>
      <c r="R12" s="29" t="s">
        <v>48</v>
      </c>
      <c r="S12" s="571"/>
      <c r="T12" s="571"/>
      <c r="U12"/>
      <c r="Y12" s="60"/>
      <c r="Z12" s="60"/>
      <c r="AA12" s="60"/>
    </row>
    <row r="13" spans="1:28" s="17" customFormat="1" ht="23.25" customHeight="1" x14ac:dyDescent="0.2">
      <c r="A13" s="554" t="s">
        <v>74</v>
      </c>
      <c r="B13" s="554"/>
      <c r="C13" s="554"/>
      <c r="D13" s="554"/>
      <c r="E13" s="554"/>
      <c r="F13" s="554"/>
      <c r="G13" s="554"/>
      <c r="H13" s="554"/>
      <c r="I13" s="554"/>
      <c r="J13" s="554"/>
      <c r="K13" s="554"/>
      <c r="L13" s="31"/>
      <c r="M13" s="31" t="s">
        <v>34</v>
      </c>
      <c r="N13" s="555"/>
      <c r="O13" s="555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54" t="s">
        <v>75</v>
      </c>
      <c r="B14" s="554"/>
      <c r="C14" s="554"/>
      <c r="D14" s="554"/>
      <c r="E14" s="554"/>
      <c r="F14" s="554"/>
      <c r="G14" s="554"/>
      <c r="H14" s="554"/>
      <c r="I14" s="554"/>
      <c r="J14" s="554"/>
      <c r="K14" s="554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56" t="s">
        <v>76</v>
      </c>
      <c r="B15" s="556"/>
      <c r="C15" s="556"/>
      <c r="D15" s="556"/>
      <c r="E15" s="556"/>
      <c r="F15" s="556"/>
      <c r="G15" s="556"/>
      <c r="H15" s="556"/>
      <c r="I15" s="556"/>
      <c r="J15" s="556"/>
      <c r="K15" s="556"/>
      <c r="L15"/>
      <c r="M15" s="557" t="s">
        <v>63</v>
      </c>
      <c r="N15" s="557"/>
      <c r="O15" s="557"/>
      <c r="P15" s="557"/>
      <c r="Q15" s="557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58"/>
      <c r="N16" s="558"/>
      <c r="O16" s="558"/>
      <c r="P16" s="558"/>
      <c r="Q16" s="558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43" t="s">
        <v>61</v>
      </c>
      <c r="B17" s="543" t="s">
        <v>51</v>
      </c>
      <c r="C17" s="560" t="s">
        <v>50</v>
      </c>
      <c r="D17" s="543" t="s">
        <v>52</v>
      </c>
      <c r="E17" s="543"/>
      <c r="F17" s="543" t="s">
        <v>24</v>
      </c>
      <c r="G17" s="543" t="s">
        <v>27</v>
      </c>
      <c r="H17" s="543" t="s">
        <v>25</v>
      </c>
      <c r="I17" s="543" t="s">
        <v>26</v>
      </c>
      <c r="J17" s="561" t="s">
        <v>16</v>
      </c>
      <c r="K17" s="561" t="s">
        <v>2</v>
      </c>
      <c r="L17" s="543" t="s">
        <v>28</v>
      </c>
      <c r="M17" s="543" t="s">
        <v>17</v>
      </c>
      <c r="N17" s="543"/>
      <c r="O17" s="543"/>
      <c r="P17" s="543"/>
      <c r="Q17" s="543"/>
      <c r="R17" s="559" t="s">
        <v>58</v>
      </c>
      <c r="S17" s="543"/>
      <c r="T17" s="543" t="s">
        <v>6</v>
      </c>
      <c r="U17" s="543" t="s">
        <v>44</v>
      </c>
      <c r="V17" s="544" t="s">
        <v>56</v>
      </c>
      <c r="W17" s="543" t="s">
        <v>18</v>
      </c>
      <c r="X17" s="546" t="s">
        <v>62</v>
      </c>
      <c r="Y17" s="546" t="s">
        <v>19</v>
      </c>
      <c r="Z17" s="547" t="s">
        <v>59</v>
      </c>
      <c r="AA17" s="548"/>
      <c r="AB17" s="549"/>
      <c r="AC17" s="553" t="s">
        <v>66</v>
      </c>
    </row>
    <row r="18" spans="1:29" ht="14.25" customHeight="1" x14ac:dyDescent="0.2">
      <c r="A18" s="543"/>
      <c r="B18" s="543"/>
      <c r="C18" s="560"/>
      <c r="D18" s="543"/>
      <c r="E18" s="543"/>
      <c r="F18" s="543" t="s">
        <v>20</v>
      </c>
      <c r="G18" s="543" t="s">
        <v>21</v>
      </c>
      <c r="H18" s="543" t="s">
        <v>22</v>
      </c>
      <c r="I18" s="543" t="s">
        <v>22</v>
      </c>
      <c r="J18" s="562"/>
      <c r="K18" s="562"/>
      <c r="L18" s="543"/>
      <c r="M18" s="543"/>
      <c r="N18" s="543"/>
      <c r="O18" s="543"/>
      <c r="P18" s="543"/>
      <c r="Q18" s="543"/>
      <c r="R18" s="36" t="s">
        <v>47</v>
      </c>
      <c r="S18" s="36" t="s">
        <v>46</v>
      </c>
      <c r="T18" s="543"/>
      <c r="U18" s="543"/>
      <c r="V18" s="545"/>
      <c r="W18" s="543"/>
      <c r="X18" s="546"/>
      <c r="Y18" s="546"/>
      <c r="Z18" s="550"/>
      <c r="AA18" s="551"/>
      <c r="AB18" s="552"/>
      <c r="AC18" s="553"/>
    </row>
    <row r="19" spans="1:29" ht="27.75" customHeight="1" x14ac:dyDescent="0.2">
      <c r="A19" s="323" t="s">
        <v>77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55"/>
      <c r="Y19" s="55"/>
    </row>
    <row r="20" spans="1:29" ht="16.5" customHeight="1" x14ac:dyDescent="0.25">
      <c r="A20" s="324" t="s">
        <v>77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66"/>
      <c r="Y20" s="66"/>
    </row>
    <row r="21" spans="1:29" ht="14.25" customHeight="1" x14ac:dyDescent="0.25">
      <c r="A21" s="318" t="s">
        <v>78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67"/>
      <c r="Y21" s="67"/>
    </row>
    <row r="22" spans="1:29" ht="27" customHeight="1" x14ac:dyDescent="0.25">
      <c r="A22" s="64" t="s">
        <v>79</v>
      </c>
      <c r="B22" s="64" t="s">
        <v>80</v>
      </c>
      <c r="C22" s="37">
        <v>4301031106</v>
      </c>
      <c r="D22" s="308">
        <v>4607091389258</v>
      </c>
      <c r="E22" s="30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82</v>
      </c>
      <c r="L22" s="38">
        <v>35</v>
      </c>
      <c r="M22" s="541" t="s">
        <v>81</v>
      </c>
      <c r="N22" s="310"/>
      <c r="O22" s="310"/>
      <c r="P22" s="310"/>
      <c r="Q22" s="311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5" t="s">
        <v>68</v>
      </c>
    </row>
    <row r="23" spans="1:29" x14ac:dyDescent="0.2">
      <c r="A23" s="306"/>
      <c r="B23" s="306"/>
      <c r="C23" s="306"/>
      <c r="D23" s="306"/>
      <c r="E23" s="306"/>
      <c r="F23" s="306"/>
      <c r="G23" s="306"/>
      <c r="H23" s="306"/>
      <c r="I23" s="306"/>
      <c r="J23" s="306"/>
      <c r="K23" s="306"/>
      <c r="L23" s="317"/>
      <c r="M23" s="314" t="s">
        <v>43</v>
      </c>
      <c r="N23" s="315"/>
      <c r="O23" s="315"/>
      <c r="P23" s="315"/>
      <c r="Q23" s="315"/>
      <c r="R23" s="315"/>
      <c r="S23" s="316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06"/>
      <c r="B24" s="306"/>
      <c r="C24" s="306"/>
      <c r="D24" s="306"/>
      <c r="E24" s="306"/>
      <c r="F24" s="306"/>
      <c r="G24" s="306"/>
      <c r="H24" s="306"/>
      <c r="I24" s="306"/>
      <c r="J24" s="306"/>
      <c r="K24" s="306"/>
      <c r="L24" s="317"/>
      <c r="M24" s="314" t="s">
        <v>43</v>
      </c>
      <c r="N24" s="315"/>
      <c r="O24" s="315"/>
      <c r="P24" s="315"/>
      <c r="Q24" s="315"/>
      <c r="R24" s="315"/>
      <c r="S24" s="316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18" t="s">
        <v>83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67"/>
      <c r="Y25" s="67"/>
    </row>
    <row r="26" spans="1:29" ht="27" customHeight="1" x14ac:dyDescent="0.25">
      <c r="A26" s="64" t="s">
        <v>84</v>
      </c>
      <c r="B26" s="64" t="s">
        <v>85</v>
      </c>
      <c r="C26" s="37">
        <v>4301051176</v>
      </c>
      <c r="D26" s="308">
        <v>4607091383881</v>
      </c>
      <c r="E26" s="30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82</v>
      </c>
      <c r="L26" s="38">
        <v>35</v>
      </c>
      <c r="M26" s="54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0"/>
      <c r="O26" s="310"/>
      <c r="P26" s="310"/>
      <c r="Q26" s="311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6" t="s">
        <v>68</v>
      </c>
    </row>
    <row r="27" spans="1:29" ht="27" customHeight="1" x14ac:dyDescent="0.25">
      <c r="A27" s="64" t="s">
        <v>86</v>
      </c>
      <c r="B27" s="64" t="s">
        <v>87</v>
      </c>
      <c r="C27" s="37">
        <v>4301051172</v>
      </c>
      <c r="D27" s="308">
        <v>4607091388237</v>
      </c>
      <c r="E27" s="30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82</v>
      </c>
      <c r="L27" s="38">
        <v>35</v>
      </c>
      <c r="M27" s="53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0"/>
      <c r="O27" s="310"/>
      <c r="P27" s="310"/>
      <c r="Q27" s="311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7" t="s">
        <v>68</v>
      </c>
    </row>
    <row r="28" spans="1:29" ht="27" customHeight="1" x14ac:dyDescent="0.25">
      <c r="A28" s="64" t="s">
        <v>88</v>
      </c>
      <c r="B28" s="64" t="s">
        <v>89</v>
      </c>
      <c r="C28" s="37">
        <v>4301051180</v>
      </c>
      <c r="D28" s="308">
        <v>4607091383935</v>
      </c>
      <c r="E28" s="30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82</v>
      </c>
      <c r="L28" s="38">
        <v>30</v>
      </c>
      <c r="M28" s="53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0"/>
      <c r="O28" s="310"/>
      <c r="P28" s="310"/>
      <c r="Q28" s="311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8" t="s">
        <v>68</v>
      </c>
    </row>
    <row r="29" spans="1:29" ht="27" customHeight="1" x14ac:dyDescent="0.25">
      <c r="A29" s="64" t="s">
        <v>90</v>
      </c>
      <c r="B29" s="64" t="s">
        <v>91</v>
      </c>
      <c r="C29" s="37">
        <v>4301051426</v>
      </c>
      <c r="D29" s="308">
        <v>4680115881853</v>
      </c>
      <c r="E29" s="30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82</v>
      </c>
      <c r="L29" s="38">
        <v>30</v>
      </c>
      <c r="M29" s="538" t="s">
        <v>92</v>
      </c>
      <c r="N29" s="310"/>
      <c r="O29" s="310"/>
      <c r="P29" s="310"/>
      <c r="Q29" s="311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9" t="s">
        <v>68</v>
      </c>
    </row>
    <row r="30" spans="1:29" ht="27" customHeight="1" x14ac:dyDescent="0.25">
      <c r="A30" s="64" t="s">
        <v>93</v>
      </c>
      <c r="B30" s="64" t="s">
        <v>94</v>
      </c>
      <c r="C30" s="37">
        <v>4301051178</v>
      </c>
      <c r="D30" s="308">
        <v>4607091383911</v>
      </c>
      <c r="E30" s="30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82</v>
      </c>
      <c r="L30" s="38">
        <v>35</v>
      </c>
      <c r="M30" s="53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0"/>
      <c r="O30" s="310"/>
      <c r="P30" s="310"/>
      <c r="Q30" s="311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80" t="s">
        <v>68</v>
      </c>
    </row>
    <row r="31" spans="1:29" ht="27" customHeight="1" x14ac:dyDescent="0.25">
      <c r="A31" s="64" t="s">
        <v>95</v>
      </c>
      <c r="B31" s="64" t="s">
        <v>96</v>
      </c>
      <c r="C31" s="37">
        <v>4301051174</v>
      </c>
      <c r="D31" s="308">
        <v>4607091388244</v>
      </c>
      <c r="E31" s="30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82</v>
      </c>
      <c r="L31" s="38">
        <v>35</v>
      </c>
      <c r="M31" s="54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0"/>
      <c r="O31" s="310"/>
      <c r="P31" s="310"/>
      <c r="Q31" s="311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81" t="s">
        <v>68</v>
      </c>
    </row>
    <row r="32" spans="1:29" x14ac:dyDescent="0.2">
      <c r="A32" s="306"/>
      <c r="B32" s="306"/>
      <c r="C32" s="306"/>
      <c r="D32" s="306"/>
      <c r="E32" s="306"/>
      <c r="F32" s="306"/>
      <c r="G32" s="306"/>
      <c r="H32" s="306"/>
      <c r="I32" s="306"/>
      <c r="J32" s="306"/>
      <c r="K32" s="306"/>
      <c r="L32" s="317"/>
      <c r="M32" s="314" t="s">
        <v>43</v>
      </c>
      <c r="N32" s="315"/>
      <c r="O32" s="315"/>
      <c r="P32" s="315"/>
      <c r="Q32" s="315"/>
      <c r="R32" s="315"/>
      <c r="S32" s="316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06"/>
      <c r="B33" s="306"/>
      <c r="C33" s="306"/>
      <c r="D33" s="306"/>
      <c r="E33" s="306"/>
      <c r="F33" s="306"/>
      <c r="G33" s="306"/>
      <c r="H33" s="306"/>
      <c r="I33" s="306"/>
      <c r="J33" s="306"/>
      <c r="K33" s="306"/>
      <c r="L33" s="317"/>
      <c r="M33" s="314" t="s">
        <v>43</v>
      </c>
      <c r="N33" s="315"/>
      <c r="O33" s="315"/>
      <c r="P33" s="315"/>
      <c r="Q33" s="315"/>
      <c r="R33" s="315"/>
      <c r="S33" s="316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18" t="s">
        <v>97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67"/>
      <c r="Y34" s="67"/>
    </row>
    <row r="35" spans="1:29" ht="27" customHeight="1" x14ac:dyDescent="0.25">
      <c r="A35" s="64" t="s">
        <v>98</v>
      </c>
      <c r="B35" s="64" t="s">
        <v>99</v>
      </c>
      <c r="C35" s="37">
        <v>4301032013</v>
      </c>
      <c r="D35" s="308">
        <v>4607091388503</v>
      </c>
      <c r="E35" s="30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101</v>
      </c>
      <c r="L35" s="38">
        <v>120</v>
      </c>
      <c r="M35" s="53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0"/>
      <c r="O35" s="310"/>
      <c r="P35" s="310"/>
      <c r="Q35" s="311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82" t="s">
        <v>100</v>
      </c>
    </row>
    <row r="36" spans="1:29" ht="27" customHeight="1" x14ac:dyDescent="0.25">
      <c r="A36" s="64" t="s">
        <v>102</v>
      </c>
      <c r="B36" s="64" t="s">
        <v>103</v>
      </c>
      <c r="C36" s="37">
        <v>4301032036</v>
      </c>
      <c r="D36" s="308">
        <v>4680115880139</v>
      </c>
      <c r="E36" s="308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104</v>
      </c>
      <c r="L36" s="38">
        <v>120</v>
      </c>
      <c r="M36" s="53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0"/>
      <c r="O36" s="310"/>
      <c r="P36" s="310"/>
      <c r="Q36" s="311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3" t="s">
        <v>100</v>
      </c>
    </row>
    <row r="37" spans="1:29" x14ac:dyDescent="0.2">
      <c r="A37" s="306"/>
      <c r="B37" s="306"/>
      <c r="C37" s="306"/>
      <c r="D37" s="306"/>
      <c r="E37" s="306"/>
      <c r="F37" s="306"/>
      <c r="G37" s="306"/>
      <c r="H37" s="306"/>
      <c r="I37" s="306"/>
      <c r="J37" s="306"/>
      <c r="K37" s="306"/>
      <c r="L37" s="317"/>
      <c r="M37" s="314" t="s">
        <v>43</v>
      </c>
      <c r="N37" s="315"/>
      <c r="O37" s="315"/>
      <c r="P37" s="315"/>
      <c r="Q37" s="315"/>
      <c r="R37" s="315"/>
      <c r="S37" s="316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06"/>
      <c r="B38" s="306"/>
      <c r="C38" s="306"/>
      <c r="D38" s="306"/>
      <c r="E38" s="306"/>
      <c r="F38" s="306"/>
      <c r="G38" s="306"/>
      <c r="H38" s="306"/>
      <c r="I38" s="306"/>
      <c r="J38" s="306"/>
      <c r="K38" s="306"/>
      <c r="L38" s="317"/>
      <c r="M38" s="314" t="s">
        <v>43</v>
      </c>
      <c r="N38" s="315"/>
      <c r="O38" s="315"/>
      <c r="P38" s="315"/>
      <c r="Q38" s="315"/>
      <c r="R38" s="315"/>
      <c r="S38" s="316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18" t="s">
        <v>105</v>
      </c>
      <c r="B39" s="318"/>
      <c r="C39" s="318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8"/>
      <c r="R39" s="318"/>
      <c r="S39" s="318"/>
      <c r="T39" s="318"/>
      <c r="U39" s="318"/>
      <c r="V39" s="318"/>
      <c r="W39" s="318"/>
      <c r="X39" s="67"/>
      <c r="Y39" s="67"/>
    </row>
    <row r="40" spans="1:29" ht="80.25" customHeight="1" x14ac:dyDescent="0.25">
      <c r="A40" s="64" t="s">
        <v>106</v>
      </c>
      <c r="B40" s="64" t="s">
        <v>107</v>
      </c>
      <c r="C40" s="37">
        <v>4301160001</v>
      </c>
      <c r="D40" s="308">
        <v>4607091388282</v>
      </c>
      <c r="E40" s="308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101</v>
      </c>
      <c r="L40" s="38">
        <v>30</v>
      </c>
      <c r="M40" s="53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0"/>
      <c r="O40" s="310"/>
      <c r="P40" s="310"/>
      <c r="Q40" s="311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108</v>
      </c>
      <c r="Y40" s="70" t="s">
        <v>48</v>
      </c>
      <c r="AC40" s="84" t="s">
        <v>68</v>
      </c>
    </row>
    <row r="41" spans="1:29" x14ac:dyDescent="0.2">
      <c r="A41" s="306"/>
      <c r="B41" s="306"/>
      <c r="C41" s="306"/>
      <c r="D41" s="306"/>
      <c r="E41" s="306"/>
      <c r="F41" s="306"/>
      <c r="G41" s="306"/>
      <c r="H41" s="306"/>
      <c r="I41" s="306"/>
      <c r="J41" s="306"/>
      <c r="K41" s="306"/>
      <c r="L41" s="317"/>
      <c r="M41" s="314" t="s">
        <v>43</v>
      </c>
      <c r="N41" s="315"/>
      <c r="O41" s="315"/>
      <c r="P41" s="315"/>
      <c r="Q41" s="315"/>
      <c r="R41" s="315"/>
      <c r="S41" s="316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06"/>
      <c r="B42" s="306"/>
      <c r="C42" s="306"/>
      <c r="D42" s="306"/>
      <c r="E42" s="306"/>
      <c r="F42" s="306"/>
      <c r="G42" s="306"/>
      <c r="H42" s="306"/>
      <c r="I42" s="306"/>
      <c r="J42" s="306"/>
      <c r="K42" s="306"/>
      <c r="L42" s="317"/>
      <c r="M42" s="314" t="s">
        <v>43</v>
      </c>
      <c r="N42" s="315"/>
      <c r="O42" s="315"/>
      <c r="P42" s="315"/>
      <c r="Q42" s="315"/>
      <c r="R42" s="315"/>
      <c r="S42" s="316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18" t="s">
        <v>109</v>
      </c>
      <c r="B43" s="318"/>
      <c r="C43" s="318"/>
      <c r="D43" s="318"/>
      <c r="E43" s="318"/>
      <c r="F43" s="318"/>
      <c r="G43" s="318"/>
      <c r="H43" s="318"/>
      <c r="I43" s="318"/>
      <c r="J43" s="318"/>
      <c r="K43" s="318"/>
      <c r="L43" s="318"/>
      <c r="M43" s="318"/>
      <c r="N43" s="318"/>
      <c r="O43" s="318"/>
      <c r="P43" s="318"/>
      <c r="Q43" s="318"/>
      <c r="R43" s="318"/>
      <c r="S43" s="318"/>
      <c r="T43" s="318"/>
      <c r="U43" s="318"/>
      <c r="V43" s="318"/>
      <c r="W43" s="318"/>
      <c r="X43" s="67"/>
      <c r="Y43" s="67"/>
    </row>
    <row r="44" spans="1:29" ht="27" customHeight="1" x14ac:dyDescent="0.25">
      <c r="A44" s="64" t="s">
        <v>110</v>
      </c>
      <c r="B44" s="64" t="s">
        <v>111</v>
      </c>
      <c r="C44" s="37">
        <v>4301170002</v>
      </c>
      <c r="D44" s="308">
        <v>4607091389111</v>
      </c>
      <c r="E44" s="308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101</v>
      </c>
      <c r="L44" s="38">
        <v>120</v>
      </c>
      <c r="M44" s="53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0"/>
      <c r="O44" s="310"/>
      <c r="P44" s="310"/>
      <c r="Q44" s="311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5" t="s">
        <v>100</v>
      </c>
    </row>
    <row r="45" spans="1:29" x14ac:dyDescent="0.2">
      <c r="A45" s="306"/>
      <c r="B45" s="306"/>
      <c r="C45" s="306"/>
      <c r="D45" s="306"/>
      <c r="E45" s="306"/>
      <c r="F45" s="306"/>
      <c r="G45" s="306"/>
      <c r="H45" s="306"/>
      <c r="I45" s="306"/>
      <c r="J45" s="306"/>
      <c r="K45" s="306"/>
      <c r="L45" s="317"/>
      <c r="M45" s="314" t="s">
        <v>43</v>
      </c>
      <c r="N45" s="315"/>
      <c r="O45" s="315"/>
      <c r="P45" s="315"/>
      <c r="Q45" s="315"/>
      <c r="R45" s="315"/>
      <c r="S45" s="316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06"/>
      <c r="B46" s="306"/>
      <c r="C46" s="306"/>
      <c r="D46" s="306"/>
      <c r="E46" s="306"/>
      <c r="F46" s="306"/>
      <c r="G46" s="306"/>
      <c r="H46" s="306"/>
      <c r="I46" s="306"/>
      <c r="J46" s="306"/>
      <c r="K46" s="306"/>
      <c r="L46" s="317"/>
      <c r="M46" s="314" t="s">
        <v>43</v>
      </c>
      <c r="N46" s="315"/>
      <c r="O46" s="315"/>
      <c r="P46" s="315"/>
      <c r="Q46" s="315"/>
      <c r="R46" s="315"/>
      <c r="S46" s="316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23" t="s">
        <v>112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55"/>
      <c r="Y47" s="55"/>
    </row>
    <row r="48" spans="1:29" ht="16.5" customHeight="1" x14ac:dyDescent="0.25">
      <c r="A48" s="324" t="s">
        <v>113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66"/>
      <c r="Y48" s="66"/>
    </row>
    <row r="49" spans="1:29" ht="14.25" customHeight="1" x14ac:dyDescent="0.25">
      <c r="A49" s="318" t="s">
        <v>114</v>
      </c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67"/>
      <c r="Y49" s="67"/>
    </row>
    <row r="50" spans="1:29" ht="27" customHeight="1" x14ac:dyDescent="0.25">
      <c r="A50" s="64" t="s">
        <v>115</v>
      </c>
      <c r="B50" s="64" t="s">
        <v>116</v>
      </c>
      <c r="C50" s="37">
        <v>4301020234</v>
      </c>
      <c r="D50" s="308">
        <v>4680115881440</v>
      </c>
      <c r="E50" s="308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117</v>
      </c>
      <c r="L50" s="38">
        <v>50</v>
      </c>
      <c r="M50" s="5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0"/>
      <c r="O50" s="310"/>
      <c r="P50" s="310"/>
      <c r="Q50" s="311"/>
      <c r="R50" s="40" t="s">
        <v>48</v>
      </c>
      <c r="S50" s="40" t="s">
        <v>48</v>
      </c>
      <c r="T50" s="41" t="s">
        <v>0</v>
      </c>
      <c r="U50" s="59">
        <v>400</v>
      </c>
      <c r="V50" s="56">
        <f>IFERROR(IF(U50="",0,CEILING((U50/$H50),1)*$H50),"")</f>
        <v>410.40000000000003</v>
      </c>
      <c r="W50" s="42">
        <f>IFERROR(IF(V50=0,"",ROUNDUP(V50/H50,0)*0.02175),"")</f>
        <v>0.8264999999999999</v>
      </c>
      <c r="X50" s="69" t="s">
        <v>48</v>
      </c>
      <c r="Y50" s="70" t="s">
        <v>48</v>
      </c>
      <c r="AC50" s="86" t="s">
        <v>68</v>
      </c>
    </row>
    <row r="51" spans="1:29" ht="27" customHeight="1" x14ac:dyDescent="0.25">
      <c r="A51" s="64" t="s">
        <v>118</v>
      </c>
      <c r="B51" s="64" t="s">
        <v>119</v>
      </c>
      <c r="C51" s="37">
        <v>4301020232</v>
      </c>
      <c r="D51" s="308">
        <v>4680115881433</v>
      </c>
      <c r="E51" s="308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117</v>
      </c>
      <c r="L51" s="38">
        <v>50</v>
      </c>
      <c r="M51" s="5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0"/>
      <c r="O51" s="310"/>
      <c r="P51" s="310"/>
      <c r="Q51" s="311"/>
      <c r="R51" s="40" t="s">
        <v>48</v>
      </c>
      <c r="S51" s="40" t="s">
        <v>48</v>
      </c>
      <c r="T51" s="41" t="s">
        <v>0</v>
      </c>
      <c r="U51" s="59">
        <v>180</v>
      </c>
      <c r="V51" s="56">
        <f>IFERROR(IF(U51="",0,CEILING((U51/$H51),1)*$H51),"")</f>
        <v>180.9</v>
      </c>
      <c r="W51" s="42">
        <f>IFERROR(IF(V51=0,"",ROUNDUP(V51/H51,0)*0.00753),"")</f>
        <v>0.50451000000000001</v>
      </c>
      <c r="X51" s="69" t="s">
        <v>48</v>
      </c>
      <c r="Y51" s="70" t="s">
        <v>48</v>
      </c>
      <c r="AC51" s="87" t="s">
        <v>68</v>
      </c>
    </row>
    <row r="52" spans="1:29" x14ac:dyDescent="0.2">
      <c r="A52" s="306"/>
      <c r="B52" s="306"/>
      <c r="C52" s="306"/>
      <c r="D52" s="306"/>
      <c r="E52" s="306"/>
      <c r="F52" s="306"/>
      <c r="G52" s="306"/>
      <c r="H52" s="306"/>
      <c r="I52" s="306"/>
      <c r="J52" s="306"/>
      <c r="K52" s="306"/>
      <c r="L52" s="317"/>
      <c r="M52" s="314" t="s">
        <v>43</v>
      </c>
      <c r="N52" s="315"/>
      <c r="O52" s="315"/>
      <c r="P52" s="315"/>
      <c r="Q52" s="315"/>
      <c r="R52" s="315"/>
      <c r="S52" s="316"/>
      <c r="T52" s="43" t="s">
        <v>42</v>
      </c>
      <c r="U52" s="44">
        <f>IFERROR(U50/H50,"0")+IFERROR(U51/H51,"0")</f>
        <v>103.7037037037037</v>
      </c>
      <c r="V52" s="44">
        <f>IFERROR(V50/H50,"0")+IFERROR(V51/H51,"0")</f>
        <v>105</v>
      </c>
      <c r="W52" s="44">
        <f>IFERROR(IF(W50="",0,W50),"0")+IFERROR(IF(W51="",0,W51),"0")</f>
        <v>1.33101</v>
      </c>
      <c r="X52" s="68"/>
      <c r="Y52" s="68"/>
    </row>
    <row r="53" spans="1:29" x14ac:dyDescent="0.2">
      <c r="A53" s="306"/>
      <c r="B53" s="306"/>
      <c r="C53" s="306"/>
      <c r="D53" s="306"/>
      <c r="E53" s="306"/>
      <c r="F53" s="306"/>
      <c r="G53" s="306"/>
      <c r="H53" s="306"/>
      <c r="I53" s="306"/>
      <c r="J53" s="306"/>
      <c r="K53" s="306"/>
      <c r="L53" s="317"/>
      <c r="M53" s="314" t="s">
        <v>43</v>
      </c>
      <c r="N53" s="315"/>
      <c r="O53" s="315"/>
      <c r="P53" s="315"/>
      <c r="Q53" s="315"/>
      <c r="R53" s="315"/>
      <c r="S53" s="316"/>
      <c r="T53" s="43" t="s">
        <v>0</v>
      </c>
      <c r="U53" s="44">
        <f>IFERROR(SUM(U50:U51),"0")</f>
        <v>580</v>
      </c>
      <c r="V53" s="44">
        <f>IFERROR(SUM(V50:V51),"0")</f>
        <v>591.30000000000007</v>
      </c>
      <c r="W53" s="43"/>
      <c r="X53" s="68"/>
      <c r="Y53" s="68"/>
    </row>
    <row r="54" spans="1:29" ht="16.5" customHeight="1" x14ac:dyDescent="0.25">
      <c r="A54" s="324" t="s">
        <v>120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66"/>
      <c r="Y54" s="66"/>
    </row>
    <row r="55" spans="1:29" ht="14.25" customHeight="1" x14ac:dyDescent="0.25">
      <c r="A55" s="318" t="s">
        <v>121</v>
      </c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18"/>
      <c r="M55" s="318"/>
      <c r="N55" s="318"/>
      <c r="O55" s="318"/>
      <c r="P55" s="318"/>
      <c r="Q55" s="318"/>
      <c r="R55" s="318"/>
      <c r="S55" s="318"/>
      <c r="T55" s="318"/>
      <c r="U55" s="318"/>
      <c r="V55" s="318"/>
      <c r="W55" s="318"/>
      <c r="X55" s="67"/>
      <c r="Y55" s="67"/>
    </row>
    <row r="56" spans="1:29" ht="27" customHeight="1" x14ac:dyDescent="0.25">
      <c r="A56" s="64" t="s">
        <v>122</v>
      </c>
      <c r="B56" s="64" t="s">
        <v>123</v>
      </c>
      <c r="C56" s="37">
        <v>4301011452</v>
      </c>
      <c r="D56" s="308">
        <v>4680115881426</v>
      </c>
      <c r="E56" s="308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117</v>
      </c>
      <c r="L56" s="38">
        <v>50</v>
      </c>
      <c r="M56" s="5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0"/>
      <c r="O56" s="310"/>
      <c r="P56" s="310"/>
      <c r="Q56" s="311"/>
      <c r="R56" s="40" t="s">
        <v>48</v>
      </c>
      <c r="S56" s="40" t="s">
        <v>48</v>
      </c>
      <c r="T56" s="41" t="s">
        <v>0</v>
      </c>
      <c r="U56" s="59">
        <v>200</v>
      </c>
      <c r="V56" s="56">
        <f>IFERROR(IF(U56="",0,CEILING((U56/$H56),1)*$H56),"")</f>
        <v>205.20000000000002</v>
      </c>
      <c r="W56" s="42">
        <f>IFERROR(IF(V56=0,"",ROUNDUP(V56/H56,0)*0.02175),"")</f>
        <v>0.41324999999999995</v>
      </c>
      <c r="X56" s="69" t="s">
        <v>48</v>
      </c>
      <c r="Y56" s="70" t="s">
        <v>48</v>
      </c>
      <c r="AC56" s="88" t="s">
        <v>68</v>
      </c>
    </row>
    <row r="57" spans="1:29" ht="27" customHeight="1" x14ac:dyDescent="0.25">
      <c r="A57" s="64" t="s">
        <v>124</v>
      </c>
      <c r="B57" s="64" t="s">
        <v>125</v>
      </c>
      <c r="C57" s="37">
        <v>4301011437</v>
      </c>
      <c r="D57" s="308">
        <v>4680115881419</v>
      </c>
      <c r="E57" s="308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117</v>
      </c>
      <c r="L57" s="38">
        <v>50</v>
      </c>
      <c r="M57" s="5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0"/>
      <c r="O57" s="310"/>
      <c r="P57" s="310"/>
      <c r="Q57" s="311"/>
      <c r="R57" s="40" t="s">
        <v>48</v>
      </c>
      <c r="S57" s="40" t="s">
        <v>48</v>
      </c>
      <c r="T57" s="41" t="s">
        <v>0</v>
      </c>
      <c r="U57" s="59">
        <v>180</v>
      </c>
      <c r="V57" s="56">
        <f>IFERROR(IF(U57="",0,CEILING((U57/$H57),1)*$H57),"")</f>
        <v>180</v>
      </c>
      <c r="W57" s="42">
        <f>IFERROR(IF(V57=0,"",ROUNDUP(V57/H57,0)*0.00937),"")</f>
        <v>0.37480000000000002</v>
      </c>
      <c r="X57" s="69" t="s">
        <v>48</v>
      </c>
      <c r="Y57" s="70" t="s">
        <v>48</v>
      </c>
      <c r="AC57" s="89" t="s">
        <v>68</v>
      </c>
    </row>
    <row r="58" spans="1:29" ht="27" customHeight="1" x14ac:dyDescent="0.25">
      <c r="A58" s="64" t="s">
        <v>126</v>
      </c>
      <c r="B58" s="64" t="s">
        <v>127</v>
      </c>
      <c r="C58" s="37">
        <v>4301011458</v>
      </c>
      <c r="D58" s="308">
        <v>4680115881525</v>
      </c>
      <c r="E58" s="308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117</v>
      </c>
      <c r="L58" s="38">
        <v>50</v>
      </c>
      <c r="M58" s="526" t="s">
        <v>128</v>
      </c>
      <c r="N58" s="310"/>
      <c r="O58" s="310"/>
      <c r="P58" s="310"/>
      <c r="Q58" s="311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90" t="s">
        <v>68</v>
      </c>
    </row>
    <row r="59" spans="1:29" x14ac:dyDescent="0.2">
      <c r="A59" s="306"/>
      <c r="B59" s="306"/>
      <c r="C59" s="306"/>
      <c r="D59" s="306"/>
      <c r="E59" s="306"/>
      <c r="F59" s="306"/>
      <c r="G59" s="306"/>
      <c r="H59" s="306"/>
      <c r="I59" s="306"/>
      <c r="J59" s="306"/>
      <c r="K59" s="306"/>
      <c r="L59" s="317"/>
      <c r="M59" s="314" t="s">
        <v>43</v>
      </c>
      <c r="N59" s="315"/>
      <c r="O59" s="315"/>
      <c r="P59" s="315"/>
      <c r="Q59" s="315"/>
      <c r="R59" s="315"/>
      <c r="S59" s="316"/>
      <c r="T59" s="43" t="s">
        <v>42</v>
      </c>
      <c r="U59" s="44">
        <f>IFERROR(U56/H56,"0")+IFERROR(U57/H57,"0")+IFERROR(U58/H58,"0")</f>
        <v>58.518518518518519</v>
      </c>
      <c r="V59" s="44">
        <f>IFERROR(V56/H56,"0")+IFERROR(V57/H57,"0")+IFERROR(V58/H58,"0")</f>
        <v>59</v>
      </c>
      <c r="W59" s="44">
        <f>IFERROR(IF(W56="",0,W56),"0")+IFERROR(IF(W57="",0,W57),"0")+IFERROR(IF(W58="",0,W58),"0")</f>
        <v>0.78804999999999992</v>
      </c>
      <c r="X59" s="68"/>
      <c r="Y59" s="68"/>
    </row>
    <row r="60" spans="1:29" x14ac:dyDescent="0.2">
      <c r="A60" s="306"/>
      <c r="B60" s="306"/>
      <c r="C60" s="306"/>
      <c r="D60" s="306"/>
      <c r="E60" s="306"/>
      <c r="F60" s="306"/>
      <c r="G60" s="306"/>
      <c r="H60" s="306"/>
      <c r="I60" s="306"/>
      <c r="J60" s="306"/>
      <c r="K60" s="306"/>
      <c r="L60" s="317"/>
      <c r="M60" s="314" t="s">
        <v>43</v>
      </c>
      <c r="N60" s="315"/>
      <c r="O60" s="315"/>
      <c r="P60" s="315"/>
      <c r="Q60" s="315"/>
      <c r="R60" s="315"/>
      <c r="S60" s="316"/>
      <c r="T60" s="43" t="s">
        <v>0</v>
      </c>
      <c r="U60" s="44">
        <f>IFERROR(SUM(U56:U58),"0")</f>
        <v>380</v>
      </c>
      <c r="V60" s="44">
        <f>IFERROR(SUM(V56:V58),"0")</f>
        <v>385.20000000000005</v>
      </c>
      <c r="W60" s="43"/>
      <c r="X60" s="68"/>
      <c r="Y60" s="68"/>
    </row>
    <row r="61" spans="1:29" ht="16.5" customHeight="1" x14ac:dyDescent="0.25">
      <c r="A61" s="324" t="s">
        <v>112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66"/>
      <c r="Y61" s="66"/>
    </row>
    <row r="62" spans="1:29" ht="14.25" customHeight="1" x14ac:dyDescent="0.25">
      <c r="A62" s="318" t="s">
        <v>121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67"/>
      <c r="Y62" s="67"/>
    </row>
    <row r="63" spans="1:29" ht="27" customHeight="1" x14ac:dyDescent="0.25">
      <c r="A63" s="64" t="s">
        <v>129</v>
      </c>
      <c r="B63" s="64" t="s">
        <v>130</v>
      </c>
      <c r="C63" s="37">
        <v>4301011191</v>
      </c>
      <c r="D63" s="308">
        <v>4607091382945</v>
      </c>
      <c r="E63" s="308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117</v>
      </c>
      <c r="L63" s="38">
        <v>50</v>
      </c>
      <c r="M63" s="52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0"/>
      <c r="O63" s="310"/>
      <c r="P63" s="310"/>
      <c r="Q63" s="311"/>
      <c r="R63" s="40" t="s">
        <v>48</v>
      </c>
      <c r="S63" s="40" t="s">
        <v>48</v>
      </c>
      <c r="T63" s="41" t="s">
        <v>0</v>
      </c>
      <c r="U63" s="59">
        <v>10</v>
      </c>
      <c r="V63" s="56">
        <f t="shared" ref="V63:V78" si="2">IFERROR(IF(U63="",0,CEILING((U63/$H63),1)*$H63),"")</f>
        <v>10.8</v>
      </c>
      <c r="W63" s="42">
        <f>IFERROR(IF(V63=0,"",ROUNDUP(V63/H63,0)*0.02175),"")</f>
        <v>2.1749999999999999E-2</v>
      </c>
      <c r="X63" s="69" t="s">
        <v>48</v>
      </c>
      <c r="Y63" s="70" t="s">
        <v>48</v>
      </c>
      <c r="AC63" s="91" t="s">
        <v>68</v>
      </c>
    </row>
    <row r="64" spans="1:29" ht="27" customHeight="1" x14ac:dyDescent="0.25">
      <c r="A64" s="64" t="s">
        <v>131</v>
      </c>
      <c r="B64" s="64" t="s">
        <v>132</v>
      </c>
      <c r="C64" s="37">
        <v>4301011380</v>
      </c>
      <c r="D64" s="308">
        <v>4607091385670</v>
      </c>
      <c r="E64" s="308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117</v>
      </c>
      <c r="L64" s="38">
        <v>50</v>
      </c>
      <c r="M64" s="52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0"/>
      <c r="O64" s="310"/>
      <c r="P64" s="310"/>
      <c r="Q64" s="311"/>
      <c r="R64" s="40" t="s">
        <v>48</v>
      </c>
      <c r="S64" s="40" t="s">
        <v>48</v>
      </c>
      <c r="T64" s="41" t="s">
        <v>0</v>
      </c>
      <c r="U64" s="59">
        <v>60</v>
      </c>
      <c r="V64" s="56">
        <f t="shared" si="2"/>
        <v>64.800000000000011</v>
      </c>
      <c r="W64" s="42">
        <f>IFERROR(IF(V64=0,"",ROUNDUP(V64/H64,0)*0.02175),"")</f>
        <v>0.1305</v>
      </c>
      <c r="X64" s="69" t="s">
        <v>48</v>
      </c>
      <c r="Y64" s="70" t="s">
        <v>48</v>
      </c>
      <c r="AC64" s="92" t="s">
        <v>68</v>
      </c>
    </row>
    <row r="65" spans="1:29" ht="27" customHeight="1" x14ac:dyDescent="0.25">
      <c r="A65" s="64" t="s">
        <v>133</v>
      </c>
      <c r="B65" s="64" t="s">
        <v>134</v>
      </c>
      <c r="C65" s="37">
        <v>4301011468</v>
      </c>
      <c r="D65" s="308">
        <v>4680115881327</v>
      </c>
      <c r="E65" s="30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135</v>
      </c>
      <c r="L65" s="38">
        <v>50</v>
      </c>
      <c r="M65" s="5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0"/>
      <c r="O65" s="310"/>
      <c r="P65" s="310"/>
      <c r="Q65" s="311"/>
      <c r="R65" s="40" t="s">
        <v>48</v>
      </c>
      <c r="S65" s="40" t="s">
        <v>48</v>
      </c>
      <c r="T65" s="41" t="s">
        <v>0</v>
      </c>
      <c r="U65" s="59">
        <v>40</v>
      </c>
      <c r="V65" s="56">
        <f t="shared" si="2"/>
        <v>43.2</v>
      </c>
      <c r="W65" s="42">
        <f>IFERROR(IF(V65=0,"",ROUNDUP(V65/H65,0)*0.02175),"")</f>
        <v>8.6999999999999994E-2</v>
      </c>
      <c r="X65" s="69" t="s">
        <v>48</v>
      </c>
      <c r="Y65" s="70" t="s">
        <v>48</v>
      </c>
      <c r="AC65" s="93" t="s">
        <v>68</v>
      </c>
    </row>
    <row r="66" spans="1:29" ht="16.5" customHeight="1" x14ac:dyDescent="0.25">
      <c r="A66" s="64" t="s">
        <v>136</v>
      </c>
      <c r="B66" s="64" t="s">
        <v>137</v>
      </c>
      <c r="C66" s="37">
        <v>4301011348</v>
      </c>
      <c r="D66" s="308">
        <v>4607091388312</v>
      </c>
      <c r="E66" s="30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117</v>
      </c>
      <c r="L66" s="38">
        <v>45</v>
      </c>
      <c r="M66" s="52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0"/>
      <c r="O66" s="310"/>
      <c r="P66" s="310"/>
      <c r="Q66" s="311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4" t="s">
        <v>68</v>
      </c>
    </row>
    <row r="67" spans="1:29" ht="16.5" customHeight="1" x14ac:dyDescent="0.25">
      <c r="A67" s="64" t="s">
        <v>138</v>
      </c>
      <c r="B67" s="64" t="s">
        <v>139</v>
      </c>
      <c r="C67" s="37">
        <v>4301011514</v>
      </c>
      <c r="D67" s="308">
        <v>4680115882133</v>
      </c>
      <c r="E67" s="308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117</v>
      </c>
      <c r="L67" s="38">
        <v>50</v>
      </c>
      <c r="M67" s="524" t="s">
        <v>140</v>
      </c>
      <c r="N67" s="310"/>
      <c r="O67" s="310"/>
      <c r="P67" s="310"/>
      <c r="Q67" s="311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5" t="s">
        <v>68</v>
      </c>
    </row>
    <row r="68" spans="1:29" ht="27" customHeight="1" x14ac:dyDescent="0.25">
      <c r="A68" s="64" t="s">
        <v>141</v>
      </c>
      <c r="B68" s="64" t="s">
        <v>142</v>
      </c>
      <c r="C68" s="37">
        <v>4301011192</v>
      </c>
      <c r="D68" s="308">
        <v>4607091382952</v>
      </c>
      <c r="E68" s="308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117</v>
      </c>
      <c r="L68" s="38">
        <v>50</v>
      </c>
      <c r="M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0"/>
      <c r="O68" s="310"/>
      <c r="P68" s="310"/>
      <c r="Q68" s="311"/>
      <c r="R68" s="40" t="s">
        <v>48</v>
      </c>
      <c r="S68" s="40" t="s">
        <v>48</v>
      </c>
      <c r="T68" s="41" t="s">
        <v>0</v>
      </c>
      <c r="U68" s="59">
        <v>60</v>
      </c>
      <c r="V68" s="56">
        <f t="shared" si="2"/>
        <v>60</v>
      </c>
      <c r="W68" s="42">
        <f>IFERROR(IF(V68=0,"",ROUNDUP(V68/H68,0)*0.00753),"")</f>
        <v>0.15060000000000001</v>
      </c>
      <c r="X68" s="69" t="s">
        <v>48</v>
      </c>
      <c r="Y68" s="70" t="s">
        <v>48</v>
      </c>
      <c r="AC68" s="96" t="s">
        <v>68</v>
      </c>
    </row>
    <row r="69" spans="1:29" ht="27" customHeight="1" x14ac:dyDescent="0.25">
      <c r="A69" s="64" t="s">
        <v>143</v>
      </c>
      <c r="B69" s="64" t="s">
        <v>144</v>
      </c>
      <c r="C69" s="37">
        <v>4301011382</v>
      </c>
      <c r="D69" s="308">
        <v>4607091385687</v>
      </c>
      <c r="E69" s="308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145</v>
      </c>
      <c r="L69" s="38">
        <v>50</v>
      </c>
      <c r="M69" s="51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0"/>
      <c r="O69" s="310"/>
      <c r="P69" s="310"/>
      <c r="Q69" s="311"/>
      <c r="R69" s="40" t="s">
        <v>48</v>
      </c>
      <c r="S69" s="40" t="s">
        <v>48</v>
      </c>
      <c r="T69" s="41" t="s">
        <v>0</v>
      </c>
      <c r="U69" s="59">
        <v>300</v>
      </c>
      <c r="V69" s="56">
        <f t="shared" si="2"/>
        <v>300</v>
      </c>
      <c r="W69" s="42">
        <f t="shared" ref="W69:W74" si="3">IFERROR(IF(V69=0,"",ROUNDUP(V69/H69,0)*0.00937),"")</f>
        <v>0.70274999999999999</v>
      </c>
      <c r="X69" s="69" t="s">
        <v>48</v>
      </c>
      <c r="Y69" s="70" t="s">
        <v>48</v>
      </c>
      <c r="AC69" s="97" t="s">
        <v>68</v>
      </c>
    </row>
    <row r="70" spans="1:29" ht="27" customHeight="1" x14ac:dyDescent="0.25">
      <c r="A70" s="64" t="s">
        <v>146</v>
      </c>
      <c r="B70" s="64" t="s">
        <v>147</v>
      </c>
      <c r="C70" s="37">
        <v>4301011344</v>
      </c>
      <c r="D70" s="308">
        <v>4607091384604</v>
      </c>
      <c r="E70" s="308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117</v>
      </c>
      <c r="L70" s="38">
        <v>50</v>
      </c>
      <c r="M70" s="51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0"/>
      <c r="O70" s="310"/>
      <c r="P70" s="310"/>
      <c r="Q70" s="311"/>
      <c r="R70" s="40" t="s">
        <v>48</v>
      </c>
      <c r="S70" s="40" t="s">
        <v>48</v>
      </c>
      <c r="T70" s="41" t="s">
        <v>0</v>
      </c>
      <c r="U70" s="59">
        <v>120</v>
      </c>
      <c r="V70" s="56">
        <f t="shared" si="2"/>
        <v>120</v>
      </c>
      <c r="W70" s="42">
        <f t="shared" si="3"/>
        <v>0.28110000000000002</v>
      </c>
      <c r="X70" s="69" t="s">
        <v>48</v>
      </c>
      <c r="Y70" s="70" t="s">
        <v>48</v>
      </c>
      <c r="AC70" s="98" t="s">
        <v>68</v>
      </c>
    </row>
    <row r="71" spans="1:29" ht="27" customHeight="1" x14ac:dyDescent="0.25">
      <c r="A71" s="64" t="s">
        <v>148</v>
      </c>
      <c r="B71" s="64" t="s">
        <v>149</v>
      </c>
      <c r="C71" s="37">
        <v>4301011386</v>
      </c>
      <c r="D71" s="308">
        <v>4680115880283</v>
      </c>
      <c r="E71" s="308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117</v>
      </c>
      <c r="L71" s="38">
        <v>45</v>
      </c>
      <c r="M71" s="5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0"/>
      <c r="O71" s="310"/>
      <c r="P71" s="310"/>
      <c r="Q71" s="311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9" t="s">
        <v>68</v>
      </c>
    </row>
    <row r="72" spans="1:29" ht="16.5" customHeight="1" x14ac:dyDescent="0.25">
      <c r="A72" s="64" t="s">
        <v>150</v>
      </c>
      <c r="B72" s="64" t="s">
        <v>151</v>
      </c>
      <c r="C72" s="37">
        <v>4301011476</v>
      </c>
      <c r="D72" s="308">
        <v>4680115881518</v>
      </c>
      <c r="E72" s="308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145</v>
      </c>
      <c r="L72" s="38">
        <v>50</v>
      </c>
      <c r="M72" s="51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0"/>
      <c r="O72" s="310"/>
      <c r="P72" s="310"/>
      <c r="Q72" s="311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100" t="s">
        <v>68</v>
      </c>
    </row>
    <row r="73" spans="1:29" ht="27" customHeight="1" x14ac:dyDescent="0.25">
      <c r="A73" s="64" t="s">
        <v>152</v>
      </c>
      <c r="B73" s="64" t="s">
        <v>153</v>
      </c>
      <c r="C73" s="37">
        <v>4301011414</v>
      </c>
      <c r="D73" s="308">
        <v>4607091381986</v>
      </c>
      <c r="E73" s="308"/>
      <c r="F73" s="63">
        <v>0.5</v>
      </c>
      <c r="G73" s="38">
        <v>10</v>
      </c>
      <c r="H73" s="63">
        <v>5</v>
      </c>
      <c r="I73" s="63">
        <v>5.24</v>
      </c>
      <c r="J73" s="38">
        <v>120</v>
      </c>
      <c r="K73" s="39" t="s">
        <v>117</v>
      </c>
      <c r="L73" s="38">
        <v>45</v>
      </c>
      <c r="M73" s="52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10"/>
      <c r="O73" s="310"/>
      <c r="P73" s="310"/>
      <c r="Q73" s="311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101" t="s">
        <v>68</v>
      </c>
    </row>
    <row r="74" spans="1:29" ht="27" customHeight="1" x14ac:dyDescent="0.25">
      <c r="A74" s="64" t="s">
        <v>154</v>
      </c>
      <c r="B74" s="64" t="s">
        <v>155</v>
      </c>
      <c r="C74" s="37">
        <v>4301011443</v>
      </c>
      <c r="D74" s="308">
        <v>4680115881303</v>
      </c>
      <c r="E74" s="308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135</v>
      </c>
      <c r="L74" s="38">
        <v>50</v>
      </c>
      <c r="M74" s="51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10"/>
      <c r="O74" s="310"/>
      <c r="P74" s="310"/>
      <c r="Q74" s="311"/>
      <c r="R74" s="40" t="s">
        <v>48</v>
      </c>
      <c r="S74" s="40" t="s">
        <v>48</v>
      </c>
      <c r="T74" s="41" t="s">
        <v>0</v>
      </c>
      <c r="U74" s="59">
        <v>360</v>
      </c>
      <c r="V74" s="56">
        <f t="shared" si="2"/>
        <v>360</v>
      </c>
      <c r="W74" s="42">
        <f t="shared" si="3"/>
        <v>0.74960000000000004</v>
      </c>
      <c r="X74" s="69" t="s">
        <v>48</v>
      </c>
      <c r="Y74" s="70" t="s">
        <v>48</v>
      </c>
      <c r="AC74" s="102" t="s">
        <v>68</v>
      </c>
    </row>
    <row r="75" spans="1:29" ht="27" customHeight="1" x14ac:dyDescent="0.25">
      <c r="A75" s="64" t="s">
        <v>156</v>
      </c>
      <c r="B75" s="64" t="s">
        <v>157</v>
      </c>
      <c r="C75" s="37">
        <v>4301011352</v>
      </c>
      <c r="D75" s="308">
        <v>4607091388466</v>
      </c>
      <c r="E75" s="308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145</v>
      </c>
      <c r="L75" s="38">
        <v>45</v>
      </c>
      <c r="M75" s="5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0"/>
      <c r="O75" s="310"/>
      <c r="P75" s="310"/>
      <c r="Q75" s="311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  <c r="AC75" s="103" t="s">
        <v>68</v>
      </c>
    </row>
    <row r="76" spans="1:29" ht="27" customHeight="1" x14ac:dyDescent="0.25">
      <c r="A76" s="64" t="s">
        <v>158</v>
      </c>
      <c r="B76" s="64" t="s">
        <v>159</v>
      </c>
      <c r="C76" s="37">
        <v>4301011417</v>
      </c>
      <c r="D76" s="308">
        <v>4680115880269</v>
      </c>
      <c r="E76" s="308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145</v>
      </c>
      <c r="L76" s="38">
        <v>50</v>
      </c>
      <c r="M76" s="5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0"/>
      <c r="O76" s="310"/>
      <c r="P76" s="310"/>
      <c r="Q76" s="311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104" t="s">
        <v>68</v>
      </c>
    </row>
    <row r="77" spans="1:29" ht="16.5" customHeight="1" x14ac:dyDescent="0.25">
      <c r="A77" s="64" t="s">
        <v>160</v>
      </c>
      <c r="B77" s="64" t="s">
        <v>161</v>
      </c>
      <c r="C77" s="37">
        <v>4301011415</v>
      </c>
      <c r="D77" s="308">
        <v>4680115880429</v>
      </c>
      <c r="E77" s="308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145</v>
      </c>
      <c r="L77" s="38">
        <v>50</v>
      </c>
      <c r="M77" s="5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0"/>
      <c r="O77" s="310"/>
      <c r="P77" s="310"/>
      <c r="Q77" s="311"/>
      <c r="R77" s="40" t="s">
        <v>48</v>
      </c>
      <c r="S77" s="40" t="s">
        <v>48</v>
      </c>
      <c r="T77" s="41" t="s">
        <v>0</v>
      </c>
      <c r="U77" s="59">
        <v>135</v>
      </c>
      <c r="V77" s="56">
        <f t="shared" si="2"/>
        <v>135</v>
      </c>
      <c r="W77" s="42">
        <f>IFERROR(IF(V77=0,"",ROUNDUP(V77/H77,0)*0.00937),"")</f>
        <v>0.28110000000000002</v>
      </c>
      <c r="X77" s="69" t="s">
        <v>48</v>
      </c>
      <c r="Y77" s="70" t="s">
        <v>48</v>
      </c>
      <c r="AC77" s="105" t="s">
        <v>68</v>
      </c>
    </row>
    <row r="78" spans="1:29" ht="16.5" customHeight="1" x14ac:dyDescent="0.25">
      <c r="A78" s="64" t="s">
        <v>162</v>
      </c>
      <c r="B78" s="64" t="s">
        <v>163</v>
      </c>
      <c r="C78" s="37">
        <v>4301011462</v>
      </c>
      <c r="D78" s="308">
        <v>4680115881457</v>
      </c>
      <c r="E78" s="308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145</v>
      </c>
      <c r="L78" s="38">
        <v>50</v>
      </c>
      <c r="M78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0"/>
      <c r="O78" s="310"/>
      <c r="P78" s="310"/>
      <c r="Q78" s="311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6" t="s">
        <v>68</v>
      </c>
    </row>
    <row r="79" spans="1:29" x14ac:dyDescent="0.2">
      <c r="A79" s="306"/>
      <c r="B79" s="306"/>
      <c r="C79" s="306"/>
      <c r="D79" s="306"/>
      <c r="E79" s="306"/>
      <c r="F79" s="306"/>
      <c r="G79" s="306"/>
      <c r="H79" s="306"/>
      <c r="I79" s="306"/>
      <c r="J79" s="306"/>
      <c r="K79" s="306"/>
      <c r="L79" s="317"/>
      <c r="M79" s="314" t="s">
        <v>43</v>
      </c>
      <c r="N79" s="315"/>
      <c r="O79" s="315"/>
      <c r="P79" s="315"/>
      <c r="Q79" s="315"/>
      <c r="R79" s="315"/>
      <c r="S79" s="316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245.18518518518519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246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2.4043999999999999</v>
      </c>
      <c r="X79" s="68"/>
      <c r="Y79" s="68"/>
    </row>
    <row r="80" spans="1:29" x14ac:dyDescent="0.2">
      <c r="A80" s="306"/>
      <c r="B80" s="306"/>
      <c r="C80" s="306"/>
      <c r="D80" s="306"/>
      <c r="E80" s="306"/>
      <c r="F80" s="306"/>
      <c r="G80" s="306"/>
      <c r="H80" s="306"/>
      <c r="I80" s="306"/>
      <c r="J80" s="306"/>
      <c r="K80" s="306"/>
      <c r="L80" s="317"/>
      <c r="M80" s="314" t="s">
        <v>43</v>
      </c>
      <c r="N80" s="315"/>
      <c r="O80" s="315"/>
      <c r="P80" s="315"/>
      <c r="Q80" s="315"/>
      <c r="R80" s="315"/>
      <c r="S80" s="316"/>
      <c r="T80" s="43" t="s">
        <v>0</v>
      </c>
      <c r="U80" s="44">
        <f>IFERROR(SUM(U63:U78),"0")</f>
        <v>1085</v>
      </c>
      <c r="V80" s="44">
        <f>IFERROR(SUM(V63:V78),"0")</f>
        <v>1093.8</v>
      </c>
      <c r="W80" s="43"/>
      <c r="X80" s="68"/>
      <c r="Y80" s="68"/>
    </row>
    <row r="81" spans="1:29" ht="14.25" customHeight="1" x14ac:dyDescent="0.25">
      <c r="A81" s="318" t="s">
        <v>114</v>
      </c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18"/>
      <c r="M81" s="318"/>
      <c r="N81" s="318"/>
      <c r="O81" s="318"/>
      <c r="P81" s="318"/>
      <c r="Q81" s="318"/>
      <c r="R81" s="318"/>
      <c r="S81" s="318"/>
      <c r="T81" s="318"/>
      <c r="U81" s="318"/>
      <c r="V81" s="318"/>
      <c r="W81" s="318"/>
      <c r="X81" s="67"/>
      <c r="Y81" s="67"/>
    </row>
    <row r="82" spans="1:29" ht="16.5" customHeight="1" x14ac:dyDescent="0.25">
      <c r="A82" s="64" t="s">
        <v>164</v>
      </c>
      <c r="B82" s="64" t="s">
        <v>165</v>
      </c>
      <c r="C82" s="37">
        <v>4301020204</v>
      </c>
      <c r="D82" s="308">
        <v>4607091388442</v>
      </c>
      <c r="E82" s="308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117</v>
      </c>
      <c r="L82" s="38">
        <v>45</v>
      </c>
      <c r="M82" s="508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0"/>
      <c r="O82" s="310"/>
      <c r="P82" s="310"/>
      <c r="Q82" s="311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107" t="s">
        <v>68</v>
      </c>
    </row>
    <row r="83" spans="1:29" ht="27" customHeight="1" x14ac:dyDescent="0.25">
      <c r="A83" s="64" t="s">
        <v>166</v>
      </c>
      <c r="B83" s="64" t="s">
        <v>167</v>
      </c>
      <c r="C83" s="37">
        <v>4301020189</v>
      </c>
      <c r="D83" s="308">
        <v>4607091384789</v>
      </c>
      <c r="E83" s="308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117</v>
      </c>
      <c r="L83" s="38">
        <v>45</v>
      </c>
      <c r="M83" s="509" t="s">
        <v>168</v>
      </c>
      <c r="N83" s="310"/>
      <c r="O83" s="310"/>
      <c r="P83" s="310"/>
      <c r="Q83" s="311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  <c r="AC83" s="108" t="s">
        <v>68</v>
      </c>
    </row>
    <row r="84" spans="1:29" ht="16.5" customHeight="1" x14ac:dyDescent="0.25">
      <c r="A84" s="64" t="s">
        <v>169</v>
      </c>
      <c r="B84" s="64" t="s">
        <v>170</v>
      </c>
      <c r="C84" s="37">
        <v>4301020235</v>
      </c>
      <c r="D84" s="308">
        <v>4680115881488</v>
      </c>
      <c r="E84" s="308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117</v>
      </c>
      <c r="L84" s="38">
        <v>50</v>
      </c>
      <c r="M84" s="51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0"/>
      <c r="O84" s="310"/>
      <c r="P84" s="310"/>
      <c r="Q84" s="311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  <c r="AC84" s="109" t="s">
        <v>68</v>
      </c>
    </row>
    <row r="85" spans="1:29" ht="27" customHeight="1" x14ac:dyDescent="0.25">
      <c r="A85" s="64" t="s">
        <v>171</v>
      </c>
      <c r="B85" s="64" t="s">
        <v>172</v>
      </c>
      <c r="C85" s="37">
        <v>4301020183</v>
      </c>
      <c r="D85" s="308">
        <v>4607091384765</v>
      </c>
      <c r="E85" s="308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117</v>
      </c>
      <c r="L85" s="38">
        <v>45</v>
      </c>
      <c r="M85" s="505" t="s">
        <v>173</v>
      </c>
      <c r="N85" s="310"/>
      <c r="O85" s="310"/>
      <c r="P85" s="310"/>
      <c r="Q85" s="311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110" t="s">
        <v>68</v>
      </c>
    </row>
    <row r="86" spans="1:29" ht="27" customHeight="1" x14ac:dyDescent="0.25">
      <c r="A86" s="64" t="s">
        <v>174</v>
      </c>
      <c r="B86" s="64" t="s">
        <v>175</v>
      </c>
      <c r="C86" s="37">
        <v>4301020217</v>
      </c>
      <c r="D86" s="308">
        <v>4680115880658</v>
      </c>
      <c r="E86" s="308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117</v>
      </c>
      <c r="L86" s="38">
        <v>50</v>
      </c>
      <c r="M86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0"/>
      <c r="O86" s="310"/>
      <c r="P86" s="310"/>
      <c r="Q86" s="311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11" t="s">
        <v>68</v>
      </c>
    </row>
    <row r="87" spans="1:29" ht="27" customHeight="1" x14ac:dyDescent="0.25">
      <c r="A87" s="64" t="s">
        <v>176</v>
      </c>
      <c r="B87" s="64" t="s">
        <v>177</v>
      </c>
      <c r="C87" s="37">
        <v>4301020223</v>
      </c>
      <c r="D87" s="308">
        <v>4607091381962</v>
      </c>
      <c r="E87" s="308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117</v>
      </c>
      <c r="L87" s="38">
        <v>50</v>
      </c>
      <c r="M87" s="50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0"/>
      <c r="O87" s="310"/>
      <c r="P87" s="310"/>
      <c r="Q87" s="311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12" t="s">
        <v>68</v>
      </c>
    </row>
    <row r="88" spans="1:29" x14ac:dyDescent="0.2">
      <c r="A88" s="306"/>
      <c r="B88" s="306"/>
      <c r="C88" s="306"/>
      <c r="D88" s="306"/>
      <c r="E88" s="306"/>
      <c r="F88" s="306"/>
      <c r="G88" s="306"/>
      <c r="H88" s="306"/>
      <c r="I88" s="306"/>
      <c r="J88" s="306"/>
      <c r="K88" s="306"/>
      <c r="L88" s="317"/>
      <c r="M88" s="314" t="s">
        <v>43</v>
      </c>
      <c r="N88" s="315"/>
      <c r="O88" s="315"/>
      <c r="P88" s="315"/>
      <c r="Q88" s="315"/>
      <c r="R88" s="315"/>
      <c r="S88" s="316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9" x14ac:dyDescent="0.2">
      <c r="A89" s="306"/>
      <c r="B89" s="306"/>
      <c r="C89" s="306"/>
      <c r="D89" s="306"/>
      <c r="E89" s="306"/>
      <c r="F89" s="306"/>
      <c r="G89" s="306"/>
      <c r="H89" s="306"/>
      <c r="I89" s="306"/>
      <c r="J89" s="306"/>
      <c r="K89" s="306"/>
      <c r="L89" s="317"/>
      <c r="M89" s="314" t="s">
        <v>43</v>
      </c>
      <c r="N89" s="315"/>
      <c r="O89" s="315"/>
      <c r="P89" s="315"/>
      <c r="Q89" s="315"/>
      <c r="R89" s="315"/>
      <c r="S89" s="316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9" ht="14.25" customHeight="1" x14ac:dyDescent="0.25">
      <c r="A90" s="318" t="s">
        <v>78</v>
      </c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18"/>
      <c r="N90" s="318"/>
      <c r="O90" s="318"/>
      <c r="P90" s="318"/>
      <c r="Q90" s="318"/>
      <c r="R90" s="318"/>
      <c r="S90" s="318"/>
      <c r="T90" s="318"/>
      <c r="U90" s="318"/>
      <c r="V90" s="318"/>
      <c r="W90" s="318"/>
      <c r="X90" s="67"/>
      <c r="Y90" s="67"/>
    </row>
    <row r="91" spans="1:29" ht="16.5" customHeight="1" x14ac:dyDescent="0.25">
      <c r="A91" s="64" t="s">
        <v>178</v>
      </c>
      <c r="B91" s="64" t="s">
        <v>179</v>
      </c>
      <c r="C91" s="37">
        <v>4301030895</v>
      </c>
      <c r="D91" s="308">
        <v>4607091387667</v>
      </c>
      <c r="E91" s="308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117</v>
      </c>
      <c r="L91" s="38">
        <v>40</v>
      </c>
      <c r="M91" s="5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0"/>
      <c r="O91" s="310"/>
      <c r="P91" s="310"/>
      <c r="Q91" s="311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113" t="s">
        <v>68</v>
      </c>
    </row>
    <row r="92" spans="1:29" ht="27" customHeight="1" x14ac:dyDescent="0.25">
      <c r="A92" s="64" t="s">
        <v>180</v>
      </c>
      <c r="B92" s="64" t="s">
        <v>181</v>
      </c>
      <c r="C92" s="37">
        <v>4301030961</v>
      </c>
      <c r="D92" s="308">
        <v>4607091387636</v>
      </c>
      <c r="E92" s="308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82</v>
      </c>
      <c r="L92" s="38">
        <v>40</v>
      </c>
      <c r="M92" s="5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0"/>
      <c r="O92" s="310"/>
      <c r="P92" s="310"/>
      <c r="Q92" s="311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  <c r="AC92" s="114" t="s">
        <v>68</v>
      </c>
    </row>
    <row r="93" spans="1:29" ht="27" customHeight="1" x14ac:dyDescent="0.25">
      <c r="A93" s="64" t="s">
        <v>182</v>
      </c>
      <c r="B93" s="64" t="s">
        <v>183</v>
      </c>
      <c r="C93" s="37">
        <v>4301031078</v>
      </c>
      <c r="D93" s="308">
        <v>4607091384727</v>
      </c>
      <c r="E93" s="308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82</v>
      </c>
      <c r="L93" s="38">
        <v>45</v>
      </c>
      <c r="M93" s="50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0"/>
      <c r="O93" s="310"/>
      <c r="P93" s="310"/>
      <c r="Q93" s="311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  <c r="AC93" s="115" t="s">
        <v>68</v>
      </c>
    </row>
    <row r="94" spans="1:29" ht="27" customHeight="1" x14ac:dyDescent="0.25">
      <c r="A94" s="64" t="s">
        <v>184</v>
      </c>
      <c r="B94" s="64" t="s">
        <v>185</v>
      </c>
      <c r="C94" s="37">
        <v>4301031080</v>
      </c>
      <c r="D94" s="308">
        <v>4607091386745</v>
      </c>
      <c r="E94" s="308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82</v>
      </c>
      <c r="L94" s="38">
        <v>45</v>
      </c>
      <c r="M94" s="50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0"/>
      <c r="O94" s="310"/>
      <c r="P94" s="310"/>
      <c r="Q94" s="311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6" t="s">
        <v>68</v>
      </c>
    </row>
    <row r="95" spans="1:29" ht="16.5" customHeight="1" x14ac:dyDescent="0.25">
      <c r="A95" s="64" t="s">
        <v>186</v>
      </c>
      <c r="B95" s="64" t="s">
        <v>187</v>
      </c>
      <c r="C95" s="37">
        <v>4301030963</v>
      </c>
      <c r="D95" s="308">
        <v>4607091382426</v>
      </c>
      <c r="E95" s="308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82</v>
      </c>
      <c r="L95" s="38">
        <v>40</v>
      </c>
      <c r="M95" s="4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0"/>
      <c r="O95" s="310"/>
      <c r="P95" s="310"/>
      <c r="Q95" s="311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  <c r="AC95" s="117" t="s">
        <v>68</v>
      </c>
    </row>
    <row r="96" spans="1:29" ht="27" customHeight="1" x14ac:dyDescent="0.25">
      <c r="A96" s="64" t="s">
        <v>188</v>
      </c>
      <c r="B96" s="64" t="s">
        <v>189</v>
      </c>
      <c r="C96" s="37">
        <v>4301030962</v>
      </c>
      <c r="D96" s="308">
        <v>4607091386547</v>
      </c>
      <c r="E96" s="308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82</v>
      </c>
      <c r="L96" s="38">
        <v>40</v>
      </c>
      <c r="M96" s="4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0"/>
      <c r="O96" s="310"/>
      <c r="P96" s="310"/>
      <c r="Q96" s="311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118" t="s">
        <v>68</v>
      </c>
    </row>
    <row r="97" spans="1:29" ht="27" customHeight="1" x14ac:dyDescent="0.25">
      <c r="A97" s="64" t="s">
        <v>190</v>
      </c>
      <c r="B97" s="64" t="s">
        <v>191</v>
      </c>
      <c r="C97" s="37">
        <v>4301031077</v>
      </c>
      <c r="D97" s="308">
        <v>4607091384703</v>
      </c>
      <c r="E97" s="308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82</v>
      </c>
      <c r="L97" s="38">
        <v>45</v>
      </c>
      <c r="M97" s="49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0"/>
      <c r="O97" s="310"/>
      <c r="P97" s="310"/>
      <c r="Q97" s="311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9" t="s">
        <v>68</v>
      </c>
    </row>
    <row r="98" spans="1:29" ht="27" customHeight="1" x14ac:dyDescent="0.25">
      <c r="A98" s="64" t="s">
        <v>192</v>
      </c>
      <c r="B98" s="64" t="s">
        <v>193</v>
      </c>
      <c r="C98" s="37">
        <v>4301031079</v>
      </c>
      <c r="D98" s="308">
        <v>4607091384734</v>
      </c>
      <c r="E98" s="308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82</v>
      </c>
      <c r="L98" s="38">
        <v>45</v>
      </c>
      <c r="M98" s="49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0"/>
      <c r="O98" s="310"/>
      <c r="P98" s="310"/>
      <c r="Q98" s="311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20" t="s">
        <v>68</v>
      </c>
    </row>
    <row r="99" spans="1:29" ht="27" customHeight="1" x14ac:dyDescent="0.25">
      <c r="A99" s="64" t="s">
        <v>194</v>
      </c>
      <c r="B99" s="64" t="s">
        <v>195</v>
      </c>
      <c r="C99" s="37">
        <v>4301030964</v>
      </c>
      <c r="D99" s="308">
        <v>4607091382464</v>
      </c>
      <c r="E99" s="308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82</v>
      </c>
      <c r="L99" s="38">
        <v>40</v>
      </c>
      <c r="M99" s="50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0"/>
      <c r="O99" s="310"/>
      <c r="P99" s="310"/>
      <c r="Q99" s="311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21" t="s">
        <v>68</v>
      </c>
    </row>
    <row r="100" spans="1:29" x14ac:dyDescent="0.2">
      <c r="A100" s="306"/>
      <c r="B100" s="306"/>
      <c r="C100" s="306"/>
      <c r="D100" s="306"/>
      <c r="E100" s="306"/>
      <c r="F100" s="306"/>
      <c r="G100" s="306"/>
      <c r="H100" s="306"/>
      <c r="I100" s="306"/>
      <c r="J100" s="306"/>
      <c r="K100" s="306"/>
      <c r="L100" s="317"/>
      <c r="M100" s="314" t="s">
        <v>43</v>
      </c>
      <c r="N100" s="315"/>
      <c r="O100" s="315"/>
      <c r="P100" s="315"/>
      <c r="Q100" s="315"/>
      <c r="R100" s="315"/>
      <c r="S100" s="316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9" x14ac:dyDescent="0.2">
      <c r="A101" s="306"/>
      <c r="B101" s="306"/>
      <c r="C101" s="306"/>
      <c r="D101" s="306"/>
      <c r="E101" s="306"/>
      <c r="F101" s="306"/>
      <c r="G101" s="306"/>
      <c r="H101" s="306"/>
      <c r="I101" s="306"/>
      <c r="J101" s="306"/>
      <c r="K101" s="306"/>
      <c r="L101" s="317"/>
      <c r="M101" s="314" t="s">
        <v>43</v>
      </c>
      <c r="N101" s="315"/>
      <c r="O101" s="315"/>
      <c r="P101" s="315"/>
      <c r="Q101" s="315"/>
      <c r="R101" s="315"/>
      <c r="S101" s="316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9" ht="14.25" customHeight="1" x14ac:dyDescent="0.25">
      <c r="A102" s="318" t="s">
        <v>83</v>
      </c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18"/>
      <c r="M102" s="318"/>
      <c r="N102" s="318"/>
      <c r="O102" s="318"/>
      <c r="P102" s="318"/>
      <c r="Q102" s="318"/>
      <c r="R102" s="318"/>
      <c r="S102" s="318"/>
      <c r="T102" s="318"/>
      <c r="U102" s="318"/>
      <c r="V102" s="318"/>
      <c r="W102" s="318"/>
      <c r="X102" s="67"/>
      <c r="Y102" s="67"/>
    </row>
    <row r="103" spans="1:29" ht="27" customHeight="1" x14ac:dyDescent="0.25">
      <c r="A103" s="64" t="s">
        <v>196</v>
      </c>
      <c r="B103" s="64" t="s">
        <v>197</v>
      </c>
      <c r="C103" s="37">
        <v>4301051437</v>
      </c>
      <c r="D103" s="308">
        <v>4607091386967</v>
      </c>
      <c r="E103" s="308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145</v>
      </c>
      <c r="L103" s="38">
        <v>45</v>
      </c>
      <c r="M103" s="493" t="s">
        <v>198</v>
      </c>
      <c r="N103" s="310"/>
      <c r="O103" s="310"/>
      <c r="P103" s="310"/>
      <c r="Q103" s="311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ref="V103:V109" si="6">IFERROR(IF(U103="",0,CEILING((U103/$H103),1)*$H103),"")</f>
        <v>0</v>
      </c>
      <c r="W103" s="42" t="str">
        <f>IFERROR(IF(V103=0,"",ROUNDUP(V103/H103,0)*0.02175),"")</f>
        <v/>
      </c>
      <c r="X103" s="69" t="s">
        <v>48</v>
      </c>
      <c r="Y103" s="70" t="s">
        <v>48</v>
      </c>
      <c r="AC103" s="122" t="s">
        <v>68</v>
      </c>
    </row>
    <row r="104" spans="1:29" ht="16.5" customHeight="1" x14ac:dyDescent="0.25">
      <c r="A104" s="64" t="s">
        <v>199</v>
      </c>
      <c r="B104" s="64" t="s">
        <v>200</v>
      </c>
      <c r="C104" s="37">
        <v>4301051311</v>
      </c>
      <c r="D104" s="308">
        <v>4607091385304</v>
      </c>
      <c r="E104" s="308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82</v>
      </c>
      <c r="L104" s="38">
        <v>40</v>
      </c>
      <c r="M104" s="49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0"/>
      <c r="O104" s="310"/>
      <c r="P104" s="310"/>
      <c r="Q104" s="311"/>
      <c r="R104" s="40" t="s">
        <v>48</v>
      </c>
      <c r="S104" s="40" t="s">
        <v>48</v>
      </c>
      <c r="T104" s="41" t="s">
        <v>0</v>
      </c>
      <c r="U104" s="59">
        <v>8</v>
      </c>
      <c r="V104" s="56">
        <f t="shared" si="6"/>
        <v>8.1</v>
      </c>
      <c r="W104" s="42">
        <f>IFERROR(IF(V104=0,"",ROUNDUP(V104/H104,0)*0.02175),"")</f>
        <v>2.1749999999999999E-2</v>
      </c>
      <c r="X104" s="69" t="s">
        <v>48</v>
      </c>
      <c r="Y104" s="70" t="s">
        <v>48</v>
      </c>
      <c r="AC104" s="123" t="s">
        <v>68</v>
      </c>
    </row>
    <row r="105" spans="1:29" ht="16.5" customHeight="1" x14ac:dyDescent="0.25">
      <c r="A105" s="64" t="s">
        <v>201</v>
      </c>
      <c r="B105" s="64" t="s">
        <v>202</v>
      </c>
      <c r="C105" s="37">
        <v>4301051306</v>
      </c>
      <c r="D105" s="308">
        <v>4607091386264</v>
      </c>
      <c r="E105" s="308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82</v>
      </c>
      <c r="L105" s="38">
        <v>31</v>
      </c>
      <c r="M105" s="49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0"/>
      <c r="O105" s="310"/>
      <c r="P105" s="310"/>
      <c r="Q105" s="311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124" t="s">
        <v>68</v>
      </c>
    </row>
    <row r="106" spans="1:29" ht="27" customHeight="1" x14ac:dyDescent="0.25">
      <c r="A106" s="64" t="s">
        <v>203</v>
      </c>
      <c r="B106" s="64" t="s">
        <v>204</v>
      </c>
      <c r="C106" s="37">
        <v>4301051436</v>
      </c>
      <c r="D106" s="308">
        <v>4607091385731</v>
      </c>
      <c r="E106" s="308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145</v>
      </c>
      <c r="L106" s="38">
        <v>45</v>
      </c>
      <c r="M106" s="489" t="s">
        <v>205</v>
      </c>
      <c r="N106" s="310"/>
      <c r="O106" s="310"/>
      <c r="P106" s="310"/>
      <c r="Q106" s="311"/>
      <c r="R106" s="40" t="s">
        <v>48</v>
      </c>
      <c r="S106" s="40" t="s">
        <v>48</v>
      </c>
      <c r="T106" s="41" t="s">
        <v>0</v>
      </c>
      <c r="U106" s="59">
        <v>270</v>
      </c>
      <c r="V106" s="56">
        <f t="shared" si="6"/>
        <v>270</v>
      </c>
      <c r="W106" s="42">
        <f>IFERROR(IF(V106=0,"",ROUNDUP(V106/H106,0)*0.00753),"")</f>
        <v>0.753</v>
      </c>
      <c r="X106" s="69" t="s">
        <v>48</v>
      </c>
      <c r="Y106" s="70" t="s">
        <v>48</v>
      </c>
      <c r="AC106" s="125" t="s">
        <v>68</v>
      </c>
    </row>
    <row r="107" spans="1:29" ht="27" customHeight="1" x14ac:dyDescent="0.25">
      <c r="A107" s="64" t="s">
        <v>206</v>
      </c>
      <c r="B107" s="64" t="s">
        <v>207</v>
      </c>
      <c r="C107" s="37">
        <v>4301051439</v>
      </c>
      <c r="D107" s="308">
        <v>4680115880214</v>
      </c>
      <c r="E107" s="308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145</v>
      </c>
      <c r="L107" s="38">
        <v>45</v>
      </c>
      <c r="M107" s="490" t="s">
        <v>208</v>
      </c>
      <c r="N107" s="310"/>
      <c r="O107" s="310"/>
      <c r="P107" s="310"/>
      <c r="Q107" s="311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  <c r="AC107" s="126" t="s">
        <v>68</v>
      </c>
    </row>
    <row r="108" spans="1:29" ht="27" customHeight="1" x14ac:dyDescent="0.25">
      <c r="A108" s="64" t="s">
        <v>209</v>
      </c>
      <c r="B108" s="64" t="s">
        <v>210</v>
      </c>
      <c r="C108" s="37">
        <v>4301051438</v>
      </c>
      <c r="D108" s="308">
        <v>4680115880894</v>
      </c>
      <c r="E108" s="308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145</v>
      </c>
      <c r="L108" s="38">
        <v>45</v>
      </c>
      <c r="M108" s="491" t="s">
        <v>211</v>
      </c>
      <c r="N108" s="310"/>
      <c r="O108" s="310"/>
      <c r="P108" s="310"/>
      <c r="Q108" s="311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127" t="s">
        <v>68</v>
      </c>
    </row>
    <row r="109" spans="1:29" ht="27" customHeight="1" x14ac:dyDescent="0.25">
      <c r="A109" s="64" t="s">
        <v>212</v>
      </c>
      <c r="B109" s="64" t="s">
        <v>213</v>
      </c>
      <c r="C109" s="37">
        <v>4301051313</v>
      </c>
      <c r="D109" s="308">
        <v>4607091385427</v>
      </c>
      <c r="E109" s="308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82</v>
      </c>
      <c r="L109" s="38">
        <v>40</v>
      </c>
      <c r="M109" s="49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0"/>
      <c r="O109" s="310"/>
      <c r="P109" s="310"/>
      <c r="Q109" s="311"/>
      <c r="R109" s="40" t="s">
        <v>48</v>
      </c>
      <c r="S109" s="40" t="s">
        <v>48</v>
      </c>
      <c r="T109" s="41" t="s">
        <v>0</v>
      </c>
      <c r="U109" s="59">
        <v>45</v>
      </c>
      <c r="V109" s="56">
        <f t="shared" si="6"/>
        <v>45</v>
      </c>
      <c r="W109" s="42">
        <f>IFERROR(IF(V109=0,"",ROUNDUP(V109/H109,0)*0.00753),"")</f>
        <v>0.11295000000000001</v>
      </c>
      <c r="X109" s="69" t="s">
        <v>48</v>
      </c>
      <c r="Y109" s="70" t="s">
        <v>48</v>
      </c>
      <c r="AC109" s="128" t="s">
        <v>68</v>
      </c>
    </row>
    <row r="110" spans="1:29" x14ac:dyDescent="0.2">
      <c r="A110" s="306"/>
      <c r="B110" s="306"/>
      <c r="C110" s="306"/>
      <c r="D110" s="306"/>
      <c r="E110" s="306"/>
      <c r="F110" s="306"/>
      <c r="G110" s="306"/>
      <c r="H110" s="306"/>
      <c r="I110" s="306"/>
      <c r="J110" s="306"/>
      <c r="K110" s="306"/>
      <c r="L110" s="317"/>
      <c r="M110" s="314" t="s">
        <v>43</v>
      </c>
      <c r="N110" s="315"/>
      <c r="O110" s="315"/>
      <c r="P110" s="315"/>
      <c r="Q110" s="315"/>
      <c r="R110" s="315"/>
      <c r="S110" s="316"/>
      <c r="T110" s="43" t="s">
        <v>42</v>
      </c>
      <c r="U110" s="44">
        <f>IFERROR(U103/H103,"0")+IFERROR(U104/H104,"0")+IFERROR(U105/H105,"0")+IFERROR(U106/H106,"0")+IFERROR(U107/H107,"0")+IFERROR(U108/H108,"0")+IFERROR(U109/H109,"0")</f>
        <v>115.98765432098766</v>
      </c>
      <c r="V110" s="44">
        <f>IFERROR(V103/H103,"0")+IFERROR(V104/H104,"0")+IFERROR(V105/H105,"0")+IFERROR(V106/H106,"0")+IFERROR(V107/H107,"0")+IFERROR(V108/H108,"0")+IFERROR(V109/H109,"0")</f>
        <v>116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0.88770000000000004</v>
      </c>
      <c r="X110" s="68"/>
      <c r="Y110" s="68"/>
    </row>
    <row r="111" spans="1:29" x14ac:dyDescent="0.2">
      <c r="A111" s="306"/>
      <c r="B111" s="306"/>
      <c r="C111" s="306"/>
      <c r="D111" s="306"/>
      <c r="E111" s="306"/>
      <c r="F111" s="306"/>
      <c r="G111" s="306"/>
      <c r="H111" s="306"/>
      <c r="I111" s="306"/>
      <c r="J111" s="306"/>
      <c r="K111" s="306"/>
      <c r="L111" s="317"/>
      <c r="M111" s="314" t="s">
        <v>43</v>
      </c>
      <c r="N111" s="315"/>
      <c r="O111" s="315"/>
      <c r="P111" s="315"/>
      <c r="Q111" s="315"/>
      <c r="R111" s="315"/>
      <c r="S111" s="316"/>
      <c r="T111" s="43" t="s">
        <v>0</v>
      </c>
      <c r="U111" s="44">
        <f>IFERROR(SUM(U103:U109),"0")</f>
        <v>323</v>
      </c>
      <c r="V111" s="44">
        <f>IFERROR(SUM(V103:V109),"0")</f>
        <v>323.10000000000002</v>
      </c>
      <c r="W111" s="43"/>
      <c r="X111" s="68"/>
      <c r="Y111" s="68"/>
    </row>
    <row r="112" spans="1:29" ht="14.25" customHeight="1" x14ac:dyDescent="0.25">
      <c r="A112" s="318" t="s">
        <v>214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67"/>
      <c r="Y112" s="67"/>
    </row>
    <row r="113" spans="1:29" ht="27" customHeight="1" x14ac:dyDescent="0.25">
      <c r="A113" s="64" t="s">
        <v>215</v>
      </c>
      <c r="B113" s="64" t="s">
        <v>216</v>
      </c>
      <c r="C113" s="37">
        <v>4301060296</v>
      </c>
      <c r="D113" s="308">
        <v>4607091383065</v>
      </c>
      <c r="E113" s="308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82</v>
      </c>
      <c r="L113" s="38">
        <v>30</v>
      </c>
      <c r="M113" s="48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0"/>
      <c r="O113" s="310"/>
      <c r="P113" s="310"/>
      <c r="Q113" s="311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  <c r="AC113" s="129" t="s">
        <v>68</v>
      </c>
    </row>
    <row r="114" spans="1:29" ht="27" customHeight="1" x14ac:dyDescent="0.25">
      <c r="A114" s="64" t="s">
        <v>217</v>
      </c>
      <c r="B114" s="64" t="s">
        <v>218</v>
      </c>
      <c r="C114" s="37">
        <v>4301060282</v>
      </c>
      <c r="D114" s="308">
        <v>4607091380699</v>
      </c>
      <c r="E114" s="308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82</v>
      </c>
      <c r="L114" s="38">
        <v>30</v>
      </c>
      <c r="M114" s="486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0"/>
      <c r="O114" s="310"/>
      <c r="P114" s="310"/>
      <c r="Q114" s="311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  <c r="AC114" s="130" t="s">
        <v>68</v>
      </c>
    </row>
    <row r="115" spans="1:29" ht="16.5" customHeight="1" x14ac:dyDescent="0.25">
      <c r="A115" s="64" t="s">
        <v>219</v>
      </c>
      <c r="B115" s="64" t="s">
        <v>220</v>
      </c>
      <c r="C115" s="37">
        <v>4301060309</v>
      </c>
      <c r="D115" s="308">
        <v>4680115880238</v>
      </c>
      <c r="E115" s="308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82</v>
      </c>
      <c r="L115" s="38">
        <v>40</v>
      </c>
      <c r="M115" s="487" t="s">
        <v>221</v>
      </c>
      <c r="N115" s="310"/>
      <c r="O115" s="310"/>
      <c r="P115" s="310"/>
      <c r="Q115" s="311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131" t="s">
        <v>68</v>
      </c>
    </row>
    <row r="116" spans="1:29" ht="27" customHeight="1" x14ac:dyDescent="0.25">
      <c r="A116" s="64" t="s">
        <v>222</v>
      </c>
      <c r="B116" s="64" t="s">
        <v>223</v>
      </c>
      <c r="C116" s="37">
        <v>4301060304</v>
      </c>
      <c r="D116" s="308">
        <v>4607091385922</v>
      </c>
      <c r="E116" s="308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82</v>
      </c>
      <c r="L116" s="38">
        <v>30</v>
      </c>
      <c r="M116" s="488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10"/>
      <c r="O116" s="310"/>
      <c r="P116" s="310"/>
      <c r="Q116" s="311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32" t="s">
        <v>68</v>
      </c>
    </row>
    <row r="117" spans="1:29" x14ac:dyDescent="0.2">
      <c r="A117" s="306"/>
      <c r="B117" s="306"/>
      <c r="C117" s="306"/>
      <c r="D117" s="306"/>
      <c r="E117" s="306"/>
      <c r="F117" s="306"/>
      <c r="G117" s="306"/>
      <c r="H117" s="306"/>
      <c r="I117" s="306"/>
      <c r="J117" s="306"/>
      <c r="K117" s="306"/>
      <c r="L117" s="317"/>
      <c r="M117" s="314" t="s">
        <v>43</v>
      </c>
      <c r="N117" s="315"/>
      <c r="O117" s="315"/>
      <c r="P117" s="315"/>
      <c r="Q117" s="315"/>
      <c r="R117" s="315"/>
      <c r="S117" s="316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9" x14ac:dyDescent="0.2">
      <c r="A118" s="306"/>
      <c r="B118" s="306"/>
      <c r="C118" s="306"/>
      <c r="D118" s="306"/>
      <c r="E118" s="306"/>
      <c r="F118" s="306"/>
      <c r="G118" s="306"/>
      <c r="H118" s="306"/>
      <c r="I118" s="306"/>
      <c r="J118" s="306"/>
      <c r="K118" s="306"/>
      <c r="L118" s="317"/>
      <c r="M118" s="314" t="s">
        <v>43</v>
      </c>
      <c r="N118" s="315"/>
      <c r="O118" s="315"/>
      <c r="P118" s="315"/>
      <c r="Q118" s="315"/>
      <c r="R118" s="315"/>
      <c r="S118" s="316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9" ht="16.5" customHeight="1" x14ac:dyDescent="0.25">
      <c r="A119" s="324" t="s">
        <v>224</v>
      </c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24"/>
      <c r="N119" s="324"/>
      <c r="O119" s="324"/>
      <c r="P119" s="324"/>
      <c r="Q119" s="324"/>
      <c r="R119" s="324"/>
      <c r="S119" s="324"/>
      <c r="T119" s="324"/>
      <c r="U119" s="324"/>
      <c r="V119" s="324"/>
      <c r="W119" s="324"/>
      <c r="X119" s="66"/>
      <c r="Y119" s="66"/>
    </row>
    <row r="120" spans="1:29" ht="14.25" customHeight="1" x14ac:dyDescent="0.25">
      <c r="A120" s="318" t="s">
        <v>83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67"/>
      <c r="Y120" s="67"/>
    </row>
    <row r="121" spans="1:29" ht="27" customHeight="1" x14ac:dyDescent="0.25">
      <c r="A121" s="64" t="s">
        <v>225</v>
      </c>
      <c r="B121" s="64" t="s">
        <v>226</v>
      </c>
      <c r="C121" s="37">
        <v>4301051360</v>
      </c>
      <c r="D121" s="308">
        <v>4607091385168</v>
      </c>
      <c r="E121" s="308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145</v>
      </c>
      <c r="L121" s="38">
        <v>45</v>
      </c>
      <c r="M121" s="4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0"/>
      <c r="O121" s="310"/>
      <c r="P121" s="310"/>
      <c r="Q121" s="311"/>
      <c r="R121" s="40" t="s">
        <v>48</v>
      </c>
      <c r="S121" s="40" t="s">
        <v>48</v>
      </c>
      <c r="T121" s="41" t="s">
        <v>0</v>
      </c>
      <c r="U121" s="59">
        <v>24</v>
      </c>
      <c r="V121" s="56">
        <f>IFERROR(IF(U121="",0,CEILING((U121/$H121),1)*$H121),"")</f>
        <v>24.299999999999997</v>
      </c>
      <c r="W121" s="42">
        <f>IFERROR(IF(V121=0,"",ROUNDUP(V121/H121,0)*0.02175),"")</f>
        <v>6.5250000000000002E-2</v>
      </c>
      <c r="X121" s="69" t="s">
        <v>48</v>
      </c>
      <c r="Y121" s="70" t="s">
        <v>48</v>
      </c>
      <c r="AC121" s="133" t="s">
        <v>68</v>
      </c>
    </row>
    <row r="122" spans="1:29" ht="16.5" customHeight="1" x14ac:dyDescent="0.25">
      <c r="A122" s="64" t="s">
        <v>227</v>
      </c>
      <c r="B122" s="64" t="s">
        <v>228</v>
      </c>
      <c r="C122" s="37">
        <v>4301051362</v>
      </c>
      <c r="D122" s="308">
        <v>4607091383256</v>
      </c>
      <c r="E122" s="308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145</v>
      </c>
      <c r="L122" s="38">
        <v>45</v>
      </c>
      <c r="M122" s="4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0"/>
      <c r="O122" s="310"/>
      <c r="P122" s="310"/>
      <c r="Q122" s="311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134" t="s">
        <v>68</v>
      </c>
    </row>
    <row r="123" spans="1:29" ht="16.5" customHeight="1" x14ac:dyDescent="0.25">
      <c r="A123" s="64" t="s">
        <v>229</v>
      </c>
      <c r="B123" s="64" t="s">
        <v>230</v>
      </c>
      <c r="C123" s="37">
        <v>4301051358</v>
      </c>
      <c r="D123" s="308">
        <v>4607091385748</v>
      </c>
      <c r="E123" s="308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145</v>
      </c>
      <c r="L123" s="38">
        <v>45</v>
      </c>
      <c r="M123" s="4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0"/>
      <c r="O123" s="310"/>
      <c r="P123" s="310"/>
      <c r="Q123" s="311"/>
      <c r="R123" s="40" t="s">
        <v>48</v>
      </c>
      <c r="S123" s="40" t="s">
        <v>48</v>
      </c>
      <c r="T123" s="41" t="s">
        <v>0</v>
      </c>
      <c r="U123" s="59">
        <v>270</v>
      </c>
      <c r="V123" s="56">
        <f>IFERROR(IF(U123="",0,CEILING((U123/$H123),1)*$H123),"")</f>
        <v>270</v>
      </c>
      <c r="W123" s="42">
        <f>IFERROR(IF(V123=0,"",ROUNDUP(V123/H123,0)*0.00753),"")</f>
        <v>0.753</v>
      </c>
      <c r="X123" s="69" t="s">
        <v>48</v>
      </c>
      <c r="Y123" s="70" t="s">
        <v>48</v>
      </c>
      <c r="AC123" s="135" t="s">
        <v>68</v>
      </c>
    </row>
    <row r="124" spans="1:29" ht="16.5" customHeight="1" x14ac:dyDescent="0.25">
      <c r="A124" s="64" t="s">
        <v>231</v>
      </c>
      <c r="B124" s="64" t="s">
        <v>232</v>
      </c>
      <c r="C124" s="37">
        <v>4301051364</v>
      </c>
      <c r="D124" s="308">
        <v>4607091384581</v>
      </c>
      <c r="E124" s="308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145</v>
      </c>
      <c r="L124" s="38">
        <v>45</v>
      </c>
      <c r="M124" s="48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0"/>
      <c r="O124" s="310"/>
      <c r="P124" s="310"/>
      <c r="Q124" s="311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  <c r="AC124" s="136" t="s">
        <v>68</v>
      </c>
    </row>
    <row r="125" spans="1:29" x14ac:dyDescent="0.2">
      <c r="A125" s="306"/>
      <c r="B125" s="306"/>
      <c r="C125" s="306"/>
      <c r="D125" s="306"/>
      <c r="E125" s="306"/>
      <c r="F125" s="306"/>
      <c r="G125" s="306"/>
      <c r="H125" s="306"/>
      <c r="I125" s="306"/>
      <c r="J125" s="306"/>
      <c r="K125" s="306"/>
      <c r="L125" s="317"/>
      <c r="M125" s="314" t="s">
        <v>43</v>
      </c>
      <c r="N125" s="315"/>
      <c r="O125" s="315"/>
      <c r="P125" s="315"/>
      <c r="Q125" s="315"/>
      <c r="R125" s="315"/>
      <c r="S125" s="316"/>
      <c r="T125" s="43" t="s">
        <v>42</v>
      </c>
      <c r="U125" s="44">
        <f>IFERROR(U121/H121,"0")+IFERROR(U122/H122,"0")+IFERROR(U123/H123,"0")+IFERROR(U124/H124,"0")</f>
        <v>102.96296296296296</v>
      </c>
      <c r="V125" s="44">
        <f>IFERROR(V121/H121,"0")+IFERROR(V122/H122,"0")+IFERROR(V123/H123,"0")+IFERROR(V124/H124,"0")</f>
        <v>103</v>
      </c>
      <c r="W125" s="44">
        <f>IFERROR(IF(W121="",0,W121),"0")+IFERROR(IF(W122="",0,W122),"0")+IFERROR(IF(W123="",0,W123),"0")+IFERROR(IF(W124="",0,W124),"0")</f>
        <v>0.81825000000000003</v>
      </c>
      <c r="X125" s="68"/>
      <c r="Y125" s="68"/>
    </row>
    <row r="126" spans="1:29" x14ac:dyDescent="0.2">
      <c r="A126" s="306"/>
      <c r="B126" s="306"/>
      <c r="C126" s="306"/>
      <c r="D126" s="306"/>
      <c r="E126" s="306"/>
      <c r="F126" s="306"/>
      <c r="G126" s="306"/>
      <c r="H126" s="306"/>
      <c r="I126" s="306"/>
      <c r="J126" s="306"/>
      <c r="K126" s="306"/>
      <c r="L126" s="317"/>
      <c r="M126" s="314" t="s">
        <v>43</v>
      </c>
      <c r="N126" s="315"/>
      <c r="O126" s="315"/>
      <c r="P126" s="315"/>
      <c r="Q126" s="315"/>
      <c r="R126" s="315"/>
      <c r="S126" s="316"/>
      <c r="T126" s="43" t="s">
        <v>0</v>
      </c>
      <c r="U126" s="44">
        <f>IFERROR(SUM(U121:U124),"0")</f>
        <v>294</v>
      </c>
      <c r="V126" s="44">
        <f>IFERROR(SUM(V121:V124),"0")</f>
        <v>294.3</v>
      </c>
      <c r="W126" s="43"/>
      <c r="X126" s="68"/>
      <c r="Y126" s="68"/>
    </row>
    <row r="127" spans="1:29" ht="27.75" customHeight="1" x14ac:dyDescent="0.2">
      <c r="A127" s="323" t="s">
        <v>233</v>
      </c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55"/>
      <c r="Y127" s="55"/>
    </row>
    <row r="128" spans="1:29" ht="16.5" customHeight="1" x14ac:dyDescent="0.25">
      <c r="A128" s="324" t="s">
        <v>234</v>
      </c>
      <c r="B128" s="324"/>
      <c r="C128" s="324"/>
      <c r="D128" s="324"/>
      <c r="E128" s="324"/>
      <c r="F128" s="324"/>
      <c r="G128" s="324"/>
      <c r="H128" s="324"/>
      <c r="I128" s="324"/>
      <c r="J128" s="324"/>
      <c r="K128" s="324"/>
      <c r="L128" s="324"/>
      <c r="M128" s="324"/>
      <c r="N128" s="324"/>
      <c r="O128" s="324"/>
      <c r="P128" s="324"/>
      <c r="Q128" s="324"/>
      <c r="R128" s="324"/>
      <c r="S128" s="324"/>
      <c r="T128" s="324"/>
      <c r="U128" s="324"/>
      <c r="V128" s="324"/>
      <c r="W128" s="324"/>
      <c r="X128" s="66"/>
      <c r="Y128" s="66"/>
    </row>
    <row r="129" spans="1:29" ht="14.25" customHeight="1" x14ac:dyDescent="0.25">
      <c r="A129" s="318" t="s">
        <v>121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67"/>
      <c r="Y129" s="67"/>
    </row>
    <row r="130" spans="1:29" ht="27" customHeight="1" x14ac:dyDescent="0.25">
      <c r="A130" s="64" t="s">
        <v>235</v>
      </c>
      <c r="B130" s="64" t="s">
        <v>236</v>
      </c>
      <c r="C130" s="37">
        <v>4301011223</v>
      </c>
      <c r="D130" s="308">
        <v>4607091383423</v>
      </c>
      <c r="E130" s="308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145</v>
      </c>
      <c r="L130" s="38">
        <v>35</v>
      </c>
      <c r="M130" s="4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0"/>
      <c r="O130" s="310"/>
      <c r="P130" s="310"/>
      <c r="Q130" s="311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137" t="s">
        <v>68</v>
      </c>
    </row>
    <row r="131" spans="1:29" ht="27" customHeight="1" x14ac:dyDescent="0.25">
      <c r="A131" s="64" t="s">
        <v>237</v>
      </c>
      <c r="B131" s="64" t="s">
        <v>238</v>
      </c>
      <c r="C131" s="37">
        <v>4301011338</v>
      </c>
      <c r="D131" s="308">
        <v>4607091381405</v>
      </c>
      <c r="E131" s="308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82</v>
      </c>
      <c r="L131" s="38">
        <v>35</v>
      </c>
      <c r="M131" s="4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0"/>
      <c r="O131" s="310"/>
      <c r="P131" s="310"/>
      <c r="Q131" s="311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8" t="s">
        <v>68</v>
      </c>
    </row>
    <row r="132" spans="1:29" ht="27" customHeight="1" x14ac:dyDescent="0.25">
      <c r="A132" s="64" t="s">
        <v>239</v>
      </c>
      <c r="B132" s="64" t="s">
        <v>240</v>
      </c>
      <c r="C132" s="37">
        <v>4301011333</v>
      </c>
      <c r="D132" s="308">
        <v>4607091386516</v>
      </c>
      <c r="E132" s="308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82</v>
      </c>
      <c r="L132" s="38">
        <v>30</v>
      </c>
      <c r="M132" s="4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0"/>
      <c r="O132" s="310"/>
      <c r="P132" s="310"/>
      <c r="Q132" s="311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9" t="s">
        <v>68</v>
      </c>
    </row>
    <row r="133" spans="1:29" x14ac:dyDescent="0.2">
      <c r="A133" s="306"/>
      <c r="B133" s="306"/>
      <c r="C133" s="306"/>
      <c r="D133" s="306"/>
      <c r="E133" s="306"/>
      <c r="F133" s="306"/>
      <c r="G133" s="306"/>
      <c r="H133" s="306"/>
      <c r="I133" s="306"/>
      <c r="J133" s="306"/>
      <c r="K133" s="306"/>
      <c r="L133" s="317"/>
      <c r="M133" s="314" t="s">
        <v>43</v>
      </c>
      <c r="N133" s="315"/>
      <c r="O133" s="315"/>
      <c r="P133" s="315"/>
      <c r="Q133" s="315"/>
      <c r="R133" s="315"/>
      <c r="S133" s="316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9" x14ac:dyDescent="0.2">
      <c r="A134" s="306"/>
      <c r="B134" s="306"/>
      <c r="C134" s="306"/>
      <c r="D134" s="306"/>
      <c r="E134" s="306"/>
      <c r="F134" s="306"/>
      <c r="G134" s="306"/>
      <c r="H134" s="306"/>
      <c r="I134" s="306"/>
      <c r="J134" s="306"/>
      <c r="K134" s="306"/>
      <c r="L134" s="317"/>
      <c r="M134" s="314" t="s">
        <v>43</v>
      </c>
      <c r="N134" s="315"/>
      <c r="O134" s="315"/>
      <c r="P134" s="315"/>
      <c r="Q134" s="315"/>
      <c r="R134" s="315"/>
      <c r="S134" s="316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9" ht="16.5" customHeight="1" x14ac:dyDescent="0.25">
      <c r="A135" s="324" t="s">
        <v>241</v>
      </c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4"/>
      <c r="P135" s="324"/>
      <c r="Q135" s="324"/>
      <c r="R135" s="324"/>
      <c r="S135" s="324"/>
      <c r="T135" s="324"/>
      <c r="U135" s="324"/>
      <c r="V135" s="324"/>
      <c r="W135" s="324"/>
      <c r="X135" s="66"/>
      <c r="Y135" s="66"/>
    </row>
    <row r="136" spans="1:29" ht="14.25" customHeight="1" x14ac:dyDescent="0.25">
      <c r="A136" s="318" t="s">
        <v>121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67"/>
      <c r="Y136" s="67"/>
    </row>
    <row r="137" spans="1:29" ht="16.5" customHeight="1" x14ac:dyDescent="0.25">
      <c r="A137" s="64" t="s">
        <v>242</v>
      </c>
      <c r="B137" s="64" t="s">
        <v>243</v>
      </c>
      <c r="C137" s="37">
        <v>4301011450</v>
      </c>
      <c r="D137" s="308">
        <v>4680115881402</v>
      </c>
      <c r="E137" s="308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117</v>
      </c>
      <c r="L137" s="38">
        <v>55</v>
      </c>
      <c r="M137" s="474" t="s">
        <v>244</v>
      </c>
      <c r="N137" s="310"/>
      <c r="O137" s="310"/>
      <c r="P137" s="310"/>
      <c r="Q137" s="311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ref="V137:V152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245</v>
      </c>
      <c r="AC137" s="140" t="s">
        <v>68</v>
      </c>
    </row>
    <row r="138" spans="1:29" ht="27" customHeight="1" x14ac:dyDescent="0.25">
      <c r="A138" s="64" t="s">
        <v>246</v>
      </c>
      <c r="B138" s="64" t="s">
        <v>247</v>
      </c>
      <c r="C138" s="37">
        <v>4301011346</v>
      </c>
      <c r="D138" s="308">
        <v>4607091387445</v>
      </c>
      <c r="E138" s="308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117</v>
      </c>
      <c r="L138" s="38">
        <v>31</v>
      </c>
      <c r="M138" s="47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0"/>
      <c r="O138" s="310"/>
      <c r="P138" s="310"/>
      <c r="Q138" s="311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41" t="s">
        <v>68</v>
      </c>
    </row>
    <row r="139" spans="1:29" ht="27" customHeight="1" x14ac:dyDescent="0.25">
      <c r="A139" s="64" t="s">
        <v>248</v>
      </c>
      <c r="B139" s="64" t="s">
        <v>249</v>
      </c>
      <c r="C139" s="37">
        <v>4301011362</v>
      </c>
      <c r="D139" s="308">
        <v>4607091386004</v>
      </c>
      <c r="E139" s="308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250</v>
      </c>
      <c r="L139" s="38">
        <v>55</v>
      </c>
      <c r="M139" s="47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0"/>
      <c r="O139" s="310"/>
      <c r="P139" s="310"/>
      <c r="Q139" s="311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42" t="s">
        <v>68</v>
      </c>
    </row>
    <row r="140" spans="1:29" ht="27" customHeight="1" x14ac:dyDescent="0.25">
      <c r="A140" s="64" t="s">
        <v>248</v>
      </c>
      <c r="B140" s="64" t="s">
        <v>251</v>
      </c>
      <c r="C140" s="37">
        <v>4301011308</v>
      </c>
      <c r="D140" s="308">
        <v>4607091386004</v>
      </c>
      <c r="E140" s="308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117</v>
      </c>
      <c r="L140" s="38">
        <v>55</v>
      </c>
      <c r="M140" s="4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0"/>
      <c r="O140" s="310"/>
      <c r="P140" s="310"/>
      <c r="Q140" s="311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3" t="s">
        <v>68</v>
      </c>
    </row>
    <row r="141" spans="1:29" ht="27" customHeight="1" x14ac:dyDescent="0.25">
      <c r="A141" s="64" t="s">
        <v>252</v>
      </c>
      <c r="B141" s="64" t="s">
        <v>253</v>
      </c>
      <c r="C141" s="37">
        <v>4301011347</v>
      </c>
      <c r="D141" s="308">
        <v>4607091386073</v>
      </c>
      <c r="E141" s="308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117</v>
      </c>
      <c r="L141" s="38">
        <v>31</v>
      </c>
      <c r="M141" s="4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0"/>
      <c r="O141" s="310"/>
      <c r="P141" s="310"/>
      <c r="Q141" s="311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4" t="s">
        <v>68</v>
      </c>
    </row>
    <row r="142" spans="1:29" ht="27" customHeight="1" x14ac:dyDescent="0.25">
      <c r="A142" s="64" t="s">
        <v>254</v>
      </c>
      <c r="B142" s="64" t="s">
        <v>255</v>
      </c>
      <c r="C142" s="37">
        <v>4301011395</v>
      </c>
      <c r="D142" s="308">
        <v>4607091387322</v>
      </c>
      <c r="E142" s="308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250</v>
      </c>
      <c r="L142" s="38">
        <v>55</v>
      </c>
      <c r="M142" s="47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0"/>
      <c r="O142" s="310"/>
      <c r="P142" s="310"/>
      <c r="Q142" s="311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5" t="s">
        <v>68</v>
      </c>
    </row>
    <row r="143" spans="1:29" ht="27" customHeight="1" x14ac:dyDescent="0.25">
      <c r="A143" s="64" t="s">
        <v>254</v>
      </c>
      <c r="B143" s="64" t="s">
        <v>256</v>
      </c>
      <c r="C143" s="37">
        <v>4301010928</v>
      </c>
      <c r="D143" s="308">
        <v>4607091387322</v>
      </c>
      <c r="E143" s="308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117</v>
      </c>
      <c r="L143" s="38">
        <v>55</v>
      </c>
      <c r="M143" s="4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0"/>
      <c r="O143" s="310"/>
      <c r="P143" s="310"/>
      <c r="Q143" s="311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6" t="s">
        <v>68</v>
      </c>
    </row>
    <row r="144" spans="1:29" ht="27" customHeight="1" x14ac:dyDescent="0.25">
      <c r="A144" s="64" t="s">
        <v>257</v>
      </c>
      <c r="B144" s="64" t="s">
        <v>258</v>
      </c>
      <c r="C144" s="37">
        <v>4301011311</v>
      </c>
      <c r="D144" s="308">
        <v>4607091387377</v>
      </c>
      <c r="E144" s="308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117</v>
      </c>
      <c r="L144" s="38">
        <v>55</v>
      </c>
      <c r="M144" s="4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0"/>
      <c r="O144" s="310"/>
      <c r="P144" s="310"/>
      <c r="Q144" s="311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7" t="s">
        <v>68</v>
      </c>
    </row>
    <row r="145" spans="1:29" ht="27" customHeight="1" x14ac:dyDescent="0.25">
      <c r="A145" s="64" t="s">
        <v>259</v>
      </c>
      <c r="B145" s="64" t="s">
        <v>260</v>
      </c>
      <c r="C145" s="37">
        <v>4301010945</v>
      </c>
      <c r="D145" s="308">
        <v>4607091387353</v>
      </c>
      <c r="E145" s="308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117</v>
      </c>
      <c r="L145" s="38">
        <v>55</v>
      </c>
      <c r="M145" s="4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10"/>
      <c r="O145" s="310"/>
      <c r="P145" s="310"/>
      <c r="Q145" s="311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8" t="s">
        <v>68</v>
      </c>
    </row>
    <row r="146" spans="1:29" ht="27" customHeight="1" x14ac:dyDescent="0.25">
      <c r="A146" s="64" t="s">
        <v>261</v>
      </c>
      <c r="B146" s="64" t="s">
        <v>262</v>
      </c>
      <c r="C146" s="37">
        <v>4301011328</v>
      </c>
      <c r="D146" s="308">
        <v>4607091386011</v>
      </c>
      <c r="E146" s="308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82</v>
      </c>
      <c r="L146" s="38">
        <v>55</v>
      </c>
      <c r="M146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10"/>
      <c r="O146" s="310"/>
      <c r="P146" s="310"/>
      <c r="Q146" s="311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  <c r="AC146" s="149" t="s">
        <v>68</v>
      </c>
    </row>
    <row r="147" spans="1:29" ht="27" customHeight="1" x14ac:dyDescent="0.25">
      <c r="A147" s="64" t="s">
        <v>263</v>
      </c>
      <c r="B147" s="64" t="s">
        <v>264</v>
      </c>
      <c r="C147" s="37">
        <v>4301011329</v>
      </c>
      <c r="D147" s="308">
        <v>4607091387308</v>
      </c>
      <c r="E147" s="308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82</v>
      </c>
      <c r="L147" s="38">
        <v>55</v>
      </c>
      <c r="M147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10"/>
      <c r="O147" s="310"/>
      <c r="P147" s="310"/>
      <c r="Q147" s="311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50" t="s">
        <v>68</v>
      </c>
    </row>
    <row r="148" spans="1:29" ht="27" customHeight="1" x14ac:dyDescent="0.25">
      <c r="A148" s="64" t="s">
        <v>265</v>
      </c>
      <c r="B148" s="64" t="s">
        <v>266</v>
      </c>
      <c r="C148" s="37">
        <v>4301011049</v>
      </c>
      <c r="D148" s="308">
        <v>4607091387339</v>
      </c>
      <c r="E148" s="308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117</v>
      </c>
      <c r="L148" s="38">
        <v>55</v>
      </c>
      <c r="M148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10"/>
      <c r="O148" s="310"/>
      <c r="P148" s="310"/>
      <c r="Q148" s="311"/>
      <c r="R148" s="40" t="s">
        <v>48</v>
      </c>
      <c r="S148" s="40" t="s">
        <v>48</v>
      </c>
      <c r="T148" s="41" t="s">
        <v>0</v>
      </c>
      <c r="U148" s="59">
        <v>10</v>
      </c>
      <c r="V148" s="56">
        <f t="shared" si="7"/>
        <v>10</v>
      </c>
      <c r="W148" s="42">
        <f>IFERROR(IF(V148=0,"",ROUNDUP(V148/H148,0)*0.00937),"")</f>
        <v>1.874E-2</v>
      </c>
      <c r="X148" s="69" t="s">
        <v>48</v>
      </c>
      <c r="Y148" s="70" t="s">
        <v>48</v>
      </c>
      <c r="AC148" s="151" t="s">
        <v>68</v>
      </c>
    </row>
    <row r="149" spans="1:29" ht="27" customHeight="1" x14ac:dyDescent="0.25">
      <c r="A149" s="64" t="s">
        <v>267</v>
      </c>
      <c r="B149" s="64" t="s">
        <v>268</v>
      </c>
      <c r="C149" s="37">
        <v>4301011573</v>
      </c>
      <c r="D149" s="308">
        <v>4680115881938</v>
      </c>
      <c r="E149" s="308"/>
      <c r="F149" s="63">
        <v>0.4</v>
      </c>
      <c r="G149" s="38">
        <v>10</v>
      </c>
      <c r="H149" s="63">
        <v>4</v>
      </c>
      <c r="I149" s="63">
        <v>4.24</v>
      </c>
      <c r="J149" s="38">
        <v>120</v>
      </c>
      <c r="K149" s="39" t="s">
        <v>117</v>
      </c>
      <c r="L149" s="38">
        <v>90</v>
      </c>
      <c r="M149" s="467" t="s">
        <v>269</v>
      </c>
      <c r="N149" s="310"/>
      <c r="O149" s="310"/>
      <c r="P149" s="310"/>
      <c r="Q149" s="311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52" t="s">
        <v>68</v>
      </c>
    </row>
    <row r="150" spans="1:29" ht="27" customHeight="1" x14ac:dyDescent="0.25">
      <c r="A150" s="64" t="s">
        <v>270</v>
      </c>
      <c r="B150" s="64" t="s">
        <v>271</v>
      </c>
      <c r="C150" s="37">
        <v>4301011454</v>
      </c>
      <c r="D150" s="308">
        <v>4680115881396</v>
      </c>
      <c r="E150" s="308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9" t="s">
        <v>82</v>
      </c>
      <c r="L150" s="38">
        <v>55</v>
      </c>
      <c r="M150" s="468" t="s">
        <v>272</v>
      </c>
      <c r="N150" s="310"/>
      <c r="O150" s="310"/>
      <c r="P150" s="310"/>
      <c r="Q150" s="311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IFERROR(IF(V150=0,"",ROUNDUP(V150/H150,0)*0.00753),"")</f>
        <v/>
      </c>
      <c r="X150" s="69" t="s">
        <v>48</v>
      </c>
      <c r="Y150" s="70" t="s">
        <v>48</v>
      </c>
      <c r="AC150" s="153" t="s">
        <v>68</v>
      </c>
    </row>
    <row r="151" spans="1:29" ht="27" customHeight="1" x14ac:dyDescent="0.25">
      <c r="A151" s="64" t="s">
        <v>273</v>
      </c>
      <c r="B151" s="64" t="s">
        <v>274</v>
      </c>
      <c r="C151" s="37">
        <v>4301010944</v>
      </c>
      <c r="D151" s="308">
        <v>4607091387346</v>
      </c>
      <c r="E151" s="308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117</v>
      </c>
      <c r="L151" s="38">
        <v>55</v>
      </c>
      <c r="M151" s="46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10"/>
      <c r="O151" s="310"/>
      <c r="P151" s="310"/>
      <c r="Q151" s="311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4" t="s">
        <v>68</v>
      </c>
    </row>
    <row r="152" spans="1:29" ht="27" customHeight="1" x14ac:dyDescent="0.25">
      <c r="A152" s="64" t="s">
        <v>275</v>
      </c>
      <c r="B152" s="64" t="s">
        <v>276</v>
      </c>
      <c r="C152" s="37">
        <v>4301011353</v>
      </c>
      <c r="D152" s="308">
        <v>4607091389807</v>
      </c>
      <c r="E152" s="308"/>
      <c r="F152" s="63">
        <v>0.4</v>
      </c>
      <c r="G152" s="38">
        <v>10</v>
      </c>
      <c r="H152" s="63">
        <v>4</v>
      </c>
      <c r="I152" s="63">
        <v>4.24</v>
      </c>
      <c r="J152" s="38">
        <v>120</v>
      </c>
      <c r="K152" s="39" t="s">
        <v>117</v>
      </c>
      <c r="L152" s="38">
        <v>55</v>
      </c>
      <c r="M152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10"/>
      <c r="O152" s="310"/>
      <c r="P152" s="310"/>
      <c r="Q152" s="311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IFERROR(IF(V152=0,"",ROUNDUP(V152/H152,0)*0.00937),"")</f>
        <v/>
      </c>
      <c r="X152" s="69" t="s">
        <v>48</v>
      </c>
      <c r="Y152" s="70" t="s">
        <v>48</v>
      </c>
      <c r="AC152" s="155" t="s">
        <v>68</v>
      </c>
    </row>
    <row r="153" spans="1:29" x14ac:dyDescent="0.2">
      <c r="A153" s="306"/>
      <c r="B153" s="306"/>
      <c r="C153" s="306"/>
      <c r="D153" s="306"/>
      <c r="E153" s="306"/>
      <c r="F153" s="306"/>
      <c r="G153" s="306"/>
      <c r="H153" s="306"/>
      <c r="I153" s="306"/>
      <c r="J153" s="306"/>
      <c r="K153" s="306"/>
      <c r="L153" s="317"/>
      <c r="M153" s="314" t="s">
        <v>43</v>
      </c>
      <c r="N153" s="315"/>
      <c r="O153" s="315"/>
      <c r="P153" s="315"/>
      <c r="Q153" s="315"/>
      <c r="R153" s="315"/>
      <c r="S153" s="316"/>
      <c r="T153" s="43" t="s">
        <v>42</v>
      </c>
      <c r="U153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2</v>
      </c>
      <c r="V153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2</v>
      </c>
      <c r="W153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1.874E-2</v>
      </c>
      <c r="X153" s="68"/>
      <c r="Y153" s="68"/>
    </row>
    <row r="154" spans="1:29" x14ac:dyDescent="0.2">
      <c r="A154" s="306"/>
      <c r="B154" s="306"/>
      <c r="C154" s="306"/>
      <c r="D154" s="306"/>
      <c r="E154" s="306"/>
      <c r="F154" s="306"/>
      <c r="G154" s="306"/>
      <c r="H154" s="306"/>
      <c r="I154" s="306"/>
      <c r="J154" s="306"/>
      <c r="K154" s="306"/>
      <c r="L154" s="317"/>
      <c r="M154" s="314" t="s">
        <v>43</v>
      </c>
      <c r="N154" s="315"/>
      <c r="O154" s="315"/>
      <c r="P154" s="315"/>
      <c r="Q154" s="315"/>
      <c r="R154" s="315"/>
      <c r="S154" s="316"/>
      <c r="T154" s="43" t="s">
        <v>0</v>
      </c>
      <c r="U154" s="44">
        <f>IFERROR(SUM(U137:U152),"0")</f>
        <v>10</v>
      </c>
      <c r="V154" s="44">
        <f>IFERROR(SUM(V137:V152),"0")</f>
        <v>10</v>
      </c>
      <c r="W154" s="43"/>
      <c r="X154" s="68"/>
      <c r="Y154" s="68"/>
    </row>
    <row r="155" spans="1:29" ht="14.25" customHeight="1" x14ac:dyDescent="0.25">
      <c r="A155" s="318" t="s">
        <v>114</v>
      </c>
      <c r="B155" s="318"/>
      <c r="C155" s="318"/>
      <c r="D155" s="318"/>
      <c r="E155" s="318"/>
      <c r="F155" s="318"/>
      <c r="G155" s="318"/>
      <c r="H155" s="318"/>
      <c r="I155" s="318"/>
      <c r="J155" s="318"/>
      <c r="K155" s="318"/>
      <c r="L155" s="318"/>
      <c r="M155" s="318"/>
      <c r="N155" s="318"/>
      <c r="O155" s="318"/>
      <c r="P155" s="318"/>
      <c r="Q155" s="318"/>
      <c r="R155" s="318"/>
      <c r="S155" s="318"/>
      <c r="T155" s="318"/>
      <c r="U155" s="318"/>
      <c r="V155" s="318"/>
      <c r="W155" s="318"/>
      <c r="X155" s="67"/>
      <c r="Y155" s="67"/>
    </row>
    <row r="156" spans="1:29" ht="27" customHeight="1" x14ac:dyDescent="0.25">
      <c r="A156" s="64" t="s">
        <v>277</v>
      </c>
      <c r="B156" s="64" t="s">
        <v>278</v>
      </c>
      <c r="C156" s="37">
        <v>4301020254</v>
      </c>
      <c r="D156" s="308">
        <v>4680115881914</v>
      </c>
      <c r="E156" s="308"/>
      <c r="F156" s="63">
        <v>0.4</v>
      </c>
      <c r="G156" s="38">
        <v>10</v>
      </c>
      <c r="H156" s="63">
        <v>4</v>
      </c>
      <c r="I156" s="63">
        <v>4.24</v>
      </c>
      <c r="J156" s="38">
        <v>120</v>
      </c>
      <c r="K156" s="39" t="s">
        <v>117</v>
      </c>
      <c r="L156" s="38">
        <v>90</v>
      </c>
      <c r="M156" s="463" t="s">
        <v>279</v>
      </c>
      <c r="N156" s="310"/>
      <c r="O156" s="310"/>
      <c r="P156" s="310"/>
      <c r="Q156" s="311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156" t="s">
        <v>68</v>
      </c>
    </row>
    <row r="157" spans="1:29" ht="16.5" customHeight="1" x14ac:dyDescent="0.25">
      <c r="A157" s="64" t="s">
        <v>280</v>
      </c>
      <c r="B157" s="64" t="s">
        <v>281</v>
      </c>
      <c r="C157" s="37">
        <v>4301020220</v>
      </c>
      <c r="D157" s="308">
        <v>4680115880764</v>
      </c>
      <c r="E157" s="308"/>
      <c r="F157" s="63">
        <v>0.35</v>
      </c>
      <c r="G157" s="38">
        <v>6</v>
      </c>
      <c r="H157" s="63">
        <v>2.1</v>
      </c>
      <c r="I157" s="63">
        <v>2.2999999999999998</v>
      </c>
      <c r="J157" s="38">
        <v>156</v>
      </c>
      <c r="K157" s="39" t="s">
        <v>117</v>
      </c>
      <c r="L157" s="38">
        <v>50</v>
      </c>
      <c r="M157" s="458" t="s">
        <v>282</v>
      </c>
      <c r="N157" s="310"/>
      <c r="O157" s="310"/>
      <c r="P157" s="310"/>
      <c r="Q157" s="311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IFERROR(IF(V157=0,"",ROUNDUP(V157/H157,0)*0.00753),"")</f>
        <v/>
      </c>
      <c r="X157" s="69" t="s">
        <v>48</v>
      </c>
      <c r="Y157" s="70" t="s">
        <v>48</v>
      </c>
      <c r="AC157" s="157" t="s">
        <v>68</v>
      </c>
    </row>
    <row r="158" spans="1:29" x14ac:dyDescent="0.2">
      <c r="A158" s="306"/>
      <c r="B158" s="306"/>
      <c r="C158" s="306"/>
      <c r="D158" s="306"/>
      <c r="E158" s="306"/>
      <c r="F158" s="306"/>
      <c r="G158" s="306"/>
      <c r="H158" s="306"/>
      <c r="I158" s="306"/>
      <c r="J158" s="306"/>
      <c r="K158" s="306"/>
      <c r="L158" s="317"/>
      <c r="M158" s="314" t="s">
        <v>43</v>
      </c>
      <c r="N158" s="315"/>
      <c r="O158" s="315"/>
      <c r="P158" s="315"/>
      <c r="Q158" s="315"/>
      <c r="R158" s="315"/>
      <c r="S158" s="316"/>
      <c r="T158" s="43" t="s">
        <v>42</v>
      </c>
      <c r="U158" s="44">
        <f>IFERROR(U156/H156,"0")+IFERROR(U157/H157,"0")</f>
        <v>0</v>
      </c>
      <c r="V158" s="44">
        <f>IFERROR(V156/H156,"0")+IFERROR(V157/H157,"0")</f>
        <v>0</v>
      </c>
      <c r="W158" s="44">
        <f>IFERROR(IF(W156="",0,W156),"0")+IFERROR(IF(W157="",0,W157),"0")</f>
        <v>0</v>
      </c>
      <c r="X158" s="68"/>
      <c r="Y158" s="68"/>
    </row>
    <row r="159" spans="1:29" x14ac:dyDescent="0.2">
      <c r="A159" s="306"/>
      <c r="B159" s="306"/>
      <c r="C159" s="306"/>
      <c r="D159" s="306"/>
      <c r="E159" s="306"/>
      <c r="F159" s="306"/>
      <c r="G159" s="306"/>
      <c r="H159" s="306"/>
      <c r="I159" s="306"/>
      <c r="J159" s="306"/>
      <c r="K159" s="306"/>
      <c r="L159" s="317"/>
      <c r="M159" s="314" t="s">
        <v>43</v>
      </c>
      <c r="N159" s="315"/>
      <c r="O159" s="315"/>
      <c r="P159" s="315"/>
      <c r="Q159" s="315"/>
      <c r="R159" s="315"/>
      <c r="S159" s="316"/>
      <c r="T159" s="43" t="s">
        <v>0</v>
      </c>
      <c r="U159" s="44">
        <f>IFERROR(SUM(U156:U157),"0")</f>
        <v>0</v>
      </c>
      <c r="V159" s="44">
        <f>IFERROR(SUM(V156:V157),"0")</f>
        <v>0</v>
      </c>
      <c r="W159" s="43"/>
      <c r="X159" s="68"/>
      <c r="Y159" s="68"/>
    </row>
    <row r="160" spans="1:29" ht="14.25" customHeight="1" x14ac:dyDescent="0.25">
      <c r="A160" s="318" t="s">
        <v>78</v>
      </c>
      <c r="B160" s="318"/>
      <c r="C160" s="318"/>
      <c r="D160" s="318"/>
      <c r="E160" s="318"/>
      <c r="F160" s="318"/>
      <c r="G160" s="318"/>
      <c r="H160" s="318"/>
      <c r="I160" s="318"/>
      <c r="J160" s="318"/>
      <c r="K160" s="318"/>
      <c r="L160" s="318"/>
      <c r="M160" s="318"/>
      <c r="N160" s="318"/>
      <c r="O160" s="318"/>
      <c r="P160" s="318"/>
      <c r="Q160" s="318"/>
      <c r="R160" s="318"/>
      <c r="S160" s="318"/>
      <c r="T160" s="318"/>
      <c r="U160" s="318"/>
      <c r="V160" s="318"/>
      <c r="W160" s="318"/>
      <c r="X160" s="67"/>
      <c r="Y160" s="67"/>
    </row>
    <row r="161" spans="1:29" ht="27" customHeight="1" x14ac:dyDescent="0.25">
      <c r="A161" s="64" t="s">
        <v>283</v>
      </c>
      <c r="B161" s="64" t="s">
        <v>284</v>
      </c>
      <c r="C161" s="37">
        <v>4301030878</v>
      </c>
      <c r="D161" s="308">
        <v>4607091387193</v>
      </c>
      <c r="E161" s="308"/>
      <c r="F161" s="63">
        <v>0.7</v>
      </c>
      <c r="G161" s="38">
        <v>6</v>
      </c>
      <c r="H161" s="63">
        <v>4.2</v>
      </c>
      <c r="I161" s="63">
        <v>4.46</v>
      </c>
      <c r="J161" s="38">
        <v>156</v>
      </c>
      <c r="K161" s="39" t="s">
        <v>82</v>
      </c>
      <c r="L161" s="38">
        <v>35</v>
      </c>
      <c r="M161" s="4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10"/>
      <c r="O161" s="310"/>
      <c r="P161" s="310"/>
      <c r="Q161" s="311"/>
      <c r="R161" s="40" t="s">
        <v>48</v>
      </c>
      <c r="S161" s="40" t="s">
        <v>48</v>
      </c>
      <c r="T161" s="41" t="s">
        <v>0</v>
      </c>
      <c r="U161" s="59">
        <v>32</v>
      </c>
      <c r="V161" s="56">
        <f t="shared" ref="V161:V176" si="8">IFERROR(IF(U161="",0,CEILING((U161/$H161),1)*$H161),"")</f>
        <v>33.6</v>
      </c>
      <c r="W161" s="42">
        <f>IFERROR(IF(V161=0,"",ROUNDUP(V161/H161,0)*0.00753),"")</f>
        <v>6.0240000000000002E-2</v>
      </c>
      <c r="X161" s="69" t="s">
        <v>48</v>
      </c>
      <c r="Y161" s="70" t="s">
        <v>48</v>
      </c>
      <c r="AC161" s="158" t="s">
        <v>68</v>
      </c>
    </row>
    <row r="162" spans="1:29" ht="27" customHeight="1" x14ac:dyDescent="0.25">
      <c r="A162" s="64" t="s">
        <v>285</v>
      </c>
      <c r="B162" s="64" t="s">
        <v>286</v>
      </c>
      <c r="C162" s="37">
        <v>4301031153</v>
      </c>
      <c r="D162" s="308">
        <v>4607091387230</v>
      </c>
      <c r="E162" s="308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82</v>
      </c>
      <c r="L162" s="38">
        <v>40</v>
      </c>
      <c r="M162" s="4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10"/>
      <c r="O162" s="310"/>
      <c r="P162" s="310"/>
      <c r="Q162" s="311"/>
      <c r="R162" s="40" t="s">
        <v>48</v>
      </c>
      <c r="S162" s="40" t="s">
        <v>48</v>
      </c>
      <c r="T162" s="41" t="s">
        <v>0</v>
      </c>
      <c r="U162" s="59">
        <v>350</v>
      </c>
      <c r="V162" s="56">
        <f t="shared" si="8"/>
        <v>352.8</v>
      </c>
      <c r="W162" s="42">
        <f>IFERROR(IF(V162=0,"",ROUNDUP(V162/H162,0)*0.00753),"")</f>
        <v>0.63251999999999997</v>
      </c>
      <c r="X162" s="69" t="s">
        <v>48</v>
      </c>
      <c r="Y162" s="70" t="s">
        <v>48</v>
      </c>
      <c r="AC162" s="159" t="s">
        <v>68</v>
      </c>
    </row>
    <row r="163" spans="1:29" ht="27" customHeight="1" x14ac:dyDescent="0.25">
      <c r="A163" s="64" t="s">
        <v>287</v>
      </c>
      <c r="B163" s="64" t="s">
        <v>288</v>
      </c>
      <c r="C163" s="37">
        <v>4301031191</v>
      </c>
      <c r="D163" s="308">
        <v>4680115880993</v>
      </c>
      <c r="E163" s="308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82</v>
      </c>
      <c r="L163" s="38">
        <v>40</v>
      </c>
      <c r="M163" s="453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10"/>
      <c r="O163" s="310"/>
      <c r="P163" s="310"/>
      <c r="Q163" s="311"/>
      <c r="R163" s="40" t="s">
        <v>48</v>
      </c>
      <c r="S163" s="40" t="s">
        <v>48</v>
      </c>
      <c r="T163" s="41" t="s">
        <v>0</v>
      </c>
      <c r="U163" s="59">
        <v>12</v>
      </c>
      <c r="V163" s="56">
        <f t="shared" si="8"/>
        <v>12.600000000000001</v>
      </c>
      <c r="W163" s="42">
        <f>IFERROR(IF(V163=0,"",ROUNDUP(V163/H163,0)*0.00753),"")</f>
        <v>2.2589999999999999E-2</v>
      </c>
      <c r="X163" s="69" t="s">
        <v>48</v>
      </c>
      <c r="Y163" s="70" t="s">
        <v>48</v>
      </c>
      <c r="AC163" s="160" t="s">
        <v>68</v>
      </c>
    </row>
    <row r="164" spans="1:29" ht="27" customHeight="1" x14ac:dyDescent="0.25">
      <c r="A164" s="64" t="s">
        <v>289</v>
      </c>
      <c r="B164" s="64" t="s">
        <v>290</v>
      </c>
      <c r="C164" s="37">
        <v>4301031204</v>
      </c>
      <c r="D164" s="308">
        <v>4680115881761</v>
      </c>
      <c r="E164" s="308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82</v>
      </c>
      <c r="L164" s="38">
        <v>40</v>
      </c>
      <c r="M164" s="454" t="s">
        <v>291</v>
      </c>
      <c r="N164" s="310"/>
      <c r="O164" s="310"/>
      <c r="P164" s="310"/>
      <c r="Q164" s="311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61" t="s">
        <v>68</v>
      </c>
    </row>
    <row r="165" spans="1:29" ht="27" customHeight="1" x14ac:dyDescent="0.25">
      <c r="A165" s="64" t="s">
        <v>292</v>
      </c>
      <c r="B165" s="64" t="s">
        <v>293</v>
      </c>
      <c r="C165" s="37">
        <v>4301031201</v>
      </c>
      <c r="D165" s="308">
        <v>4680115881563</v>
      </c>
      <c r="E165" s="308"/>
      <c r="F165" s="63">
        <v>0.7</v>
      </c>
      <c r="G165" s="38">
        <v>6</v>
      </c>
      <c r="H165" s="63">
        <v>4.2</v>
      </c>
      <c r="I165" s="63">
        <v>4.4000000000000004</v>
      </c>
      <c r="J165" s="38">
        <v>156</v>
      </c>
      <c r="K165" s="39" t="s">
        <v>82</v>
      </c>
      <c r="L165" s="38">
        <v>40</v>
      </c>
      <c r="M165" s="455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10"/>
      <c r="O165" s="310"/>
      <c r="P165" s="310"/>
      <c r="Q165" s="311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62" t="s">
        <v>68</v>
      </c>
    </row>
    <row r="166" spans="1:29" ht="27" customHeight="1" x14ac:dyDescent="0.25">
      <c r="A166" s="64" t="s">
        <v>294</v>
      </c>
      <c r="B166" s="64" t="s">
        <v>295</v>
      </c>
      <c r="C166" s="37">
        <v>4301031224</v>
      </c>
      <c r="D166" s="308">
        <v>4680115882683</v>
      </c>
      <c r="E166" s="308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82</v>
      </c>
      <c r="L166" s="38">
        <v>40</v>
      </c>
      <c r="M166" s="456" t="s">
        <v>296</v>
      </c>
      <c r="N166" s="310"/>
      <c r="O166" s="310"/>
      <c r="P166" s="310"/>
      <c r="Q166" s="311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163" t="s">
        <v>68</v>
      </c>
    </row>
    <row r="167" spans="1:29" ht="27" customHeight="1" x14ac:dyDescent="0.25">
      <c r="A167" s="64" t="s">
        <v>297</v>
      </c>
      <c r="B167" s="64" t="s">
        <v>298</v>
      </c>
      <c r="C167" s="37">
        <v>4301031230</v>
      </c>
      <c r="D167" s="308">
        <v>4680115882690</v>
      </c>
      <c r="E167" s="308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82</v>
      </c>
      <c r="L167" s="38">
        <v>40</v>
      </c>
      <c r="M167" s="457" t="s">
        <v>299</v>
      </c>
      <c r="N167" s="310"/>
      <c r="O167" s="310"/>
      <c r="P167" s="310"/>
      <c r="Q167" s="311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IFERROR(IF(V167=0,"",ROUNDUP(V167/H167,0)*0.00937),"")</f>
        <v/>
      </c>
      <c r="X167" s="69" t="s">
        <v>48</v>
      </c>
      <c r="Y167" s="70" t="s">
        <v>48</v>
      </c>
      <c r="AC167" s="164" t="s">
        <v>68</v>
      </c>
    </row>
    <row r="168" spans="1:29" ht="27" customHeight="1" x14ac:dyDescent="0.25">
      <c r="A168" s="64" t="s">
        <v>300</v>
      </c>
      <c r="B168" s="64" t="s">
        <v>301</v>
      </c>
      <c r="C168" s="37">
        <v>4301031220</v>
      </c>
      <c r="D168" s="308">
        <v>4680115882669</v>
      </c>
      <c r="E168" s="308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82</v>
      </c>
      <c r="L168" s="38">
        <v>40</v>
      </c>
      <c r="M168" s="448" t="s">
        <v>302</v>
      </c>
      <c r="N168" s="310"/>
      <c r="O168" s="310"/>
      <c r="P168" s="310"/>
      <c r="Q168" s="311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IFERROR(IF(V168=0,"",ROUNDUP(V168/H168,0)*0.00937),"")</f>
        <v/>
      </c>
      <c r="X168" s="69" t="s">
        <v>48</v>
      </c>
      <c r="Y168" s="70" t="s">
        <v>48</v>
      </c>
      <c r="AC168" s="165" t="s">
        <v>68</v>
      </c>
    </row>
    <row r="169" spans="1:29" ht="27" customHeight="1" x14ac:dyDescent="0.25">
      <c r="A169" s="64" t="s">
        <v>303</v>
      </c>
      <c r="B169" s="64" t="s">
        <v>304</v>
      </c>
      <c r="C169" s="37">
        <v>4301031221</v>
      </c>
      <c r="D169" s="308">
        <v>4680115882676</v>
      </c>
      <c r="E169" s="308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82</v>
      </c>
      <c r="L169" s="38">
        <v>40</v>
      </c>
      <c r="M169" s="449" t="s">
        <v>305</v>
      </c>
      <c r="N169" s="310"/>
      <c r="O169" s="310"/>
      <c r="P169" s="310"/>
      <c r="Q169" s="311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6" t="s">
        <v>68</v>
      </c>
    </row>
    <row r="170" spans="1:29" ht="27" customHeight="1" x14ac:dyDescent="0.25">
      <c r="A170" s="64" t="s">
        <v>306</v>
      </c>
      <c r="B170" s="64" t="s">
        <v>307</v>
      </c>
      <c r="C170" s="37">
        <v>4301031152</v>
      </c>
      <c r="D170" s="308">
        <v>4607091387285</v>
      </c>
      <c r="E170" s="308"/>
      <c r="F170" s="63">
        <v>0.35</v>
      </c>
      <c r="G170" s="38">
        <v>6</v>
      </c>
      <c r="H170" s="63">
        <v>2.1</v>
      </c>
      <c r="I170" s="63">
        <v>2.23</v>
      </c>
      <c r="J170" s="38">
        <v>234</v>
      </c>
      <c r="K170" s="39" t="s">
        <v>82</v>
      </c>
      <c r="L170" s="38">
        <v>40</v>
      </c>
      <c r="M170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10"/>
      <c r="O170" s="310"/>
      <c r="P170" s="310"/>
      <c r="Q170" s="311"/>
      <c r="R170" s="40" t="s">
        <v>48</v>
      </c>
      <c r="S170" s="40" t="s">
        <v>48</v>
      </c>
      <c r="T170" s="41" t="s">
        <v>0</v>
      </c>
      <c r="U170" s="59">
        <v>52.5</v>
      </c>
      <c r="V170" s="56">
        <f t="shared" si="8"/>
        <v>52.5</v>
      </c>
      <c r="W170" s="42">
        <f>IFERROR(IF(V170=0,"",ROUNDUP(V170/H170,0)*0.00502),"")</f>
        <v>0.1255</v>
      </c>
      <c r="X170" s="69" t="s">
        <v>48</v>
      </c>
      <c r="Y170" s="70" t="s">
        <v>48</v>
      </c>
      <c r="AC170" s="167" t="s">
        <v>68</v>
      </c>
    </row>
    <row r="171" spans="1:29" ht="27" customHeight="1" x14ac:dyDescent="0.25">
      <c r="A171" s="64" t="s">
        <v>308</v>
      </c>
      <c r="B171" s="64" t="s">
        <v>309</v>
      </c>
      <c r="C171" s="37">
        <v>4301031199</v>
      </c>
      <c r="D171" s="308">
        <v>4680115880986</v>
      </c>
      <c r="E171" s="308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82</v>
      </c>
      <c r="L171" s="38">
        <v>40</v>
      </c>
      <c r="M171" s="451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10"/>
      <c r="O171" s="310"/>
      <c r="P171" s="310"/>
      <c r="Q171" s="311"/>
      <c r="R171" s="40" t="s">
        <v>48</v>
      </c>
      <c r="S171" s="40" t="s">
        <v>48</v>
      </c>
      <c r="T171" s="41" t="s">
        <v>0</v>
      </c>
      <c r="U171" s="59">
        <v>42</v>
      </c>
      <c r="V171" s="56">
        <f t="shared" si="8"/>
        <v>42</v>
      </c>
      <c r="W171" s="42">
        <f>IFERROR(IF(V171=0,"",ROUNDUP(V171/H171,0)*0.00502),"")</f>
        <v>0.1004</v>
      </c>
      <c r="X171" s="69" t="s">
        <v>48</v>
      </c>
      <c r="Y171" s="70" t="s">
        <v>48</v>
      </c>
      <c r="AC171" s="168" t="s">
        <v>68</v>
      </c>
    </row>
    <row r="172" spans="1:29" ht="27" customHeight="1" x14ac:dyDescent="0.25">
      <c r="A172" s="64" t="s">
        <v>310</v>
      </c>
      <c r="B172" s="64" t="s">
        <v>311</v>
      </c>
      <c r="C172" s="37">
        <v>4301031190</v>
      </c>
      <c r="D172" s="308">
        <v>4680115880207</v>
      </c>
      <c r="E172" s="308"/>
      <c r="F172" s="63">
        <v>0.4</v>
      </c>
      <c r="G172" s="38">
        <v>6</v>
      </c>
      <c r="H172" s="63">
        <v>2.4</v>
      </c>
      <c r="I172" s="63">
        <v>2.63</v>
      </c>
      <c r="J172" s="38">
        <v>156</v>
      </c>
      <c r="K172" s="39" t="s">
        <v>82</v>
      </c>
      <c r="L172" s="38">
        <v>40</v>
      </c>
      <c r="M172" s="452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10"/>
      <c r="O172" s="310"/>
      <c r="P172" s="310"/>
      <c r="Q172" s="311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169" t="s">
        <v>68</v>
      </c>
    </row>
    <row r="173" spans="1:29" ht="27" customHeight="1" x14ac:dyDescent="0.25">
      <c r="A173" s="64" t="s">
        <v>312</v>
      </c>
      <c r="B173" s="64" t="s">
        <v>313</v>
      </c>
      <c r="C173" s="37">
        <v>4301031205</v>
      </c>
      <c r="D173" s="308">
        <v>4680115881785</v>
      </c>
      <c r="E173" s="308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82</v>
      </c>
      <c r="L173" s="38">
        <v>40</v>
      </c>
      <c r="M173" s="444" t="s">
        <v>314</v>
      </c>
      <c r="N173" s="310"/>
      <c r="O173" s="310"/>
      <c r="P173" s="310"/>
      <c r="Q173" s="311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70" t="s">
        <v>68</v>
      </c>
    </row>
    <row r="174" spans="1:29" ht="27" customHeight="1" x14ac:dyDescent="0.25">
      <c r="A174" s="64" t="s">
        <v>315</v>
      </c>
      <c r="B174" s="64" t="s">
        <v>316</v>
      </c>
      <c r="C174" s="37">
        <v>4301031202</v>
      </c>
      <c r="D174" s="308">
        <v>4680115881679</v>
      </c>
      <c r="E174" s="308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82</v>
      </c>
      <c r="L174" s="38">
        <v>40</v>
      </c>
      <c r="M174" s="445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10"/>
      <c r="O174" s="310"/>
      <c r="P174" s="310"/>
      <c r="Q174" s="311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71" t="s">
        <v>68</v>
      </c>
    </row>
    <row r="175" spans="1:29" ht="27" customHeight="1" x14ac:dyDescent="0.25">
      <c r="A175" s="64" t="s">
        <v>317</v>
      </c>
      <c r="B175" s="64" t="s">
        <v>318</v>
      </c>
      <c r="C175" s="37">
        <v>4301031158</v>
      </c>
      <c r="D175" s="308">
        <v>4680115880191</v>
      </c>
      <c r="E175" s="308"/>
      <c r="F175" s="63">
        <v>0.4</v>
      </c>
      <c r="G175" s="38">
        <v>6</v>
      </c>
      <c r="H175" s="63">
        <v>2.4</v>
      </c>
      <c r="I175" s="63">
        <v>2.5</v>
      </c>
      <c r="J175" s="38">
        <v>234</v>
      </c>
      <c r="K175" s="39" t="s">
        <v>82</v>
      </c>
      <c r="L175" s="38">
        <v>40</v>
      </c>
      <c r="M175" s="446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10"/>
      <c r="O175" s="310"/>
      <c r="P175" s="310"/>
      <c r="Q175" s="311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IFERROR(IF(V175=0,"",ROUNDUP(V175/H175,0)*0.00502),"")</f>
        <v/>
      </c>
      <c r="X175" s="69" t="s">
        <v>48</v>
      </c>
      <c r="Y175" s="70" t="s">
        <v>48</v>
      </c>
      <c r="AC175" s="172" t="s">
        <v>68</v>
      </c>
    </row>
    <row r="176" spans="1:29" ht="27" customHeight="1" x14ac:dyDescent="0.25">
      <c r="A176" s="64" t="s">
        <v>319</v>
      </c>
      <c r="B176" s="64" t="s">
        <v>320</v>
      </c>
      <c r="C176" s="37">
        <v>4301031151</v>
      </c>
      <c r="D176" s="308">
        <v>4607091389845</v>
      </c>
      <c r="E176" s="308"/>
      <c r="F176" s="63">
        <v>0.35</v>
      </c>
      <c r="G176" s="38">
        <v>6</v>
      </c>
      <c r="H176" s="63">
        <v>2.1</v>
      </c>
      <c r="I176" s="63">
        <v>2.2000000000000002</v>
      </c>
      <c r="J176" s="38">
        <v>234</v>
      </c>
      <c r="K176" s="39" t="s">
        <v>82</v>
      </c>
      <c r="L176" s="38">
        <v>40</v>
      </c>
      <c r="M176" s="44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10"/>
      <c r="O176" s="310"/>
      <c r="P176" s="310"/>
      <c r="Q176" s="311"/>
      <c r="R176" s="40" t="s">
        <v>48</v>
      </c>
      <c r="S176" s="40" t="s">
        <v>48</v>
      </c>
      <c r="T176" s="41" t="s">
        <v>0</v>
      </c>
      <c r="U176" s="59">
        <v>21</v>
      </c>
      <c r="V176" s="56">
        <f t="shared" si="8"/>
        <v>21</v>
      </c>
      <c r="W176" s="42">
        <f>IFERROR(IF(V176=0,"",ROUNDUP(V176/H176,0)*0.00502),"")</f>
        <v>5.0200000000000002E-2</v>
      </c>
      <c r="X176" s="69" t="s">
        <v>48</v>
      </c>
      <c r="Y176" s="70" t="s">
        <v>48</v>
      </c>
      <c r="AC176" s="173" t="s">
        <v>68</v>
      </c>
    </row>
    <row r="177" spans="1:29" x14ac:dyDescent="0.2">
      <c r="A177" s="306"/>
      <c r="B177" s="306"/>
      <c r="C177" s="306"/>
      <c r="D177" s="306"/>
      <c r="E177" s="306"/>
      <c r="F177" s="306"/>
      <c r="G177" s="306"/>
      <c r="H177" s="306"/>
      <c r="I177" s="306"/>
      <c r="J177" s="306"/>
      <c r="K177" s="306"/>
      <c r="L177" s="317"/>
      <c r="M177" s="314" t="s">
        <v>43</v>
      </c>
      <c r="N177" s="315"/>
      <c r="O177" s="315"/>
      <c r="P177" s="315"/>
      <c r="Q177" s="315"/>
      <c r="R177" s="315"/>
      <c r="S177" s="316"/>
      <c r="T177" s="43" t="s">
        <v>42</v>
      </c>
      <c r="U177" s="44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148.8095238095238</v>
      </c>
      <c r="V177" s="44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150</v>
      </c>
      <c r="W177" s="44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0.99144999999999994</v>
      </c>
      <c r="X177" s="68"/>
      <c r="Y177" s="68"/>
    </row>
    <row r="178" spans="1:29" x14ac:dyDescent="0.2">
      <c r="A178" s="306"/>
      <c r="B178" s="306"/>
      <c r="C178" s="306"/>
      <c r="D178" s="306"/>
      <c r="E178" s="306"/>
      <c r="F178" s="306"/>
      <c r="G178" s="306"/>
      <c r="H178" s="306"/>
      <c r="I178" s="306"/>
      <c r="J178" s="306"/>
      <c r="K178" s="306"/>
      <c r="L178" s="317"/>
      <c r="M178" s="314" t="s">
        <v>43</v>
      </c>
      <c r="N178" s="315"/>
      <c r="O178" s="315"/>
      <c r="P178" s="315"/>
      <c r="Q178" s="315"/>
      <c r="R178" s="315"/>
      <c r="S178" s="316"/>
      <c r="T178" s="43" t="s">
        <v>0</v>
      </c>
      <c r="U178" s="44">
        <f>IFERROR(SUM(U161:U176),"0")</f>
        <v>509.5</v>
      </c>
      <c r="V178" s="44">
        <f>IFERROR(SUM(V161:V176),"0")</f>
        <v>514.5</v>
      </c>
      <c r="W178" s="43"/>
      <c r="X178" s="68"/>
      <c r="Y178" s="68"/>
    </row>
    <row r="179" spans="1:29" ht="14.25" customHeight="1" x14ac:dyDescent="0.25">
      <c r="A179" s="318" t="s">
        <v>83</v>
      </c>
      <c r="B179" s="318"/>
      <c r="C179" s="318"/>
      <c r="D179" s="318"/>
      <c r="E179" s="318"/>
      <c r="F179" s="318"/>
      <c r="G179" s="318"/>
      <c r="H179" s="318"/>
      <c r="I179" s="318"/>
      <c r="J179" s="318"/>
      <c r="K179" s="318"/>
      <c r="L179" s="318"/>
      <c r="M179" s="318"/>
      <c r="N179" s="318"/>
      <c r="O179" s="318"/>
      <c r="P179" s="318"/>
      <c r="Q179" s="318"/>
      <c r="R179" s="318"/>
      <c r="S179" s="318"/>
      <c r="T179" s="318"/>
      <c r="U179" s="318"/>
      <c r="V179" s="318"/>
      <c r="W179" s="318"/>
      <c r="X179" s="67"/>
      <c r="Y179" s="67"/>
    </row>
    <row r="180" spans="1:29" ht="27" customHeight="1" x14ac:dyDescent="0.25">
      <c r="A180" s="64" t="s">
        <v>321</v>
      </c>
      <c r="B180" s="64" t="s">
        <v>322</v>
      </c>
      <c r="C180" s="37">
        <v>4301051409</v>
      </c>
      <c r="D180" s="308">
        <v>4680115881556</v>
      </c>
      <c r="E180" s="308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9" t="s">
        <v>145</v>
      </c>
      <c r="L180" s="38">
        <v>45</v>
      </c>
      <c r="M180" s="440" t="s">
        <v>323</v>
      </c>
      <c r="N180" s="310"/>
      <c r="O180" s="310"/>
      <c r="P180" s="310"/>
      <c r="Q180" s="311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ref="V180:V200" si="9">IFERROR(IF(U180="",0,CEILING((U180/$H180),1)*$H180),"")</f>
        <v>0</v>
      </c>
      <c r="W180" s="42" t="str">
        <f>IFERROR(IF(V180=0,"",ROUNDUP(V180/H180,0)*0.01196),"")</f>
        <v/>
      </c>
      <c r="X180" s="69" t="s">
        <v>48</v>
      </c>
      <c r="Y180" s="70" t="s">
        <v>48</v>
      </c>
      <c r="AC180" s="174" t="s">
        <v>68</v>
      </c>
    </row>
    <row r="181" spans="1:29" ht="16.5" customHeight="1" x14ac:dyDescent="0.25">
      <c r="A181" s="64" t="s">
        <v>324</v>
      </c>
      <c r="B181" s="64" t="s">
        <v>325</v>
      </c>
      <c r="C181" s="37">
        <v>4301051101</v>
      </c>
      <c r="D181" s="308">
        <v>4607091387766</v>
      </c>
      <c r="E181" s="308"/>
      <c r="F181" s="63">
        <v>1.35</v>
      </c>
      <c r="G181" s="38">
        <v>6</v>
      </c>
      <c r="H181" s="63">
        <v>8.1</v>
      </c>
      <c r="I181" s="63">
        <v>8.6579999999999995</v>
      </c>
      <c r="J181" s="38">
        <v>56</v>
      </c>
      <c r="K181" s="39" t="s">
        <v>82</v>
      </c>
      <c r="L181" s="38">
        <v>40</v>
      </c>
      <c r="M181" s="4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10"/>
      <c r="O181" s="310"/>
      <c r="P181" s="310"/>
      <c r="Q181" s="311"/>
      <c r="R181" s="40" t="s">
        <v>48</v>
      </c>
      <c r="S181" s="40" t="s">
        <v>48</v>
      </c>
      <c r="T181" s="41" t="s">
        <v>0</v>
      </c>
      <c r="U181" s="59">
        <v>450</v>
      </c>
      <c r="V181" s="56">
        <f t="shared" si="9"/>
        <v>453.59999999999997</v>
      </c>
      <c r="W181" s="42">
        <f>IFERROR(IF(V181=0,"",ROUNDUP(V181/H181,0)*0.02175),"")</f>
        <v>1.218</v>
      </c>
      <c r="X181" s="69" t="s">
        <v>48</v>
      </c>
      <c r="Y181" s="70" t="s">
        <v>48</v>
      </c>
      <c r="AC181" s="175" t="s">
        <v>68</v>
      </c>
    </row>
    <row r="182" spans="1:29" ht="27" customHeight="1" x14ac:dyDescent="0.25">
      <c r="A182" s="64" t="s">
        <v>326</v>
      </c>
      <c r="B182" s="64" t="s">
        <v>327</v>
      </c>
      <c r="C182" s="37">
        <v>4301051116</v>
      </c>
      <c r="D182" s="308">
        <v>4607091387957</v>
      </c>
      <c r="E182" s="308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9" t="s">
        <v>82</v>
      </c>
      <c r="L182" s="38">
        <v>40</v>
      </c>
      <c r="M182" s="4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10"/>
      <c r="O182" s="310"/>
      <c r="P182" s="310"/>
      <c r="Q182" s="311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IFERROR(IF(V182=0,"",ROUNDUP(V182/H182,0)*0.02175),"")</f>
        <v/>
      </c>
      <c r="X182" s="69" t="s">
        <v>48</v>
      </c>
      <c r="Y182" s="70" t="s">
        <v>48</v>
      </c>
      <c r="AC182" s="176" t="s">
        <v>68</v>
      </c>
    </row>
    <row r="183" spans="1:29" ht="27" customHeight="1" x14ac:dyDescent="0.25">
      <c r="A183" s="64" t="s">
        <v>328</v>
      </c>
      <c r="B183" s="64" t="s">
        <v>329</v>
      </c>
      <c r="C183" s="37">
        <v>4301051115</v>
      </c>
      <c r="D183" s="308">
        <v>4607091387964</v>
      </c>
      <c r="E183" s="308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9" t="s">
        <v>82</v>
      </c>
      <c r="L183" s="38">
        <v>40</v>
      </c>
      <c r="M183" s="4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10"/>
      <c r="O183" s="310"/>
      <c r="P183" s="310"/>
      <c r="Q183" s="311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  <c r="AC183" s="177" t="s">
        <v>68</v>
      </c>
    </row>
    <row r="184" spans="1:29" ht="16.5" customHeight="1" x14ac:dyDescent="0.25">
      <c r="A184" s="64" t="s">
        <v>330</v>
      </c>
      <c r="B184" s="64" t="s">
        <v>331</v>
      </c>
      <c r="C184" s="37">
        <v>4301051470</v>
      </c>
      <c r="D184" s="308">
        <v>4680115880573</v>
      </c>
      <c r="E184" s="308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145</v>
      </c>
      <c r="L184" s="38">
        <v>45</v>
      </c>
      <c r="M184" s="435" t="s">
        <v>332</v>
      </c>
      <c r="N184" s="310"/>
      <c r="O184" s="310"/>
      <c r="P184" s="310"/>
      <c r="Q184" s="311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8" t="s">
        <v>68</v>
      </c>
    </row>
    <row r="185" spans="1:29" ht="27" customHeight="1" x14ac:dyDescent="0.25">
      <c r="A185" s="64" t="s">
        <v>333</v>
      </c>
      <c r="B185" s="64" t="s">
        <v>334</v>
      </c>
      <c r="C185" s="37">
        <v>4301051408</v>
      </c>
      <c r="D185" s="308">
        <v>4680115881594</v>
      </c>
      <c r="E185" s="308"/>
      <c r="F185" s="63">
        <v>1.35</v>
      </c>
      <c r="G185" s="38">
        <v>6</v>
      </c>
      <c r="H185" s="63">
        <v>8.1</v>
      </c>
      <c r="I185" s="63">
        <v>8.6639999999999997</v>
      </c>
      <c r="J185" s="38">
        <v>56</v>
      </c>
      <c r="K185" s="39" t="s">
        <v>145</v>
      </c>
      <c r="L185" s="38">
        <v>40</v>
      </c>
      <c r="M185" s="436" t="s">
        <v>335</v>
      </c>
      <c r="N185" s="310"/>
      <c r="O185" s="310"/>
      <c r="P185" s="310"/>
      <c r="Q185" s="311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9" t="s">
        <v>68</v>
      </c>
    </row>
    <row r="186" spans="1:29" ht="27" customHeight="1" x14ac:dyDescent="0.25">
      <c r="A186" s="64" t="s">
        <v>336</v>
      </c>
      <c r="B186" s="64" t="s">
        <v>337</v>
      </c>
      <c r="C186" s="37">
        <v>4301051433</v>
      </c>
      <c r="D186" s="308">
        <v>4680115881587</v>
      </c>
      <c r="E186" s="308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9" t="s">
        <v>82</v>
      </c>
      <c r="L186" s="38">
        <v>35</v>
      </c>
      <c r="M186" s="437" t="s">
        <v>338</v>
      </c>
      <c r="N186" s="310"/>
      <c r="O186" s="310"/>
      <c r="P186" s="310"/>
      <c r="Q186" s="311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IFERROR(IF(V186=0,"",ROUNDUP(V186/H186,0)*0.01196),"")</f>
        <v/>
      </c>
      <c r="X186" s="69" t="s">
        <v>48</v>
      </c>
      <c r="Y186" s="70" t="s">
        <v>48</v>
      </c>
      <c r="AC186" s="180" t="s">
        <v>68</v>
      </c>
    </row>
    <row r="187" spans="1:29" ht="16.5" customHeight="1" x14ac:dyDescent="0.25">
      <c r="A187" s="64" t="s">
        <v>339</v>
      </c>
      <c r="B187" s="64" t="s">
        <v>340</v>
      </c>
      <c r="C187" s="37">
        <v>4301051380</v>
      </c>
      <c r="D187" s="308">
        <v>4680115880962</v>
      </c>
      <c r="E187" s="308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82</v>
      </c>
      <c r="L187" s="38">
        <v>40</v>
      </c>
      <c r="M187" s="438" t="s">
        <v>341</v>
      </c>
      <c r="N187" s="310"/>
      <c r="O187" s="310"/>
      <c r="P187" s="310"/>
      <c r="Q187" s="311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81" t="s">
        <v>68</v>
      </c>
    </row>
    <row r="188" spans="1:29" ht="27" customHeight="1" x14ac:dyDescent="0.25">
      <c r="A188" s="64" t="s">
        <v>342</v>
      </c>
      <c r="B188" s="64" t="s">
        <v>343</v>
      </c>
      <c r="C188" s="37">
        <v>4301051411</v>
      </c>
      <c r="D188" s="308">
        <v>4680115881617</v>
      </c>
      <c r="E188" s="308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9" t="s">
        <v>145</v>
      </c>
      <c r="L188" s="38">
        <v>40</v>
      </c>
      <c r="M188" s="439" t="s">
        <v>344</v>
      </c>
      <c r="N188" s="310"/>
      <c r="O188" s="310"/>
      <c r="P188" s="310"/>
      <c r="Q188" s="311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82" t="s">
        <v>68</v>
      </c>
    </row>
    <row r="189" spans="1:29" ht="27" customHeight="1" x14ac:dyDescent="0.25">
      <c r="A189" s="64" t="s">
        <v>345</v>
      </c>
      <c r="B189" s="64" t="s">
        <v>346</v>
      </c>
      <c r="C189" s="37">
        <v>4301051377</v>
      </c>
      <c r="D189" s="308">
        <v>4680115881228</v>
      </c>
      <c r="E189" s="308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9" t="s">
        <v>82</v>
      </c>
      <c r="L189" s="38">
        <v>35</v>
      </c>
      <c r="M189" s="43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10"/>
      <c r="O189" s="310"/>
      <c r="P189" s="310"/>
      <c r="Q189" s="311"/>
      <c r="R189" s="40" t="s">
        <v>48</v>
      </c>
      <c r="S189" s="40" t="s">
        <v>48</v>
      </c>
      <c r="T189" s="41" t="s">
        <v>0</v>
      </c>
      <c r="U189" s="59">
        <v>36</v>
      </c>
      <c r="V189" s="56">
        <f t="shared" si="9"/>
        <v>36</v>
      </c>
      <c r="W189" s="42">
        <f>IFERROR(IF(V189=0,"",ROUNDUP(V189/H189,0)*0.00753),"")</f>
        <v>0.11295000000000001</v>
      </c>
      <c r="X189" s="69" t="s">
        <v>48</v>
      </c>
      <c r="Y189" s="70" t="s">
        <v>48</v>
      </c>
      <c r="AC189" s="183" t="s">
        <v>68</v>
      </c>
    </row>
    <row r="190" spans="1:29" ht="27" customHeight="1" x14ac:dyDescent="0.25">
      <c r="A190" s="64" t="s">
        <v>347</v>
      </c>
      <c r="B190" s="64" t="s">
        <v>348</v>
      </c>
      <c r="C190" s="37">
        <v>4301051432</v>
      </c>
      <c r="D190" s="308">
        <v>4680115881037</v>
      </c>
      <c r="E190" s="308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9" t="s">
        <v>82</v>
      </c>
      <c r="L190" s="38">
        <v>35</v>
      </c>
      <c r="M190" s="431" t="s">
        <v>349</v>
      </c>
      <c r="N190" s="310"/>
      <c r="O190" s="310"/>
      <c r="P190" s="310"/>
      <c r="Q190" s="311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IFERROR(IF(V190=0,"",ROUNDUP(V190/H190,0)*0.00937),"")</f>
        <v/>
      </c>
      <c r="X190" s="69" t="s">
        <v>48</v>
      </c>
      <c r="Y190" s="70" t="s">
        <v>48</v>
      </c>
      <c r="AC190" s="184" t="s">
        <v>68</v>
      </c>
    </row>
    <row r="191" spans="1:29" ht="27" customHeight="1" x14ac:dyDescent="0.25">
      <c r="A191" s="64" t="s">
        <v>350</v>
      </c>
      <c r="B191" s="64" t="s">
        <v>351</v>
      </c>
      <c r="C191" s="37">
        <v>4301051384</v>
      </c>
      <c r="D191" s="308">
        <v>4680115881211</v>
      </c>
      <c r="E191" s="308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9" t="s">
        <v>82</v>
      </c>
      <c r="L191" s="38">
        <v>45</v>
      </c>
      <c r="M191" s="432" t="s">
        <v>352</v>
      </c>
      <c r="N191" s="310"/>
      <c r="O191" s="310"/>
      <c r="P191" s="310"/>
      <c r="Q191" s="311"/>
      <c r="R191" s="40" t="s">
        <v>48</v>
      </c>
      <c r="S191" s="40" t="s">
        <v>48</v>
      </c>
      <c r="T191" s="41" t="s">
        <v>0</v>
      </c>
      <c r="U191" s="59">
        <v>36</v>
      </c>
      <c r="V191" s="56">
        <f t="shared" si="9"/>
        <v>36</v>
      </c>
      <c r="W191" s="42">
        <f>IFERROR(IF(V191=0,"",ROUNDUP(V191/H191,0)*0.00753),"")</f>
        <v>0.11295000000000001</v>
      </c>
      <c r="X191" s="69" t="s">
        <v>48</v>
      </c>
      <c r="Y191" s="70" t="s">
        <v>48</v>
      </c>
      <c r="AC191" s="185" t="s">
        <v>68</v>
      </c>
    </row>
    <row r="192" spans="1:29" ht="27" customHeight="1" x14ac:dyDescent="0.25">
      <c r="A192" s="64" t="s">
        <v>353</v>
      </c>
      <c r="B192" s="64" t="s">
        <v>354</v>
      </c>
      <c r="C192" s="37">
        <v>4301051378</v>
      </c>
      <c r="D192" s="308">
        <v>4680115881020</v>
      </c>
      <c r="E192" s="308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9" t="s">
        <v>82</v>
      </c>
      <c r="L192" s="38">
        <v>45</v>
      </c>
      <c r="M192" s="433" t="s">
        <v>355</v>
      </c>
      <c r="N192" s="310"/>
      <c r="O192" s="310"/>
      <c r="P192" s="310"/>
      <c r="Q192" s="311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IFERROR(IF(V192=0,"",ROUNDUP(V192/H192,0)*0.00937),"")</f>
        <v/>
      </c>
      <c r="X192" s="69" t="s">
        <v>48</v>
      </c>
      <c r="Y192" s="70" t="s">
        <v>48</v>
      </c>
      <c r="AC192" s="186" t="s">
        <v>68</v>
      </c>
    </row>
    <row r="193" spans="1:29" ht="16.5" customHeight="1" x14ac:dyDescent="0.25">
      <c r="A193" s="64" t="s">
        <v>356</v>
      </c>
      <c r="B193" s="64" t="s">
        <v>357</v>
      </c>
      <c r="C193" s="37">
        <v>4301051134</v>
      </c>
      <c r="D193" s="308">
        <v>4607091381672</v>
      </c>
      <c r="E193" s="308"/>
      <c r="F193" s="63">
        <v>0.6</v>
      </c>
      <c r="G193" s="38">
        <v>6</v>
      </c>
      <c r="H193" s="63">
        <v>3.6</v>
      </c>
      <c r="I193" s="63">
        <v>3.8759999999999999</v>
      </c>
      <c r="J193" s="38">
        <v>120</v>
      </c>
      <c r="K193" s="39" t="s">
        <v>82</v>
      </c>
      <c r="L193" s="38">
        <v>40</v>
      </c>
      <c r="M193" s="43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10"/>
      <c r="O193" s="310"/>
      <c r="P193" s="310"/>
      <c r="Q193" s="311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7" t="s">
        <v>68</v>
      </c>
    </row>
    <row r="194" spans="1:29" ht="27" customHeight="1" x14ac:dyDescent="0.25">
      <c r="A194" s="64" t="s">
        <v>358</v>
      </c>
      <c r="B194" s="64" t="s">
        <v>359</v>
      </c>
      <c r="C194" s="37">
        <v>4301051130</v>
      </c>
      <c r="D194" s="308">
        <v>4607091387537</v>
      </c>
      <c r="E194" s="308"/>
      <c r="F194" s="63">
        <v>0.45</v>
      </c>
      <c r="G194" s="38">
        <v>6</v>
      </c>
      <c r="H194" s="63">
        <v>2.7</v>
      </c>
      <c r="I194" s="63">
        <v>2.99</v>
      </c>
      <c r="J194" s="38">
        <v>156</v>
      </c>
      <c r="K194" s="39" t="s">
        <v>82</v>
      </c>
      <c r="L194" s="38">
        <v>40</v>
      </c>
      <c r="M194" s="4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10"/>
      <c r="O194" s="310"/>
      <c r="P194" s="310"/>
      <c r="Q194" s="311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 t="shared" ref="W194:W200" si="10">IFERROR(IF(V194=0,"",ROUNDUP(V194/H194,0)*0.00753),"")</f>
        <v/>
      </c>
      <c r="X194" s="69" t="s">
        <v>48</v>
      </c>
      <c r="Y194" s="70" t="s">
        <v>48</v>
      </c>
      <c r="AC194" s="188" t="s">
        <v>68</v>
      </c>
    </row>
    <row r="195" spans="1:29" ht="27" customHeight="1" x14ac:dyDescent="0.25">
      <c r="A195" s="64" t="s">
        <v>360</v>
      </c>
      <c r="B195" s="64" t="s">
        <v>361</v>
      </c>
      <c r="C195" s="37">
        <v>4301051132</v>
      </c>
      <c r="D195" s="308">
        <v>4607091387513</v>
      </c>
      <c r="E195" s="308"/>
      <c r="F195" s="63">
        <v>0.45</v>
      </c>
      <c r="G195" s="38">
        <v>6</v>
      </c>
      <c r="H195" s="63">
        <v>2.7</v>
      </c>
      <c r="I195" s="63">
        <v>2.9780000000000002</v>
      </c>
      <c r="J195" s="38">
        <v>156</v>
      </c>
      <c r="K195" s="39" t="s">
        <v>82</v>
      </c>
      <c r="L195" s="38">
        <v>40</v>
      </c>
      <c r="M195" s="4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10"/>
      <c r="O195" s="310"/>
      <c r="P195" s="310"/>
      <c r="Q195" s="311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si="10"/>
        <v/>
      </c>
      <c r="X195" s="69" t="s">
        <v>48</v>
      </c>
      <c r="Y195" s="70" t="s">
        <v>48</v>
      </c>
      <c r="AC195" s="189" t="s">
        <v>68</v>
      </c>
    </row>
    <row r="196" spans="1:29" ht="27" customHeight="1" x14ac:dyDescent="0.25">
      <c r="A196" s="64" t="s">
        <v>362</v>
      </c>
      <c r="B196" s="64" t="s">
        <v>363</v>
      </c>
      <c r="C196" s="37">
        <v>4301051407</v>
      </c>
      <c r="D196" s="308">
        <v>4680115882195</v>
      </c>
      <c r="E196" s="308"/>
      <c r="F196" s="63">
        <v>0.4</v>
      </c>
      <c r="G196" s="38">
        <v>6</v>
      </c>
      <c r="H196" s="63">
        <v>2.4</v>
      </c>
      <c r="I196" s="63">
        <v>2.69</v>
      </c>
      <c r="J196" s="38">
        <v>156</v>
      </c>
      <c r="K196" s="39" t="s">
        <v>145</v>
      </c>
      <c r="L196" s="38">
        <v>40</v>
      </c>
      <c r="M196" s="427" t="s">
        <v>364</v>
      </c>
      <c r="N196" s="310"/>
      <c r="O196" s="310"/>
      <c r="P196" s="310"/>
      <c r="Q196" s="311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  <c r="AC196" s="190" t="s">
        <v>68</v>
      </c>
    </row>
    <row r="197" spans="1:29" ht="27" customHeight="1" x14ac:dyDescent="0.25">
      <c r="A197" s="64" t="s">
        <v>365</v>
      </c>
      <c r="B197" s="64" t="s">
        <v>366</v>
      </c>
      <c r="C197" s="37">
        <v>4301051468</v>
      </c>
      <c r="D197" s="308">
        <v>4680115880092</v>
      </c>
      <c r="E197" s="308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145</v>
      </c>
      <c r="L197" s="38">
        <v>45</v>
      </c>
      <c r="M197" s="428" t="s">
        <v>367</v>
      </c>
      <c r="N197" s="310"/>
      <c r="O197" s="310"/>
      <c r="P197" s="310"/>
      <c r="Q197" s="311"/>
      <c r="R197" s="40" t="s">
        <v>48</v>
      </c>
      <c r="S197" s="40" t="s">
        <v>48</v>
      </c>
      <c r="T197" s="41" t="s">
        <v>0</v>
      </c>
      <c r="U197" s="59">
        <v>60</v>
      </c>
      <c r="V197" s="56">
        <f t="shared" si="9"/>
        <v>60</v>
      </c>
      <c r="W197" s="42">
        <f t="shared" si="10"/>
        <v>0.18825</v>
      </c>
      <c r="X197" s="69" t="s">
        <v>48</v>
      </c>
      <c r="Y197" s="70" t="s">
        <v>48</v>
      </c>
      <c r="AC197" s="191" t="s">
        <v>68</v>
      </c>
    </row>
    <row r="198" spans="1:29" ht="27" customHeight="1" x14ac:dyDescent="0.25">
      <c r="A198" s="64" t="s">
        <v>368</v>
      </c>
      <c r="B198" s="64" t="s">
        <v>369</v>
      </c>
      <c r="C198" s="37">
        <v>4301051469</v>
      </c>
      <c r="D198" s="308">
        <v>4680115880221</v>
      </c>
      <c r="E198" s="308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145</v>
      </c>
      <c r="L198" s="38">
        <v>45</v>
      </c>
      <c r="M198" s="429" t="s">
        <v>370</v>
      </c>
      <c r="N198" s="310"/>
      <c r="O198" s="310"/>
      <c r="P198" s="310"/>
      <c r="Q198" s="311"/>
      <c r="R198" s="40" t="s">
        <v>48</v>
      </c>
      <c r="S198" s="40" t="s">
        <v>48</v>
      </c>
      <c r="T198" s="41" t="s">
        <v>0</v>
      </c>
      <c r="U198" s="59">
        <v>120</v>
      </c>
      <c r="V198" s="56">
        <f t="shared" si="9"/>
        <v>120</v>
      </c>
      <c r="W198" s="42">
        <f t="shared" si="10"/>
        <v>0.3765</v>
      </c>
      <c r="X198" s="69" t="s">
        <v>48</v>
      </c>
      <c r="Y198" s="70" t="s">
        <v>48</v>
      </c>
      <c r="AC198" s="192" t="s">
        <v>68</v>
      </c>
    </row>
    <row r="199" spans="1:29" ht="16.5" customHeight="1" x14ac:dyDescent="0.25">
      <c r="A199" s="64" t="s">
        <v>371</v>
      </c>
      <c r="B199" s="64" t="s">
        <v>372</v>
      </c>
      <c r="C199" s="37">
        <v>4301051326</v>
      </c>
      <c r="D199" s="308">
        <v>4680115880504</v>
      </c>
      <c r="E199" s="308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82</v>
      </c>
      <c r="L199" s="38">
        <v>40</v>
      </c>
      <c r="M199" s="422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10"/>
      <c r="O199" s="310"/>
      <c r="P199" s="310"/>
      <c r="Q199" s="311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3" t="s">
        <v>68</v>
      </c>
    </row>
    <row r="200" spans="1:29" ht="27" customHeight="1" x14ac:dyDescent="0.25">
      <c r="A200" s="64" t="s">
        <v>373</v>
      </c>
      <c r="B200" s="64" t="s">
        <v>374</v>
      </c>
      <c r="C200" s="37">
        <v>4301051410</v>
      </c>
      <c r="D200" s="308">
        <v>4680115882164</v>
      </c>
      <c r="E200" s="308"/>
      <c r="F200" s="63">
        <v>0.4</v>
      </c>
      <c r="G200" s="38">
        <v>6</v>
      </c>
      <c r="H200" s="63">
        <v>2.4</v>
      </c>
      <c r="I200" s="63">
        <v>2.6779999999999999</v>
      </c>
      <c r="J200" s="38">
        <v>156</v>
      </c>
      <c r="K200" s="39" t="s">
        <v>145</v>
      </c>
      <c r="L200" s="38">
        <v>40</v>
      </c>
      <c r="M200" s="423" t="s">
        <v>375</v>
      </c>
      <c r="N200" s="310"/>
      <c r="O200" s="310"/>
      <c r="P200" s="310"/>
      <c r="Q200" s="311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4" t="s">
        <v>68</v>
      </c>
    </row>
    <row r="201" spans="1:29" x14ac:dyDescent="0.2">
      <c r="A201" s="306"/>
      <c r="B201" s="306"/>
      <c r="C201" s="306"/>
      <c r="D201" s="306"/>
      <c r="E201" s="306"/>
      <c r="F201" s="306"/>
      <c r="G201" s="306"/>
      <c r="H201" s="306"/>
      <c r="I201" s="306"/>
      <c r="J201" s="306"/>
      <c r="K201" s="306"/>
      <c r="L201" s="317"/>
      <c r="M201" s="314" t="s">
        <v>43</v>
      </c>
      <c r="N201" s="315"/>
      <c r="O201" s="315"/>
      <c r="P201" s="315"/>
      <c r="Q201" s="315"/>
      <c r="R201" s="315"/>
      <c r="S201" s="316"/>
      <c r="T201" s="43" t="s">
        <v>42</v>
      </c>
      <c r="U201" s="44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160.55555555555554</v>
      </c>
      <c r="V201" s="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161</v>
      </c>
      <c r="W201" s="44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2.0086500000000003</v>
      </c>
      <c r="X201" s="68"/>
      <c r="Y201" s="68"/>
    </row>
    <row r="202" spans="1:29" x14ac:dyDescent="0.2">
      <c r="A202" s="306"/>
      <c r="B202" s="306"/>
      <c r="C202" s="306"/>
      <c r="D202" s="306"/>
      <c r="E202" s="306"/>
      <c r="F202" s="306"/>
      <c r="G202" s="306"/>
      <c r="H202" s="306"/>
      <c r="I202" s="306"/>
      <c r="J202" s="306"/>
      <c r="K202" s="306"/>
      <c r="L202" s="317"/>
      <c r="M202" s="314" t="s">
        <v>43</v>
      </c>
      <c r="N202" s="315"/>
      <c r="O202" s="315"/>
      <c r="P202" s="315"/>
      <c r="Q202" s="315"/>
      <c r="R202" s="315"/>
      <c r="S202" s="316"/>
      <c r="T202" s="43" t="s">
        <v>0</v>
      </c>
      <c r="U202" s="44">
        <f>IFERROR(SUM(U180:U200),"0")</f>
        <v>702</v>
      </c>
      <c r="V202" s="44">
        <f>IFERROR(SUM(V180:V200),"0")</f>
        <v>705.59999999999991</v>
      </c>
      <c r="W202" s="43"/>
      <c r="X202" s="68"/>
      <c r="Y202" s="68"/>
    </row>
    <row r="203" spans="1:29" ht="14.25" customHeight="1" x14ac:dyDescent="0.25">
      <c r="A203" s="318" t="s">
        <v>214</v>
      </c>
      <c r="B203" s="318"/>
      <c r="C203" s="318"/>
      <c r="D203" s="318"/>
      <c r="E203" s="318"/>
      <c r="F203" s="318"/>
      <c r="G203" s="318"/>
      <c r="H203" s="318"/>
      <c r="I203" s="318"/>
      <c r="J203" s="318"/>
      <c r="K203" s="318"/>
      <c r="L203" s="318"/>
      <c r="M203" s="318"/>
      <c r="N203" s="318"/>
      <c r="O203" s="318"/>
      <c r="P203" s="318"/>
      <c r="Q203" s="318"/>
      <c r="R203" s="318"/>
      <c r="S203" s="318"/>
      <c r="T203" s="318"/>
      <c r="U203" s="318"/>
      <c r="V203" s="318"/>
      <c r="W203" s="318"/>
      <c r="X203" s="67"/>
      <c r="Y203" s="67"/>
    </row>
    <row r="204" spans="1:29" ht="16.5" customHeight="1" x14ac:dyDescent="0.25">
      <c r="A204" s="64" t="s">
        <v>376</v>
      </c>
      <c r="B204" s="64" t="s">
        <v>377</v>
      </c>
      <c r="C204" s="37">
        <v>4301060326</v>
      </c>
      <c r="D204" s="308">
        <v>4607091380880</v>
      </c>
      <c r="E204" s="308"/>
      <c r="F204" s="63">
        <v>1.4</v>
      </c>
      <c r="G204" s="38">
        <v>6</v>
      </c>
      <c r="H204" s="63">
        <v>8.4</v>
      </c>
      <c r="I204" s="63">
        <v>8.9640000000000004</v>
      </c>
      <c r="J204" s="38">
        <v>56</v>
      </c>
      <c r="K204" s="39" t="s">
        <v>82</v>
      </c>
      <c r="L204" s="38">
        <v>30</v>
      </c>
      <c r="M204" s="4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10"/>
      <c r="O204" s="310"/>
      <c r="P204" s="310"/>
      <c r="Q204" s="311"/>
      <c r="R204" s="40" t="s">
        <v>48</v>
      </c>
      <c r="S204" s="40" t="s">
        <v>48</v>
      </c>
      <c r="T204" s="41" t="s">
        <v>0</v>
      </c>
      <c r="U204" s="59">
        <v>70</v>
      </c>
      <c r="V204" s="56">
        <f t="shared" ref="V204:V209" si="11">IFERROR(IF(U204="",0,CEILING((U204/$H204),1)*$H204),"")</f>
        <v>75.600000000000009</v>
      </c>
      <c r="W204" s="42">
        <f>IFERROR(IF(V204=0,"",ROUNDUP(V204/H204,0)*0.02175),"")</f>
        <v>0.19574999999999998</v>
      </c>
      <c r="X204" s="69" t="s">
        <v>48</v>
      </c>
      <c r="Y204" s="70" t="s">
        <v>48</v>
      </c>
      <c r="AC204" s="195" t="s">
        <v>68</v>
      </c>
    </row>
    <row r="205" spans="1:29" ht="27" customHeight="1" x14ac:dyDescent="0.25">
      <c r="A205" s="64" t="s">
        <v>378</v>
      </c>
      <c r="B205" s="64" t="s">
        <v>379</v>
      </c>
      <c r="C205" s="37">
        <v>4301060308</v>
      </c>
      <c r="D205" s="308">
        <v>4607091384482</v>
      </c>
      <c r="E205" s="308"/>
      <c r="F205" s="63">
        <v>1.3</v>
      </c>
      <c r="G205" s="38">
        <v>6</v>
      </c>
      <c r="H205" s="63">
        <v>7.8</v>
      </c>
      <c r="I205" s="63">
        <v>8.3640000000000008</v>
      </c>
      <c r="J205" s="38">
        <v>56</v>
      </c>
      <c r="K205" s="39" t="s">
        <v>82</v>
      </c>
      <c r="L205" s="38">
        <v>30</v>
      </c>
      <c r="M205" s="4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10"/>
      <c r="O205" s="310"/>
      <c r="P205" s="310"/>
      <c r="Q205" s="311"/>
      <c r="R205" s="40" t="s">
        <v>48</v>
      </c>
      <c r="S205" s="40" t="s">
        <v>48</v>
      </c>
      <c r="T205" s="41" t="s">
        <v>0</v>
      </c>
      <c r="U205" s="59">
        <v>60</v>
      </c>
      <c r="V205" s="56">
        <f t="shared" si="11"/>
        <v>62.4</v>
      </c>
      <c r="W205" s="42">
        <f>IFERROR(IF(V205=0,"",ROUNDUP(V205/H205,0)*0.02175),"")</f>
        <v>0.17399999999999999</v>
      </c>
      <c r="X205" s="69" t="s">
        <v>48</v>
      </c>
      <c r="Y205" s="70" t="s">
        <v>48</v>
      </c>
      <c r="AC205" s="196" t="s">
        <v>68</v>
      </c>
    </row>
    <row r="206" spans="1:29" ht="16.5" customHeight="1" x14ac:dyDescent="0.25">
      <c r="A206" s="64" t="s">
        <v>380</v>
      </c>
      <c r="B206" s="64" t="s">
        <v>381</v>
      </c>
      <c r="C206" s="37">
        <v>4301060325</v>
      </c>
      <c r="D206" s="308">
        <v>4607091380897</v>
      </c>
      <c r="E206" s="308"/>
      <c r="F206" s="63">
        <v>1.4</v>
      </c>
      <c r="G206" s="38">
        <v>6</v>
      </c>
      <c r="H206" s="63">
        <v>8.4</v>
      </c>
      <c r="I206" s="63">
        <v>8.9640000000000004</v>
      </c>
      <c r="J206" s="38">
        <v>56</v>
      </c>
      <c r="K206" s="39" t="s">
        <v>82</v>
      </c>
      <c r="L206" s="38">
        <v>30</v>
      </c>
      <c r="M206" s="4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10"/>
      <c r="O206" s="310"/>
      <c r="P206" s="310"/>
      <c r="Q206" s="311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1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  <c r="AC206" s="197" t="s">
        <v>68</v>
      </c>
    </row>
    <row r="207" spans="1:29" ht="16.5" customHeight="1" x14ac:dyDescent="0.25">
      <c r="A207" s="64" t="s">
        <v>382</v>
      </c>
      <c r="B207" s="64" t="s">
        <v>383</v>
      </c>
      <c r="C207" s="37">
        <v>4301060338</v>
      </c>
      <c r="D207" s="308">
        <v>4680115880801</v>
      </c>
      <c r="E207" s="308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9" t="s">
        <v>82</v>
      </c>
      <c r="L207" s="38">
        <v>40</v>
      </c>
      <c r="M207" s="419" t="s">
        <v>384</v>
      </c>
      <c r="N207" s="310"/>
      <c r="O207" s="310"/>
      <c r="P207" s="310"/>
      <c r="Q207" s="311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IFERROR(IF(V207=0,"",ROUNDUP(V207/H207,0)*0.00753),"")</f>
        <v/>
      </c>
      <c r="X207" s="69" t="s">
        <v>48</v>
      </c>
      <c r="Y207" s="70" t="s">
        <v>48</v>
      </c>
      <c r="AC207" s="198" t="s">
        <v>68</v>
      </c>
    </row>
    <row r="208" spans="1:29" ht="27" customHeight="1" x14ac:dyDescent="0.25">
      <c r="A208" s="64" t="s">
        <v>385</v>
      </c>
      <c r="B208" s="64" t="s">
        <v>386</v>
      </c>
      <c r="C208" s="37">
        <v>4301060339</v>
      </c>
      <c r="D208" s="308">
        <v>4680115880818</v>
      </c>
      <c r="E208" s="308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82</v>
      </c>
      <c r="L208" s="38">
        <v>40</v>
      </c>
      <c r="M208" s="420" t="s">
        <v>387</v>
      </c>
      <c r="N208" s="310"/>
      <c r="O208" s="310"/>
      <c r="P208" s="310"/>
      <c r="Q208" s="311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  <c r="AC208" s="199" t="s">
        <v>68</v>
      </c>
    </row>
    <row r="209" spans="1:29" ht="16.5" customHeight="1" x14ac:dyDescent="0.25">
      <c r="A209" s="64" t="s">
        <v>388</v>
      </c>
      <c r="B209" s="64" t="s">
        <v>389</v>
      </c>
      <c r="C209" s="37">
        <v>4301060337</v>
      </c>
      <c r="D209" s="308">
        <v>4680115880368</v>
      </c>
      <c r="E209" s="308"/>
      <c r="F209" s="63">
        <v>1</v>
      </c>
      <c r="G209" s="38">
        <v>4</v>
      </c>
      <c r="H209" s="63">
        <v>4</v>
      </c>
      <c r="I209" s="63">
        <v>4.3600000000000003</v>
      </c>
      <c r="J209" s="38">
        <v>104</v>
      </c>
      <c r="K209" s="39" t="s">
        <v>145</v>
      </c>
      <c r="L209" s="38">
        <v>40</v>
      </c>
      <c r="M209" s="421" t="s">
        <v>390</v>
      </c>
      <c r="N209" s="310"/>
      <c r="O209" s="310"/>
      <c r="P209" s="310"/>
      <c r="Q209" s="311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IFERROR(IF(V209=0,"",ROUNDUP(V209/H209,0)*0.01196),"")</f>
        <v/>
      </c>
      <c r="X209" s="69" t="s">
        <v>48</v>
      </c>
      <c r="Y209" s="70" t="s">
        <v>48</v>
      </c>
      <c r="AC209" s="200" t="s">
        <v>68</v>
      </c>
    </row>
    <row r="210" spans="1:29" x14ac:dyDescent="0.2">
      <c r="A210" s="306"/>
      <c r="B210" s="306"/>
      <c r="C210" s="306"/>
      <c r="D210" s="306"/>
      <c r="E210" s="306"/>
      <c r="F210" s="306"/>
      <c r="G210" s="306"/>
      <c r="H210" s="306"/>
      <c r="I210" s="306"/>
      <c r="J210" s="306"/>
      <c r="K210" s="306"/>
      <c r="L210" s="317"/>
      <c r="M210" s="314" t="s">
        <v>43</v>
      </c>
      <c r="N210" s="315"/>
      <c r="O210" s="315"/>
      <c r="P210" s="315"/>
      <c r="Q210" s="315"/>
      <c r="R210" s="315"/>
      <c r="S210" s="316"/>
      <c r="T210" s="43" t="s">
        <v>42</v>
      </c>
      <c r="U210" s="44">
        <f>IFERROR(U204/H204,"0")+IFERROR(U205/H205,"0")+IFERROR(U206/H206,"0")+IFERROR(U207/H207,"0")+IFERROR(U208/H208,"0")+IFERROR(U209/H209,"0")</f>
        <v>16.025641025641026</v>
      </c>
      <c r="V210" s="44">
        <f>IFERROR(V204/H204,"0")+IFERROR(V205/H205,"0")+IFERROR(V206/H206,"0")+IFERROR(V207/H207,"0")+IFERROR(V208/H208,"0")+IFERROR(V209/H209,"0")</f>
        <v>17</v>
      </c>
      <c r="W210" s="44">
        <f>IFERROR(IF(W204="",0,W204),"0")+IFERROR(IF(W205="",0,W205),"0")+IFERROR(IF(W206="",0,W206),"0")+IFERROR(IF(W207="",0,W207),"0")+IFERROR(IF(W208="",0,W208),"0")+IFERROR(IF(W209="",0,W209),"0")</f>
        <v>0.36974999999999997</v>
      </c>
      <c r="X210" s="68"/>
      <c r="Y210" s="68"/>
    </row>
    <row r="211" spans="1:29" x14ac:dyDescent="0.2">
      <c r="A211" s="306"/>
      <c r="B211" s="306"/>
      <c r="C211" s="306"/>
      <c r="D211" s="306"/>
      <c r="E211" s="306"/>
      <c r="F211" s="306"/>
      <c r="G211" s="306"/>
      <c r="H211" s="306"/>
      <c r="I211" s="306"/>
      <c r="J211" s="306"/>
      <c r="K211" s="306"/>
      <c r="L211" s="317"/>
      <c r="M211" s="314" t="s">
        <v>43</v>
      </c>
      <c r="N211" s="315"/>
      <c r="O211" s="315"/>
      <c r="P211" s="315"/>
      <c r="Q211" s="315"/>
      <c r="R211" s="315"/>
      <c r="S211" s="316"/>
      <c r="T211" s="43" t="s">
        <v>0</v>
      </c>
      <c r="U211" s="44">
        <f>IFERROR(SUM(U204:U209),"0")</f>
        <v>130</v>
      </c>
      <c r="V211" s="44">
        <f>IFERROR(SUM(V204:V209),"0")</f>
        <v>138</v>
      </c>
      <c r="W211" s="43"/>
      <c r="X211" s="68"/>
      <c r="Y211" s="68"/>
    </row>
    <row r="212" spans="1:29" ht="14.25" customHeight="1" x14ac:dyDescent="0.25">
      <c r="A212" s="318" t="s">
        <v>97</v>
      </c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18"/>
      <c r="N212" s="318"/>
      <c r="O212" s="318"/>
      <c r="P212" s="318"/>
      <c r="Q212" s="318"/>
      <c r="R212" s="318"/>
      <c r="S212" s="318"/>
      <c r="T212" s="318"/>
      <c r="U212" s="318"/>
      <c r="V212" s="318"/>
      <c r="W212" s="318"/>
      <c r="X212" s="67"/>
      <c r="Y212" s="67"/>
    </row>
    <row r="213" spans="1:29" ht="16.5" customHeight="1" x14ac:dyDescent="0.25">
      <c r="A213" s="64" t="s">
        <v>391</v>
      </c>
      <c r="B213" s="64" t="s">
        <v>392</v>
      </c>
      <c r="C213" s="37">
        <v>4301030232</v>
      </c>
      <c r="D213" s="308">
        <v>4607091388374</v>
      </c>
      <c r="E213" s="308"/>
      <c r="F213" s="63">
        <v>0.38</v>
      </c>
      <c r="G213" s="38">
        <v>8</v>
      </c>
      <c r="H213" s="63">
        <v>3.04</v>
      </c>
      <c r="I213" s="63">
        <v>3.28</v>
      </c>
      <c r="J213" s="38">
        <v>156</v>
      </c>
      <c r="K213" s="39" t="s">
        <v>101</v>
      </c>
      <c r="L213" s="38">
        <v>180</v>
      </c>
      <c r="M213" s="414" t="s">
        <v>393</v>
      </c>
      <c r="N213" s="310"/>
      <c r="O213" s="310"/>
      <c r="P213" s="310"/>
      <c r="Q213" s="311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68</v>
      </c>
    </row>
    <row r="214" spans="1:29" ht="27" customHeight="1" x14ac:dyDescent="0.25">
      <c r="A214" s="64" t="s">
        <v>394</v>
      </c>
      <c r="B214" s="64" t="s">
        <v>395</v>
      </c>
      <c r="C214" s="37">
        <v>4301030235</v>
      </c>
      <c r="D214" s="308">
        <v>4607091388381</v>
      </c>
      <c r="E214" s="308"/>
      <c r="F214" s="63">
        <v>0.38</v>
      </c>
      <c r="G214" s="38">
        <v>8</v>
      </c>
      <c r="H214" s="63">
        <v>3.04</v>
      </c>
      <c r="I214" s="63">
        <v>3.32</v>
      </c>
      <c r="J214" s="38">
        <v>156</v>
      </c>
      <c r="K214" s="39" t="s">
        <v>101</v>
      </c>
      <c r="L214" s="38">
        <v>180</v>
      </c>
      <c r="M214" s="415" t="s">
        <v>396</v>
      </c>
      <c r="N214" s="310"/>
      <c r="O214" s="310"/>
      <c r="P214" s="310"/>
      <c r="Q214" s="311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202" t="s">
        <v>68</v>
      </c>
    </row>
    <row r="215" spans="1:29" ht="27" customHeight="1" x14ac:dyDescent="0.25">
      <c r="A215" s="64" t="s">
        <v>397</v>
      </c>
      <c r="B215" s="64" t="s">
        <v>398</v>
      </c>
      <c r="C215" s="37">
        <v>4301030233</v>
      </c>
      <c r="D215" s="308">
        <v>4607091388404</v>
      </c>
      <c r="E215" s="308"/>
      <c r="F215" s="63">
        <v>0.17</v>
      </c>
      <c r="G215" s="38">
        <v>15</v>
      </c>
      <c r="H215" s="63">
        <v>2.5499999999999998</v>
      </c>
      <c r="I215" s="63">
        <v>2.9</v>
      </c>
      <c r="J215" s="38">
        <v>156</v>
      </c>
      <c r="K215" s="39" t="s">
        <v>101</v>
      </c>
      <c r="L215" s="38">
        <v>180</v>
      </c>
      <c r="M215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10"/>
      <c r="O215" s="310"/>
      <c r="P215" s="310"/>
      <c r="Q215" s="311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203" t="s">
        <v>68</v>
      </c>
    </row>
    <row r="216" spans="1:29" x14ac:dyDescent="0.2">
      <c r="A216" s="306"/>
      <c r="B216" s="306"/>
      <c r="C216" s="306"/>
      <c r="D216" s="306"/>
      <c r="E216" s="306"/>
      <c r="F216" s="306"/>
      <c r="G216" s="306"/>
      <c r="H216" s="306"/>
      <c r="I216" s="306"/>
      <c r="J216" s="306"/>
      <c r="K216" s="306"/>
      <c r="L216" s="317"/>
      <c r="M216" s="314" t="s">
        <v>43</v>
      </c>
      <c r="N216" s="315"/>
      <c r="O216" s="315"/>
      <c r="P216" s="315"/>
      <c r="Q216" s="315"/>
      <c r="R216" s="315"/>
      <c r="S216" s="316"/>
      <c r="T216" s="43" t="s">
        <v>42</v>
      </c>
      <c r="U216" s="44">
        <f>IFERROR(U213/H213,"0")+IFERROR(U214/H214,"0")+IFERROR(U215/H215,"0")</f>
        <v>0</v>
      </c>
      <c r="V216" s="44">
        <f>IFERROR(V213/H213,"0")+IFERROR(V214/H214,"0")+IFERROR(V215/H215,"0")</f>
        <v>0</v>
      </c>
      <c r="W216" s="44">
        <f>IFERROR(IF(W213="",0,W213),"0")+IFERROR(IF(W214="",0,W214),"0")+IFERROR(IF(W215="",0,W215),"0")</f>
        <v>0</v>
      </c>
      <c r="X216" s="68"/>
      <c r="Y216" s="68"/>
    </row>
    <row r="217" spans="1:29" x14ac:dyDescent="0.2">
      <c r="A217" s="306"/>
      <c r="B217" s="306"/>
      <c r="C217" s="306"/>
      <c r="D217" s="306"/>
      <c r="E217" s="306"/>
      <c r="F217" s="306"/>
      <c r="G217" s="306"/>
      <c r="H217" s="306"/>
      <c r="I217" s="306"/>
      <c r="J217" s="306"/>
      <c r="K217" s="306"/>
      <c r="L217" s="317"/>
      <c r="M217" s="314" t="s">
        <v>43</v>
      </c>
      <c r="N217" s="315"/>
      <c r="O217" s="315"/>
      <c r="P217" s="315"/>
      <c r="Q217" s="315"/>
      <c r="R217" s="315"/>
      <c r="S217" s="316"/>
      <c r="T217" s="43" t="s">
        <v>0</v>
      </c>
      <c r="U217" s="44">
        <f>IFERROR(SUM(U213:U215),"0")</f>
        <v>0</v>
      </c>
      <c r="V217" s="44">
        <f>IFERROR(SUM(V213:V215),"0")</f>
        <v>0</v>
      </c>
      <c r="W217" s="43"/>
      <c r="X217" s="68"/>
      <c r="Y217" s="68"/>
    </row>
    <row r="218" spans="1:29" ht="14.25" customHeight="1" x14ac:dyDescent="0.25">
      <c r="A218" s="318" t="s">
        <v>399</v>
      </c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18"/>
      <c r="N218" s="318"/>
      <c r="O218" s="318"/>
      <c r="P218" s="318"/>
      <c r="Q218" s="318"/>
      <c r="R218" s="318"/>
      <c r="S218" s="318"/>
      <c r="T218" s="318"/>
      <c r="U218" s="318"/>
      <c r="V218" s="318"/>
      <c r="W218" s="318"/>
      <c r="X218" s="67"/>
      <c r="Y218" s="67"/>
    </row>
    <row r="219" spans="1:29" ht="16.5" customHeight="1" x14ac:dyDescent="0.25">
      <c r="A219" s="64" t="s">
        <v>400</v>
      </c>
      <c r="B219" s="64" t="s">
        <v>401</v>
      </c>
      <c r="C219" s="37">
        <v>4301180002</v>
      </c>
      <c r="D219" s="308">
        <v>4680115880122</v>
      </c>
      <c r="E219" s="308"/>
      <c r="F219" s="63">
        <v>0.1</v>
      </c>
      <c r="G219" s="38">
        <v>20</v>
      </c>
      <c r="H219" s="63">
        <v>2</v>
      </c>
      <c r="I219" s="63">
        <v>2.2400000000000002</v>
      </c>
      <c r="J219" s="38">
        <v>238</v>
      </c>
      <c r="K219" s="39" t="s">
        <v>402</v>
      </c>
      <c r="L219" s="38">
        <v>730</v>
      </c>
      <c r="M219" s="411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10"/>
      <c r="O219" s="310"/>
      <c r="P219" s="310"/>
      <c r="Q219" s="311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IFERROR(IF(V219=0,"",ROUNDUP(V219/H219,0)*0.00474),"")</f>
        <v/>
      </c>
      <c r="X219" s="69" t="s">
        <v>48</v>
      </c>
      <c r="Y219" s="70" t="s">
        <v>48</v>
      </c>
      <c r="AC219" s="204" t="s">
        <v>68</v>
      </c>
    </row>
    <row r="220" spans="1:29" ht="16.5" customHeight="1" x14ac:dyDescent="0.25">
      <c r="A220" s="64" t="s">
        <v>403</v>
      </c>
      <c r="B220" s="64" t="s">
        <v>404</v>
      </c>
      <c r="C220" s="37">
        <v>4301180007</v>
      </c>
      <c r="D220" s="308">
        <v>4680115881808</v>
      </c>
      <c r="E220" s="308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402</v>
      </c>
      <c r="L220" s="38">
        <v>730</v>
      </c>
      <c r="M220" s="412" t="s">
        <v>405</v>
      </c>
      <c r="N220" s="310"/>
      <c r="O220" s="310"/>
      <c r="P220" s="310"/>
      <c r="Q220" s="311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  <c r="AC220" s="205" t="s">
        <v>68</v>
      </c>
    </row>
    <row r="221" spans="1:29" ht="27" customHeight="1" x14ac:dyDescent="0.25">
      <c r="A221" s="64" t="s">
        <v>406</v>
      </c>
      <c r="B221" s="64" t="s">
        <v>407</v>
      </c>
      <c r="C221" s="37">
        <v>4301180006</v>
      </c>
      <c r="D221" s="308">
        <v>4680115881822</v>
      </c>
      <c r="E221" s="308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402</v>
      </c>
      <c r="L221" s="38">
        <v>730</v>
      </c>
      <c r="M221" s="413" t="s">
        <v>408</v>
      </c>
      <c r="N221" s="310"/>
      <c r="O221" s="310"/>
      <c r="P221" s="310"/>
      <c r="Q221" s="311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  <c r="AC221" s="206" t="s">
        <v>68</v>
      </c>
    </row>
    <row r="222" spans="1:29" ht="27" customHeight="1" x14ac:dyDescent="0.25">
      <c r="A222" s="64" t="s">
        <v>409</v>
      </c>
      <c r="B222" s="64" t="s">
        <v>410</v>
      </c>
      <c r="C222" s="37">
        <v>4301180001</v>
      </c>
      <c r="D222" s="308">
        <v>4680115880016</v>
      </c>
      <c r="E222" s="308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402</v>
      </c>
      <c r="L222" s="38">
        <v>730</v>
      </c>
      <c r="M222" s="4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10"/>
      <c r="O222" s="310"/>
      <c r="P222" s="310"/>
      <c r="Q222" s="311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  <c r="AC222" s="207" t="s">
        <v>68</v>
      </c>
    </row>
    <row r="223" spans="1:29" x14ac:dyDescent="0.2">
      <c r="A223" s="306"/>
      <c r="B223" s="306"/>
      <c r="C223" s="306"/>
      <c r="D223" s="306"/>
      <c r="E223" s="306"/>
      <c r="F223" s="306"/>
      <c r="G223" s="306"/>
      <c r="H223" s="306"/>
      <c r="I223" s="306"/>
      <c r="J223" s="306"/>
      <c r="K223" s="306"/>
      <c r="L223" s="317"/>
      <c r="M223" s="314" t="s">
        <v>43</v>
      </c>
      <c r="N223" s="315"/>
      <c r="O223" s="315"/>
      <c r="P223" s="315"/>
      <c r="Q223" s="315"/>
      <c r="R223" s="315"/>
      <c r="S223" s="316"/>
      <c r="T223" s="43" t="s">
        <v>42</v>
      </c>
      <c r="U223" s="44">
        <f>IFERROR(U219/H219,"0")+IFERROR(U220/H220,"0")+IFERROR(U221/H221,"0")+IFERROR(U222/H222,"0")</f>
        <v>0</v>
      </c>
      <c r="V223" s="44">
        <f>IFERROR(V219/H219,"0")+IFERROR(V220/H220,"0")+IFERROR(V221/H221,"0")+IFERROR(V222/H222,"0")</f>
        <v>0</v>
      </c>
      <c r="W223" s="44">
        <f>IFERROR(IF(W219="",0,W219),"0")+IFERROR(IF(W220="",0,W220),"0")+IFERROR(IF(W221="",0,W221),"0")+IFERROR(IF(W222="",0,W222),"0")</f>
        <v>0</v>
      </c>
      <c r="X223" s="68"/>
      <c r="Y223" s="68"/>
    </row>
    <row r="224" spans="1:29" x14ac:dyDescent="0.2">
      <c r="A224" s="306"/>
      <c r="B224" s="306"/>
      <c r="C224" s="306"/>
      <c r="D224" s="306"/>
      <c r="E224" s="306"/>
      <c r="F224" s="306"/>
      <c r="G224" s="306"/>
      <c r="H224" s="306"/>
      <c r="I224" s="306"/>
      <c r="J224" s="306"/>
      <c r="K224" s="306"/>
      <c r="L224" s="317"/>
      <c r="M224" s="314" t="s">
        <v>43</v>
      </c>
      <c r="N224" s="315"/>
      <c r="O224" s="315"/>
      <c r="P224" s="315"/>
      <c r="Q224" s="315"/>
      <c r="R224" s="315"/>
      <c r="S224" s="316"/>
      <c r="T224" s="43" t="s">
        <v>0</v>
      </c>
      <c r="U224" s="44">
        <f>IFERROR(SUM(U219:U222),"0")</f>
        <v>0</v>
      </c>
      <c r="V224" s="44">
        <f>IFERROR(SUM(V219:V222),"0")</f>
        <v>0</v>
      </c>
      <c r="W224" s="43"/>
      <c r="X224" s="68"/>
      <c r="Y224" s="68"/>
    </row>
    <row r="225" spans="1:29" ht="16.5" customHeight="1" x14ac:dyDescent="0.25">
      <c r="A225" s="324" t="s">
        <v>411</v>
      </c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  <c r="L225" s="324"/>
      <c r="M225" s="324"/>
      <c r="N225" s="324"/>
      <c r="O225" s="324"/>
      <c r="P225" s="324"/>
      <c r="Q225" s="324"/>
      <c r="R225" s="324"/>
      <c r="S225" s="324"/>
      <c r="T225" s="324"/>
      <c r="U225" s="324"/>
      <c r="V225" s="324"/>
      <c r="W225" s="324"/>
      <c r="X225" s="66"/>
      <c r="Y225" s="66"/>
    </row>
    <row r="226" spans="1:29" ht="14.25" customHeight="1" x14ac:dyDescent="0.25">
      <c r="A226" s="318" t="s">
        <v>121</v>
      </c>
      <c r="B226" s="318"/>
      <c r="C226" s="318"/>
      <c r="D226" s="318"/>
      <c r="E226" s="318"/>
      <c r="F226" s="318"/>
      <c r="G226" s="318"/>
      <c r="H226" s="318"/>
      <c r="I226" s="318"/>
      <c r="J226" s="318"/>
      <c r="K226" s="318"/>
      <c r="L226" s="318"/>
      <c r="M226" s="318"/>
      <c r="N226" s="318"/>
      <c r="O226" s="318"/>
      <c r="P226" s="318"/>
      <c r="Q226" s="318"/>
      <c r="R226" s="318"/>
      <c r="S226" s="318"/>
      <c r="T226" s="318"/>
      <c r="U226" s="318"/>
      <c r="V226" s="318"/>
      <c r="W226" s="318"/>
      <c r="X226" s="67"/>
      <c r="Y226" s="67"/>
    </row>
    <row r="227" spans="1:29" ht="27" customHeight="1" x14ac:dyDescent="0.25">
      <c r="A227" s="64" t="s">
        <v>412</v>
      </c>
      <c r="B227" s="64" t="s">
        <v>413</v>
      </c>
      <c r="C227" s="37">
        <v>4301011315</v>
      </c>
      <c r="D227" s="308">
        <v>4607091387421</v>
      </c>
      <c r="E227" s="308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9" t="s">
        <v>117</v>
      </c>
      <c r="L227" s="38">
        <v>55</v>
      </c>
      <c r="M227" s="4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10"/>
      <c r="O227" s="310"/>
      <c r="P227" s="310"/>
      <c r="Q227" s="311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ref="V227:V233" si="12"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208" t="s">
        <v>68</v>
      </c>
    </row>
    <row r="228" spans="1:29" ht="27" customHeight="1" x14ac:dyDescent="0.25">
      <c r="A228" s="64" t="s">
        <v>412</v>
      </c>
      <c r="B228" s="64" t="s">
        <v>414</v>
      </c>
      <c r="C228" s="37">
        <v>4301011121</v>
      </c>
      <c r="D228" s="308">
        <v>4607091387421</v>
      </c>
      <c r="E228" s="308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9" t="s">
        <v>250</v>
      </c>
      <c r="L228" s="38">
        <v>55</v>
      </c>
      <c r="M228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10"/>
      <c r="O228" s="310"/>
      <c r="P228" s="310"/>
      <c r="Q228" s="311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IFERROR(IF(V228=0,"",ROUNDUP(V228/H228,0)*0.02039),"")</f>
        <v/>
      </c>
      <c r="X228" s="69" t="s">
        <v>48</v>
      </c>
      <c r="Y228" s="70" t="s">
        <v>48</v>
      </c>
      <c r="AC228" s="209" t="s">
        <v>68</v>
      </c>
    </row>
    <row r="229" spans="1:29" ht="27" customHeight="1" x14ac:dyDescent="0.25">
      <c r="A229" s="64" t="s">
        <v>415</v>
      </c>
      <c r="B229" s="64" t="s">
        <v>416</v>
      </c>
      <c r="C229" s="37">
        <v>4301011396</v>
      </c>
      <c r="D229" s="308">
        <v>4607091387452</v>
      </c>
      <c r="E229" s="308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250</v>
      </c>
      <c r="L229" s="38">
        <v>55</v>
      </c>
      <c r="M229" s="40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10"/>
      <c r="O229" s="310"/>
      <c r="P229" s="310"/>
      <c r="Q229" s="311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  <c r="AC229" s="210" t="s">
        <v>68</v>
      </c>
    </row>
    <row r="230" spans="1:29" ht="27" customHeight="1" x14ac:dyDescent="0.25">
      <c r="A230" s="64" t="s">
        <v>415</v>
      </c>
      <c r="B230" s="64" t="s">
        <v>417</v>
      </c>
      <c r="C230" s="37">
        <v>4301011322</v>
      </c>
      <c r="D230" s="308">
        <v>4607091387452</v>
      </c>
      <c r="E230" s="308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145</v>
      </c>
      <c r="L230" s="38">
        <v>55</v>
      </c>
      <c r="M230" s="40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10"/>
      <c r="O230" s="310"/>
      <c r="P230" s="310"/>
      <c r="Q230" s="311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211" t="s">
        <v>68</v>
      </c>
    </row>
    <row r="231" spans="1:29" ht="27" customHeight="1" x14ac:dyDescent="0.25">
      <c r="A231" s="64" t="s">
        <v>418</v>
      </c>
      <c r="B231" s="64" t="s">
        <v>419</v>
      </c>
      <c r="C231" s="37">
        <v>4301011313</v>
      </c>
      <c r="D231" s="308">
        <v>4607091385984</v>
      </c>
      <c r="E231" s="308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117</v>
      </c>
      <c r="L231" s="38">
        <v>55</v>
      </c>
      <c r="M231" s="4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10"/>
      <c r="O231" s="310"/>
      <c r="P231" s="310"/>
      <c r="Q231" s="311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12" t="s">
        <v>68</v>
      </c>
    </row>
    <row r="232" spans="1:29" ht="27" customHeight="1" x14ac:dyDescent="0.25">
      <c r="A232" s="64" t="s">
        <v>420</v>
      </c>
      <c r="B232" s="64" t="s">
        <v>421</v>
      </c>
      <c r="C232" s="37">
        <v>4301011316</v>
      </c>
      <c r="D232" s="308">
        <v>4607091387438</v>
      </c>
      <c r="E232" s="308"/>
      <c r="F232" s="63">
        <v>0.5</v>
      </c>
      <c r="G232" s="38">
        <v>10</v>
      </c>
      <c r="H232" s="63">
        <v>5</v>
      </c>
      <c r="I232" s="63">
        <v>5.24</v>
      </c>
      <c r="J232" s="38">
        <v>120</v>
      </c>
      <c r="K232" s="39" t="s">
        <v>117</v>
      </c>
      <c r="L232" s="38">
        <v>55</v>
      </c>
      <c r="M232" s="40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10"/>
      <c r="O232" s="310"/>
      <c r="P232" s="310"/>
      <c r="Q232" s="311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IFERROR(IF(V232=0,"",ROUNDUP(V232/H232,0)*0.00937),"")</f>
        <v/>
      </c>
      <c r="X232" s="69" t="s">
        <v>48</v>
      </c>
      <c r="Y232" s="70" t="s">
        <v>48</v>
      </c>
      <c r="AC232" s="213" t="s">
        <v>68</v>
      </c>
    </row>
    <row r="233" spans="1:29" ht="27" customHeight="1" x14ac:dyDescent="0.25">
      <c r="A233" s="64" t="s">
        <v>422</v>
      </c>
      <c r="B233" s="64" t="s">
        <v>423</v>
      </c>
      <c r="C233" s="37">
        <v>4301011318</v>
      </c>
      <c r="D233" s="308">
        <v>4607091387469</v>
      </c>
      <c r="E233" s="308"/>
      <c r="F233" s="63">
        <v>0.5</v>
      </c>
      <c r="G233" s="38">
        <v>10</v>
      </c>
      <c r="H233" s="63">
        <v>5</v>
      </c>
      <c r="I233" s="63">
        <v>5.21</v>
      </c>
      <c r="J233" s="38">
        <v>120</v>
      </c>
      <c r="K233" s="39" t="s">
        <v>82</v>
      </c>
      <c r="L233" s="38">
        <v>55</v>
      </c>
      <c r="M233" s="40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10"/>
      <c r="O233" s="310"/>
      <c r="P233" s="310"/>
      <c r="Q233" s="311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  <c r="AC233" s="214" t="s">
        <v>68</v>
      </c>
    </row>
    <row r="234" spans="1:29" x14ac:dyDescent="0.2">
      <c r="A234" s="306"/>
      <c r="B234" s="306"/>
      <c r="C234" s="306"/>
      <c r="D234" s="306"/>
      <c r="E234" s="306"/>
      <c r="F234" s="306"/>
      <c r="G234" s="306"/>
      <c r="H234" s="306"/>
      <c r="I234" s="306"/>
      <c r="J234" s="306"/>
      <c r="K234" s="306"/>
      <c r="L234" s="317"/>
      <c r="M234" s="314" t="s">
        <v>43</v>
      </c>
      <c r="N234" s="315"/>
      <c r="O234" s="315"/>
      <c r="P234" s="315"/>
      <c r="Q234" s="315"/>
      <c r="R234" s="315"/>
      <c r="S234" s="316"/>
      <c r="T234" s="43" t="s">
        <v>42</v>
      </c>
      <c r="U234" s="44">
        <f>IFERROR(U227/H227,"0")+IFERROR(U228/H228,"0")+IFERROR(U229/H229,"0")+IFERROR(U230/H230,"0")+IFERROR(U231/H231,"0")+IFERROR(U232/H232,"0")+IFERROR(U233/H233,"0")</f>
        <v>0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68"/>
      <c r="Y234" s="68"/>
    </row>
    <row r="235" spans="1:29" x14ac:dyDescent="0.2">
      <c r="A235" s="306"/>
      <c r="B235" s="306"/>
      <c r="C235" s="306"/>
      <c r="D235" s="306"/>
      <c r="E235" s="306"/>
      <c r="F235" s="306"/>
      <c r="G235" s="306"/>
      <c r="H235" s="306"/>
      <c r="I235" s="306"/>
      <c r="J235" s="306"/>
      <c r="K235" s="306"/>
      <c r="L235" s="317"/>
      <c r="M235" s="314" t="s">
        <v>43</v>
      </c>
      <c r="N235" s="315"/>
      <c r="O235" s="315"/>
      <c r="P235" s="315"/>
      <c r="Q235" s="315"/>
      <c r="R235" s="315"/>
      <c r="S235" s="316"/>
      <c r="T235" s="43" t="s">
        <v>0</v>
      </c>
      <c r="U235" s="44">
        <f>IFERROR(SUM(U227:U233),"0")</f>
        <v>0</v>
      </c>
      <c r="V235" s="44">
        <f>IFERROR(SUM(V227:V233),"0")</f>
        <v>0</v>
      </c>
      <c r="W235" s="43"/>
      <c r="X235" s="68"/>
      <c r="Y235" s="68"/>
    </row>
    <row r="236" spans="1:29" ht="14.25" customHeight="1" x14ac:dyDescent="0.25">
      <c r="A236" s="318" t="s">
        <v>78</v>
      </c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18"/>
      <c r="N236" s="318"/>
      <c r="O236" s="318"/>
      <c r="P236" s="318"/>
      <c r="Q236" s="318"/>
      <c r="R236" s="318"/>
      <c r="S236" s="318"/>
      <c r="T236" s="318"/>
      <c r="U236" s="318"/>
      <c r="V236" s="318"/>
      <c r="W236" s="318"/>
      <c r="X236" s="67"/>
      <c r="Y236" s="67"/>
    </row>
    <row r="237" spans="1:29" ht="27" customHeight="1" x14ac:dyDescent="0.25">
      <c r="A237" s="64" t="s">
        <v>424</v>
      </c>
      <c r="B237" s="64" t="s">
        <v>425</v>
      </c>
      <c r="C237" s="37">
        <v>4301031154</v>
      </c>
      <c r="D237" s="308">
        <v>4607091387292</v>
      </c>
      <c r="E237" s="308"/>
      <c r="F237" s="63">
        <v>0.63</v>
      </c>
      <c r="G237" s="38">
        <v>6</v>
      </c>
      <c r="H237" s="63">
        <v>3.78</v>
      </c>
      <c r="I237" s="63">
        <v>4.04</v>
      </c>
      <c r="J237" s="38">
        <v>156</v>
      </c>
      <c r="K237" s="39" t="s">
        <v>82</v>
      </c>
      <c r="L237" s="38">
        <v>45</v>
      </c>
      <c r="M237" s="40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10"/>
      <c r="O237" s="310"/>
      <c r="P237" s="310"/>
      <c r="Q237" s="311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215" t="s">
        <v>68</v>
      </c>
    </row>
    <row r="238" spans="1:29" ht="27" customHeight="1" x14ac:dyDescent="0.25">
      <c r="A238" s="64" t="s">
        <v>426</v>
      </c>
      <c r="B238" s="64" t="s">
        <v>427</v>
      </c>
      <c r="C238" s="37">
        <v>4301031155</v>
      </c>
      <c r="D238" s="308">
        <v>4607091387315</v>
      </c>
      <c r="E238" s="308"/>
      <c r="F238" s="63">
        <v>0.7</v>
      </c>
      <c r="G238" s="38">
        <v>4</v>
      </c>
      <c r="H238" s="63">
        <v>2.8</v>
      </c>
      <c r="I238" s="63">
        <v>3.048</v>
      </c>
      <c r="J238" s="38">
        <v>156</v>
      </c>
      <c r="K238" s="39" t="s">
        <v>82</v>
      </c>
      <c r="L238" s="38">
        <v>45</v>
      </c>
      <c r="M238" s="4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10"/>
      <c r="O238" s="310"/>
      <c r="P238" s="310"/>
      <c r="Q238" s="311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16" t="s">
        <v>68</v>
      </c>
    </row>
    <row r="239" spans="1:29" x14ac:dyDescent="0.2">
      <c r="A239" s="306"/>
      <c r="B239" s="306"/>
      <c r="C239" s="306"/>
      <c r="D239" s="306"/>
      <c r="E239" s="306"/>
      <c r="F239" s="306"/>
      <c r="G239" s="306"/>
      <c r="H239" s="306"/>
      <c r="I239" s="306"/>
      <c r="J239" s="306"/>
      <c r="K239" s="306"/>
      <c r="L239" s="317"/>
      <c r="M239" s="314" t="s">
        <v>43</v>
      </c>
      <c r="N239" s="315"/>
      <c r="O239" s="315"/>
      <c r="P239" s="315"/>
      <c r="Q239" s="315"/>
      <c r="R239" s="315"/>
      <c r="S239" s="316"/>
      <c r="T239" s="43" t="s">
        <v>42</v>
      </c>
      <c r="U239" s="44">
        <f>IFERROR(U237/H237,"0")+IFERROR(U238/H238,"0")</f>
        <v>0</v>
      </c>
      <c r="V239" s="44">
        <f>IFERROR(V237/H237,"0")+IFERROR(V238/H238,"0")</f>
        <v>0</v>
      </c>
      <c r="W239" s="44">
        <f>IFERROR(IF(W237="",0,W237),"0")+IFERROR(IF(W238="",0,W238),"0")</f>
        <v>0</v>
      </c>
      <c r="X239" s="68"/>
      <c r="Y239" s="68"/>
    </row>
    <row r="240" spans="1:29" x14ac:dyDescent="0.2">
      <c r="A240" s="306"/>
      <c r="B240" s="306"/>
      <c r="C240" s="306"/>
      <c r="D240" s="306"/>
      <c r="E240" s="306"/>
      <c r="F240" s="306"/>
      <c r="G240" s="306"/>
      <c r="H240" s="306"/>
      <c r="I240" s="306"/>
      <c r="J240" s="306"/>
      <c r="K240" s="306"/>
      <c r="L240" s="317"/>
      <c r="M240" s="314" t="s">
        <v>43</v>
      </c>
      <c r="N240" s="315"/>
      <c r="O240" s="315"/>
      <c r="P240" s="315"/>
      <c r="Q240" s="315"/>
      <c r="R240" s="315"/>
      <c r="S240" s="316"/>
      <c r="T240" s="43" t="s">
        <v>0</v>
      </c>
      <c r="U240" s="44">
        <f>IFERROR(SUM(U237:U238),"0")</f>
        <v>0</v>
      </c>
      <c r="V240" s="44">
        <f>IFERROR(SUM(V237:V238),"0")</f>
        <v>0</v>
      </c>
      <c r="W240" s="43"/>
      <c r="X240" s="68"/>
      <c r="Y240" s="68"/>
    </row>
    <row r="241" spans="1:29" ht="16.5" customHeight="1" x14ac:dyDescent="0.25">
      <c r="A241" s="324" t="s">
        <v>428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66"/>
      <c r="Y241" s="66"/>
    </row>
    <row r="242" spans="1:29" ht="14.25" customHeight="1" x14ac:dyDescent="0.25">
      <c r="A242" s="318" t="s">
        <v>78</v>
      </c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18"/>
      <c r="N242" s="318"/>
      <c r="O242" s="318"/>
      <c r="P242" s="318"/>
      <c r="Q242" s="318"/>
      <c r="R242" s="318"/>
      <c r="S242" s="318"/>
      <c r="T242" s="318"/>
      <c r="U242" s="318"/>
      <c r="V242" s="318"/>
      <c r="W242" s="318"/>
      <c r="X242" s="67"/>
      <c r="Y242" s="67"/>
    </row>
    <row r="243" spans="1:29" ht="37.5" customHeight="1" x14ac:dyDescent="0.25">
      <c r="A243" s="64" t="s">
        <v>429</v>
      </c>
      <c r="B243" s="64" t="s">
        <v>430</v>
      </c>
      <c r="C243" s="37">
        <v>4301030368</v>
      </c>
      <c r="D243" s="308">
        <v>4607091383232</v>
      </c>
      <c r="E243" s="308"/>
      <c r="F243" s="63">
        <v>0.28000000000000003</v>
      </c>
      <c r="G243" s="38">
        <v>6</v>
      </c>
      <c r="H243" s="63">
        <v>1.68</v>
      </c>
      <c r="I243" s="63">
        <v>2.6</v>
      </c>
      <c r="J243" s="38">
        <v>156</v>
      </c>
      <c r="K243" s="39" t="s">
        <v>82</v>
      </c>
      <c r="L243" s="38">
        <v>35</v>
      </c>
      <c r="M243" s="39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10"/>
      <c r="O243" s="310"/>
      <c r="P243" s="310"/>
      <c r="Q243" s="311"/>
      <c r="R243" s="40" t="s">
        <v>48</v>
      </c>
      <c r="S243" s="40" t="s">
        <v>48</v>
      </c>
      <c r="T243" s="41" t="s">
        <v>0</v>
      </c>
      <c r="U243" s="59">
        <v>75.599999999999994</v>
      </c>
      <c r="V243" s="56">
        <f>IFERROR(IF(U243="",0,CEILING((U243/$H243),1)*$H243),"")</f>
        <v>75.599999999999994</v>
      </c>
      <c r="W243" s="42">
        <f>IFERROR(IF(V243=0,"",ROUNDUP(V243/H243,0)*0.00753),"")</f>
        <v>0.33884999999999998</v>
      </c>
      <c r="X243" s="69" t="s">
        <v>48</v>
      </c>
      <c r="Y243" s="70" t="s">
        <v>48</v>
      </c>
      <c r="AC243" s="217" t="s">
        <v>68</v>
      </c>
    </row>
    <row r="244" spans="1:29" ht="27" customHeight="1" x14ac:dyDescent="0.25">
      <c r="A244" s="64" t="s">
        <v>431</v>
      </c>
      <c r="B244" s="64" t="s">
        <v>432</v>
      </c>
      <c r="C244" s="37">
        <v>4301031066</v>
      </c>
      <c r="D244" s="308">
        <v>4607091383836</v>
      </c>
      <c r="E244" s="308"/>
      <c r="F244" s="63">
        <v>0.3</v>
      </c>
      <c r="G244" s="38">
        <v>6</v>
      </c>
      <c r="H244" s="63">
        <v>1.8</v>
      </c>
      <c r="I244" s="63">
        <v>2.048</v>
      </c>
      <c r="J244" s="38">
        <v>156</v>
      </c>
      <c r="K244" s="39" t="s">
        <v>82</v>
      </c>
      <c r="L244" s="38">
        <v>40</v>
      </c>
      <c r="M244" s="4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10"/>
      <c r="O244" s="310"/>
      <c r="P244" s="310"/>
      <c r="Q244" s="311"/>
      <c r="R244" s="40" t="s">
        <v>48</v>
      </c>
      <c r="S244" s="40" t="s">
        <v>48</v>
      </c>
      <c r="T244" s="41" t="s">
        <v>0</v>
      </c>
      <c r="U244" s="59">
        <v>45</v>
      </c>
      <c r="V244" s="56">
        <f>IFERROR(IF(U244="",0,CEILING((U244/$H244),1)*$H244),"")</f>
        <v>45</v>
      </c>
      <c r="W244" s="42">
        <f>IFERROR(IF(V244=0,"",ROUNDUP(V244/H244,0)*0.00753),"")</f>
        <v>0.18825</v>
      </c>
      <c r="X244" s="69" t="s">
        <v>48</v>
      </c>
      <c r="Y244" s="70" t="s">
        <v>48</v>
      </c>
      <c r="AC244" s="218" t="s">
        <v>68</v>
      </c>
    </row>
    <row r="245" spans="1:29" x14ac:dyDescent="0.2">
      <c r="A245" s="306"/>
      <c r="B245" s="306"/>
      <c r="C245" s="306"/>
      <c r="D245" s="306"/>
      <c r="E245" s="306"/>
      <c r="F245" s="306"/>
      <c r="G245" s="306"/>
      <c r="H245" s="306"/>
      <c r="I245" s="306"/>
      <c r="J245" s="306"/>
      <c r="K245" s="306"/>
      <c r="L245" s="317"/>
      <c r="M245" s="314" t="s">
        <v>43</v>
      </c>
      <c r="N245" s="315"/>
      <c r="O245" s="315"/>
      <c r="P245" s="315"/>
      <c r="Q245" s="315"/>
      <c r="R245" s="315"/>
      <c r="S245" s="316"/>
      <c r="T245" s="43" t="s">
        <v>42</v>
      </c>
      <c r="U245" s="44">
        <f>IFERROR(U243/H243,"0")+IFERROR(U244/H244,"0")</f>
        <v>70</v>
      </c>
      <c r="V245" s="44">
        <f>IFERROR(V243/H243,"0")+IFERROR(V244/H244,"0")</f>
        <v>70</v>
      </c>
      <c r="W245" s="44">
        <f>IFERROR(IF(W243="",0,W243),"0")+IFERROR(IF(W244="",0,W244),"0")</f>
        <v>0.52710000000000001</v>
      </c>
      <c r="X245" s="68"/>
      <c r="Y245" s="68"/>
    </row>
    <row r="246" spans="1:29" x14ac:dyDescent="0.2">
      <c r="A246" s="306"/>
      <c r="B246" s="306"/>
      <c r="C246" s="306"/>
      <c r="D246" s="306"/>
      <c r="E246" s="306"/>
      <c r="F246" s="306"/>
      <c r="G246" s="306"/>
      <c r="H246" s="306"/>
      <c r="I246" s="306"/>
      <c r="J246" s="306"/>
      <c r="K246" s="306"/>
      <c r="L246" s="317"/>
      <c r="M246" s="314" t="s">
        <v>43</v>
      </c>
      <c r="N246" s="315"/>
      <c r="O246" s="315"/>
      <c r="P246" s="315"/>
      <c r="Q246" s="315"/>
      <c r="R246" s="315"/>
      <c r="S246" s="316"/>
      <c r="T246" s="43" t="s">
        <v>0</v>
      </c>
      <c r="U246" s="44">
        <f>IFERROR(SUM(U243:U244),"0")</f>
        <v>120.6</v>
      </c>
      <c r="V246" s="44">
        <f>IFERROR(SUM(V243:V244),"0")</f>
        <v>120.6</v>
      </c>
      <c r="W246" s="43"/>
      <c r="X246" s="68"/>
      <c r="Y246" s="68"/>
    </row>
    <row r="247" spans="1:29" ht="14.25" customHeight="1" x14ac:dyDescent="0.25">
      <c r="A247" s="318" t="s">
        <v>83</v>
      </c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18"/>
      <c r="M247" s="318"/>
      <c r="N247" s="318"/>
      <c r="O247" s="318"/>
      <c r="P247" s="318"/>
      <c r="Q247" s="318"/>
      <c r="R247" s="318"/>
      <c r="S247" s="318"/>
      <c r="T247" s="318"/>
      <c r="U247" s="318"/>
      <c r="V247" s="318"/>
      <c r="W247" s="318"/>
      <c r="X247" s="67"/>
      <c r="Y247" s="67"/>
    </row>
    <row r="248" spans="1:29" ht="27" customHeight="1" x14ac:dyDescent="0.25">
      <c r="A248" s="64" t="s">
        <v>433</v>
      </c>
      <c r="B248" s="64" t="s">
        <v>434</v>
      </c>
      <c r="C248" s="37">
        <v>4301051142</v>
      </c>
      <c r="D248" s="308">
        <v>4607091387919</v>
      </c>
      <c r="E248" s="308"/>
      <c r="F248" s="63">
        <v>1.35</v>
      </c>
      <c r="G248" s="38">
        <v>6</v>
      </c>
      <c r="H248" s="63">
        <v>8.1</v>
      </c>
      <c r="I248" s="63">
        <v>8.6639999999999997</v>
      </c>
      <c r="J248" s="38">
        <v>56</v>
      </c>
      <c r="K248" s="39" t="s">
        <v>82</v>
      </c>
      <c r="L248" s="38">
        <v>45</v>
      </c>
      <c r="M248" s="3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10"/>
      <c r="O248" s="310"/>
      <c r="P248" s="310"/>
      <c r="Q248" s="311"/>
      <c r="R248" s="40" t="s">
        <v>48</v>
      </c>
      <c r="S248" s="40" t="s">
        <v>48</v>
      </c>
      <c r="T248" s="41" t="s">
        <v>0</v>
      </c>
      <c r="U248" s="59">
        <v>16</v>
      </c>
      <c r="V248" s="56">
        <f>IFERROR(IF(U248="",0,CEILING((U248/$H248),1)*$H248),"")</f>
        <v>16.2</v>
      </c>
      <c r="W248" s="42">
        <f>IFERROR(IF(V248=0,"",ROUNDUP(V248/H248,0)*0.02175),"")</f>
        <v>4.3499999999999997E-2</v>
      </c>
      <c r="X248" s="69" t="s">
        <v>48</v>
      </c>
      <c r="Y248" s="70" t="s">
        <v>48</v>
      </c>
      <c r="AC248" s="219" t="s">
        <v>68</v>
      </c>
    </row>
    <row r="249" spans="1:29" ht="27" customHeight="1" x14ac:dyDescent="0.25">
      <c r="A249" s="64" t="s">
        <v>435</v>
      </c>
      <c r="B249" s="64" t="s">
        <v>436</v>
      </c>
      <c r="C249" s="37">
        <v>4301051109</v>
      </c>
      <c r="D249" s="308">
        <v>4607091383942</v>
      </c>
      <c r="E249" s="308"/>
      <c r="F249" s="63">
        <v>0.42</v>
      </c>
      <c r="G249" s="38">
        <v>6</v>
      </c>
      <c r="H249" s="63">
        <v>2.52</v>
      </c>
      <c r="I249" s="63">
        <v>2.7919999999999998</v>
      </c>
      <c r="J249" s="38">
        <v>156</v>
      </c>
      <c r="K249" s="39" t="s">
        <v>145</v>
      </c>
      <c r="L249" s="38">
        <v>45</v>
      </c>
      <c r="M249" s="39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10"/>
      <c r="O249" s="310"/>
      <c r="P249" s="310"/>
      <c r="Q249" s="311"/>
      <c r="R249" s="40" t="s">
        <v>48</v>
      </c>
      <c r="S249" s="40" t="s">
        <v>48</v>
      </c>
      <c r="T249" s="41" t="s">
        <v>0</v>
      </c>
      <c r="U249" s="59">
        <v>210</v>
      </c>
      <c r="V249" s="56">
        <f>IFERROR(IF(U249="",0,CEILING((U249/$H249),1)*$H249),"")</f>
        <v>211.68</v>
      </c>
      <c r="W249" s="42">
        <f>IFERROR(IF(V249=0,"",ROUNDUP(V249/H249,0)*0.00753),"")</f>
        <v>0.63251999999999997</v>
      </c>
      <c r="X249" s="69" t="s">
        <v>48</v>
      </c>
      <c r="Y249" s="70" t="s">
        <v>48</v>
      </c>
      <c r="AC249" s="220" t="s">
        <v>68</v>
      </c>
    </row>
    <row r="250" spans="1:29" ht="27" customHeight="1" x14ac:dyDescent="0.25">
      <c r="A250" s="64" t="s">
        <v>437</v>
      </c>
      <c r="B250" s="64" t="s">
        <v>438</v>
      </c>
      <c r="C250" s="37">
        <v>4301051300</v>
      </c>
      <c r="D250" s="308">
        <v>4607091383959</v>
      </c>
      <c r="E250" s="308"/>
      <c r="F250" s="63">
        <v>0.42</v>
      </c>
      <c r="G250" s="38">
        <v>6</v>
      </c>
      <c r="H250" s="63">
        <v>2.52</v>
      </c>
      <c r="I250" s="63">
        <v>2.78</v>
      </c>
      <c r="J250" s="38">
        <v>156</v>
      </c>
      <c r="K250" s="39" t="s">
        <v>82</v>
      </c>
      <c r="L250" s="38">
        <v>35</v>
      </c>
      <c r="M250" s="39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10"/>
      <c r="O250" s="310"/>
      <c r="P250" s="310"/>
      <c r="Q250" s="311"/>
      <c r="R250" s="40" t="s">
        <v>48</v>
      </c>
      <c r="S250" s="40" t="s">
        <v>48</v>
      </c>
      <c r="T250" s="41" t="s">
        <v>0</v>
      </c>
      <c r="U250" s="59">
        <v>63</v>
      </c>
      <c r="V250" s="56">
        <f>IFERROR(IF(U250="",0,CEILING((U250/$H250),1)*$H250),"")</f>
        <v>63</v>
      </c>
      <c r="W250" s="42">
        <f>IFERROR(IF(V250=0,"",ROUNDUP(V250/H250,0)*0.00753),"")</f>
        <v>0.18825</v>
      </c>
      <c r="X250" s="69" t="s">
        <v>48</v>
      </c>
      <c r="Y250" s="70" t="s">
        <v>48</v>
      </c>
      <c r="AC250" s="221" t="s">
        <v>68</v>
      </c>
    </row>
    <row r="251" spans="1:29" x14ac:dyDescent="0.2">
      <c r="A251" s="306"/>
      <c r="B251" s="306"/>
      <c r="C251" s="306"/>
      <c r="D251" s="306"/>
      <c r="E251" s="306"/>
      <c r="F251" s="306"/>
      <c r="G251" s="306"/>
      <c r="H251" s="306"/>
      <c r="I251" s="306"/>
      <c r="J251" s="306"/>
      <c r="K251" s="306"/>
      <c r="L251" s="317"/>
      <c r="M251" s="314" t="s">
        <v>43</v>
      </c>
      <c r="N251" s="315"/>
      <c r="O251" s="315"/>
      <c r="P251" s="315"/>
      <c r="Q251" s="315"/>
      <c r="R251" s="315"/>
      <c r="S251" s="316"/>
      <c r="T251" s="43" t="s">
        <v>42</v>
      </c>
      <c r="U251" s="44">
        <f>IFERROR(U248/H248,"0")+IFERROR(U249/H249,"0")+IFERROR(U250/H250,"0")</f>
        <v>110.30864197530863</v>
      </c>
      <c r="V251" s="44">
        <f>IFERROR(V248/H248,"0")+IFERROR(V249/H249,"0")+IFERROR(V250/H250,"0")</f>
        <v>111</v>
      </c>
      <c r="W251" s="44">
        <f>IFERROR(IF(W248="",0,W248),"0")+IFERROR(IF(W249="",0,W249),"0")+IFERROR(IF(W250="",0,W250),"0")</f>
        <v>0.86426999999999998</v>
      </c>
      <c r="X251" s="68"/>
      <c r="Y251" s="68"/>
    </row>
    <row r="252" spans="1:29" x14ac:dyDescent="0.2">
      <c r="A252" s="306"/>
      <c r="B252" s="306"/>
      <c r="C252" s="306"/>
      <c r="D252" s="306"/>
      <c r="E252" s="306"/>
      <c r="F252" s="306"/>
      <c r="G252" s="306"/>
      <c r="H252" s="306"/>
      <c r="I252" s="306"/>
      <c r="J252" s="306"/>
      <c r="K252" s="306"/>
      <c r="L252" s="317"/>
      <c r="M252" s="314" t="s">
        <v>43</v>
      </c>
      <c r="N252" s="315"/>
      <c r="O252" s="315"/>
      <c r="P252" s="315"/>
      <c r="Q252" s="315"/>
      <c r="R252" s="315"/>
      <c r="S252" s="316"/>
      <c r="T252" s="43" t="s">
        <v>0</v>
      </c>
      <c r="U252" s="44">
        <f>IFERROR(SUM(U248:U250),"0")</f>
        <v>289</v>
      </c>
      <c r="V252" s="44">
        <f>IFERROR(SUM(V248:V250),"0")</f>
        <v>290.88</v>
      </c>
      <c r="W252" s="43"/>
      <c r="X252" s="68"/>
      <c r="Y252" s="68"/>
    </row>
    <row r="253" spans="1:29" ht="14.25" customHeight="1" x14ac:dyDescent="0.25">
      <c r="A253" s="318" t="s">
        <v>214</v>
      </c>
      <c r="B253" s="318"/>
      <c r="C253" s="318"/>
      <c r="D253" s="318"/>
      <c r="E253" s="318"/>
      <c r="F253" s="318"/>
      <c r="G253" s="318"/>
      <c r="H253" s="318"/>
      <c r="I253" s="318"/>
      <c r="J253" s="318"/>
      <c r="K253" s="318"/>
      <c r="L253" s="318"/>
      <c r="M253" s="318"/>
      <c r="N253" s="318"/>
      <c r="O253" s="318"/>
      <c r="P253" s="318"/>
      <c r="Q253" s="318"/>
      <c r="R253" s="318"/>
      <c r="S253" s="318"/>
      <c r="T253" s="318"/>
      <c r="U253" s="318"/>
      <c r="V253" s="318"/>
      <c r="W253" s="318"/>
      <c r="X253" s="67"/>
      <c r="Y253" s="67"/>
    </row>
    <row r="254" spans="1:29" ht="27" customHeight="1" x14ac:dyDescent="0.25">
      <c r="A254" s="64" t="s">
        <v>439</v>
      </c>
      <c r="B254" s="64" t="s">
        <v>440</v>
      </c>
      <c r="C254" s="37">
        <v>4301060324</v>
      </c>
      <c r="D254" s="308">
        <v>4607091388831</v>
      </c>
      <c r="E254" s="308"/>
      <c r="F254" s="63">
        <v>0.38</v>
      </c>
      <c r="G254" s="38">
        <v>6</v>
      </c>
      <c r="H254" s="63">
        <v>2.2799999999999998</v>
      </c>
      <c r="I254" s="63">
        <v>2.552</v>
      </c>
      <c r="J254" s="38">
        <v>156</v>
      </c>
      <c r="K254" s="39" t="s">
        <v>82</v>
      </c>
      <c r="L254" s="38">
        <v>40</v>
      </c>
      <c r="M254" s="3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10"/>
      <c r="O254" s="310"/>
      <c r="P254" s="310"/>
      <c r="Q254" s="311"/>
      <c r="R254" s="40" t="s">
        <v>48</v>
      </c>
      <c r="S254" s="40" t="s">
        <v>48</v>
      </c>
      <c r="T254" s="41" t="s">
        <v>0</v>
      </c>
      <c r="U254" s="59">
        <v>22.8</v>
      </c>
      <c r="V254" s="56">
        <f>IFERROR(IF(U254="",0,CEILING((U254/$H254),1)*$H254),"")</f>
        <v>22.799999999999997</v>
      </c>
      <c r="W254" s="42">
        <f>IFERROR(IF(V254=0,"",ROUNDUP(V254/H254,0)*0.00753),"")</f>
        <v>7.5300000000000006E-2</v>
      </c>
      <c r="X254" s="69" t="s">
        <v>48</v>
      </c>
      <c r="Y254" s="70" t="s">
        <v>48</v>
      </c>
      <c r="AC254" s="222" t="s">
        <v>68</v>
      </c>
    </row>
    <row r="255" spans="1:29" x14ac:dyDescent="0.2">
      <c r="A255" s="306"/>
      <c r="B255" s="306"/>
      <c r="C255" s="306"/>
      <c r="D255" s="306"/>
      <c r="E255" s="306"/>
      <c r="F255" s="306"/>
      <c r="G255" s="306"/>
      <c r="H255" s="306"/>
      <c r="I255" s="306"/>
      <c r="J255" s="306"/>
      <c r="K255" s="306"/>
      <c r="L255" s="317"/>
      <c r="M255" s="314" t="s">
        <v>43</v>
      </c>
      <c r="N255" s="315"/>
      <c r="O255" s="315"/>
      <c r="P255" s="315"/>
      <c r="Q255" s="315"/>
      <c r="R255" s="315"/>
      <c r="S255" s="316"/>
      <c r="T255" s="43" t="s">
        <v>42</v>
      </c>
      <c r="U255" s="44">
        <f>IFERROR(U254/H254,"0")</f>
        <v>10.000000000000002</v>
      </c>
      <c r="V255" s="44">
        <f>IFERROR(V254/H254,"0")</f>
        <v>10</v>
      </c>
      <c r="W255" s="44">
        <f>IFERROR(IF(W254="",0,W254),"0")</f>
        <v>7.5300000000000006E-2</v>
      </c>
      <c r="X255" s="68"/>
      <c r="Y255" s="68"/>
    </row>
    <row r="256" spans="1:29" x14ac:dyDescent="0.2">
      <c r="A256" s="306"/>
      <c r="B256" s="306"/>
      <c r="C256" s="306"/>
      <c r="D256" s="306"/>
      <c r="E256" s="306"/>
      <c r="F256" s="306"/>
      <c r="G256" s="306"/>
      <c r="H256" s="306"/>
      <c r="I256" s="306"/>
      <c r="J256" s="306"/>
      <c r="K256" s="306"/>
      <c r="L256" s="317"/>
      <c r="M256" s="314" t="s">
        <v>43</v>
      </c>
      <c r="N256" s="315"/>
      <c r="O256" s="315"/>
      <c r="P256" s="315"/>
      <c r="Q256" s="315"/>
      <c r="R256" s="315"/>
      <c r="S256" s="316"/>
      <c r="T256" s="43" t="s">
        <v>0</v>
      </c>
      <c r="U256" s="44">
        <f>IFERROR(SUM(U254:U254),"0")</f>
        <v>22.8</v>
      </c>
      <c r="V256" s="44">
        <f>IFERROR(SUM(V254:V254),"0")</f>
        <v>22.799999999999997</v>
      </c>
      <c r="W256" s="43"/>
      <c r="X256" s="68"/>
      <c r="Y256" s="68"/>
    </row>
    <row r="257" spans="1:29" ht="14.25" customHeight="1" x14ac:dyDescent="0.25">
      <c r="A257" s="318" t="s">
        <v>97</v>
      </c>
      <c r="B257" s="318"/>
      <c r="C257" s="318"/>
      <c r="D257" s="318"/>
      <c r="E257" s="318"/>
      <c r="F257" s="318"/>
      <c r="G257" s="318"/>
      <c r="H257" s="318"/>
      <c r="I257" s="318"/>
      <c r="J257" s="318"/>
      <c r="K257" s="318"/>
      <c r="L257" s="318"/>
      <c r="M257" s="318"/>
      <c r="N257" s="318"/>
      <c r="O257" s="318"/>
      <c r="P257" s="318"/>
      <c r="Q257" s="318"/>
      <c r="R257" s="318"/>
      <c r="S257" s="318"/>
      <c r="T257" s="318"/>
      <c r="U257" s="318"/>
      <c r="V257" s="318"/>
      <c r="W257" s="318"/>
      <c r="X257" s="67"/>
      <c r="Y257" s="67"/>
    </row>
    <row r="258" spans="1:29" ht="27" customHeight="1" x14ac:dyDescent="0.25">
      <c r="A258" s="64" t="s">
        <v>441</v>
      </c>
      <c r="B258" s="64" t="s">
        <v>442</v>
      </c>
      <c r="C258" s="37">
        <v>4301032015</v>
      </c>
      <c r="D258" s="308">
        <v>4607091383102</v>
      </c>
      <c r="E258" s="308"/>
      <c r="F258" s="63">
        <v>0.17</v>
      </c>
      <c r="G258" s="38">
        <v>15</v>
      </c>
      <c r="H258" s="63">
        <v>2.5499999999999998</v>
      </c>
      <c r="I258" s="63">
        <v>2.9750000000000001</v>
      </c>
      <c r="J258" s="38">
        <v>156</v>
      </c>
      <c r="K258" s="39" t="s">
        <v>101</v>
      </c>
      <c r="L258" s="38">
        <v>180</v>
      </c>
      <c r="M258" s="39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10"/>
      <c r="O258" s="310"/>
      <c r="P258" s="310"/>
      <c r="Q258" s="311"/>
      <c r="R258" s="40" t="s">
        <v>48</v>
      </c>
      <c r="S258" s="40" t="s">
        <v>48</v>
      </c>
      <c r="T258" s="41" t="s">
        <v>0</v>
      </c>
      <c r="U258" s="59">
        <v>17</v>
      </c>
      <c r="V258" s="56">
        <f>IFERROR(IF(U258="",0,CEILING((U258/$H258),1)*$H258),"")</f>
        <v>17.849999999999998</v>
      </c>
      <c r="W258" s="42">
        <f>IFERROR(IF(V258=0,"",ROUNDUP(V258/H258,0)*0.00753),"")</f>
        <v>5.271E-2</v>
      </c>
      <c r="X258" s="69" t="s">
        <v>48</v>
      </c>
      <c r="Y258" s="70" t="s">
        <v>48</v>
      </c>
      <c r="AC258" s="223" t="s">
        <v>68</v>
      </c>
    </row>
    <row r="259" spans="1:29" x14ac:dyDescent="0.2">
      <c r="A259" s="306"/>
      <c r="B259" s="306"/>
      <c r="C259" s="306"/>
      <c r="D259" s="306"/>
      <c r="E259" s="306"/>
      <c r="F259" s="306"/>
      <c r="G259" s="306"/>
      <c r="H259" s="306"/>
      <c r="I259" s="306"/>
      <c r="J259" s="306"/>
      <c r="K259" s="306"/>
      <c r="L259" s="317"/>
      <c r="M259" s="314" t="s">
        <v>43</v>
      </c>
      <c r="N259" s="315"/>
      <c r="O259" s="315"/>
      <c r="P259" s="315"/>
      <c r="Q259" s="315"/>
      <c r="R259" s="315"/>
      <c r="S259" s="316"/>
      <c r="T259" s="43" t="s">
        <v>42</v>
      </c>
      <c r="U259" s="44">
        <f>IFERROR(U258/H258,"0")</f>
        <v>6.666666666666667</v>
      </c>
      <c r="V259" s="44">
        <f>IFERROR(V258/H258,"0")</f>
        <v>7</v>
      </c>
      <c r="W259" s="44">
        <f>IFERROR(IF(W258="",0,W258),"0")</f>
        <v>5.271E-2</v>
      </c>
      <c r="X259" s="68"/>
      <c r="Y259" s="68"/>
    </row>
    <row r="260" spans="1:29" x14ac:dyDescent="0.2">
      <c r="A260" s="306"/>
      <c r="B260" s="306"/>
      <c r="C260" s="306"/>
      <c r="D260" s="306"/>
      <c r="E260" s="306"/>
      <c r="F260" s="306"/>
      <c r="G260" s="306"/>
      <c r="H260" s="306"/>
      <c r="I260" s="306"/>
      <c r="J260" s="306"/>
      <c r="K260" s="306"/>
      <c r="L260" s="317"/>
      <c r="M260" s="314" t="s">
        <v>43</v>
      </c>
      <c r="N260" s="315"/>
      <c r="O260" s="315"/>
      <c r="P260" s="315"/>
      <c r="Q260" s="315"/>
      <c r="R260" s="315"/>
      <c r="S260" s="316"/>
      <c r="T260" s="43" t="s">
        <v>0</v>
      </c>
      <c r="U260" s="44">
        <f>IFERROR(SUM(U258:U258),"0")</f>
        <v>17</v>
      </c>
      <c r="V260" s="44">
        <f>IFERROR(SUM(V258:V258),"0")</f>
        <v>17.849999999999998</v>
      </c>
      <c r="W260" s="43"/>
      <c r="X260" s="68"/>
      <c r="Y260" s="68"/>
    </row>
    <row r="261" spans="1:29" ht="14.25" customHeight="1" x14ac:dyDescent="0.25">
      <c r="A261" s="318" t="s">
        <v>109</v>
      </c>
      <c r="B261" s="318"/>
      <c r="C261" s="318"/>
      <c r="D261" s="318"/>
      <c r="E261" s="318"/>
      <c r="F261" s="318"/>
      <c r="G261" s="318"/>
      <c r="H261" s="318"/>
      <c r="I261" s="318"/>
      <c r="J261" s="318"/>
      <c r="K261" s="318"/>
      <c r="L261" s="318"/>
      <c r="M261" s="318"/>
      <c r="N261" s="318"/>
      <c r="O261" s="318"/>
      <c r="P261" s="318"/>
      <c r="Q261" s="318"/>
      <c r="R261" s="318"/>
      <c r="S261" s="318"/>
      <c r="T261" s="318"/>
      <c r="U261" s="318"/>
      <c r="V261" s="318"/>
      <c r="W261" s="318"/>
      <c r="X261" s="67"/>
      <c r="Y261" s="67"/>
    </row>
    <row r="262" spans="1:29" ht="27" customHeight="1" x14ac:dyDescent="0.25">
      <c r="A262" s="64" t="s">
        <v>443</v>
      </c>
      <c r="B262" s="64" t="s">
        <v>444</v>
      </c>
      <c r="C262" s="37">
        <v>4301032026</v>
      </c>
      <c r="D262" s="308">
        <v>4607091389142</v>
      </c>
      <c r="E262" s="308"/>
      <c r="F262" s="63">
        <v>0.15</v>
      </c>
      <c r="G262" s="38">
        <v>10</v>
      </c>
      <c r="H262" s="63">
        <v>1.5</v>
      </c>
      <c r="I262" s="63">
        <v>1.76</v>
      </c>
      <c r="J262" s="38">
        <v>200</v>
      </c>
      <c r="K262" s="39" t="s">
        <v>445</v>
      </c>
      <c r="L262" s="38">
        <v>150</v>
      </c>
      <c r="M262" s="394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10"/>
      <c r="O262" s="310"/>
      <c r="P262" s="310"/>
      <c r="Q262" s="311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IFERROR(IF(V262=0,"",ROUNDUP(V262/H262,0)*0.00673),"")</f>
        <v/>
      </c>
      <c r="X262" s="69" t="s">
        <v>48</v>
      </c>
      <c r="Y262" s="70" t="s">
        <v>48</v>
      </c>
      <c r="AC262" s="224" t="s">
        <v>68</v>
      </c>
    </row>
    <row r="263" spans="1:29" x14ac:dyDescent="0.2">
      <c r="A263" s="306"/>
      <c r="B263" s="306"/>
      <c r="C263" s="306"/>
      <c r="D263" s="306"/>
      <c r="E263" s="306"/>
      <c r="F263" s="306"/>
      <c r="G263" s="306"/>
      <c r="H263" s="306"/>
      <c r="I263" s="306"/>
      <c r="J263" s="306"/>
      <c r="K263" s="306"/>
      <c r="L263" s="317"/>
      <c r="M263" s="314" t="s">
        <v>43</v>
      </c>
      <c r="N263" s="315"/>
      <c r="O263" s="315"/>
      <c r="P263" s="315"/>
      <c r="Q263" s="315"/>
      <c r="R263" s="315"/>
      <c r="S263" s="316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06"/>
      <c r="B264" s="306"/>
      <c r="C264" s="306"/>
      <c r="D264" s="306"/>
      <c r="E264" s="306"/>
      <c r="F264" s="306"/>
      <c r="G264" s="306"/>
      <c r="H264" s="306"/>
      <c r="I264" s="306"/>
      <c r="J264" s="306"/>
      <c r="K264" s="306"/>
      <c r="L264" s="317"/>
      <c r="M264" s="314" t="s">
        <v>43</v>
      </c>
      <c r="N264" s="315"/>
      <c r="O264" s="315"/>
      <c r="P264" s="315"/>
      <c r="Q264" s="315"/>
      <c r="R264" s="315"/>
      <c r="S264" s="316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23" t="s">
        <v>446</v>
      </c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3"/>
      <c r="M265" s="323"/>
      <c r="N265" s="323"/>
      <c r="O265" s="323"/>
      <c r="P265" s="323"/>
      <c r="Q265" s="323"/>
      <c r="R265" s="323"/>
      <c r="S265" s="323"/>
      <c r="T265" s="323"/>
      <c r="U265" s="323"/>
      <c r="V265" s="323"/>
      <c r="W265" s="323"/>
      <c r="X265" s="55"/>
      <c r="Y265" s="55"/>
    </row>
    <row r="266" spans="1:29" ht="16.5" customHeight="1" x14ac:dyDescent="0.25">
      <c r="A266" s="324" t="s">
        <v>447</v>
      </c>
      <c r="B266" s="324"/>
      <c r="C266" s="324"/>
      <c r="D266" s="324"/>
      <c r="E266" s="324"/>
      <c r="F266" s="324"/>
      <c r="G266" s="324"/>
      <c r="H266" s="324"/>
      <c r="I266" s="324"/>
      <c r="J266" s="324"/>
      <c r="K266" s="324"/>
      <c r="L266" s="324"/>
      <c r="M266" s="324"/>
      <c r="N266" s="324"/>
      <c r="O266" s="324"/>
      <c r="P266" s="324"/>
      <c r="Q266" s="324"/>
      <c r="R266" s="324"/>
      <c r="S266" s="324"/>
      <c r="T266" s="324"/>
      <c r="U266" s="324"/>
      <c r="V266" s="324"/>
      <c r="W266" s="324"/>
      <c r="X266" s="66"/>
      <c r="Y266" s="66"/>
    </row>
    <row r="267" spans="1:29" ht="14.25" customHeight="1" x14ac:dyDescent="0.25">
      <c r="A267" s="318" t="s">
        <v>121</v>
      </c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8"/>
      <c r="N267" s="318"/>
      <c r="O267" s="318"/>
      <c r="P267" s="318"/>
      <c r="Q267" s="318"/>
      <c r="R267" s="318"/>
      <c r="S267" s="318"/>
      <c r="T267" s="318"/>
      <c r="U267" s="318"/>
      <c r="V267" s="318"/>
      <c r="W267" s="318"/>
      <c r="X267" s="67"/>
      <c r="Y267" s="67"/>
    </row>
    <row r="268" spans="1:29" ht="27" customHeight="1" x14ac:dyDescent="0.25">
      <c r="A268" s="64" t="s">
        <v>448</v>
      </c>
      <c r="B268" s="64" t="s">
        <v>449</v>
      </c>
      <c r="C268" s="37">
        <v>4301011239</v>
      </c>
      <c r="D268" s="308">
        <v>4607091383997</v>
      </c>
      <c r="E268" s="308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250</v>
      </c>
      <c r="L268" s="38">
        <v>60</v>
      </c>
      <c r="M268" s="3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0"/>
      <c r="O268" s="310"/>
      <c r="P268" s="310"/>
      <c r="Q268" s="311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IFERROR(IF(V268=0,"",ROUNDUP(V268/H268,0)*0.02039),"")</f>
        <v/>
      </c>
      <c r="X268" s="69" t="s">
        <v>48</v>
      </c>
      <c r="Y268" s="70" t="s">
        <v>48</v>
      </c>
      <c r="AC268" s="225" t="s">
        <v>68</v>
      </c>
    </row>
    <row r="269" spans="1:29" ht="27" customHeight="1" x14ac:dyDescent="0.25">
      <c r="A269" s="64" t="s">
        <v>448</v>
      </c>
      <c r="B269" s="64" t="s">
        <v>450</v>
      </c>
      <c r="C269" s="37">
        <v>4301011339</v>
      </c>
      <c r="D269" s="308">
        <v>4607091383997</v>
      </c>
      <c r="E269" s="308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82</v>
      </c>
      <c r="L269" s="38">
        <v>60</v>
      </c>
      <c r="M269" s="3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0"/>
      <c r="O269" s="310"/>
      <c r="P269" s="310"/>
      <c r="Q269" s="311"/>
      <c r="R269" s="40" t="s">
        <v>48</v>
      </c>
      <c r="S269" s="40" t="s">
        <v>48</v>
      </c>
      <c r="T269" s="41" t="s">
        <v>0</v>
      </c>
      <c r="U269" s="59">
        <v>800</v>
      </c>
      <c r="V269" s="56">
        <f t="shared" si="13"/>
        <v>810</v>
      </c>
      <c r="W269" s="42">
        <f>IFERROR(IF(V269=0,"",ROUNDUP(V269/H269,0)*0.02175),"")</f>
        <v>1.1744999999999999</v>
      </c>
      <c r="X269" s="69" t="s">
        <v>48</v>
      </c>
      <c r="Y269" s="70" t="s">
        <v>48</v>
      </c>
      <c r="AC269" s="226" t="s">
        <v>68</v>
      </c>
    </row>
    <row r="270" spans="1:29" ht="27" customHeight="1" x14ac:dyDescent="0.25">
      <c r="A270" s="64" t="s">
        <v>451</v>
      </c>
      <c r="B270" s="64" t="s">
        <v>452</v>
      </c>
      <c r="C270" s="37">
        <v>4301011326</v>
      </c>
      <c r="D270" s="308">
        <v>4607091384130</v>
      </c>
      <c r="E270" s="308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82</v>
      </c>
      <c r="L270" s="38">
        <v>60</v>
      </c>
      <c r="M270" s="3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0"/>
      <c r="O270" s="310"/>
      <c r="P270" s="310"/>
      <c r="Q270" s="311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68</v>
      </c>
    </row>
    <row r="271" spans="1:29" ht="27" customHeight="1" x14ac:dyDescent="0.25">
      <c r="A271" s="64" t="s">
        <v>451</v>
      </c>
      <c r="B271" s="64" t="s">
        <v>453</v>
      </c>
      <c r="C271" s="37">
        <v>4301011240</v>
      </c>
      <c r="D271" s="308">
        <v>4607091384130</v>
      </c>
      <c r="E271" s="308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250</v>
      </c>
      <c r="L271" s="38">
        <v>60</v>
      </c>
      <c r="M271" s="3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0"/>
      <c r="O271" s="310"/>
      <c r="P271" s="310"/>
      <c r="Q271" s="311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  <c r="AC271" s="228" t="s">
        <v>68</v>
      </c>
    </row>
    <row r="272" spans="1:29" ht="16.5" customHeight="1" x14ac:dyDescent="0.25">
      <c r="A272" s="64" t="s">
        <v>454</v>
      </c>
      <c r="B272" s="64" t="s">
        <v>455</v>
      </c>
      <c r="C272" s="37">
        <v>4301011330</v>
      </c>
      <c r="D272" s="308">
        <v>4607091384147</v>
      </c>
      <c r="E272" s="308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82</v>
      </c>
      <c r="L272" s="38">
        <v>60</v>
      </c>
      <c r="M272" s="38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10"/>
      <c r="O272" s="310"/>
      <c r="P272" s="310"/>
      <c r="Q272" s="311"/>
      <c r="R272" s="40" t="s">
        <v>48</v>
      </c>
      <c r="S272" s="40" t="s">
        <v>48</v>
      </c>
      <c r="T272" s="41" t="s">
        <v>0</v>
      </c>
      <c r="U272" s="59">
        <v>60</v>
      </c>
      <c r="V272" s="56">
        <f t="shared" si="13"/>
        <v>60</v>
      </c>
      <c r="W272" s="42">
        <f>IFERROR(IF(V272=0,"",ROUNDUP(V272/H272,0)*0.02175),"")</f>
        <v>8.6999999999999994E-2</v>
      </c>
      <c r="X272" s="69" t="s">
        <v>48</v>
      </c>
      <c r="Y272" s="70" t="s">
        <v>48</v>
      </c>
      <c r="AC272" s="229" t="s">
        <v>68</v>
      </c>
    </row>
    <row r="273" spans="1:29" ht="16.5" customHeight="1" x14ac:dyDescent="0.25">
      <c r="A273" s="64" t="s">
        <v>454</v>
      </c>
      <c r="B273" s="64" t="s">
        <v>456</v>
      </c>
      <c r="C273" s="37">
        <v>4301011238</v>
      </c>
      <c r="D273" s="308">
        <v>4607091384147</v>
      </c>
      <c r="E273" s="308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250</v>
      </c>
      <c r="L273" s="38">
        <v>60</v>
      </c>
      <c r="M273" s="389" t="s">
        <v>457</v>
      </c>
      <c r="N273" s="310"/>
      <c r="O273" s="310"/>
      <c r="P273" s="310"/>
      <c r="Q273" s="311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68</v>
      </c>
    </row>
    <row r="274" spans="1:29" ht="27" customHeight="1" x14ac:dyDescent="0.25">
      <c r="A274" s="64" t="s">
        <v>458</v>
      </c>
      <c r="B274" s="64" t="s">
        <v>459</v>
      </c>
      <c r="C274" s="37">
        <v>4301011327</v>
      </c>
      <c r="D274" s="308">
        <v>4607091384154</v>
      </c>
      <c r="E274" s="308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82</v>
      </c>
      <c r="L274" s="38">
        <v>60</v>
      </c>
      <c r="M274" s="3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10"/>
      <c r="O274" s="310"/>
      <c r="P274" s="310"/>
      <c r="Q274" s="311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68</v>
      </c>
    </row>
    <row r="275" spans="1:29" ht="27" customHeight="1" x14ac:dyDescent="0.25">
      <c r="A275" s="64" t="s">
        <v>460</v>
      </c>
      <c r="B275" s="64" t="s">
        <v>461</v>
      </c>
      <c r="C275" s="37">
        <v>4301011332</v>
      </c>
      <c r="D275" s="308">
        <v>4607091384161</v>
      </c>
      <c r="E275" s="308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82</v>
      </c>
      <c r="L275" s="38">
        <v>60</v>
      </c>
      <c r="M275" s="38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10"/>
      <c r="O275" s="310"/>
      <c r="P275" s="310"/>
      <c r="Q275" s="311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68</v>
      </c>
    </row>
    <row r="276" spans="1:29" x14ac:dyDescent="0.2">
      <c r="A276" s="306"/>
      <c r="B276" s="306"/>
      <c r="C276" s="306"/>
      <c r="D276" s="306"/>
      <c r="E276" s="306"/>
      <c r="F276" s="306"/>
      <c r="G276" s="306"/>
      <c r="H276" s="306"/>
      <c r="I276" s="306"/>
      <c r="J276" s="306"/>
      <c r="K276" s="306"/>
      <c r="L276" s="317"/>
      <c r="M276" s="314" t="s">
        <v>43</v>
      </c>
      <c r="N276" s="315"/>
      <c r="O276" s="315"/>
      <c r="P276" s="315"/>
      <c r="Q276" s="315"/>
      <c r="R276" s="315"/>
      <c r="S276" s="316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57.333333333333336</v>
      </c>
      <c r="V276" s="44">
        <f>IFERROR(V268/H268,"0")+IFERROR(V269/H269,"0")+IFERROR(V270/H270,"0")+IFERROR(V271/H271,"0")+IFERROR(V272/H272,"0")+IFERROR(V273/H273,"0")+IFERROR(V274/H274,"0")+IFERROR(V275/H275,"0")</f>
        <v>58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1.2614999999999998</v>
      </c>
      <c r="X276" s="68"/>
      <c r="Y276" s="68"/>
    </row>
    <row r="277" spans="1:29" x14ac:dyDescent="0.2">
      <c r="A277" s="306"/>
      <c r="B277" s="306"/>
      <c r="C277" s="306"/>
      <c r="D277" s="306"/>
      <c r="E277" s="306"/>
      <c r="F277" s="306"/>
      <c r="G277" s="306"/>
      <c r="H277" s="306"/>
      <c r="I277" s="306"/>
      <c r="J277" s="306"/>
      <c r="K277" s="306"/>
      <c r="L277" s="317"/>
      <c r="M277" s="314" t="s">
        <v>43</v>
      </c>
      <c r="N277" s="315"/>
      <c r="O277" s="315"/>
      <c r="P277" s="315"/>
      <c r="Q277" s="315"/>
      <c r="R277" s="315"/>
      <c r="S277" s="316"/>
      <c r="T277" s="43" t="s">
        <v>0</v>
      </c>
      <c r="U277" s="44">
        <f>IFERROR(SUM(U268:U275),"0")</f>
        <v>860</v>
      </c>
      <c r="V277" s="44">
        <f>IFERROR(SUM(V268:V275),"0")</f>
        <v>870</v>
      </c>
      <c r="W277" s="43"/>
      <c r="X277" s="68"/>
      <c r="Y277" s="68"/>
    </row>
    <row r="278" spans="1:29" ht="14.25" customHeight="1" x14ac:dyDescent="0.25">
      <c r="A278" s="318" t="s">
        <v>114</v>
      </c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18"/>
      <c r="N278" s="318"/>
      <c r="O278" s="318"/>
      <c r="P278" s="318"/>
      <c r="Q278" s="318"/>
      <c r="R278" s="318"/>
      <c r="S278" s="318"/>
      <c r="T278" s="318"/>
      <c r="U278" s="318"/>
      <c r="V278" s="318"/>
      <c r="W278" s="318"/>
      <c r="X278" s="67"/>
      <c r="Y278" s="67"/>
    </row>
    <row r="279" spans="1:29" ht="27" customHeight="1" x14ac:dyDescent="0.25">
      <c r="A279" s="64" t="s">
        <v>462</v>
      </c>
      <c r="B279" s="64" t="s">
        <v>463</v>
      </c>
      <c r="C279" s="37">
        <v>4301020178</v>
      </c>
      <c r="D279" s="308">
        <v>4607091383980</v>
      </c>
      <c r="E279" s="308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117</v>
      </c>
      <c r="L279" s="38">
        <v>50</v>
      </c>
      <c r="M279" s="3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10"/>
      <c r="O279" s="310"/>
      <c r="P279" s="310"/>
      <c r="Q279" s="311"/>
      <c r="R279" s="40" t="s">
        <v>48</v>
      </c>
      <c r="S279" s="40" t="s">
        <v>48</v>
      </c>
      <c r="T279" s="41" t="s">
        <v>0</v>
      </c>
      <c r="U279" s="59">
        <v>800</v>
      </c>
      <c r="V279" s="56">
        <f>IFERROR(IF(U279="",0,CEILING((U279/$H279),1)*$H279),"")</f>
        <v>810</v>
      </c>
      <c r="W279" s="42">
        <f>IFERROR(IF(V279=0,"",ROUNDUP(V279/H279,0)*0.02175),"")</f>
        <v>1.1744999999999999</v>
      </c>
      <c r="X279" s="69" t="s">
        <v>48</v>
      </c>
      <c r="Y279" s="70" t="s">
        <v>48</v>
      </c>
      <c r="AC279" s="233" t="s">
        <v>68</v>
      </c>
    </row>
    <row r="280" spans="1:29" ht="27" customHeight="1" x14ac:dyDescent="0.25">
      <c r="A280" s="64" t="s">
        <v>464</v>
      </c>
      <c r="B280" s="64" t="s">
        <v>465</v>
      </c>
      <c r="C280" s="37">
        <v>4301020179</v>
      </c>
      <c r="D280" s="308">
        <v>4607091384178</v>
      </c>
      <c r="E280" s="308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117</v>
      </c>
      <c r="L280" s="38">
        <v>50</v>
      </c>
      <c r="M280" s="3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10"/>
      <c r="O280" s="310"/>
      <c r="P280" s="310"/>
      <c r="Q280" s="311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68</v>
      </c>
    </row>
    <row r="281" spans="1:29" x14ac:dyDescent="0.2">
      <c r="A281" s="306"/>
      <c r="B281" s="306"/>
      <c r="C281" s="306"/>
      <c r="D281" s="306"/>
      <c r="E281" s="306"/>
      <c r="F281" s="306"/>
      <c r="G281" s="306"/>
      <c r="H281" s="306"/>
      <c r="I281" s="306"/>
      <c r="J281" s="306"/>
      <c r="K281" s="306"/>
      <c r="L281" s="317"/>
      <c r="M281" s="314" t="s">
        <v>43</v>
      </c>
      <c r="N281" s="315"/>
      <c r="O281" s="315"/>
      <c r="P281" s="315"/>
      <c r="Q281" s="315"/>
      <c r="R281" s="315"/>
      <c r="S281" s="316"/>
      <c r="T281" s="43" t="s">
        <v>42</v>
      </c>
      <c r="U281" s="44">
        <f>IFERROR(U279/H279,"0")+IFERROR(U280/H280,"0")</f>
        <v>53.333333333333336</v>
      </c>
      <c r="V281" s="44">
        <f>IFERROR(V279/H279,"0")+IFERROR(V280/H280,"0")</f>
        <v>54</v>
      </c>
      <c r="W281" s="44">
        <f>IFERROR(IF(W279="",0,W279),"0")+IFERROR(IF(W280="",0,W280),"0")</f>
        <v>1.1744999999999999</v>
      </c>
      <c r="X281" s="68"/>
      <c r="Y281" s="68"/>
    </row>
    <row r="282" spans="1:29" x14ac:dyDescent="0.2">
      <c r="A282" s="306"/>
      <c r="B282" s="306"/>
      <c r="C282" s="306"/>
      <c r="D282" s="306"/>
      <c r="E282" s="306"/>
      <c r="F282" s="306"/>
      <c r="G282" s="306"/>
      <c r="H282" s="306"/>
      <c r="I282" s="306"/>
      <c r="J282" s="306"/>
      <c r="K282" s="306"/>
      <c r="L282" s="317"/>
      <c r="M282" s="314" t="s">
        <v>43</v>
      </c>
      <c r="N282" s="315"/>
      <c r="O282" s="315"/>
      <c r="P282" s="315"/>
      <c r="Q282" s="315"/>
      <c r="R282" s="315"/>
      <c r="S282" s="316"/>
      <c r="T282" s="43" t="s">
        <v>0</v>
      </c>
      <c r="U282" s="44">
        <f>IFERROR(SUM(U279:U280),"0")</f>
        <v>800</v>
      </c>
      <c r="V282" s="44">
        <f>IFERROR(SUM(V279:V280),"0")</f>
        <v>810</v>
      </c>
      <c r="W282" s="43"/>
      <c r="X282" s="68"/>
      <c r="Y282" s="68"/>
    </row>
    <row r="283" spans="1:29" ht="14.25" customHeight="1" x14ac:dyDescent="0.25">
      <c r="A283" s="318" t="s">
        <v>78</v>
      </c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18"/>
      <c r="M283" s="318"/>
      <c r="N283" s="318"/>
      <c r="O283" s="318"/>
      <c r="P283" s="318"/>
      <c r="Q283" s="318"/>
      <c r="R283" s="318"/>
      <c r="S283" s="318"/>
      <c r="T283" s="318"/>
      <c r="U283" s="318"/>
      <c r="V283" s="318"/>
      <c r="W283" s="318"/>
      <c r="X283" s="67"/>
      <c r="Y283" s="67"/>
    </row>
    <row r="284" spans="1:29" ht="27" customHeight="1" x14ac:dyDescent="0.25">
      <c r="A284" s="64" t="s">
        <v>466</v>
      </c>
      <c r="B284" s="64" t="s">
        <v>467</v>
      </c>
      <c r="C284" s="37">
        <v>4301031141</v>
      </c>
      <c r="D284" s="308">
        <v>4607091384833</v>
      </c>
      <c r="E284" s="308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82</v>
      </c>
      <c r="L284" s="38">
        <v>35</v>
      </c>
      <c r="M284" s="381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10"/>
      <c r="O284" s="310"/>
      <c r="P284" s="310"/>
      <c r="Q284" s="311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68</v>
      </c>
    </row>
    <row r="285" spans="1:29" ht="27" customHeight="1" x14ac:dyDescent="0.25">
      <c r="A285" s="64" t="s">
        <v>468</v>
      </c>
      <c r="B285" s="64" t="s">
        <v>469</v>
      </c>
      <c r="C285" s="37">
        <v>4301031137</v>
      </c>
      <c r="D285" s="308">
        <v>4607091384857</v>
      </c>
      <c r="E285" s="308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82</v>
      </c>
      <c r="L285" s="38">
        <v>35</v>
      </c>
      <c r="M285" s="38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0"/>
      <c r="O285" s="310"/>
      <c r="P285" s="310"/>
      <c r="Q285" s="311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  <c r="AC285" s="236" t="s">
        <v>68</v>
      </c>
    </row>
    <row r="286" spans="1:29" x14ac:dyDescent="0.2">
      <c r="A286" s="306"/>
      <c r="B286" s="306"/>
      <c r="C286" s="306"/>
      <c r="D286" s="306"/>
      <c r="E286" s="306"/>
      <c r="F286" s="306"/>
      <c r="G286" s="306"/>
      <c r="H286" s="306"/>
      <c r="I286" s="306"/>
      <c r="J286" s="306"/>
      <c r="K286" s="306"/>
      <c r="L286" s="317"/>
      <c r="M286" s="314" t="s">
        <v>43</v>
      </c>
      <c r="N286" s="315"/>
      <c r="O286" s="315"/>
      <c r="P286" s="315"/>
      <c r="Q286" s="315"/>
      <c r="R286" s="315"/>
      <c r="S286" s="316"/>
      <c r="T286" s="43" t="s">
        <v>42</v>
      </c>
      <c r="U286" s="44">
        <f>IFERROR(U284/H284,"0")+IFERROR(U285/H285,"0")</f>
        <v>0</v>
      </c>
      <c r="V286" s="44">
        <f>IFERROR(V284/H284,"0")+IFERROR(V285/H285,"0")</f>
        <v>0</v>
      </c>
      <c r="W286" s="44">
        <f>IFERROR(IF(W284="",0,W284),"0")+IFERROR(IF(W285="",0,W285),"0")</f>
        <v>0</v>
      </c>
      <c r="X286" s="68"/>
      <c r="Y286" s="68"/>
    </row>
    <row r="287" spans="1:29" x14ac:dyDescent="0.2">
      <c r="A287" s="306"/>
      <c r="B287" s="306"/>
      <c r="C287" s="306"/>
      <c r="D287" s="306"/>
      <c r="E287" s="306"/>
      <c r="F287" s="306"/>
      <c r="G287" s="306"/>
      <c r="H287" s="306"/>
      <c r="I287" s="306"/>
      <c r="J287" s="306"/>
      <c r="K287" s="306"/>
      <c r="L287" s="317"/>
      <c r="M287" s="314" t="s">
        <v>43</v>
      </c>
      <c r="N287" s="315"/>
      <c r="O287" s="315"/>
      <c r="P287" s="315"/>
      <c r="Q287" s="315"/>
      <c r="R287" s="315"/>
      <c r="S287" s="316"/>
      <c r="T287" s="43" t="s">
        <v>0</v>
      </c>
      <c r="U287" s="44">
        <f>IFERROR(SUM(U284:U285),"0")</f>
        <v>0</v>
      </c>
      <c r="V287" s="44">
        <f>IFERROR(SUM(V284:V285),"0")</f>
        <v>0</v>
      </c>
      <c r="W287" s="43"/>
      <c r="X287" s="68"/>
      <c r="Y287" s="68"/>
    </row>
    <row r="288" spans="1:29" ht="14.25" customHeight="1" x14ac:dyDescent="0.25">
      <c r="A288" s="318" t="s">
        <v>83</v>
      </c>
      <c r="B288" s="318"/>
      <c r="C288" s="318"/>
      <c r="D288" s="318"/>
      <c r="E288" s="318"/>
      <c r="F288" s="318"/>
      <c r="G288" s="318"/>
      <c r="H288" s="318"/>
      <c r="I288" s="318"/>
      <c r="J288" s="318"/>
      <c r="K288" s="318"/>
      <c r="L288" s="318"/>
      <c r="M288" s="318"/>
      <c r="N288" s="318"/>
      <c r="O288" s="318"/>
      <c r="P288" s="318"/>
      <c r="Q288" s="318"/>
      <c r="R288" s="318"/>
      <c r="S288" s="318"/>
      <c r="T288" s="318"/>
      <c r="U288" s="318"/>
      <c r="V288" s="318"/>
      <c r="W288" s="318"/>
      <c r="X288" s="67"/>
      <c r="Y288" s="67"/>
    </row>
    <row r="289" spans="1:29" ht="27" customHeight="1" x14ac:dyDescent="0.25">
      <c r="A289" s="64" t="s">
        <v>470</v>
      </c>
      <c r="B289" s="64" t="s">
        <v>471</v>
      </c>
      <c r="C289" s="37">
        <v>4301051298</v>
      </c>
      <c r="D289" s="308">
        <v>4607091384260</v>
      </c>
      <c r="E289" s="308"/>
      <c r="F289" s="63">
        <v>1.3</v>
      </c>
      <c r="G289" s="38">
        <v>6</v>
      </c>
      <c r="H289" s="63">
        <v>7.8</v>
      </c>
      <c r="I289" s="63">
        <v>8.3640000000000008</v>
      </c>
      <c r="J289" s="38">
        <v>56</v>
      </c>
      <c r="K289" s="39" t="s">
        <v>82</v>
      </c>
      <c r="L289" s="38">
        <v>35</v>
      </c>
      <c r="M289" s="3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0"/>
      <c r="O289" s="310"/>
      <c r="P289" s="310"/>
      <c r="Q289" s="311"/>
      <c r="R289" s="40" t="s">
        <v>48</v>
      </c>
      <c r="S289" s="40" t="s">
        <v>48</v>
      </c>
      <c r="T289" s="41" t="s">
        <v>0</v>
      </c>
      <c r="U289" s="59">
        <v>15</v>
      </c>
      <c r="V289" s="56">
        <f>IFERROR(IF(U289="",0,CEILING((U289/$H289),1)*$H289),"")</f>
        <v>15.6</v>
      </c>
      <c r="W289" s="42">
        <f>IFERROR(IF(V289=0,"",ROUNDUP(V289/H289,0)*0.02175),"")</f>
        <v>4.3499999999999997E-2</v>
      </c>
      <c r="X289" s="69" t="s">
        <v>48</v>
      </c>
      <c r="Y289" s="70" t="s">
        <v>48</v>
      </c>
      <c r="AC289" s="237" t="s">
        <v>68</v>
      </c>
    </row>
    <row r="290" spans="1:29" x14ac:dyDescent="0.2">
      <c r="A290" s="306"/>
      <c r="B290" s="306"/>
      <c r="C290" s="306"/>
      <c r="D290" s="306"/>
      <c r="E290" s="306"/>
      <c r="F290" s="306"/>
      <c r="G290" s="306"/>
      <c r="H290" s="306"/>
      <c r="I290" s="306"/>
      <c r="J290" s="306"/>
      <c r="K290" s="306"/>
      <c r="L290" s="317"/>
      <c r="M290" s="314" t="s">
        <v>43</v>
      </c>
      <c r="N290" s="315"/>
      <c r="O290" s="315"/>
      <c r="P290" s="315"/>
      <c r="Q290" s="315"/>
      <c r="R290" s="315"/>
      <c r="S290" s="316"/>
      <c r="T290" s="43" t="s">
        <v>42</v>
      </c>
      <c r="U290" s="44">
        <f>IFERROR(U289/H289,"0")</f>
        <v>1.9230769230769231</v>
      </c>
      <c r="V290" s="44">
        <f>IFERROR(V289/H289,"0")</f>
        <v>2</v>
      </c>
      <c r="W290" s="44">
        <f>IFERROR(IF(W289="",0,W289),"0")</f>
        <v>4.3499999999999997E-2</v>
      </c>
      <c r="X290" s="68"/>
      <c r="Y290" s="68"/>
    </row>
    <row r="291" spans="1:29" x14ac:dyDescent="0.2">
      <c r="A291" s="306"/>
      <c r="B291" s="306"/>
      <c r="C291" s="306"/>
      <c r="D291" s="306"/>
      <c r="E291" s="306"/>
      <c r="F291" s="306"/>
      <c r="G291" s="306"/>
      <c r="H291" s="306"/>
      <c r="I291" s="306"/>
      <c r="J291" s="306"/>
      <c r="K291" s="306"/>
      <c r="L291" s="317"/>
      <c r="M291" s="314" t="s">
        <v>43</v>
      </c>
      <c r="N291" s="315"/>
      <c r="O291" s="315"/>
      <c r="P291" s="315"/>
      <c r="Q291" s="315"/>
      <c r="R291" s="315"/>
      <c r="S291" s="316"/>
      <c r="T291" s="43" t="s">
        <v>0</v>
      </c>
      <c r="U291" s="44">
        <f>IFERROR(SUM(U289:U289),"0")</f>
        <v>15</v>
      </c>
      <c r="V291" s="44">
        <f>IFERROR(SUM(V289:V289),"0")</f>
        <v>15.6</v>
      </c>
      <c r="W291" s="43"/>
      <c r="X291" s="68"/>
      <c r="Y291" s="68"/>
    </row>
    <row r="292" spans="1:29" ht="14.25" customHeight="1" x14ac:dyDescent="0.25">
      <c r="A292" s="318" t="s">
        <v>214</v>
      </c>
      <c r="B292" s="318"/>
      <c r="C292" s="318"/>
      <c r="D292" s="318"/>
      <c r="E292" s="318"/>
      <c r="F292" s="318"/>
      <c r="G292" s="318"/>
      <c r="H292" s="318"/>
      <c r="I292" s="318"/>
      <c r="J292" s="318"/>
      <c r="K292" s="318"/>
      <c r="L292" s="318"/>
      <c r="M292" s="318"/>
      <c r="N292" s="318"/>
      <c r="O292" s="318"/>
      <c r="P292" s="318"/>
      <c r="Q292" s="318"/>
      <c r="R292" s="318"/>
      <c r="S292" s="318"/>
      <c r="T292" s="318"/>
      <c r="U292" s="318"/>
      <c r="V292" s="318"/>
      <c r="W292" s="318"/>
      <c r="X292" s="67"/>
      <c r="Y292" s="67"/>
    </row>
    <row r="293" spans="1:29" ht="16.5" customHeight="1" x14ac:dyDescent="0.25">
      <c r="A293" s="64" t="s">
        <v>472</v>
      </c>
      <c r="B293" s="64" t="s">
        <v>473</v>
      </c>
      <c r="C293" s="37">
        <v>4301060314</v>
      </c>
      <c r="D293" s="308">
        <v>4607091384673</v>
      </c>
      <c r="E293" s="308"/>
      <c r="F293" s="63">
        <v>1.3</v>
      </c>
      <c r="G293" s="38">
        <v>6</v>
      </c>
      <c r="H293" s="63">
        <v>7.8</v>
      </c>
      <c r="I293" s="63">
        <v>8.3640000000000008</v>
      </c>
      <c r="J293" s="38">
        <v>56</v>
      </c>
      <c r="K293" s="39" t="s">
        <v>82</v>
      </c>
      <c r="L293" s="38">
        <v>30</v>
      </c>
      <c r="M293" s="38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0"/>
      <c r="O293" s="310"/>
      <c r="P293" s="310"/>
      <c r="Q293" s="311"/>
      <c r="R293" s="40" t="s">
        <v>48</v>
      </c>
      <c r="S293" s="40" t="s">
        <v>48</v>
      </c>
      <c r="T293" s="41" t="s">
        <v>0</v>
      </c>
      <c r="U293" s="59">
        <v>0</v>
      </c>
      <c r="V293" s="56">
        <f>IFERROR(IF(U293="",0,CEILING((U293/$H293),1)*$H293),"")</f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  <c r="AC293" s="238" t="s">
        <v>68</v>
      </c>
    </row>
    <row r="294" spans="1:29" x14ac:dyDescent="0.2">
      <c r="A294" s="306"/>
      <c r="B294" s="306"/>
      <c r="C294" s="306"/>
      <c r="D294" s="306"/>
      <c r="E294" s="306"/>
      <c r="F294" s="306"/>
      <c r="G294" s="306"/>
      <c r="H294" s="306"/>
      <c r="I294" s="306"/>
      <c r="J294" s="306"/>
      <c r="K294" s="306"/>
      <c r="L294" s="317"/>
      <c r="M294" s="314" t="s">
        <v>43</v>
      </c>
      <c r="N294" s="315"/>
      <c r="O294" s="315"/>
      <c r="P294" s="315"/>
      <c r="Q294" s="315"/>
      <c r="R294" s="315"/>
      <c r="S294" s="316"/>
      <c r="T294" s="43" t="s">
        <v>42</v>
      </c>
      <c r="U294" s="44">
        <f>IFERROR(U293/H293,"0")</f>
        <v>0</v>
      </c>
      <c r="V294" s="44">
        <f>IFERROR(V293/H293,"0")</f>
        <v>0</v>
      </c>
      <c r="W294" s="44">
        <f>IFERROR(IF(W293="",0,W293),"0")</f>
        <v>0</v>
      </c>
      <c r="X294" s="68"/>
      <c r="Y294" s="68"/>
    </row>
    <row r="295" spans="1:29" x14ac:dyDescent="0.2">
      <c r="A295" s="306"/>
      <c r="B295" s="306"/>
      <c r="C295" s="306"/>
      <c r="D295" s="306"/>
      <c r="E295" s="306"/>
      <c r="F295" s="306"/>
      <c r="G295" s="306"/>
      <c r="H295" s="306"/>
      <c r="I295" s="306"/>
      <c r="J295" s="306"/>
      <c r="K295" s="306"/>
      <c r="L295" s="317"/>
      <c r="M295" s="314" t="s">
        <v>43</v>
      </c>
      <c r="N295" s="315"/>
      <c r="O295" s="315"/>
      <c r="P295" s="315"/>
      <c r="Q295" s="315"/>
      <c r="R295" s="315"/>
      <c r="S295" s="316"/>
      <c r="T295" s="43" t="s">
        <v>0</v>
      </c>
      <c r="U295" s="44">
        <f>IFERROR(SUM(U293:U293),"0")</f>
        <v>0</v>
      </c>
      <c r="V295" s="44">
        <f>IFERROR(SUM(V293:V293),"0")</f>
        <v>0</v>
      </c>
      <c r="W295" s="43"/>
      <c r="X295" s="68"/>
      <c r="Y295" s="68"/>
    </row>
    <row r="296" spans="1:29" ht="16.5" customHeight="1" x14ac:dyDescent="0.25">
      <c r="A296" s="324" t="s">
        <v>474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66"/>
      <c r="Y296" s="66"/>
    </row>
    <row r="297" spans="1:29" ht="14.25" customHeight="1" x14ac:dyDescent="0.25">
      <c r="A297" s="318" t="s">
        <v>121</v>
      </c>
      <c r="B297" s="318"/>
      <c r="C297" s="318"/>
      <c r="D297" s="318"/>
      <c r="E297" s="318"/>
      <c r="F297" s="318"/>
      <c r="G297" s="318"/>
      <c r="H297" s="318"/>
      <c r="I297" s="318"/>
      <c r="J297" s="318"/>
      <c r="K297" s="318"/>
      <c r="L297" s="318"/>
      <c r="M297" s="318"/>
      <c r="N297" s="318"/>
      <c r="O297" s="318"/>
      <c r="P297" s="318"/>
      <c r="Q297" s="318"/>
      <c r="R297" s="318"/>
      <c r="S297" s="318"/>
      <c r="T297" s="318"/>
      <c r="U297" s="318"/>
      <c r="V297" s="318"/>
      <c r="W297" s="318"/>
      <c r="X297" s="67"/>
      <c r="Y297" s="67"/>
    </row>
    <row r="298" spans="1:29" ht="27" customHeight="1" x14ac:dyDescent="0.25">
      <c r="A298" s="64" t="s">
        <v>475</v>
      </c>
      <c r="B298" s="64" t="s">
        <v>476</v>
      </c>
      <c r="C298" s="37">
        <v>4301011324</v>
      </c>
      <c r="D298" s="308">
        <v>4607091384185</v>
      </c>
      <c r="E298" s="308"/>
      <c r="F298" s="63">
        <v>0.8</v>
      </c>
      <c r="G298" s="38">
        <v>15</v>
      </c>
      <c r="H298" s="63">
        <v>12</v>
      </c>
      <c r="I298" s="63">
        <v>12.48</v>
      </c>
      <c r="J298" s="38">
        <v>56</v>
      </c>
      <c r="K298" s="39" t="s">
        <v>82</v>
      </c>
      <c r="L298" s="38">
        <v>60</v>
      </c>
      <c r="M298" s="3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0"/>
      <c r="O298" s="310"/>
      <c r="P298" s="310"/>
      <c r="Q298" s="311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68</v>
      </c>
    </row>
    <row r="299" spans="1:29" ht="27" customHeight="1" x14ac:dyDescent="0.25">
      <c r="A299" s="64" t="s">
        <v>477</v>
      </c>
      <c r="B299" s="64" t="s">
        <v>478</v>
      </c>
      <c r="C299" s="37">
        <v>4301011312</v>
      </c>
      <c r="D299" s="308">
        <v>4607091384192</v>
      </c>
      <c r="E299" s="308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117</v>
      </c>
      <c r="L299" s="38">
        <v>60</v>
      </c>
      <c r="M299" s="37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0"/>
      <c r="O299" s="310"/>
      <c r="P299" s="310"/>
      <c r="Q299" s="311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68</v>
      </c>
    </row>
    <row r="300" spans="1:29" ht="27" customHeight="1" x14ac:dyDescent="0.25">
      <c r="A300" s="64" t="s">
        <v>479</v>
      </c>
      <c r="B300" s="64" t="s">
        <v>480</v>
      </c>
      <c r="C300" s="37">
        <v>4301011483</v>
      </c>
      <c r="D300" s="308">
        <v>4680115881907</v>
      </c>
      <c r="E300" s="308"/>
      <c r="F300" s="63">
        <v>1.8</v>
      </c>
      <c r="G300" s="38">
        <v>6</v>
      </c>
      <c r="H300" s="63">
        <v>10.8</v>
      </c>
      <c r="I300" s="63">
        <v>11.28</v>
      </c>
      <c r="J300" s="38">
        <v>56</v>
      </c>
      <c r="K300" s="39" t="s">
        <v>82</v>
      </c>
      <c r="L300" s="38">
        <v>60</v>
      </c>
      <c r="M300" s="374" t="s">
        <v>481</v>
      </c>
      <c r="N300" s="310"/>
      <c r="O300" s="310"/>
      <c r="P300" s="310"/>
      <c r="Q300" s="311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241" t="s">
        <v>68</v>
      </c>
    </row>
    <row r="301" spans="1:29" ht="27" customHeight="1" x14ac:dyDescent="0.25">
      <c r="A301" s="64" t="s">
        <v>482</v>
      </c>
      <c r="B301" s="64" t="s">
        <v>483</v>
      </c>
      <c r="C301" s="37">
        <v>4301011303</v>
      </c>
      <c r="D301" s="308">
        <v>4607091384680</v>
      </c>
      <c r="E301" s="308"/>
      <c r="F301" s="63">
        <v>0.4</v>
      </c>
      <c r="G301" s="38">
        <v>10</v>
      </c>
      <c r="H301" s="63">
        <v>4</v>
      </c>
      <c r="I301" s="63">
        <v>4.21</v>
      </c>
      <c r="J301" s="38">
        <v>120</v>
      </c>
      <c r="K301" s="39" t="s">
        <v>82</v>
      </c>
      <c r="L301" s="38">
        <v>60</v>
      </c>
      <c r="M301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0"/>
      <c r="O301" s="310"/>
      <c r="P301" s="310"/>
      <c r="Q301" s="311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IFERROR(IF(V301=0,"",ROUNDUP(V301/H301,0)*0.00937),"")</f>
        <v/>
      </c>
      <c r="X301" s="69" t="s">
        <v>48</v>
      </c>
      <c r="Y301" s="70" t="s">
        <v>48</v>
      </c>
      <c r="AC301" s="242" t="s">
        <v>68</v>
      </c>
    </row>
    <row r="302" spans="1:29" x14ac:dyDescent="0.2">
      <c r="A302" s="306"/>
      <c r="B302" s="306"/>
      <c r="C302" s="306"/>
      <c r="D302" s="306"/>
      <c r="E302" s="306"/>
      <c r="F302" s="306"/>
      <c r="G302" s="306"/>
      <c r="H302" s="306"/>
      <c r="I302" s="306"/>
      <c r="J302" s="306"/>
      <c r="K302" s="306"/>
      <c r="L302" s="317"/>
      <c r="M302" s="314" t="s">
        <v>43</v>
      </c>
      <c r="N302" s="315"/>
      <c r="O302" s="315"/>
      <c r="P302" s="315"/>
      <c r="Q302" s="315"/>
      <c r="R302" s="315"/>
      <c r="S302" s="316"/>
      <c r="T302" s="43" t="s">
        <v>42</v>
      </c>
      <c r="U302" s="44">
        <f>IFERROR(U298/H298,"0")+IFERROR(U299/H299,"0")+IFERROR(U300/H300,"0")+IFERROR(U301/H301,"0")</f>
        <v>0</v>
      </c>
      <c r="V302" s="44">
        <f>IFERROR(V298/H298,"0")+IFERROR(V299/H299,"0")+IFERROR(V300/H300,"0")+IFERROR(V301/H301,"0")</f>
        <v>0</v>
      </c>
      <c r="W302" s="44">
        <f>IFERROR(IF(W298="",0,W298),"0")+IFERROR(IF(W299="",0,W299),"0")+IFERROR(IF(W300="",0,W300),"0")+IFERROR(IF(W301="",0,W301),"0")</f>
        <v>0</v>
      </c>
      <c r="X302" s="68"/>
      <c r="Y302" s="68"/>
    </row>
    <row r="303" spans="1:29" x14ac:dyDescent="0.2">
      <c r="A303" s="306"/>
      <c r="B303" s="306"/>
      <c r="C303" s="306"/>
      <c r="D303" s="306"/>
      <c r="E303" s="306"/>
      <c r="F303" s="306"/>
      <c r="G303" s="306"/>
      <c r="H303" s="306"/>
      <c r="I303" s="306"/>
      <c r="J303" s="306"/>
      <c r="K303" s="306"/>
      <c r="L303" s="317"/>
      <c r="M303" s="314" t="s">
        <v>43</v>
      </c>
      <c r="N303" s="315"/>
      <c r="O303" s="315"/>
      <c r="P303" s="315"/>
      <c r="Q303" s="315"/>
      <c r="R303" s="315"/>
      <c r="S303" s="316"/>
      <c r="T303" s="43" t="s">
        <v>0</v>
      </c>
      <c r="U303" s="44">
        <f>IFERROR(SUM(U298:U301),"0")</f>
        <v>0</v>
      </c>
      <c r="V303" s="44">
        <f>IFERROR(SUM(V298:V301),"0")</f>
        <v>0</v>
      </c>
      <c r="W303" s="43"/>
      <c r="X303" s="68"/>
      <c r="Y303" s="68"/>
    </row>
    <row r="304" spans="1:29" ht="14.25" customHeight="1" x14ac:dyDescent="0.25">
      <c r="A304" s="318" t="s">
        <v>78</v>
      </c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18"/>
      <c r="N304" s="318"/>
      <c r="O304" s="318"/>
      <c r="P304" s="318"/>
      <c r="Q304" s="318"/>
      <c r="R304" s="318"/>
      <c r="S304" s="318"/>
      <c r="T304" s="318"/>
      <c r="U304" s="318"/>
      <c r="V304" s="318"/>
      <c r="W304" s="318"/>
      <c r="X304" s="67"/>
      <c r="Y304" s="67"/>
    </row>
    <row r="305" spans="1:29" ht="27" customHeight="1" x14ac:dyDescent="0.25">
      <c r="A305" s="64" t="s">
        <v>484</v>
      </c>
      <c r="B305" s="64" t="s">
        <v>485</v>
      </c>
      <c r="C305" s="37">
        <v>4301031139</v>
      </c>
      <c r="D305" s="308">
        <v>4607091384802</v>
      </c>
      <c r="E305" s="308"/>
      <c r="F305" s="63">
        <v>0.73</v>
      </c>
      <c r="G305" s="38">
        <v>6</v>
      </c>
      <c r="H305" s="63">
        <v>4.38</v>
      </c>
      <c r="I305" s="63">
        <v>4.58</v>
      </c>
      <c r="J305" s="38">
        <v>156</v>
      </c>
      <c r="K305" s="39" t="s">
        <v>82</v>
      </c>
      <c r="L305" s="38">
        <v>35</v>
      </c>
      <c r="M305" s="3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0"/>
      <c r="O305" s="310"/>
      <c r="P305" s="310"/>
      <c r="Q305" s="311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IFERROR(IF(V305=0,"",ROUNDUP(V305/H305,0)*0.00753),"")</f>
        <v/>
      </c>
      <c r="X305" s="69" t="s">
        <v>48</v>
      </c>
      <c r="Y305" s="70" t="s">
        <v>48</v>
      </c>
      <c r="AC305" s="243" t="s">
        <v>68</v>
      </c>
    </row>
    <row r="306" spans="1:29" ht="27" customHeight="1" x14ac:dyDescent="0.25">
      <c r="A306" s="64" t="s">
        <v>486</v>
      </c>
      <c r="B306" s="64" t="s">
        <v>487</v>
      </c>
      <c r="C306" s="37">
        <v>4301031140</v>
      </c>
      <c r="D306" s="308">
        <v>4607091384826</v>
      </c>
      <c r="E306" s="308"/>
      <c r="F306" s="63">
        <v>0.35</v>
      </c>
      <c r="G306" s="38">
        <v>8</v>
      </c>
      <c r="H306" s="63">
        <v>2.8</v>
      </c>
      <c r="I306" s="63">
        <v>2.9</v>
      </c>
      <c r="J306" s="38">
        <v>234</v>
      </c>
      <c r="K306" s="39" t="s">
        <v>82</v>
      </c>
      <c r="L306" s="38">
        <v>35</v>
      </c>
      <c r="M306" s="3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0"/>
      <c r="O306" s="310"/>
      <c r="P306" s="310"/>
      <c r="Q306" s="311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IFERROR(IF(V306=0,"",ROUNDUP(V306/H306,0)*0.00502),"")</f>
        <v/>
      </c>
      <c r="X306" s="69" t="s">
        <v>48</v>
      </c>
      <c r="Y306" s="70" t="s">
        <v>48</v>
      </c>
      <c r="AC306" s="244" t="s">
        <v>68</v>
      </c>
    </row>
    <row r="307" spans="1:29" x14ac:dyDescent="0.2">
      <c r="A307" s="306"/>
      <c r="B307" s="306"/>
      <c r="C307" s="306"/>
      <c r="D307" s="306"/>
      <c r="E307" s="306"/>
      <c r="F307" s="306"/>
      <c r="G307" s="306"/>
      <c r="H307" s="306"/>
      <c r="I307" s="306"/>
      <c r="J307" s="306"/>
      <c r="K307" s="306"/>
      <c r="L307" s="317"/>
      <c r="M307" s="314" t="s">
        <v>43</v>
      </c>
      <c r="N307" s="315"/>
      <c r="O307" s="315"/>
      <c r="P307" s="315"/>
      <c r="Q307" s="315"/>
      <c r="R307" s="315"/>
      <c r="S307" s="316"/>
      <c r="T307" s="43" t="s">
        <v>42</v>
      </c>
      <c r="U307" s="44">
        <f>IFERROR(U305/H305,"0")+IFERROR(U306/H306,"0")</f>
        <v>0</v>
      </c>
      <c r="V307" s="44">
        <f>IFERROR(V305/H305,"0")+IFERROR(V306/H306,"0")</f>
        <v>0</v>
      </c>
      <c r="W307" s="44">
        <f>IFERROR(IF(W305="",0,W305),"0")+IFERROR(IF(W306="",0,W306),"0")</f>
        <v>0</v>
      </c>
      <c r="X307" s="68"/>
      <c r="Y307" s="68"/>
    </row>
    <row r="308" spans="1:29" x14ac:dyDescent="0.2">
      <c r="A308" s="306"/>
      <c r="B308" s="306"/>
      <c r="C308" s="306"/>
      <c r="D308" s="306"/>
      <c r="E308" s="306"/>
      <c r="F308" s="306"/>
      <c r="G308" s="306"/>
      <c r="H308" s="306"/>
      <c r="I308" s="306"/>
      <c r="J308" s="306"/>
      <c r="K308" s="306"/>
      <c r="L308" s="317"/>
      <c r="M308" s="314" t="s">
        <v>43</v>
      </c>
      <c r="N308" s="315"/>
      <c r="O308" s="315"/>
      <c r="P308" s="315"/>
      <c r="Q308" s="315"/>
      <c r="R308" s="315"/>
      <c r="S308" s="316"/>
      <c r="T308" s="43" t="s">
        <v>0</v>
      </c>
      <c r="U308" s="44">
        <f>IFERROR(SUM(U305:U306),"0")</f>
        <v>0</v>
      </c>
      <c r="V308" s="44">
        <f>IFERROR(SUM(V305:V306),"0")</f>
        <v>0</v>
      </c>
      <c r="W308" s="43"/>
      <c r="X308" s="68"/>
      <c r="Y308" s="68"/>
    </row>
    <row r="309" spans="1:29" ht="14.25" customHeight="1" x14ac:dyDescent="0.25">
      <c r="A309" s="318" t="s">
        <v>83</v>
      </c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18"/>
      <c r="N309" s="318"/>
      <c r="O309" s="318"/>
      <c r="P309" s="318"/>
      <c r="Q309" s="318"/>
      <c r="R309" s="318"/>
      <c r="S309" s="318"/>
      <c r="T309" s="318"/>
      <c r="U309" s="318"/>
      <c r="V309" s="318"/>
      <c r="W309" s="318"/>
      <c r="X309" s="67"/>
      <c r="Y309" s="67"/>
    </row>
    <row r="310" spans="1:29" ht="27" customHeight="1" x14ac:dyDescent="0.25">
      <c r="A310" s="64" t="s">
        <v>488</v>
      </c>
      <c r="B310" s="64" t="s">
        <v>489</v>
      </c>
      <c r="C310" s="37">
        <v>4301051445</v>
      </c>
      <c r="D310" s="308">
        <v>4680115881976</v>
      </c>
      <c r="E310" s="308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82</v>
      </c>
      <c r="L310" s="38">
        <v>40</v>
      </c>
      <c r="M310" s="372" t="s">
        <v>490</v>
      </c>
      <c r="N310" s="310"/>
      <c r="O310" s="310"/>
      <c r="P310" s="310"/>
      <c r="Q310" s="311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245</v>
      </c>
      <c r="AC310" s="245" t="s">
        <v>68</v>
      </c>
    </row>
    <row r="311" spans="1:29" ht="27" customHeight="1" x14ac:dyDescent="0.25">
      <c r="A311" s="64" t="s">
        <v>491</v>
      </c>
      <c r="B311" s="64" t="s">
        <v>492</v>
      </c>
      <c r="C311" s="37">
        <v>4301051444</v>
      </c>
      <c r="D311" s="308">
        <v>4680115881969</v>
      </c>
      <c r="E311" s="308"/>
      <c r="F311" s="63">
        <v>0.4</v>
      </c>
      <c r="G311" s="38">
        <v>6</v>
      </c>
      <c r="H311" s="63">
        <v>2.4</v>
      </c>
      <c r="I311" s="63">
        <v>2.6</v>
      </c>
      <c r="J311" s="38">
        <v>156</v>
      </c>
      <c r="K311" s="39" t="s">
        <v>82</v>
      </c>
      <c r="L311" s="38">
        <v>40</v>
      </c>
      <c r="M311" s="373" t="s">
        <v>493</v>
      </c>
      <c r="N311" s="310"/>
      <c r="O311" s="310"/>
      <c r="P311" s="310"/>
      <c r="Q311" s="311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245</v>
      </c>
      <c r="AC311" s="246" t="s">
        <v>68</v>
      </c>
    </row>
    <row r="312" spans="1:29" ht="27" customHeight="1" x14ac:dyDescent="0.25">
      <c r="A312" s="64" t="s">
        <v>494</v>
      </c>
      <c r="B312" s="64" t="s">
        <v>495</v>
      </c>
      <c r="C312" s="37">
        <v>4301051303</v>
      </c>
      <c r="D312" s="308">
        <v>4607091384246</v>
      </c>
      <c r="E312" s="308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82</v>
      </c>
      <c r="L312" s="38">
        <v>40</v>
      </c>
      <c r="M312" s="36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10"/>
      <c r="O312" s="310"/>
      <c r="P312" s="310"/>
      <c r="Q312" s="311"/>
      <c r="R312" s="40" t="s">
        <v>48</v>
      </c>
      <c r="S312" s="40" t="s">
        <v>48</v>
      </c>
      <c r="T312" s="41" t="s">
        <v>0</v>
      </c>
      <c r="U312" s="59">
        <v>60</v>
      </c>
      <c r="V312" s="56">
        <f>IFERROR(IF(U312="",0,CEILING((U312/$H312),1)*$H312),"")</f>
        <v>62.4</v>
      </c>
      <c r="W312" s="42">
        <f>IFERROR(IF(V312=0,"",ROUNDUP(V312/H312,0)*0.02175),"")</f>
        <v>0.17399999999999999</v>
      </c>
      <c r="X312" s="69" t="s">
        <v>48</v>
      </c>
      <c r="Y312" s="70" t="s">
        <v>48</v>
      </c>
      <c r="AC312" s="247" t="s">
        <v>68</v>
      </c>
    </row>
    <row r="313" spans="1:29" ht="27" customHeight="1" x14ac:dyDescent="0.25">
      <c r="A313" s="64" t="s">
        <v>496</v>
      </c>
      <c r="B313" s="64" t="s">
        <v>497</v>
      </c>
      <c r="C313" s="37">
        <v>4301051297</v>
      </c>
      <c r="D313" s="308">
        <v>4607091384253</v>
      </c>
      <c r="E313" s="308"/>
      <c r="F313" s="63">
        <v>0.4</v>
      </c>
      <c r="G313" s="38">
        <v>6</v>
      </c>
      <c r="H313" s="63">
        <v>2.4</v>
      </c>
      <c r="I313" s="63">
        <v>2.6840000000000002</v>
      </c>
      <c r="J313" s="38">
        <v>156</v>
      </c>
      <c r="K313" s="39" t="s">
        <v>82</v>
      </c>
      <c r="L313" s="38">
        <v>40</v>
      </c>
      <c r="M313" s="3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10"/>
      <c r="O313" s="310"/>
      <c r="P313" s="310"/>
      <c r="Q313" s="311"/>
      <c r="R313" s="40" t="s">
        <v>48</v>
      </c>
      <c r="S313" s="40" t="s">
        <v>48</v>
      </c>
      <c r="T313" s="41" t="s">
        <v>0</v>
      </c>
      <c r="U313" s="59">
        <v>36</v>
      </c>
      <c r="V313" s="56">
        <f>IFERROR(IF(U313="",0,CEILING((U313/$H313),1)*$H313),"")</f>
        <v>36</v>
      </c>
      <c r="W313" s="42">
        <f>IFERROR(IF(V313=0,"",ROUNDUP(V313/H313,0)*0.00753),"")</f>
        <v>0.11295000000000001</v>
      </c>
      <c r="X313" s="69" t="s">
        <v>48</v>
      </c>
      <c r="Y313" s="70" t="s">
        <v>48</v>
      </c>
      <c r="AC313" s="248" t="s">
        <v>68</v>
      </c>
    </row>
    <row r="314" spans="1:29" x14ac:dyDescent="0.2">
      <c r="A314" s="306"/>
      <c r="B314" s="306"/>
      <c r="C314" s="306"/>
      <c r="D314" s="306"/>
      <c r="E314" s="306"/>
      <c r="F314" s="306"/>
      <c r="G314" s="306"/>
      <c r="H314" s="306"/>
      <c r="I314" s="306"/>
      <c r="J314" s="306"/>
      <c r="K314" s="306"/>
      <c r="L314" s="317"/>
      <c r="M314" s="314" t="s">
        <v>43</v>
      </c>
      <c r="N314" s="315"/>
      <c r="O314" s="315"/>
      <c r="P314" s="315"/>
      <c r="Q314" s="315"/>
      <c r="R314" s="315"/>
      <c r="S314" s="316"/>
      <c r="T314" s="43" t="s">
        <v>42</v>
      </c>
      <c r="U314" s="44">
        <f>IFERROR(U310/H310,"0")+IFERROR(U311/H311,"0")+IFERROR(U312/H312,"0")+IFERROR(U313/H313,"0")</f>
        <v>22.692307692307693</v>
      </c>
      <c r="V314" s="44">
        <f>IFERROR(V310/H310,"0")+IFERROR(V311/H311,"0")+IFERROR(V312/H312,"0")+IFERROR(V313/H313,"0")</f>
        <v>23</v>
      </c>
      <c r="W314" s="44">
        <f>IFERROR(IF(W310="",0,W310),"0")+IFERROR(IF(W311="",0,W311),"0")+IFERROR(IF(W312="",0,W312),"0")+IFERROR(IF(W313="",0,W313),"0")</f>
        <v>0.28694999999999998</v>
      </c>
      <c r="X314" s="68"/>
      <c r="Y314" s="68"/>
    </row>
    <row r="315" spans="1:29" x14ac:dyDescent="0.2">
      <c r="A315" s="306"/>
      <c r="B315" s="306"/>
      <c r="C315" s="306"/>
      <c r="D315" s="306"/>
      <c r="E315" s="306"/>
      <c r="F315" s="306"/>
      <c r="G315" s="306"/>
      <c r="H315" s="306"/>
      <c r="I315" s="306"/>
      <c r="J315" s="306"/>
      <c r="K315" s="306"/>
      <c r="L315" s="317"/>
      <c r="M315" s="314" t="s">
        <v>43</v>
      </c>
      <c r="N315" s="315"/>
      <c r="O315" s="315"/>
      <c r="P315" s="315"/>
      <c r="Q315" s="315"/>
      <c r="R315" s="315"/>
      <c r="S315" s="316"/>
      <c r="T315" s="43" t="s">
        <v>0</v>
      </c>
      <c r="U315" s="44">
        <f>IFERROR(SUM(U310:U313),"0")</f>
        <v>96</v>
      </c>
      <c r="V315" s="44">
        <f>IFERROR(SUM(V310:V313),"0")</f>
        <v>98.4</v>
      </c>
      <c r="W315" s="43"/>
      <c r="X315" s="68"/>
      <c r="Y315" s="68"/>
    </row>
    <row r="316" spans="1:29" ht="14.25" customHeight="1" x14ac:dyDescent="0.25">
      <c r="A316" s="318" t="s">
        <v>214</v>
      </c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18"/>
      <c r="N316" s="318"/>
      <c r="O316" s="318"/>
      <c r="P316" s="318"/>
      <c r="Q316" s="318"/>
      <c r="R316" s="318"/>
      <c r="S316" s="318"/>
      <c r="T316" s="318"/>
      <c r="U316" s="318"/>
      <c r="V316" s="318"/>
      <c r="W316" s="318"/>
      <c r="X316" s="67"/>
      <c r="Y316" s="67"/>
    </row>
    <row r="317" spans="1:29" ht="27" customHeight="1" x14ac:dyDescent="0.25">
      <c r="A317" s="64" t="s">
        <v>498</v>
      </c>
      <c r="B317" s="64" t="s">
        <v>499</v>
      </c>
      <c r="C317" s="37">
        <v>4301060322</v>
      </c>
      <c r="D317" s="308">
        <v>4607091389357</v>
      </c>
      <c r="E317" s="308"/>
      <c r="F317" s="63">
        <v>1.3</v>
      </c>
      <c r="G317" s="38">
        <v>6</v>
      </c>
      <c r="H317" s="63">
        <v>7.8</v>
      </c>
      <c r="I317" s="63">
        <v>8.2799999999999994</v>
      </c>
      <c r="J317" s="38">
        <v>56</v>
      </c>
      <c r="K317" s="39" t="s">
        <v>82</v>
      </c>
      <c r="L317" s="38">
        <v>40</v>
      </c>
      <c r="M317" s="370" t="s">
        <v>500</v>
      </c>
      <c r="N317" s="310"/>
      <c r="O317" s="310"/>
      <c r="P317" s="310"/>
      <c r="Q317" s="311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49" t="s">
        <v>68</v>
      </c>
    </row>
    <row r="318" spans="1:29" x14ac:dyDescent="0.2">
      <c r="A318" s="306"/>
      <c r="B318" s="306"/>
      <c r="C318" s="306"/>
      <c r="D318" s="306"/>
      <c r="E318" s="306"/>
      <c r="F318" s="306"/>
      <c r="G318" s="306"/>
      <c r="H318" s="306"/>
      <c r="I318" s="306"/>
      <c r="J318" s="306"/>
      <c r="K318" s="306"/>
      <c r="L318" s="317"/>
      <c r="M318" s="314" t="s">
        <v>43</v>
      </c>
      <c r="N318" s="315"/>
      <c r="O318" s="315"/>
      <c r="P318" s="315"/>
      <c r="Q318" s="315"/>
      <c r="R318" s="315"/>
      <c r="S318" s="316"/>
      <c r="T318" s="43" t="s">
        <v>42</v>
      </c>
      <c r="U318" s="44">
        <f>IFERROR(U317/H317,"0")</f>
        <v>0</v>
      </c>
      <c r="V318" s="44">
        <f>IFERROR(V317/H317,"0")</f>
        <v>0</v>
      </c>
      <c r="W318" s="44">
        <f>IFERROR(IF(W317="",0,W317),"0")</f>
        <v>0</v>
      </c>
      <c r="X318" s="68"/>
      <c r="Y318" s="68"/>
    </row>
    <row r="319" spans="1:29" x14ac:dyDescent="0.2">
      <c r="A319" s="306"/>
      <c r="B319" s="306"/>
      <c r="C319" s="306"/>
      <c r="D319" s="306"/>
      <c r="E319" s="306"/>
      <c r="F319" s="306"/>
      <c r="G319" s="306"/>
      <c r="H319" s="306"/>
      <c r="I319" s="306"/>
      <c r="J319" s="306"/>
      <c r="K319" s="306"/>
      <c r="L319" s="317"/>
      <c r="M319" s="314" t="s">
        <v>43</v>
      </c>
      <c r="N319" s="315"/>
      <c r="O319" s="315"/>
      <c r="P319" s="315"/>
      <c r="Q319" s="315"/>
      <c r="R319" s="315"/>
      <c r="S319" s="316"/>
      <c r="T319" s="43" t="s">
        <v>0</v>
      </c>
      <c r="U319" s="44">
        <f>IFERROR(SUM(U317:U317),"0")</f>
        <v>0</v>
      </c>
      <c r="V319" s="44">
        <f>IFERROR(SUM(V317:V317),"0")</f>
        <v>0</v>
      </c>
      <c r="W319" s="43"/>
      <c r="X319" s="68"/>
      <c r="Y319" s="68"/>
    </row>
    <row r="320" spans="1:29" ht="27.75" customHeight="1" x14ac:dyDescent="0.2">
      <c r="A320" s="323" t="s">
        <v>501</v>
      </c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3"/>
      <c r="N320" s="323"/>
      <c r="O320" s="323"/>
      <c r="P320" s="323"/>
      <c r="Q320" s="323"/>
      <c r="R320" s="323"/>
      <c r="S320" s="323"/>
      <c r="T320" s="323"/>
      <c r="U320" s="323"/>
      <c r="V320" s="323"/>
      <c r="W320" s="323"/>
      <c r="X320" s="55"/>
      <c r="Y320" s="55"/>
    </row>
    <row r="321" spans="1:29" ht="16.5" customHeight="1" x14ac:dyDescent="0.25">
      <c r="A321" s="324" t="s">
        <v>502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66"/>
      <c r="Y321" s="66"/>
    </row>
    <row r="322" spans="1:29" ht="14.25" customHeight="1" x14ac:dyDescent="0.25">
      <c r="A322" s="318" t="s">
        <v>121</v>
      </c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8"/>
      <c r="M322" s="318"/>
      <c r="N322" s="318"/>
      <c r="O322" s="318"/>
      <c r="P322" s="318"/>
      <c r="Q322" s="318"/>
      <c r="R322" s="318"/>
      <c r="S322" s="318"/>
      <c r="T322" s="318"/>
      <c r="U322" s="318"/>
      <c r="V322" s="318"/>
      <c r="W322" s="318"/>
      <c r="X322" s="67"/>
      <c r="Y322" s="67"/>
    </row>
    <row r="323" spans="1:29" ht="27" customHeight="1" x14ac:dyDescent="0.25">
      <c r="A323" s="64" t="s">
        <v>503</v>
      </c>
      <c r="B323" s="64" t="s">
        <v>504</v>
      </c>
      <c r="C323" s="37">
        <v>4301011428</v>
      </c>
      <c r="D323" s="308">
        <v>4607091389708</v>
      </c>
      <c r="E323" s="308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117</v>
      </c>
      <c r="L323" s="38">
        <v>50</v>
      </c>
      <c r="M323" s="3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0"/>
      <c r="O323" s="310"/>
      <c r="P323" s="310"/>
      <c r="Q323" s="311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68</v>
      </c>
    </row>
    <row r="324" spans="1:29" ht="27" customHeight="1" x14ac:dyDescent="0.25">
      <c r="A324" s="64" t="s">
        <v>505</v>
      </c>
      <c r="B324" s="64" t="s">
        <v>506</v>
      </c>
      <c r="C324" s="37">
        <v>4301011427</v>
      </c>
      <c r="D324" s="308">
        <v>4607091389692</v>
      </c>
      <c r="E324" s="308"/>
      <c r="F324" s="63">
        <v>0.45</v>
      </c>
      <c r="G324" s="38">
        <v>6</v>
      </c>
      <c r="H324" s="63">
        <v>2.7</v>
      </c>
      <c r="I324" s="63">
        <v>2.9</v>
      </c>
      <c r="J324" s="38">
        <v>156</v>
      </c>
      <c r="K324" s="39" t="s">
        <v>117</v>
      </c>
      <c r="L324" s="38">
        <v>50</v>
      </c>
      <c r="M324" s="367" t="s">
        <v>507</v>
      </c>
      <c r="N324" s="310"/>
      <c r="O324" s="310"/>
      <c r="P324" s="310"/>
      <c r="Q324" s="311"/>
      <c r="R324" s="40" t="s">
        <v>48</v>
      </c>
      <c r="S324" s="40" t="s">
        <v>48</v>
      </c>
      <c r="T324" s="41" t="s">
        <v>0</v>
      </c>
      <c r="U324" s="59">
        <v>27</v>
      </c>
      <c r="V324" s="56">
        <f>IFERROR(IF(U324="",0,CEILING((U324/$H324),1)*$H324),"")</f>
        <v>27</v>
      </c>
      <c r="W324" s="42">
        <f>IFERROR(IF(V324=0,"",ROUNDUP(V324/H324,0)*0.00753),"")</f>
        <v>7.5300000000000006E-2</v>
      </c>
      <c r="X324" s="69" t="s">
        <v>48</v>
      </c>
      <c r="Y324" s="70" t="s">
        <v>48</v>
      </c>
      <c r="AC324" s="251" t="s">
        <v>68</v>
      </c>
    </row>
    <row r="325" spans="1:29" x14ac:dyDescent="0.2">
      <c r="A325" s="306"/>
      <c r="B325" s="306"/>
      <c r="C325" s="306"/>
      <c r="D325" s="306"/>
      <c r="E325" s="306"/>
      <c r="F325" s="306"/>
      <c r="G325" s="306"/>
      <c r="H325" s="306"/>
      <c r="I325" s="306"/>
      <c r="J325" s="306"/>
      <c r="K325" s="306"/>
      <c r="L325" s="317"/>
      <c r="M325" s="314" t="s">
        <v>43</v>
      </c>
      <c r="N325" s="315"/>
      <c r="O325" s="315"/>
      <c r="P325" s="315"/>
      <c r="Q325" s="315"/>
      <c r="R325" s="315"/>
      <c r="S325" s="316"/>
      <c r="T325" s="43" t="s">
        <v>42</v>
      </c>
      <c r="U325" s="44">
        <f>IFERROR(U323/H323,"0")+IFERROR(U324/H324,"0")</f>
        <v>10</v>
      </c>
      <c r="V325" s="44">
        <f>IFERROR(V323/H323,"0")+IFERROR(V324/H324,"0")</f>
        <v>10</v>
      </c>
      <c r="W325" s="44">
        <f>IFERROR(IF(W323="",0,W323),"0")+IFERROR(IF(W324="",0,W324),"0")</f>
        <v>7.5300000000000006E-2</v>
      </c>
      <c r="X325" s="68"/>
      <c r="Y325" s="68"/>
    </row>
    <row r="326" spans="1:29" x14ac:dyDescent="0.2">
      <c r="A326" s="306"/>
      <c r="B326" s="306"/>
      <c r="C326" s="306"/>
      <c r="D326" s="306"/>
      <c r="E326" s="306"/>
      <c r="F326" s="306"/>
      <c r="G326" s="306"/>
      <c r="H326" s="306"/>
      <c r="I326" s="306"/>
      <c r="J326" s="306"/>
      <c r="K326" s="306"/>
      <c r="L326" s="317"/>
      <c r="M326" s="314" t="s">
        <v>43</v>
      </c>
      <c r="N326" s="315"/>
      <c r="O326" s="315"/>
      <c r="P326" s="315"/>
      <c r="Q326" s="315"/>
      <c r="R326" s="315"/>
      <c r="S326" s="316"/>
      <c r="T326" s="43" t="s">
        <v>0</v>
      </c>
      <c r="U326" s="44">
        <f>IFERROR(SUM(U323:U324),"0")</f>
        <v>27</v>
      </c>
      <c r="V326" s="44">
        <f>IFERROR(SUM(V323:V324),"0")</f>
        <v>27</v>
      </c>
      <c r="W326" s="43"/>
      <c r="X326" s="68"/>
      <c r="Y326" s="68"/>
    </row>
    <row r="327" spans="1:29" ht="14.25" customHeight="1" x14ac:dyDescent="0.25">
      <c r="A327" s="318" t="s">
        <v>78</v>
      </c>
      <c r="B327" s="318"/>
      <c r="C327" s="318"/>
      <c r="D327" s="318"/>
      <c r="E327" s="318"/>
      <c r="F327" s="318"/>
      <c r="G327" s="318"/>
      <c r="H327" s="318"/>
      <c r="I327" s="318"/>
      <c r="J327" s="318"/>
      <c r="K327" s="318"/>
      <c r="L327" s="318"/>
      <c r="M327" s="318"/>
      <c r="N327" s="318"/>
      <c r="O327" s="318"/>
      <c r="P327" s="318"/>
      <c r="Q327" s="318"/>
      <c r="R327" s="318"/>
      <c r="S327" s="318"/>
      <c r="T327" s="318"/>
      <c r="U327" s="318"/>
      <c r="V327" s="318"/>
      <c r="W327" s="318"/>
      <c r="X327" s="67"/>
      <c r="Y327" s="67"/>
    </row>
    <row r="328" spans="1:29" ht="27" customHeight="1" x14ac:dyDescent="0.25">
      <c r="A328" s="64" t="s">
        <v>508</v>
      </c>
      <c r="B328" s="64" t="s">
        <v>509</v>
      </c>
      <c r="C328" s="37">
        <v>4301031177</v>
      </c>
      <c r="D328" s="308">
        <v>4607091389753</v>
      </c>
      <c r="E328" s="308"/>
      <c r="F328" s="63">
        <v>0.7</v>
      </c>
      <c r="G328" s="38">
        <v>6</v>
      </c>
      <c r="H328" s="63">
        <v>4.2</v>
      </c>
      <c r="I328" s="63">
        <v>4.43</v>
      </c>
      <c r="J328" s="38">
        <v>156</v>
      </c>
      <c r="K328" s="39" t="s">
        <v>82</v>
      </c>
      <c r="L328" s="38">
        <v>45</v>
      </c>
      <c r="M328" s="36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10"/>
      <c r="O328" s="310"/>
      <c r="P328" s="310"/>
      <c r="Q328" s="311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ref="V328:V334" si="14"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48</v>
      </c>
      <c r="AC328" s="252" t="s">
        <v>68</v>
      </c>
    </row>
    <row r="329" spans="1:29" ht="27" customHeight="1" x14ac:dyDescent="0.25">
      <c r="A329" s="64" t="s">
        <v>510</v>
      </c>
      <c r="B329" s="64" t="s">
        <v>511</v>
      </c>
      <c r="C329" s="37">
        <v>4301031174</v>
      </c>
      <c r="D329" s="308">
        <v>4607091389760</v>
      </c>
      <c r="E329" s="308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82</v>
      </c>
      <c r="L329" s="38">
        <v>45</v>
      </c>
      <c r="M329" s="36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10"/>
      <c r="O329" s="310"/>
      <c r="P329" s="310"/>
      <c r="Q329" s="311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253" t="s">
        <v>68</v>
      </c>
    </row>
    <row r="330" spans="1:29" ht="27" customHeight="1" x14ac:dyDescent="0.25">
      <c r="A330" s="64" t="s">
        <v>512</v>
      </c>
      <c r="B330" s="64" t="s">
        <v>513</v>
      </c>
      <c r="C330" s="37">
        <v>4301031175</v>
      </c>
      <c r="D330" s="308">
        <v>4607091389746</v>
      </c>
      <c r="E330" s="308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82</v>
      </c>
      <c r="L330" s="38">
        <v>45</v>
      </c>
      <c r="M330" s="3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10"/>
      <c r="O330" s="310"/>
      <c r="P330" s="310"/>
      <c r="Q330" s="311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68</v>
      </c>
    </row>
    <row r="331" spans="1:29" ht="27" customHeight="1" x14ac:dyDescent="0.25">
      <c r="A331" s="64" t="s">
        <v>514</v>
      </c>
      <c r="B331" s="64" t="s">
        <v>515</v>
      </c>
      <c r="C331" s="37">
        <v>4301031178</v>
      </c>
      <c r="D331" s="308">
        <v>4607091384338</v>
      </c>
      <c r="E331" s="308"/>
      <c r="F331" s="63">
        <v>0.35</v>
      </c>
      <c r="G331" s="38">
        <v>6</v>
      </c>
      <c r="H331" s="63">
        <v>2.1</v>
      </c>
      <c r="I331" s="63">
        <v>2.23</v>
      </c>
      <c r="J331" s="38">
        <v>234</v>
      </c>
      <c r="K331" s="39" t="s">
        <v>82</v>
      </c>
      <c r="L331" s="38">
        <v>45</v>
      </c>
      <c r="M331" s="35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10"/>
      <c r="O331" s="310"/>
      <c r="P331" s="310"/>
      <c r="Q331" s="311"/>
      <c r="R331" s="40" t="s">
        <v>48</v>
      </c>
      <c r="S331" s="40" t="s">
        <v>48</v>
      </c>
      <c r="T331" s="41" t="s">
        <v>0</v>
      </c>
      <c r="U331" s="59">
        <v>21</v>
      </c>
      <c r="V331" s="56">
        <f t="shared" si="14"/>
        <v>21</v>
      </c>
      <c r="W331" s="42">
        <f>IFERROR(IF(V331=0,"",ROUNDUP(V331/H331,0)*0.00502),"")</f>
        <v>5.0200000000000002E-2</v>
      </c>
      <c r="X331" s="69" t="s">
        <v>48</v>
      </c>
      <c r="Y331" s="70" t="s">
        <v>48</v>
      </c>
      <c r="AC331" s="255" t="s">
        <v>68</v>
      </c>
    </row>
    <row r="332" spans="1:29" ht="37.5" customHeight="1" x14ac:dyDescent="0.25">
      <c r="A332" s="64" t="s">
        <v>516</v>
      </c>
      <c r="B332" s="64" t="s">
        <v>517</v>
      </c>
      <c r="C332" s="37">
        <v>4301031171</v>
      </c>
      <c r="D332" s="308">
        <v>4607091389524</v>
      </c>
      <c r="E332" s="308"/>
      <c r="F332" s="63">
        <v>0.35</v>
      </c>
      <c r="G332" s="38">
        <v>6</v>
      </c>
      <c r="H332" s="63">
        <v>2.1</v>
      </c>
      <c r="I332" s="63">
        <v>2.23</v>
      </c>
      <c r="J332" s="38">
        <v>234</v>
      </c>
      <c r="K332" s="39" t="s">
        <v>82</v>
      </c>
      <c r="L332" s="38">
        <v>45</v>
      </c>
      <c r="M332" s="36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10"/>
      <c r="O332" s="310"/>
      <c r="P332" s="310"/>
      <c r="Q332" s="311"/>
      <c r="R332" s="40" t="s">
        <v>48</v>
      </c>
      <c r="S332" s="40" t="s">
        <v>48</v>
      </c>
      <c r="T332" s="41" t="s">
        <v>0</v>
      </c>
      <c r="U332" s="59">
        <v>42</v>
      </c>
      <c r="V332" s="56">
        <f t="shared" si="14"/>
        <v>42</v>
      </c>
      <c r="W332" s="42">
        <f>IFERROR(IF(V332=0,"",ROUNDUP(V332/H332,0)*0.00502),"")</f>
        <v>0.1004</v>
      </c>
      <c r="X332" s="69" t="s">
        <v>48</v>
      </c>
      <c r="Y332" s="70" t="s">
        <v>48</v>
      </c>
      <c r="AC332" s="256" t="s">
        <v>68</v>
      </c>
    </row>
    <row r="333" spans="1:29" ht="27" customHeight="1" x14ac:dyDescent="0.25">
      <c r="A333" s="64" t="s">
        <v>518</v>
      </c>
      <c r="B333" s="64" t="s">
        <v>519</v>
      </c>
      <c r="C333" s="37">
        <v>4301031170</v>
      </c>
      <c r="D333" s="308">
        <v>4607091384345</v>
      </c>
      <c r="E333" s="308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82</v>
      </c>
      <c r="L333" s="38">
        <v>45</v>
      </c>
      <c r="M333" s="36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10"/>
      <c r="O333" s="310"/>
      <c r="P333" s="310"/>
      <c r="Q333" s="311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  <c r="AC333" s="257" t="s">
        <v>68</v>
      </c>
    </row>
    <row r="334" spans="1:29" ht="27" customHeight="1" x14ac:dyDescent="0.25">
      <c r="A334" s="64" t="s">
        <v>520</v>
      </c>
      <c r="B334" s="64" t="s">
        <v>521</v>
      </c>
      <c r="C334" s="37">
        <v>4301031172</v>
      </c>
      <c r="D334" s="308">
        <v>4607091389531</v>
      </c>
      <c r="E334" s="308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82</v>
      </c>
      <c r="L334" s="38">
        <v>45</v>
      </c>
      <c r="M334" s="36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10"/>
      <c r="O334" s="310"/>
      <c r="P334" s="310"/>
      <c r="Q334" s="311"/>
      <c r="R334" s="40" t="s">
        <v>48</v>
      </c>
      <c r="S334" s="40" t="s">
        <v>48</v>
      </c>
      <c r="T334" s="41" t="s">
        <v>0</v>
      </c>
      <c r="U334" s="59">
        <v>52.5</v>
      </c>
      <c r="V334" s="56">
        <f t="shared" si="14"/>
        <v>52.5</v>
      </c>
      <c r="W334" s="42">
        <f>IFERROR(IF(V334=0,"",ROUNDUP(V334/H334,0)*0.00502),"")</f>
        <v>0.1255</v>
      </c>
      <c r="X334" s="69" t="s">
        <v>48</v>
      </c>
      <c r="Y334" s="70" t="s">
        <v>48</v>
      </c>
      <c r="AC334" s="258" t="s">
        <v>68</v>
      </c>
    </row>
    <row r="335" spans="1:29" x14ac:dyDescent="0.2">
      <c r="A335" s="306"/>
      <c r="B335" s="306"/>
      <c r="C335" s="306"/>
      <c r="D335" s="306"/>
      <c r="E335" s="306"/>
      <c r="F335" s="306"/>
      <c r="G335" s="306"/>
      <c r="H335" s="306"/>
      <c r="I335" s="306"/>
      <c r="J335" s="306"/>
      <c r="K335" s="306"/>
      <c r="L335" s="317"/>
      <c r="M335" s="314" t="s">
        <v>43</v>
      </c>
      <c r="N335" s="315"/>
      <c r="O335" s="315"/>
      <c r="P335" s="315"/>
      <c r="Q335" s="315"/>
      <c r="R335" s="315"/>
      <c r="S335" s="316"/>
      <c r="T335" s="43" t="s">
        <v>42</v>
      </c>
      <c r="U335" s="44">
        <f>IFERROR(U328/H328,"0")+IFERROR(U329/H329,"0")+IFERROR(U330/H330,"0")+IFERROR(U331/H331,"0")+IFERROR(U332/H332,"0")+IFERROR(U333/H333,"0")+IFERROR(U334/H334,"0")</f>
        <v>55</v>
      </c>
      <c r="V335" s="44">
        <f>IFERROR(V328/H328,"0")+IFERROR(V329/H329,"0")+IFERROR(V330/H330,"0")+IFERROR(V331/H331,"0")+IFERROR(V332/H332,"0")+IFERROR(V333/H333,"0")+IFERROR(V334/H334,"0")</f>
        <v>55</v>
      </c>
      <c r="W335" s="44">
        <f>IFERROR(IF(W328="",0,W328),"0")+IFERROR(IF(W329="",0,W329),"0")+IFERROR(IF(W330="",0,W330),"0")+IFERROR(IF(W331="",0,W331),"0")+IFERROR(IF(W332="",0,W332),"0")+IFERROR(IF(W333="",0,W333),"0")+IFERROR(IF(W334="",0,W334),"0")</f>
        <v>0.27610000000000001</v>
      </c>
      <c r="X335" s="68"/>
      <c r="Y335" s="68"/>
    </row>
    <row r="336" spans="1:29" x14ac:dyDescent="0.2">
      <c r="A336" s="306"/>
      <c r="B336" s="306"/>
      <c r="C336" s="306"/>
      <c r="D336" s="306"/>
      <c r="E336" s="306"/>
      <c r="F336" s="306"/>
      <c r="G336" s="306"/>
      <c r="H336" s="306"/>
      <c r="I336" s="306"/>
      <c r="J336" s="306"/>
      <c r="K336" s="306"/>
      <c r="L336" s="317"/>
      <c r="M336" s="314" t="s">
        <v>43</v>
      </c>
      <c r="N336" s="315"/>
      <c r="O336" s="315"/>
      <c r="P336" s="315"/>
      <c r="Q336" s="315"/>
      <c r="R336" s="315"/>
      <c r="S336" s="316"/>
      <c r="T336" s="43" t="s">
        <v>0</v>
      </c>
      <c r="U336" s="44">
        <f>IFERROR(SUM(U328:U334),"0")</f>
        <v>115.5</v>
      </c>
      <c r="V336" s="44">
        <f>IFERROR(SUM(V328:V334),"0")</f>
        <v>115.5</v>
      </c>
      <c r="W336" s="43"/>
      <c r="X336" s="68"/>
      <c r="Y336" s="68"/>
    </row>
    <row r="337" spans="1:29" ht="14.25" customHeight="1" x14ac:dyDescent="0.25">
      <c r="A337" s="318" t="s">
        <v>83</v>
      </c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8"/>
      <c r="M337" s="318"/>
      <c r="N337" s="318"/>
      <c r="O337" s="318"/>
      <c r="P337" s="318"/>
      <c r="Q337" s="318"/>
      <c r="R337" s="318"/>
      <c r="S337" s="318"/>
      <c r="T337" s="318"/>
      <c r="U337" s="318"/>
      <c r="V337" s="318"/>
      <c r="W337" s="318"/>
      <c r="X337" s="67"/>
      <c r="Y337" s="67"/>
    </row>
    <row r="338" spans="1:29" ht="27" customHeight="1" x14ac:dyDescent="0.25">
      <c r="A338" s="64" t="s">
        <v>522</v>
      </c>
      <c r="B338" s="64" t="s">
        <v>523</v>
      </c>
      <c r="C338" s="37">
        <v>4301051258</v>
      </c>
      <c r="D338" s="308">
        <v>4607091389685</v>
      </c>
      <c r="E338" s="308"/>
      <c r="F338" s="63">
        <v>1.3</v>
      </c>
      <c r="G338" s="38">
        <v>6</v>
      </c>
      <c r="H338" s="63">
        <v>7.8</v>
      </c>
      <c r="I338" s="63">
        <v>8.3460000000000001</v>
      </c>
      <c r="J338" s="38">
        <v>56</v>
      </c>
      <c r="K338" s="39" t="s">
        <v>145</v>
      </c>
      <c r="L338" s="38">
        <v>45</v>
      </c>
      <c r="M338" s="35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10"/>
      <c r="O338" s="310"/>
      <c r="P338" s="310"/>
      <c r="Q338" s="311"/>
      <c r="R338" s="40" t="s">
        <v>48</v>
      </c>
      <c r="S338" s="40" t="s">
        <v>48</v>
      </c>
      <c r="T338" s="41" t="s">
        <v>0</v>
      </c>
      <c r="U338" s="59">
        <v>0</v>
      </c>
      <c r="V338" s="56">
        <f>IFERROR(IF(U338="",0,CEILING((U338/$H338),1)*$H338),"")</f>
        <v>0</v>
      </c>
      <c r="W338" s="42" t="str">
        <f>IFERROR(IF(V338=0,"",ROUNDUP(V338/H338,0)*0.02175),"")</f>
        <v/>
      </c>
      <c r="X338" s="69" t="s">
        <v>48</v>
      </c>
      <c r="Y338" s="70" t="s">
        <v>48</v>
      </c>
      <c r="AC338" s="259" t="s">
        <v>68</v>
      </c>
    </row>
    <row r="339" spans="1:29" ht="27" customHeight="1" x14ac:dyDescent="0.25">
      <c r="A339" s="64" t="s">
        <v>524</v>
      </c>
      <c r="B339" s="64" t="s">
        <v>525</v>
      </c>
      <c r="C339" s="37">
        <v>4301051431</v>
      </c>
      <c r="D339" s="308">
        <v>4607091389654</v>
      </c>
      <c r="E339" s="308"/>
      <c r="F339" s="63">
        <v>0.33</v>
      </c>
      <c r="G339" s="38">
        <v>6</v>
      </c>
      <c r="H339" s="63">
        <v>1.98</v>
      </c>
      <c r="I339" s="63">
        <v>2.258</v>
      </c>
      <c r="J339" s="38">
        <v>156</v>
      </c>
      <c r="K339" s="39" t="s">
        <v>145</v>
      </c>
      <c r="L339" s="38">
        <v>45</v>
      </c>
      <c r="M339" s="356" t="s">
        <v>526</v>
      </c>
      <c r="N339" s="310"/>
      <c r="O339" s="310"/>
      <c r="P339" s="310"/>
      <c r="Q339" s="311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260" t="s">
        <v>68</v>
      </c>
    </row>
    <row r="340" spans="1:29" ht="27" customHeight="1" x14ac:dyDescent="0.25">
      <c r="A340" s="64" t="s">
        <v>527</v>
      </c>
      <c r="B340" s="64" t="s">
        <v>528</v>
      </c>
      <c r="C340" s="37">
        <v>4301051284</v>
      </c>
      <c r="D340" s="308">
        <v>4607091384352</v>
      </c>
      <c r="E340" s="308"/>
      <c r="F340" s="63">
        <v>0.6</v>
      </c>
      <c r="G340" s="38">
        <v>4</v>
      </c>
      <c r="H340" s="63">
        <v>2.4</v>
      </c>
      <c r="I340" s="63">
        <v>2.6459999999999999</v>
      </c>
      <c r="J340" s="38">
        <v>120</v>
      </c>
      <c r="K340" s="39" t="s">
        <v>145</v>
      </c>
      <c r="L340" s="38">
        <v>45</v>
      </c>
      <c r="M340" s="3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10"/>
      <c r="O340" s="310"/>
      <c r="P340" s="310"/>
      <c r="Q340" s="311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IFERROR(IF(V340=0,"",ROUNDUP(V340/H340,0)*0.00937),"")</f>
        <v/>
      </c>
      <c r="X340" s="69" t="s">
        <v>48</v>
      </c>
      <c r="Y340" s="70" t="s">
        <v>48</v>
      </c>
      <c r="AC340" s="261" t="s">
        <v>68</v>
      </c>
    </row>
    <row r="341" spans="1:29" ht="27" customHeight="1" x14ac:dyDescent="0.25">
      <c r="A341" s="64" t="s">
        <v>529</v>
      </c>
      <c r="B341" s="64" t="s">
        <v>530</v>
      </c>
      <c r="C341" s="37">
        <v>4301051257</v>
      </c>
      <c r="D341" s="308">
        <v>4607091389661</v>
      </c>
      <c r="E341" s="308"/>
      <c r="F341" s="63">
        <v>0.55000000000000004</v>
      </c>
      <c r="G341" s="38">
        <v>4</v>
      </c>
      <c r="H341" s="63">
        <v>2.2000000000000002</v>
      </c>
      <c r="I341" s="63">
        <v>2.492</v>
      </c>
      <c r="J341" s="38">
        <v>120</v>
      </c>
      <c r="K341" s="39" t="s">
        <v>145</v>
      </c>
      <c r="L341" s="38">
        <v>45</v>
      </c>
      <c r="M341" s="35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10"/>
      <c r="O341" s="310"/>
      <c r="P341" s="310"/>
      <c r="Q341" s="311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IFERROR(IF(V341=0,"",ROUNDUP(V341/H341,0)*0.00937),"")</f>
        <v/>
      </c>
      <c r="X341" s="69" t="s">
        <v>48</v>
      </c>
      <c r="Y341" s="70" t="s">
        <v>48</v>
      </c>
      <c r="AC341" s="262" t="s">
        <v>68</v>
      </c>
    </row>
    <row r="342" spans="1:29" x14ac:dyDescent="0.2">
      <c r="A342" s="306"/>
      <c r="B342" s="306"/>
      <c r="C342" s="306"/>
      <c r="D342" s="306"/>
      <c r="E342" s="306"/>
      <c r="F342" s="306"/>
      <c r="G342" s="306"/>
      <c r="H342" s="306"/>
      <c r="I342" s="306"/>
      <c r="J342" s="306"/>
      <c r="K342" s="306"/>
      <c r="L342" s="317"/>
      <c r="M342" s="314" t="s">
        <v>43</v>
      </c>
      <c r="N342" s="315"/>
      <c r="O342" s="315"/>
      <c r="P342" s="315"/>
      <c r="Q342" s="315"/>
      <c r="R342" s="315"/>
      <c r="S342" s="316"/>
      <c r="T342" s="43" t="s">
        <v>42</v>
      </c>
      <c r="U342" s="44">
        <f>IFERROR(U338/H338,"0")+IFERROR(U339/H339,"0")+IFERROR(U340/H340,"0")+IFERROR(U341/H341,"0")</f>
        <v>0</v>
      </c>
      <c r="V342" s="44">
        <f>IFERROR(V338/H338,"0")+IFERROR(V339/H339,"0")+IFERROR(V340/H340,"0")+IFERROR(V341/H341,"0")</f>
        <v>0</v>
      </c>
      <c r="W342" s="44">
        <f>IFERROR(IF(W338="",0,W338),"0")+IFERROR(IF(W339="",0,W339),"0")+IFERROR(IF(W340="",0,W340),"0")+IFERROR(IF(W341="",0,W341),"0")</f>
        <v>0</v>
      </c>
      <c r="X342" s="68"/>
      <c r="Y342" s="68"/>
    </row>
    <row r="343" spans="1:29" x14ac:dyDescent="0.2">
      <c r="A343" s="306"/>
      <c r="B343" s="306"/>
      <c r="C343" s="306"/>
      <c r="D343" s="306"/>
      <c r="E343" s="306"/>
      <c r="F343" s="306"/>
      <c r="G343" s="306"/>
      <c r="H343" s="306"/>
      <c r="I343" s="306"/>
      <c r="J343" s="306"/>
      <c r="K343" s="306"/>
      <c r="L343" s="317"/>
      <c r="M343" s="314" t="s">
        <v>43</v>
      </c>
      <c r="N343" s="315"/>
      <c r="O343" s="315"/>
      <c r="P343" s="315"/>
      <c r="Q343" s="315"/>
      <c r="R343" s="315"/>
      <c r="S343" s="316"/>
      <c r="T343" s="43" t="s">
        <v>0</v>
      </c>
      <c r="U343" s="44">
        <f>IFERROR(SUM(U338:U341),"0")</f>
        <v>0</v>
      </c>
      <c r="V343" s="44">
        <f>IFERROR(SUM(V338:V341),"0")</f>
        <v>0</v>
      </c>
      <c r="W343" s="43"/>
      <c r="X343" s="68"/>
      <c r="Y343" s="68"/>
    </row>
    <row r="344" spans="1:29" ht="14.25" customHeight="1" x14ac:dyDescent="0.25">
      <c r="A344" s="318" t="s">
        <v>214</v>
      </c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18"/>
      <c r="M344" s="318"/>
      <c r="N344" s="318"/>
      <c r="O344" s="318"/>
      <c r="P344" s="318"/>
      <c r="Q344" s="318"/>
      <c r="R344" s="318"/>
      <c r="S344" s="318"/>
      <c r="T344" s="318"/>
      <c r="U344" s="318"/>
      <c r="V344" s="318"/>
      <c r="W344" s="318"/>
      <c r="X344" s="67"/>
      <c r="Y344" s="67"/>
    </row>
    <row r="345" spans="1:29" ht="27" customHeight="1" x14ac:dyDescent="0.25">
      <c r="A345" s="64" t="s">
        <v>531</v>
      </c>
      <c r="B345" s="64" t="s">
        <v>532</v>
      </c>
      <c r="C345" s="37">
        <v>4301060352</v>
      </c>
      <c r="D345" s="308">
        <v>4680115881648</v>
      </c>
      <c r="E345" s="308"/>
      <c r="F345" s="63">
        <v>1</v>
      </c>
      <c r="G345" s="38">
        <v>4</v>
      </c>
      <c r="H345" s="63">
        <v>4</v>
      </c>
      <c r="I345" s="63">
        <v>4.4039999999999999</v>
      </c>
      <c r="J345" s="38">
        <v>104</v>
      </c>
      <c r="K345" s="39" t="s">
        <v>82</v>
      </c>
      <c r="L345" s="38">
        <v>35</v>
      </c>
      <c r="M345" s="354" t="s">
        <v>533</v>
      </c>
      <c r="N345" s="310"/>
      <c r="O345" s="310"/>
      <c r="P345" s="310"/>
      <c r="Q345" s="311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IFERROR(IF(V345=0,"",ROUNDUP(V345/H345,0)*0.01196),"")</f>
        <v/>
      </c>
      <c r="X345" s="69" t="s">
        <v>48</v>
      </c>
      <c r="Y345" s="70" t="s">
        <v>48</v>
      </c>
      <c r="AC345" s="263" t="s">
        <v>68</v>
      </c>
    </row>
    <row r="346" spans="1:29" x14ac:dyDescent="0.2">
      <c r="A346" s="306"/>
      <c r="B346" s="306"/>
      <c r="C346" s="306"/>
      <c r="D346" s="306"/>
      <c r="E346" s="306"/>
      <c r="F346" s="306"/>
      <c r="G346" s="306"/>
      <c r="H346" s="306"/>
      <c r="I346" s="306"/>
      <c r="J346" s="306"/>
      <c r="K346" s="306"/>
      <c r="L346" s="317"/>
      <c r="M346" s="314" t="s">
        <v>43</v>
      </c>
      <c r="N346" s="315"/>
      <c r="O346" s="315"/>
      <c r="P346" s="315"/>
      <c r="Q346" s="315"/>
      <c r="R346" s="315"/>
      <c r="S346" s="316"/>
      <c r="T346" s="43" t="s">
        <v>42</v>
      </c>
      <c r="U346" s="44">
        <f>IFERROR(U345/H345,"0")</f>
        <v>0</v>
      </c>
      <c r="V346" s="44">
        <f>IFERROR(V345/H345,"0")</f>
        <v>0</v>
      </c>
      <c r="W346" s="44">
        <f>IFERROR(IF(W345="",0,W345),"0")</f>
        <v>0</v>
      </c>
      <c r="X346" s="68"/>
      <c r="Y346" s="68"/>
    </row>
    <row r="347" spans="1:29" x14ac:dyDescent="0.2">
      <c r="A347" s="306"/>
      <c r="B347" s="306"/>
      <c r="C347" s="306"/>
      <c r="D347" s="306"/>
      <c r="E347" s="306"/>
      <c r="F347" s="306"/>
      <c r="G347" s="306"/>
      <c r="H347" s="306"/>
      <c r="I347" s="306"/>
      <c r="J347" s="306"/>
      <c r="K347" s="306"/>
      <c r="L347" s="317"/>
      <c r="M347" s="314" t="s">
        <v>43</v>
      </c>
      <c r="N347" s="315"/>
      <c r="O347" s="315"/>
      <c r="P347" s="315"/>
      <c r="Q347" s="315"/>
      <c r="R347" s="315"/>
      <c r="S347" s="316"/>
      <c r="T347" s="43" t="s">
        <v>0</v>
      </c>
      <c r="U347" s="44">
        <f>IFERROR(SUM(U345:U345),"0")</f>
        <v>0</v>
      </c>
      <c r="V347" s="44">
        <f>IFERROR(SUM(V345:V345),"0")</f>
        <v>0</v>
      </c>
      <c r="W347" s="43"/>
      <c r="X347" s="68"/>
      <c r="Y347" s="68"/>
    </row>
    <row r="348" spans="1:29" ht="16.5" customHeight="1" x14ac:dyDescent="0.25">
      <c r="A348" s="324" t="s">
        <v>534</v>
      </c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4"/>
      <c r="M348" s="324"/>
      <c r="N348" s="324"/>
      <c r="O348" s="324"/>
      <c r="P348" s="324"/>
      <c r="Q348" s="324"/>
      <c r="R348" s="324"/>
      <c r="S348" s="324"/>
      <c r="T348" s="324"/>
      <c r="U348" s="324"/>
      <c r="V348" s="324"/>
      <c r="W348" s="324"/>
      <c r="X348" s="66"/>
      <c r="Y348" s="66"/>
    </row>
    <row r="349" spans="1:29" ht="14.25" customHeight="1" x14ac:dyDescent="0.25">
      <c r="A349" s="318" t="s">
        <v>114</v>
      </c>
      <c r="B349" s="318"/>
      <c r="C349" s="318"/>
      <c r="D349" s="318"/>
      <c r="E349" s="318"/>
      <c r="F349" s="318"/>
      <c r="G349" s="318"/>
      <c r="H349" s="318"/>
      <c r="I349" s="318"/>
      <c r="J349" s="318"/>
      <c r="K349" s="318"/>
      <c r="L349" s="318"/>
      <c r="M349" s="318"/>
      <c r="N349" s="318"/>
      <c r="O349" s="318"/>
      <c r="P349" s="318"/>
      <c r="Q349" s="318"/>
      <c r="R349" s="318"/>
      <c r="S349" s="318"/>
      <c r="T349" s="318"/>
      <c r="U349" s="318"/>
      <c r="V349" s="318"/>
      <c r="W349" s="318"/>
      <c r="X349" s="67"/>
      <c r="Y349" s="67"/>
    </row>
    <row r="350" spans="1:29" ht="27" customHeight="1" x14ac:dyDescent="0.25">
      <c r="A350" s="64" t="s">
        <v>535</v>
      </c>
      <c r="B350" s="64" t="s">
        <v>536</v>
      </c>
      <c r="C350" s="37">
        <v>4301020196</v>
      </c>
      <c r="D350" s="308">
        <v>4607091389388</v>
      </c>
      <c r="E350" s="308"/>
      <c r="F350" s="63">
        <v>1.3</v>
      </c>
      <c r="G350" s="38">
        <v>4</v>
      </c>
      <c r="H350" s="63">
        <v>5.2</v>
      </c>
      <c r="I350" s="63">
        <v>5.6079999999999997</v>
      </c>
      <c r="J350" s="38">
        <v>104</v>
      </c>
      <c r="K350" s="39" t="s">
        <v>145</v>
      </c>
      <c r="L350" s="38">
        <v>35</v>
      </c>
      <c r="M350" s="3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10"/>
      <c r="O350" s="310"/>
      <c r="P350" s="310"/>
      <c r="Q350" s="311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4" t="s">
        <v>68</v>
      </c>
    </row>
    <row r="351" spans="1:29" ht="27" customHeight="1" x14ac:dyDescent="0.25">
      <c r="A351" s="64" t="s">
        <v>537</v>
      </c>
      <c r="B351" s="64" t="s">
        <v>538</v>
      </c>
      <c r="C351" s="37">
        <v>4301020185</v>
      </c>
      <c r="D351" s="308">
        <v>4607091389364</v>
      </c>
      <c r="E351" s="308"/>
      <c r="F351" s="63">
        <v>0.42</v>
      </c>
      <c r="G351" s="38">
        <v>6</v>
      </c>
      <c r="H351" s="63">
        <v>2.52</v>
      </c>
      <c r="I351" s="63">
        <v>2.75</v>
      </c>
      <c r="J351" s="38">
        <v>156</v>
      </c>
      <c r="K351" s="39" t="s">
        <v>145</v>
      </c>
      <c r="L351" s="38">
        <v>35</v>
      </c>
      <c r="M351" s="3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10"/>
      <c r="O351" s="310"/>
      <c r="P351" s="310"/>
      <c r="Q351" s="311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65" t="s">
        <v>68</v>
      </c>
    </row>
    <row r="352" spans="1:29" x14ac:dyDescent="0.2">
      <c r="A352" s="306"/>
      <c r="B352" s="306"/>
      <c r="C352" s="306"/>
      <c r="D352" s="306"/>
      <c r="E352" s="306"/>
      <c r="F352" s="306"/>
      <c r="G352" s="306"/>
      <c r="H352" s="306"/>
      <c r="I352" s="306"/>
      <c r="J352" s="306"/>
      <c r="K352" s="306"/>
      <c r="L352" s="317"/>
      <c r="M352" s="314" t="s">
        <v>43</v>
      </c>
      <c r="N352" s="315"/>
      <c r="O352" s="315"/>
      <c r="P352" s="315"/>
      <c r="Q352" s="315"/>
      <c r="R352" s="315"/>
      <c r="S352" s="316"/>
      <c r="T352" s="43" t="s">
        <v>42</v>
      </c>
      <c r="U352" s="44">
        <f>IFERROR(U350/H350,"0")+IFERROR(U351/H351,"0")</f>
        <v>0</v>
      </c>
      <c r="V352" s="44">
        <f>IFERROR(V350/H350,"0")+IFERROR(V351/H351,"0")</f>
        <v>0</v>
      </c>
      <c r="W352" s="44">
        <f>IFERROR(IF(W350="",0,W350),"0")+IFERROR(IF(W351="",0,W351),"0")</f>
        <v>0</v>
      </c>
      <c r="X352" s="68"/>
      <c r="Y352" s="68"/>
    </row>
    <row r="353" spans="1:29" x14ac:dyDescent="0.2">
      <c r="A353" s="306"/>
      <c r="B353" s="306"/>
      <c r="C353" s="306"/>
      <c r="D353" s="306"/>
      <c r="E353" s="306"/>
      <c r="F353" s="306"/>
      <c r="G353" s="306"/>
      <c r="H353" s="306"/>
      <c r="I353" s="306"/>
      <c r="J353" s="306"/>
      <c r="K353" s="306"/>
      <c r="L353" s="317"/>
      <c r="M353" s="314" t="s">
        <v>43</v>
      </c>
      <c r="N353" s="315"/>
      <c r="O353" s="315"/>
      <c r="P353" s="315"/>
      <c r="Q353" s="315"/>
      <c r="R353" s="315"/>
      <c r="S353" s="316"/>
      <c r="T353" s="43" t="s">
        <v>0</v>
      </c>
      <c r="U353" s="44">
        <f>IFERROR(SUM(U350:U351),"0")</f>
        <v>0</v>
      </c>
      <c r="V353" s="44">
        <f>IFERROR(SUM(V350:V351),"0")</f>
        <v>0</v>
      </c>
      <c r="W353" s="43"/>
      <c r="X353" s="68"/>
      <c r="Y353" s="68"/>
    </row>
    <row r="354" spans="1:29" ht="14.25" customHeight="1" x14ac:dyDescent="0.25">
      <c r="A354" s="318" t="s">
        <v>78</v>
      </c>
      <c r="B354" s="318"/>
      <c r="C354" s="318"/>
      <c r="D354" s="318"/>
      <c r="E354" s="318"/>
      <c r="F354" s="318"/>
      <c r="G354" s="318"/>
      <c r="H354" s="318"/>
      <c r="I354" s="318"/>
      <c r="J354" s="318"/>
      <c r="K354" s="318"/>
      <c r="L354" s="318"/>
      <c r="M354" s="318"/>
      <c r="N354" s="318"/>
      <c r="O354" s="318"/>
      <c r="P354" s="318"/>
      <c r="Q354" s="318"/>
      <c r="R354" s="318"/>
      <c r="S354" s="318"/>
      <c r="T354" s="318"/>
      <c r="U354" s="318"/>
      <c r="V354" s="318"/>
      <c r="W354" s="318"/>
      <c r="X354" s="67"/>
      <c r="Y354" s="67"/>
    </row>
    <row r="355" spans="1:29" ht="27" customHeight="1" x14ac:dyDescent="0.25">
      <c r="A355" s="64" t="s">
        <v>539</v>
      </c>
      <c r="B355" s="64" t="s">
        <v>540</v>
      </c>
      <c r="C355" s="37">
        <v>4301031195</v>
      </c>
      <c r="D355" s="308">
        <v>4607091389739</v>
      </c>
      <c r="E355" s="308"/>
      <c r="F355" s="63">
        <v>0.7</v>
      </c>
      <c r="G355" s="38">
        <v>6</v>
      </c>
      <c r="H355" s="63">
        <v>4.2</v>
      </c>
      <c r="I355" s="63">
        <v>4.43</v>
      </c>
      <c r="J355" s="38">
        <v>156</v>
      </c>
      <c r="K355" s="39" t="s">
        <v>82</v>
      </c>
      <c r="L355" s="38">
        <v>45</v>
      </c>
      <c r="M355" s="34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10"/>
      <c r="O355" s="310"/>
      <c r="P355" s="310"/>
      <c r="Q355" s="311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IFERROR(IF(V355=0,"",ROUNDUP(V355/H355,0)*0.00753),"")</f>
        <v/>
      </c>
      <c r="X355" s="69" t="s">
        <v>48</v>
      </c>
      <c r="Y355" s="70" t="s">
        <v>48</v>
      </c>
      <c r="AC355" s="266" t="s">
        <v>68</v>
      </c>
    </row>
    <row r="356" spans="1:29" ht="27" customHeight="1" x14ac:dyDescent="0.25">
      <c r="A356" s="64" t="s">
        <v>541</v>
      </c>
      <c r="B356" s="64" t="s">
        <v>542</v>
      </c>
      <c r="C356" s="37">
        <v>4301031176</v>
      </c>
      <c r="D356" s="308">
        <v>4607091389425</v>
      </c>
      <c r="E356" s="308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82</v>
      </c>
      <c r="L356" s="38">
        <v>45</v>
      </c>
      <c r="M356" s="3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10"/>
      <c r="O356" s="310"/>
      <c r="P356" s="310"/>
      <c r="Q356" s="311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IFERROR(IF(V356=0,"",ROUNDUP(V356/H356,0)*0.00502),"")</f>
        <v/>
      </c>
      <c r="X356" s="69" t="s">
        <v>48</v>
      </c>
      <c r="Y356" s="70" t="s">
        <v>48</v>
      </c>
      <c r="AC356" s="267" t="s">
        <v>68</v>
      </c>
    </row>
    <row r="357" spans="1:29" ht="27" customHeight="1" x14ac:dyDescent="0.25">
      <c r="A357" s="64" t="s">
        <v>543</v>
      </c>
      <c r="B357" s="64" t="s">
        <v>544</v>
      </c>
      <c r="C357" s="37">
        <v>4301031167</v>
      </c>
      <c r="D357" s="308">
        <v>4680115880771</v>
      </c>
      <c r="E357" s="308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82</v>
      </c>
      <c r="L357" s="38">
        <v>45</v>
      </c>
      <c r="M357" s="35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10"/>
      <c r="O357" s="310"/>
      <c r="P357" s="310"/>
      <c r="Q357" s="311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IFERROR(IF(V357=0,"",ROUNDUP(V357/H357,0)*0.00502),"")</f>
        <v/>
      </c>
      <c r="X357" s="69" t="s">
        <v>48</v>
      </c>
      <c r="Y357" s="70" t="s">
        <v>48</v>
      </c>
      <c r="AC357" s="268" t="s">
        <v>68</v>
      </c>
    </row>
    <row r="358" spans="1:29" ht="27" customHeight="1" x14ac:dyDescent="0.25">
      <c r="A358" s="64" t="s">
        <v>545</v>
      </c>
      <c r="B358" s="64" t="s">
        <v>546</v>
      </c>
      <c r="C358" s="37">
        <v>4301031173</v>
      </c>
      <c r="D358" s="308">
        <v>4607091389500</v>
      </c>
      <c r="E358" s="308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82</v>
      </c>
      <c r="L358" s="38">
        <v>45</v>
      </c>
      <c r="M358" s="35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10"/>
      <c r="O358" s="310"/>
      <c r="P358" s="310"/>
      <c r="Q358" s="311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IFERROR(IF(V358=0,"",ROUNDUP(V358/H358,0)*0.00502),"")</f>
        <v/>
      </c>
      <c r="X358" s="69" t="s">
        <v>48</v>
      </c>
      <c r="Y358" s="70" t="s">
        <v>48</v>
      </c>
      <c r="AC358" s="269" t="s">
        <v>68</v>
      </c>
    </row>
    <row r="359" spans="1:29" ht="27" customHeight="1" x14ac:dyDescent="0.25">
      <c r="A359" s="64" t="s">
        <v>547</v>
      </c>
      <c r="B359" s="64" t="s">
        <v>548</v>
      </c>
      <c r="C359" s="37">
        <v>4301031103</v>
      </c>
      <c r="D359" s="308">
        <v>4680115881983</v>
      </c>
      <c r="E359" s="308"/>
      <c r="F359" s="63">
        <v>0.28000000000000003</v>
      </c>
      <c r="G359" s="38">
        <v>4</v>
      </c>
      <c r="H359" s="63">
        <v>1.1200000000000001</v>
      </c>
      <c r="I359" s="63">
        <v>1.252</v>
      </c>
      <c r="J359" s="38">
        <v>234</v>
      </c>
      <c r="K359" s="39" t="s">
        <v>82</v>
      </c>
      <c r="L359" s="38">
        <v>40</v>
      </c>
      <c r="M359" s="346" t="s">
        <v>549</v>
      </c>
      <c r="N359" s="310"/>
      <c r="O359" s="310"/>
      <c r="P359" s="310"/>
      <c r="Q359" s="311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  <c r="AC359" s="270" t="s">
        <v>68</v>
      </c>
    </row>
    <row r="360" spans="1:29" x14ac:dyDescent="0.2">
      <c r="A360" s="306"/>
      <c r="B360" s="306"/>
      <c r="C360" s="306"/>
      <c r="D360" s="306"/>
      <c r="E360" s="306"/>
      <c r="F360" s="306"/>
      <c r="G360" s="306"/>
      <c r="H360" s="306"/>
      <c r="I360" s="306"/>
      <c r="J360" s="306"/>
      <c r="K360" s="306"/>
      <c r="L360" s="317"/>
      <c r="M360" s="314" t="s">
        <v>43</v>
      </c>
      <c r="N360" s="315"/>
      <c r="O360" s="315"/>
      <c r="P360" s="315"/>
      <c r="Q360" s="315"/>
      <c r="R360" s="315"/>
      <c r="S360" s="316"/>
      <c r="T360" s="43" t="s">
        <v>42</v>
      </c>
      <c r="U360" s="44">
        <f>IFERROR(U355/H355,"0")+IFERROR(U356/H356,"0")+IFERROR(U357/H357,"0")+IFERROR(U358/H358,"0")+IFERROR(U359/H359,"0")</f>
        <v>0</v>
      </c>
      <c r="V360" s="44">
        <f>IFERROR(V355/H355,"0")+IFERROR(V356/H356,"0")+IFERROR(V357/H357,"0")+IFERROR(V358/H358,"0")+IFERROR(V359/H359,"0")</f>
        <v>0</v>
      </c>
      <c r="W360" s="44">
        <f>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29" x14ac:dyDescent="0.2">
      <c r="A361" s="306"/>
      <c r="B361" s="306"/>
      <c r="C361" s="306"/>
      <c r="D361" s="306"/>
      <c r="E361" s="306"/>
      <c r="F361" s="306"/>
      <c r="G361" s="306"/>
      <c r="H361" s="306"/>
      <c r="I361" s="306"/>
      <c r="J361" s="306"/>
      <c r="K361" s="306"/>
      <c r="L361" s="317"/>
      <c r="M361" s="314" t="s">
        <v>43</v>
      </c>
      <c r="N361" s="315"/>
      <c r="O361" s="315"/>
      <c r="P361" s="315"/>
      <c r="Q361" s="315"/>
      <c r="R361" s="315"/>
      <c r="S361" s="316"/>
      <c r="T361" s="43" t="s">
        <v>0</v>
      </c>
      <c r="U361" s="44">
        <f>IFERROR(SUM(U355:U359),"0")</f>
        <v>0</v>
      </c>
      <c r="V361" s="44">
        <f>IFERROR(SUM(V355:V359),"0")</f>
        <v>0</v>
      </c>
      <c r="W361" s="43"/>
      <c r="X361" s="68"/>
      <c r="Y361" s="68"/>
    </row>
    <row r="362" spans="1:29" ht="27.75" customHeight="1" x14ac:dyDescent="0.2">
      <c r="A362" s="323" t="s">
        <v>550</v>
      </c>
      <c r="B362" s="323"/>
      <c r="C362" s="323"/>
      <c r="D362" s="323"/>
      <c r="E362" s="323"/>
      <c r="F362" s="323"/>
      <c r="G362" s="323"/>
      <c r="H362" s="323"/>
      <c r="I362" s="323"/>
      <c r="J362" s="323"/>
      <c r="K362" s="323"/>
      <c r="L362" s="323"/>
      <c r="M362" s="323"/>
      <c r="N362" s="323"/>
      <c r="O362" s="323"/>
      <c r="P362" s="323"/>
      <c r="Q362" s="323"/>
      <c r="R362" s="323"/>
      <c r="S362" s="323"/>
      <c r="T362" s="323"/>
      <c r="U362" s="323"/>
      <c r="V362" s="323"/>
      <c r="W362" s="323"/>
      <c r="X362" s="55"/>
      <c r="Y362" s="55"/>
    </row>
    <row r="363" spans="1:29" ht="16.5" customHeight="1" x14ac:dyDescent="0.25">
      <c r="A363" s="324" t="s">
        <v>550</v>
      </c>
      <c r="B363" s="324"/>
      <c r="C363" s="324"/>
      <c r="D363" s="324"/>
      <c r="E363" s="324"/>
      <c r="F363" s="324"/>
      <c r="G363" s="324"/>
      <c r="H363" s="324"/>
      <c r="I363" s="324"/>
      <c r="J363" s="324"/>
      <c r="K363" s="324"/>
      <c r="L363" s="324"/>
      <c r="M363" s="324"/>
      <c r="N363" s="324"/>
      <c r="O363" s="324"/>
      <c r="P363" s="324"/>
      <c r="Q363" s="324"/>
      <c r="R363" s="324"/>
      <c r="S363" s="324"/>
      <c r="T363" s="324"/>
      <c r="U363" s="324"/>
      <c r="V363" s="324"/>
      <c r="W363" s="324"/>
      <c r="X363" s="66"/>
      <c r="Y363" s="66"/>
    </row>
    <row r="364" spans="1:29" ht="14.25" customHeight="1" x14ac:dyDescent="0.25">
      <c r="A364" s="318" t="s">
        <v>121</v>
      </c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18"/>
      <c r="N364" s="318"/>
      <c r="O364" s="318"/>
      <c r="P364" s="318"/>
      <c r="Q364" s="318"/>
      <c r="R364" s="318"/>
      <c r="S364" s="318"/>
      <c r="T364" s="318"/>
      <c r="U364" s="318"/>
      <c r="V364" s="318"/>
      <c r="W364" s="318"/>
      <c r="X364" s="67"/>
      <c r="Y364" s="67"/>
    </row>
    <row r="365" spans="1:29" ht="27" customHeight="1" x14ac:dyDescent="0.25">
      <c r="A365" s="64" t="s">
        <v>551</v>
      </c>
      <c r="B365" s="64" t="s">
        <v>552</v>
      </c>
      <c r="C365" s="37">
        <v>4301011371</v>
      </c>
      <c r="D365" s="308">
        <v>4607091389067</v>
      </c>
      <c r="E365" s="308"/>
      <c r="F365" s="63">
        <v>0.88</v>
      </c>
      <c r="G365" s="38">
        <v>6</v>
      </c>
      <c r="H365" s="63">
        <v>5.28</v>
      </c>
      <c r="I365" s="63">
        <v>5.64</v>
      </c>
      <c r="J365" s="38">
        <v>104</v>
      </c>
      <c r="K365" s="39" t="s">
        <v>145</v>
      </c>
      <c r="L365" s="38">
        <v>55</v>
      </c>
      <c r="M365" s="34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10"/>
      <c r="O365" s="310"/>
      <c r="P365" s="310"/>
      <c r="Q365" s="311"/>
      <c r="R365" s="40" t="s">
        <v>48</v>
      </c>
      <c r="S365" s="40" t="s">
        <v>48</v>
      </c>
      <c r="T365" s="41" t="s">
        <v>0</v>
      </c>
      <c r="U365" s="59">
        <v>0</v>
      </c>
      <c r="V365" s="56">
        <f t="shared" ref="V365:V374" si="15">IFERROR(IF(U365="",0,CEILING((U365/$H365),1)*$H365),"")</f>
        <v>0</v>
      </c>
      <c r="W365" s="42" t="str">
        <f>IFERROR(IF(V365=0,"",ROUNDUP(V365/H365,0)*0.01196),"")</f>
        <v/>
      </c>
      <c r="X365" s="69" t="s">
        <v>48</v>
      </c>
      <c r="Y365" s="70" t="s">
        <v>48</v>
      </c>
      <c r="AC365" s="271" t="s">
        <v>68</v>
      </c>
    </row>
    <row r="366" spans="1:29" ht="27" customHeight="1" x14ac:dyDescent="0.25">
      <c r="A366" s="64" t="s">
        <v>553</v>
      </c>
      <c r="B366" s="64" t="s">
        <v>554</v>
      </c>
      <c r="C366" s="37">
        <v>4301011363</v>
      </c>
      <c r="D366" s="308">
        <v>4607091383522</v>
      </c>
      <c r="E366" s="308"/>
      <c r="F366" s="63">
        <v>0.88</v>
      </c>
      <c r="G366" s="38">
        <v>6</v>
      </c>
      <c r="H366" s="63">
        <v>5.28</v>
      </c>
      <c r="I366" s="63">
        <v>5.64</v>
      </c>
      <c r="J366" s="38">
        <v>104</v>
      </c>
      <c r="K366" s="39" t="s">
        <v>117</v>
      </c>
      <c r="L366" s="38">
        <v>55</v>
      </c>
      <c r="M366" s="34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10"/>
      <c r="O366" s="310"/>
      <c r="P366" s="310"/>
      <c r="Q366" s="311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si="15"/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272" t="s">
        <v>68</v>
      </c>
    </row>
    <row r="367" spans="1:29" ht="27" customHeight="1" x14ac:dyDescent="0.25">
      <c r="A367" s="64" t="s">
        <v>555</v>
      </c>
      <c r="B367" s="64" t="s">
        <v>556</v>
      </c>
      <c r="C367" s="37">
        <v>4301011431</v>
      </c>
      <c r="D367" s="308">
        <v>4607091384437</v>
      </c>
      <c r="E367" s="308"/>
      <c r="F367" s="63">
        <v>0.88</v>
      </c>
      <c r="G367" s="38">
        <v>6</v>
      </c>
      <c r="H367" s="63">
        <v>5.28</v>
      </c>
      <c r="I367" s="63">
        <v>5.64</v>
      </c>
      <c r="J367" s="38">
        <v>104</v>
      </c>
      <c r="K367" s="39" t="s">
        <v>117</v>
      </c>
      <c r="L367" s="38">
        <v>50</v>
      </c>
      <c r="M367" s="342" t="s">
        <v>557</v>
      </c>
      <c r="N367" s="310"/>
      <c r="O367" s="310"/>
      <c r="P367" s="310"/>
      <c r="Q367" s="311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5"/>
        <v>0</v>
      </c>
      <c r="W367" s="42" t="str">
        <f>IFERROR(IF(V367=0,"",ROUNDUP(V367/H367,0)*0.01196),"")</f>
        <v/>
      </c>
      <c r="X367" s="69" t="s">
        <v>48</v>
      </c>
      <c r="Y367" s="70" t="s">
        <v>48</v>
      </c>
      <c r="AC367" s="273" t="s">
        <v>68</v>
      </c>
    </row>
    <row r="368" spans="1:29" ht="27" customHeight="1" x14ac:dyDescent="0.25">
      <c r="A368" s="64" t="s">
        <v>558</v>
      </c>
      <c r="B368" s="64" t="s">
        <v>559</v>
      </c>
      <c r="C368" s="37">
        <v>4301011365</v>
      </c>
      <c r="D368" s="308">
        <v>4607091389104</v>
      </c>
      <c r="E368" s="308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117</v>
      </c>
      <c r="L368" s="38">
        <v>55</v>
      </c>
      <c r="M368" s="34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10"/>
      <c r="O368" s="310"/>
      <c r="P368" s="310"/>
      <c r="Q368" s="311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  <c r="AC368" s="274" t="s">
        <v>68</v>
      </c>
    </row>
    <row r="369" spans="1:29" ht="27" customHeight="1" x14ac:dyDescent="0.25">
      <c r="A369" s="64" t="s">
        <v>560</v>
      </c>
      <c r="B369" s="64" t="s">
        <v>561</v>
      </c>
      <c r="C369" s="37">
        <v>4301011142</v>
      </c>
      <c r="D369" s="308">
        <v>4607091389036</v>
      </c>
      <c r="E369" s="308"/>
      <c r="F369" s="63">
        <v>0.4</v>
      </c>
      <c r="G369" s="38">
        <v>6</v>
      </c>
      <c r="H369" s="63">
        <v>2.4</v>
      </c>
      <c r="I369" s="63">
        <v>2.6</v>
      </c>
      <c r="J369" s="38">
        <v>156</v>
      </c>
      <c r="K369" s="39" t="s">
        <v>145</v>
      </c>
      <c r="L369" s="38">
        <v>50</v>
      </c>
      <c r="M369" s="344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10"/>
      <c r="O369" s="310"/>
      <c r="P369" s="310"/>
      <c r="Q369" s="311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5"/>
        <v>0</v>
      </c>
      <c r="W369" s="42" t="str">
        <f>IFERROR(IF(V369=0,"",ROUNDUP(V369/H369,0)*0.00753),"")</f>
        <v/>
      </c>
      <c r="X369" s="69" t="s">
        <v>48</v>
      </c>
      <c r="Y369" s="70" t="s">
        <v>48</v>
      </c>
      <c r="AC369" s="275" t="s">
        <v>68</v>
      </c>
    </row>
    <row r="370" spans="1:29" ht="27" customHeight="1" x14ac:dyDescent="0.25">
      <c r="A370" s="64" t="s">
        <v>562</v>
      </c>
      <c r="B370" s="64" t="s">
        <v>563</v>
      </c>
      <c r="C370" s="37">
        <v>4301011367</v>
      </c>
      <c r="D370" s="308">
        <v>4680115880603</v>
      </c>
      <c r="E370" s="308"/>
      <c r="F370" s="63">
        <v>0.6</v>
      </c>
      <c r="G370" s="38">
        <v>6</v>
      </c>
      <c r="H370" s="63">
        <v>3.6</v>
      </c>
      <c r="I370" s="63">
        <v>3.84</v>
      </c>
      <c r="J370" s="38">
        <v>120</v>
      </c>
      <c r="K370" s="39" t="s">
        <v>117</v>
      </c>
      <c r="L370" s="38">
        <v>55</v>
      </c>
      <c r="M370" s="345" t="s">
        <v>564</v>
      </c>
      <c r="N370" s="310"/>
      <c r="O370" s="310"/>
      <c r="P370" s="310"/>
      <c r="Q370" s="311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IFERROR(IF(V370=0,"",ROUNDUP(V370/H370,0)*0.00937),"")</f>
        <v/>
      </c>
      <c r="X370" s="69" t="s">
        <v>48</v>
      </c>
      <c r="Y370" s="70" t="s">
        <v>48</v>
      </c>
      <c r="AC370" s="276" t="s">
        <v>68</v>
      </c>
    </row>
    <row r="371" spans="1:29" ht="27" customHeight="1" x14ac:dyDescent="0.25">
      <c r="A371" s="64" t="s">
        <v>565</v>
      </c>
      <c r="B371" s="64" t="s">
        <v>566</v>
      </c>
      <c r="C371" s="37">
        <v>4301011168</v>
      </c>
      <c r="D371" s="308">
        <v>4607091389999</v>
      </c>
      <c r="E371" s="308"/>
      <c r="F371" s="63">
        <v>0.6</v>
      </c>
      <c r="G371" s="38">
        <v>6</v>
      </c>
      <c r="H371" s="63">
        <v>3.6</v>
      </c>
      <c r="I371" s="63">
        <v>3.84</v>
      </c>
      <c r="J371" s="38">
        <v>120</v>
      </c>
      <c r="K371" s="39" t="s">
        <v>117</v>
      </c>
      <c r="L371" s="38">
        <v>55</v>
      </c>
      <c r="M371" s="337" t="s">
        <v>567</v>
      </c>
      <c r="N371" s="310"/>
      <c r="O371" s="310"/>
      <c r="P371" s="310"/>
      <c r="Q371" s="311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5"/>
        <v>0</v>
      </c>
      <c r="W371" s="42" t="str">
        <f>IFERROR(IF(V371=0,"",ROUNDUP(V371/H371,0)*0.00937),"")</f>
        <v/>
      </c>
      <c r="X371" s="69" t="s">
        <v>48</v>
      </c>
      <c r="Y371" s="70" t="s">
        <v>48</v>
      </c>
      <c r="AC371" s="277" t="s">
        <v>68</v>
      </c>
    </row>
    <row r="372" spans="1:29" ht="27" customHeight="1" x14ac:dyDescent="0.25">
      <c r="A372" s="64" t="s">
        <v>568</v>
      </c>
      <c r="B372" s="64" t="s">
        <v>569</v>
      </c>
      <c r="C372" s="37">
        <v>4301011372</v>
      </c>
      <c r="D372" s="308">
        <v>4680115882782</v>
      </c>
      <c r="E372" s="308"/>
      <c r="F372" s="63">
        <v>0.6</v>
      </c>
      <c r="G372" s="38">
        <v>6</v>
      </c>
      <c r="H372" s="63">
        <v>3.6</v>
      </c>
      <c r="I372" s="63">
        <v>3.84</v>
      </c>
      <c r="J372" s="38">
        <v>120</v>
      </c>
      <c r="K372" s="39" t="s">
        <v>117</v>
      </c>
      <c r="L372" s="38">
        <v>50</v>
      </c>
      <c r="M372" s="338" t="s">
        <v>570</v>
      </c>
      <c r="N372" s="310"/>
      <c r="O372" s="310"/>
      <c r="P372" s="310"/>
      <c r="Q372" s="311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IFERROR(IF(V372=0,"",ROUNDUP(V372/H372,0)*0.00937),"")</f>
        <v/>
      </c>
      <c r="X372" s="69" t="s">
        <v>48</v>
      </c>
      <c r="Y372" s="70" t="s">
        <v>48</v>
      </c>
      <c r="AC372" s="278" t="s">
        <v>68</v>
      </c>
    </row>
    <row r="373" spans="1:29" ht="27" customHeight="1" x14ac:dyDescent="0.25">
      <c r="A373" s="64" t="s">
        <v>571</v>
      </c>
      <c r="B373" s="64" t="s">
        <v>572</v>
      </c>
      <c r="C373" s="37">
        <v>4301011190</v>
      </c>
      <c r="D373" s="308">
        <v>4607091389098</v>
      </c>
      <c r="E373" s="308"/>
      <c r="F373" s="63">
        <v>0.4</v>
      </c>
      <c r="G373" s="38">
        <v>6</v>
      </c>
      <c r="H373" s="63">
        <v>2.4</v>
      </c>
      <c r="I373" s="63">
        <v>2.6</v>
      </c>
      <c r="J373" s="38">
        <v>156</v>
      </c>
      <c r="K373" s="39" t="s">
        <v>145</v>
      </c>
      <c r="L373" s="38">
        <v>50</v>
      </c>
      <c r="M373" s="33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10"/>
      <c r="O373" s="310"/>
      <c r="P373" s="310"/>
      <c r="Q373" s="311"/>
      <c r="R373" s="40" t="s">
        <v>48</v>
      </c>
      <c r="S373" s="40" t="s">
        <v>48</v>
      </c>
      <c r="T373" s="41" t="s">
        <v>0</v>
      </c>
      <c r="U373" s="59">
        <v>0</v>
      </c>
      <c r="V373" s="56">
        <f t="shared" si="15"/>
        <v>0</v>
      </c>
      <c r="W373" s="42" t="str">
        <f>IFERROR(IF(V373=0,"",ROUNDUP(V373/H373,0)*0.00753),"")</f>
        <v/>
      </c>
      <c r="X373" s="69" t="s">
        <v>48</v>
      </c>
      <c r="Y373" s="70" t="s">
        <v>48</v>
      </c>
      <c r="AC373" s="279" t="s">
        <v>68</v>
      </c>
    </row>
    <row r="374" spans="1:29" ht="27" customHeight="1" x14ac:dyDescent="0.25">
      <c r="A374" s="64" t="s">
        <v>573</v>
      </c>
      <c r="B374" s="64" t="s">
        <v>574</v>
      </c>
      <c r="C374" s="37">
        <v>4301011366</v>
      </c>
      <c r="D374" s="308">
        <v>4607091389982</v>
      </c>
      <c r="E374" s="308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117</v>
      </c>
      <c r="L374" s="38">
        <v>55</v>
      </c>
      <c r="M374" s="340" t="s">
        <v>575</v>
      </c>
      <c r="N374" s="310"/>
      <c r="O374" s="310"/>
      <c r="P374" s="310"/>
      <c r="Q374" s="311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  <c r="AC374" s="280" t="s">
        <v>68</v>
      </c>
    </row>
    <row r="375" spans="1:29" x14ac:dyDescent="0.2">
      <c r="A375" s="306"/>
      <c r="B375" s="306"/>
      <c r="C375" s="306"/>
      <c r="D375" s="306"/>
      <c r="E375" s="306"/>
      <c r="F375" s="306"/>
      <c r="G375" s="306"/>
      <c r="H375" s="306"/>
      <c r="I375" s="306"/>
      <c r="J375" s="306"/>
      <c r="K375" s="306"/>
      <c r="L375" s="317"/>
      <c r="M375" s="314" t="s">
        <v>43</v>
      </c>
      <c r="N375" s="315"/>
      <c r="O375" s="315"/>
      <c r="P375" s="315"/>
      <c r="Q375" s="315"/>
      <c r="R375" s="315"/>
      <c r="S375" s="316"/>
      <c r="T375" s="43" t="s">
        <v>42</v>
      </c>
      <c r="U375" s="44">
        <f>IFERROR(U365/H365,"0")+IFERROR(U366/H366,"0")+IFERROR(U367/H367,"0")+IFERROR(U368/H368,"0")+IFERROR(U369/H369,"0")+IFERROR(U370/H370,"0")+IFERROR(U371/H371,"0")+IFERROR(U372/H372,"0")+IFERROR(U373/H373,"0")+IFERROR(U374/H374,"0")</f>
        <v>0</v>
      </c>
      <c r="V375" s="44">
        <f>IFERROR(V365/H365,"0")+IFERROR(V366/H366,"0")+IFERROR(V367/H367,"0")+IFERROR(V368/H368,"0")+IFERROR(V369/H369,"0")+IFERROR(V370/H370,"0")+IFERROR(V371/H371,"0")+IFERROR(V372/H372,"0")+IFERROR(V373/H373,"0")+IFERROR(V374/H374,"0")</f>
        <v>0</v>
      </c>
      <c r="W375" s="44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0</v>
      </c>
      <c r="X375" s="68"/>
      <c r="Y375" s="68"/>
    </row>
    <row r="376" spans="1:29" x14ac:dyDescent="0.2">
      <c r="A376" s="306"/>
      <c r="B376" s="306"/>
      <c r="C376" s="306"/>
      <c r="D376" s="306"/>
      <c r="E376" s="306"/>
      <c r="F376" s="306"/>
      <c r="G376" s="306"/>
      <c r="H376" s="306"/>
      <c r="I376" s="306"/>
      <c r="J376" s="306"/>
      <c r="K376" s="306"/>
      <c r="L376" s="317"/>
      <c r="M376" s="314" t="s">
        <v>43</v>
      </c>
      <c r="N376" s="315"/>
      <c r="O376" s="315"/>
      <c r="P376" s="315"/>
      <c r="Q376" s="315"/>
      <c r="R376" s="315"/>
      <c r="S376" s="316"/>
      <c r="T376" s="43" t="s">
        <v>0</v>
      </c>
      <c r="U376" s="44">
        <f>IFERROR(SUM(U365:U374),"0")</f>
        <v>0</v>
      </c>
      <c r="V376" s="44">
        <f>IFERROR(SUM(V365:V374),"0")</f>
        <v>0</v>
      </c>
      <c r="W376" s="43"/>
      <c r="X376" s="68"/>
      <c r="Y376" s="68"/>
    </row>
    <row r="377" spans="1:29" ht="14.25" customHeight="1" x14ac:dyDescent="0.25">
      <c r="A377" s="318" t="s">
        <v>114</v>
      </c>
      <c r="B377" s="318"/>
      <c r="C377" s="318"/>
      <c r="D377" s="318"/>
      <c r="E377" s="318"/>
      <c r="F377" s="318"/>
      <c r="G377" s="318"/>
      <c r="H377" s="318"/>
      <c r="I377" s="318"/>
      <c r="J377" s="318"/>
      <c r="K377" s="318"/>
      <c r="L377" s="318"/>
      <c r="M377" s="318"/>
      <c r="N377" s="318"/>
      <c r="O377" s="318"/>
      <c r="P377" s="318"/>
      <c r="Q377" s="318"/>
      <c r="R377" s="318"/>
      <c r="S377" s="318"/>
      <c r="T377" s="318"/>
      <c r="U377" s="318"/>
      <c r="V377" s="318"/>
      <c r="W377" s="318"/>
      <c r="X377" s="67"/>
      <c r="Y377" s="67"/>
    </row>
    <row r="378" spans="1:29" ht="16.5" customHeight="1" x14ac:dyDescent="0.25">
      <c r="A378" s="64" t="s">
        <v>576</v>
      </c>
      <c r="B378" s="64" t="s">
        <v>577</v>
      </c>
      <c r="C378" s="37">
        <v>4301020222</v>
      </c>
      <c r="D378" s="308">
        <v>4607091388930</v>
      </c>
      <c r="E378" s="308"/>
      <c r="F378" s="63">
        <v>0.88</v>
      </c>
      <c r="G378" s="38">
        <v>6</v>
      </c>
      <c r="H378" s="63">
        <v>5.28</v>
      </c>
      <c r="I378" s="63">
        <v>5.64</v>
      </c>
      <c r="J378" s="38">
        <v>104</v>
      </c>
      <c r="K378" s="39" t="s">
        <v>117</v>
      </c>
      <c r="L378" s="38">
        <v>55</v>
      </c>
      <c r="M378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10"/>
      <c r="O378" s="310"/>
      <c r="P378" s="310"/>
      <c r="Q378" s="311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281" t="s">
        <v>68</v>
      </c>
    </row>
    <row r="379" spans="1:29" ht="16.5" customHeight="1" x14ac:dyDescent="0.25">
      <c r="A379" s="64" t="s">
        <v>578</v>
      </c>
      <c r="B379" s="64" t="s">
        <v>579</v>
      </c>
      <c r="C379" s="37">
        <v>4301020206</v>
      </c>
      <c r="D379" s="308">
        <v>4680115880054</v>
      </c>
      <c r="E379" s="308"/>
      <c r="F379" s="63">
        <v>0.6</v>
      </c>
      <c r="G379" s="38">
        <v>6</v>
      </c>
      <c r="H379" s="63">
        <v>3.6</v>
      </c>
      <c r="I379" s="63">
        <v>3.84</v>
      </c>
      <c r="J379" s="38">
        <v>120</v>
      </c>
      <c r="K379" s="39" t="s">
        <v>117</v>
      </c>
      <c r="L379" s="38">
        <v>55</v>
      </c>
      <c r="M379" s="336" t="s">
        <v>580</v>
      </c>
      <c r="N379" s="310"/>
      <c r="O379" s="310"/>
      <c r="P379" s="310"/>
      <c r="Q379" s="311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IFERROR(IF(V379=0,"",ROUNDUP(V379/H379,0)*0.00937),"")</f>
        <v/>
      </c>
      <c r="X379" s="69" t="s">
        <v>48</v>
      </c>
      <c r="Y379" s="70" t="s">
        <v>48</v>
      </c>
      <c r="AC379" s="282" t="s">
        <v>68</v>
      </c>
    </row>
    <row r="380" spans="1:29" x14ac:dyDescent="0.2">
      <c r="A380" s="306"/>
      <c r="B380" s="306"/>
      <c r="C380" s="306"/>
      <c r="D380" s="306"/>
      <c r="E380" s="306"/>
      <c r="F380" s="306"/>
      <c r="G380" s="306"/>
      <c r="H380" s="306"/>
      <c r="I380" s="306"/>
      <c r="J380" s="306"/>
      <c r="K380" s="306"/>
      <c r="L380" s="317"/>
      <c r="M380" s="314" t="s">
        <v>43</v>
      </c>
      <c r="N380" s="315"/>
      <c r="O380" s="315"/>
      <c r="P380" s="315"/>
      <c r="Q380" s="315"/>
      <c r="R380" s="315"/>
      <c r="S380" s="316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29" x14ac:dyDescent="0.2">
      <c r="A381" s="306"/>
      <c r="B381" s="306"/>
      <c r="C381" s="306"/>
      <c r="D381" s="306"/>
      <c r="E381" s="306"/>
      <c r="F381" s="306"/>
      <c r="G381" s="306"/>
      <c r="H381" s="306"/>
      <c r="I381" s="306"/>
      <c r="J381" s="306"/>
      <c r="K381" s="306"/>
      <c r="L381" s="317"/>
      <c r="M381" s="314" t="s">
        <v>43</v>
      </c>
      <c r="N381" s="315"/>
      <c r="O381" s="315"/>
      <c r="P381" s="315"/>
      <c r="Q381" s="315"/>
      <c r="R381" s="315"/>
      <c r="S381" s="316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29" ht="14.25" customHeight="1" x14ac:dyDescent="0.25">
      <c r="A382" s="318" t="s">
        <v>78</v>
      </c>
      <c r="B382" s="318"/>
      <c r="C382" s="318"/>
      <c r="D382" s="318"/>
      <c r="E382" s="318"/>
      <c r="F382" s="318"/>
      <c r="G382" s="318"/>
      <c r="H382" s="318"/>
      <c r="I382" s="318"/>
      <c r="J382" s="318"/>
      <c r="K382" s="318"/>
      <c r="L382" s="318"/>
      <c r="M382" s="318"/>
      <c r="N382" s="318"/>
      <c r="O382" s="318"/>
      <c r="P382" s="318"/>
      <c r="Q382" s="318"/>
      <c r="R382" s="318"/>
      <c r="S382" s="318"/>
      <c r="T382" s="318"/>
      <c r="U382" s="318"/>
      <c r="V382" s="318"/>
      <c r="W382" s="318"/>
      <c r="X382" s="67"/>
      <c r="Y382" s="67"/>
    </row>
    <row r="383" spans="1:29" ht="27" customHeight="1" x14ac:dyDescent="0.25">
      <c r="A383" s="64" t="s">
        <v>581</v>
      </c>
      <c r="B383" s="64" t="s">
        <v>582</v>
      </c>
      <c r="C383" s="37">
        <v>4301031198</v>
      </c>
      <c r="D383" s="308">
        <v>4607091383348</v>
      </c>
      <c r="E383" s="308"/>
      <c r="F383" s="63">
        <v>0.88</v>
      </c>
      <c r="G383" s="38">
        <v>6</v>
      </c>
      <c r="H383" s="63">
        <v>5.28</v>
      </c>
      <c r="I383" s="63">
        <v>5.64</v>
      </c>
      <c r="J383" s="38">
        <v>104</v>
      </c>
      <c r="K383" s="39" t="s">
        <v>117</v>
      </c>
      <c r="L383" s="38">
        <v>55</v>
      </c>
      <c r="M383" s="330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10"/>
      <c r="O383" s="310"/>
      <c r="P383" s="310"/>
      <c r="Q383" s="311"/>
      <c r="R383" s="40" t="s">
        <v>48</v>
      </c>
      <c r="S383" s="40" t="s">
        <v>48</v>
      </c>
      <c r="T383" s="41" t="s">
        <v>0</v>
      </c>
      <c r="U383" s="59">
        <v>5</v>
      </c>
      <c r="V383" s="56">
        <f t="shared" ref="V383:V388" si="16">IFERROR(IF(U383="",0,CEILING((U383/$H383),1)*$H383),"")</f>
        <v>5.28</v>
      </c>
      <c r="W383" s="42">
        <f>IFERROR(IF(V383=0,"",ROUNDUP(V383/H383,0)*0.01196),"")</f>
        <v>1.196E-2</v>
      </c>
      <c r="X383" s="69" t="s">
        <v>48</v>
      </c>
      <c r="Y383" s="70" t="s">
        <v>48</v>
      </c>
      <c r="AC383" s="283" t="s">
        <v>68</v>
      </c>
    </row>
    <row r="384" spans="1:29" ht="27" customHeight="1" x14ac:dyDescent="0.25">
      <c r="A384" s="64" t="s">
        <v>583</v>
      </c>
      <c r="B384" s="64" t="s">
        <v>584</v>
      </c>
      <c r="C384" s="37">
        <v>4301031188</v>
      </c>
      <c r="D384" s="308">
        <v>4607091383386</v>
      </c>
      <c r="E384" s="308"/>
      <c r="F384" s="63">
        <v>0.88</v>
      </c>
      <c r="G384" s="38">
        <v>6</v>
      </c>
      <c r="H384" s="63">
        <v>5.28</v>
      </c>
      <c r="I384" s="63">
        <v>5.64</v>
      </c>
      <c r="J384" s="38">
        <v>104</v>
      </c>
      <c r="K384" s="39" t="s">
        <v>82</v>
      </c>
      <c r="L384" s="38">
        <v>55</v>
      </c>
      <c r="M384" s="331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10"/>
      <c r="O384" s="310"/>
      <c r="P384" s="310"/>
      <c r="Q384" s="311"/>
      <c r="R384" s="40" t="s">
        <v>48</v>
      </c>
      <c r="S384" s="40" t="s">
        <v>48</v>
      </c>
      <c r="T384" s="41" t="s">
        <v>0</v>
      </c>
      <c r="U384" s="59">
        <v>5</v>
      </c>
      <c r="V384" s="56">
        <f t="shared" si="16"/>
        <v>5.28</v>
      </c>
      <c r="W384" s="42">
        <f>IFERROR(IF(V384=0,"",ROUNDUP(V384/H384,0)*0.01196),"")</f>
        <v>1.196E-2</v>
      </c>
      <c r="X384" s="69" t="s">
        <v>48</v>
      </c>
      <c r="Y384" s="70" t="s">
        <v>48</v>
      </c>
      <c r="AC384" s="284" t="s">
        <v>68</v>
      </c>
    </row>
    <row r="385" spans="1:29" ht="27" customHeight="1" x14ac:dyDescent="0.25">
      <c r="A385" s="64" t="s">
        <v>585</v>
      </c>
      <c r="B385" s="64" t="s">
        <v>586</v>
      </c>
      <c r="C385" s="37">
        <v>4301031189</v>
      </c>
      <c r="D385" s="308">
        <v>4607091383355</v>
      </c>
      <c r="E385" s="308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82</v>
      </c>
      <c r="L385" s="38">
        <v>55</v>
      </c>
      <c r="M385" s="332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10"/>
      <c r="O385" s="310"/>
      <c r="P385" s="310"/>
      <c r="Q385" s="311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6"/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5" t="s">
        <v>68</v>
      </c>
    </row>
    <row r="386" spans="1:29" ht="27" customHeight="1" x14ac:dyDescent="0.25">
      <c r="A386" s="64" t="s">
        <v>587</v>
      </c>
      <c r="B386" s="64" t="s">
        <v>588</v>
      </c>
      <c r="C386" s="37">
        <v>4301031214</v>
      </c>
      <c r="D386" s="308">
        <v>4680115882072</v>
      </c>
      <c r="E386" s="308"/>
      <c r="F386" s="63">
        <v>0.6</v>
      </c>
      <c r="G386" s="38">
        <v>6</v>
      </c>
      <c r="H386" s="63">
        <v>3.6</v>
      </c>
      <c r="I386" s="63">
        <v>3.84</v>
      </c>
      <c r="J386" s="38">
        <v>120</v>
      </c>
      <c r="K386" s="39" t="s">
        <v>117</v>
      </c>
      <c r="L386" s="38">
        <v>55</v>
      </c>
      <c r="M386" s="333" t="s">
        <v>589</v>
      </c>
      <c r="N386" s="310"/>
      <c r="O386" s="310"/>
      <c r="P386" s="310"/>
      <c r="Q386" s="311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IFERROR(IF(V386=0,"",ROUNDUP(V386/H386,0)*0.00937),"")</f>
        <v/>
      </c>
      <c r="X386" s="69" t="s">
        <v>48</v>
      </c>
      <c r="Y386" s="70" t="s">
        <v>48</v>
      </c>
      <c r="AC386" s="286" t="s">
        <v>68</v>
      </c>
    </row>
    <row r="387" spans="1:29" ht="27" customHeight="1" x14ac:dyDescent="0.25">
      <c r="A387" s="64" t="s">
        <v>590</v>
      </c>
      <c r="B387" s="64" t="s">
        <v>591</v>
      </c>
      <c r="C387" s="37">
        <v>4301031217</v>
      </c>
      <c r="D387" s="308">
        <v>4680115882102</v>
      </c>
      <c r="E387" s="308"/>
      <c r="F387" s="63">
        <v>0.6</v>
      </c>
      <c r="G387" s="38">
        <v>6</v>
      </c>
      <c r="H387" s="63">
        <v>3.6</v>
      </c>
      <c r="I387" s="63">
        <v>3.81</v>
      </c>
      <c r="J387" s="38">
        <v>120</v>
      </c>
      <c r="K387" s="39" t="s">
        <v>82</v>
      </c>
      <c r="L387" s="38">
        <v>55</v>
      </c>
      <c r="M387" s="334" t="s">
        <v>592</v>
      </c>
      <c r="N387" s="310"/>
      <c r="O387" s="310"/>
      <c r="P387" s="310"/>
      <c r="Q387" s="311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IFERROR(IF(V387=0,"",ROUNDUP(V387/H387,0)*0.00937),"")</f>
        <v/>
      </c>
      <c r="X387" s="69" t="s">
        <v>48</v>
      </c>
      <c r="Y387" s="70" t="s">
        <v>48</v>
      </c>
      <c r="AC387" s="287" t="s">
        <v>68</v>
      </c>
    </row>
    <row r="388" spans="1:29" ht="27" customHeight="1" x14ac:dyDescent="0.25">
      <c r="A388" s="64" t="s">
        <v>593</v>
      </c>
      <c r="B388" s="64" t="s">
        <v>594</v>
      </c>
      <c r="C388" s="37">
        <v>4301031216</v>
      </c>
      <c r="D388" s="308">
        <v>4680115882096</v>
      </c>
      <c r="E388" s="308"/>
      <c r="F388" s="63">
        <v>0.6</v>
      </c>
      <c r="G388" s="38">
        <v>6</v>
      </c>
      <c r="H388" s="63">
        <v>3.6</v>
      </c>
      <c r="I388" s="63">
        <v>3.81</v>
      </c>
      <c r="J388" s="38">
        <v>120</v>
      </c>
      <c r="K388" s="39" t="s">
        <v>82</v>
      </c>
      <c r="L388" s="38">
        <v>55</v>
      </c>
      <c r="M388" s="327" t="s">
        <v>595</v>
      </c>
      <c r="N388" s="310"/>
      <c r="O388" s="310"/>
      <c r="P388" s="310"/>
      <c r="Q388" s="311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6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88" t="s">
        <v>68</v>
      </c>
    </row>
    <row r="389" spans="1:29" x14ac:dyDescent="0.2">
      <c r="A389" s="306"/>
      <c r="B389" s="306"/>
      <c r="C389" s="306"/>
      <c r="D389" s="306"/>
      <c r="E389" s="306"/>
      <c r="F389" s="306"/>
      <c r="G389" s="306"/>
      <c r="H389" s="306"/>
      <c r="I389" s="306"/>
      <c r="J389" s="306"/>
      <c r="K389" s="306"/>
      <c r="L389" s="317"/>
      <c r="M389" s="314" t="s">
        <v>43</v>
      </c>
      <c r="N389" s="315"/>
      <c r="O389" s="315"/>
      <c r="P389" s="315"/>
      <c r="Q389" s="315"/>
      <c r="R389" s="315"/>
      <c r="S389" s="316"/>
      <c r="T389" s="43" t="s">
        <v>42</v>
      </c>
      <c r="U389" s="44">
        <f>IFERROR(U383/H383,"0")+IFERROR(U384/H384,"0")+IFERROR(U385/H385,"0")+IFERROR(U386/H386,"0")+IFERROR(U387/H387,"0")+IFERROR(U388/H388,"0")</f>
        <v>1.8939393939393938</v>
      </c>
      <c r="V389" s="44">
        <f>IFERROR(V383/H383,"0")+IFERROR(V384/H384,"0")+IFERROR(V385/H385,"0")+IFERROR(V386/H386,"0")+IFERROR(V387/H387,"0")+IFERROR(V388/H388,"0")</f>
        <v>2</v>
      </c>
      <c r="W389" s="44">
        <f>IFERROR(IF(W383="",0,W383),"0")+IFERROR(IF(W384="",0,W384),"0")+IFERROR(IF(W385="",0,W385),"0")+IFERROR(IF(W386="",0,W386),"0")+IFERROR(IF(W387="",0,W387),"0")+IFERROR(IF(W388="",0,W388),"0")</f>
        <v>2.392E-2</v>
      </c>
      <c r="X389" s="68"/>
      <c r="Y389" s="68"/>
    </row>
    <row r="390" spans="1:29" x14ac:dyDescent="0.2">
      <c r="A390" s="306"/>
      <c r="B390" s="306"/>
      <c r="C390" s="306"/>
      <c r="D390" s="306"/>
      <c r="E390" s="306"/>
      <c r="F390" s="306"/>
      <c r="G390" s="306"/>
      <c r="H390" s="306"/>
      <c r="I390" s="306"/>
      <c r="J390" s="306"/>
      <c r="K390" s="306"/>
      <c r="L390" s="317"/>
      <c r="M390" s="314" t="s">
        <v>43</v>
      </c>
      <c r="N390" s="315"/>
      <c r="O390" s="315"/>
      <c r="P390" s="315"/>
      <c r="Q390" s="315"/>
      <c r="R390" s="315"/>
      <c r="S390" s="316"/>
      <c r="T390" s="43" t="s">
        <v>0</v>
      </c>
      <c r="U390" s="44">
        <f>IFERROR(SUM(U383:U388),"0")</f>
        <v>10</v>
      </c>
      <c r="V390" s="44">
        <f>IFERROR(SUM(V383:V388),"0")</f>
        <v>10.56</v>
      </c>
      <c r="W390" s="43"/>
      <c r="X390" s="68"/>
      <c r="Y390" s="68"/>
    </row>
    <row r="391" spans="1:29" ht="14.25" customHeight="1" x14ac:dyDescent="0.25">
      <c r="A391" s="318" t="s">
        <v>83</v>
      </c>
      <c r="B391" s="318"/>
      <c r="C391" s="318"/>
      <c r="D391" s="318"/>
      <c r="E391" s="318"/>
      <c r="F391" s="318"/>
      <c r="G391" s="318"/>
      <c r="H391" s="318"/>
      <c r="I391" s="318"/>
      <c r="J391" s="318"/>
      <c r="K391" s="318"/>
      <c r="L391" s="318"/>
      <c r="M391" s="318"/>
      <c r="N391" s="318"/>
      <c r="O391" s="318"/>
      <c r="P391" s="318"/>
      <c r="Q391" s="318"/>
      <c r="R391" s="318"/>
      <c r="S391" s="318"/>
      <c r="T391" s="318"/>
      <c r="U391" s="318"/>
      <c r="V391" s="318"/>
      <c r="W391" s="318"/>
      <c r="X391" s="67"/>
      <c r="Y391" s="67"/>
    </row>
    <row r="392" spans="1:29" ht="16.5" customHeight="1" x14ac:dyDescent="0.25">
      <c r="A392" s="64" t="s">
        <v>596</v>
      </c>
      <c r="B392" s="64" t="s">
        <v>597</v>
      </c>
      <c r="C392" s="37">
        <v>4301051230</v>
      </c>
      <c r="D392" s="308">
        <v>4607091383409</v>
      </c>
      <c r="E392" s="308"/>
      <c r="F392" s="63">
        <v>1.3</v>
      </c>
      <c r="G392" s="38">
        <v>6</v>
      </c>
      <c r="H392" s="63">
        <v>7.8</v>
      </c>
      <c r="I392" s="63">
        <v>8.3460000000000001</v>
      </c>
      <c r="J392" s="38">
        <v>56</v>
      </c>
      <c r="K392" s="39" t="s">
        <v>82</v>
      </c>
      <c r="L392" s="38">
        <v>45</v>
      </c>
      <c r="M392" s="3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10"/>
      <c r="O392" s="310"/>
      <c r="P392" s="310"/>
      <c r="Q392" s="311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IFERROR(IF(V392=0,"",ROUNDUP(V392/H392,0)*0.02175),"")</f>
        <v/>
      </c>
      <c r="X392" s="69" t="s">
        <v>48</v>
      </c>
      <c r="Y392" s="70" t="s">
        <v>48</v>
      </c>
      <c r="AC392" s="289" t="s">
        <v>68</v>
      </c>
    </row>
    <row r="393" spans="1:29" ht="16.5" customHeight="1" x14ac:dyDescent="0.25">
      <c r="A393" s="64" t="s">
        <v>598</v>
      </c>
      <c r="B393" s="64" t="s">
        <v>599</v>
      </c>
      <c r="C393" s="37">
        <v>4301051231</v>
      </c>
      <c r="D393" s="308">
        <v>4607091383416</v>
      </c>
      <c r="E393" s="308"/>
      <c r="F393" s="63">
        <v>1.3</v>
      </c>
      <c r="G393" s="38">
        <v>6</v>
      </c>
      <c r="H393" s="63">
        <v>7.8</v>
      </c>
      <c r="I393" s="63">
        <v>8.3460000000000001</v>
      </c>
      <c r="J393" s="38">
        <v>56</v>
      </c>
      <c r="K393" s="39" t="s">
        <v>82</v>
      </c>
      <c r="L393" s="38">
        <v>45</v>
      </c>
      <c r="M393" s="3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10"/>
      <c r="O393" s="310"/>
      <c r="P393" s="310"/>
      <c r="Q393" s="311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IFERROR(IF(V393=0,"",ROUNDUP(V393/H393,0)*0.02175),"")</f>
        <v/>
      </c>
      <c r="X393" s="69" t="s">
        <v>48</v>
      </c>
      <c r="Y393" s="70" t="s">
        <v>48</v>
      </c>
      <c r="AC393" s="290" t="s">
        <v>68</v>
      </c>
    </row>
    <row r="394" spans="1:29" x14ac:dyDescent="0.2">
      <c r="A394" s="306"/>
      <c r="B394" s="306"/>
      <c r="C394" s="306"/>
      <c r="D394" s="306"/>
      <c r="E394" s="306"/>
      <c r="F394" s="306"/>
      <c r="G394" s="306"/>
      <c r="H394" s="306"/>
      <c r="I394" s="306"/>
      <c r="J394" s="306"/>
      <c r="K394" s="306"/>
      <c r="L394" s="317"/>
      <c r="M394" s="314" t="s">
        <v>43</v>
      </c>
      <c r="N394" s="315"/>
      <c r="O394" s="315"/>
      <c r="P394" s="315"/>
      <c r="Q394" s="315"/>
      <c r="R394" s="315"/>
      <c r="S394" s="316"/>
      <c r="T394" s="43" t="s">
        <v>42</v>
      </c>
      <c r="U394" s="44">
        <f>IFERROR(U392/H392,"0")+IFERROR(U393/H393,"0")</f>
        <v>0</v>
      </c>
      <c r="V394" s="44">
        <f>IFERROR(V392/H392,"0")+IFERROR(V393/H393,"0")</f>
        <v>0</v>
      </c>
      <c r="W394" s="44">
        <f>IFERROR(IF(W392="",0,W392),"0")+IFERROR(IF(W393="",0,W393),"0")</f>
        <v>0</v>
      </c>
      <c r="X394" s="68"/>
      <c r="Y394" s="68"/>
    </row>
    <row r="395" spans="1:29" x14ac:dyDescent="0.2">
      <c r="A395" s="306"/>
      <c r="B395" s="306"/>
      <c r="C395" s="306"/>
      <c r="D395" s="306"/>
      <c r="E395" s="306"/>
      <c r="F395" s="306"/>
      <c r="G395" s="306"/>
      <c r="H395" s="306"/>
      <c r="I395" s="306"/>
      <c r="J395" s="306"/>
      <c r="K395" s="306"/>
      <c r="L395" s="317"/>
      <c r="M395" s="314" t="s">
        <v>43</v>
      </c>
      <c r="N395" s="315"/>
      <c r="O395" s="315"/>
      <c r="P395" s="315"/>
      <c r="Q395" s="315"/>
      <c r="R395" s="315"/>
      <c r="S395" s="316"/>
      <c r="T395" s="43" t="s">
        <v>0</v>
      </c>
      <c r="U395" s="44">
        <f>IFERROR(SUM(U392:U393),"0")</f>
        <v>0</v>
      </c>
      <c r="V395" s="44">
        <f>IFERROR(SUM(V392:V393),"0")</f>
        <v>0</v>
      </c>
      <c r="W395" s="43"/>
      <c r="X395" s="68"/>
      <c r="Y395" s="68"/>
    </row>
    <row r="396" spans="1:29" ht="27.75" customHeight="1" x14ac:dyDescent="0.2">
      <c r="A396" s="323" t="s">
        <v>600</v>
      </c>
      <c r="B396" s="323"/>
      <c r="C396" s="323"/>
      <c r="D396" s="323"/>
      <c r="E396" s="323"/>
      <c r="F396" s="323"/>
      <c r="G396" s="323"/>
      <c r="H396" s="323"/>
      <c r="I396" s="323"/>
      <c r="J396" s="323"/>
      <c r="K396" s="323"/>
      <c r="L396" s="323"/>
      <c r="M396" s="323"/>
      <c r="N396" s="323"/>
      <c r="O396" s="323"/>
      <c r="P396" s="323"/>
      <c r="Q396" s="323"/>
      <c r="R396" s="323"/>
      <c r="S396" s="323"/>
      <c r="T396" s="323"/>
      <c r="U396" s="323"/>
      <c r="V396" s="323"/>
      <c r="W396" s="323"/>
      <c r="X396" s="55"/>
      <c r="Y396" s="55"/>
    </row>
    <row r="397" spans="1:29" ht="16.5" customHeight="1" x14ac:dyDescent="0.25">
      <c r="A397" s="324" t="s">
        <v>601</v>
      </c>
      <c r="B397" s="324"/>
      <c r="C397" s="324"/>
      <c r="D397" s="324"/>
      <c r="E397" s="324"/>
      <c r="F397" s="324"/>
      <c r="G397" s="324"/>
      <c r="H397" s="324"/>
      <c r="I397" s="324"/>
      <c r="J397" s="324"/>
      <c r="K397" s="324"/>
      <c r="L397" s="324"/>
      <c r="M397" s="324"/>
      <c r="N397" s="324"/>
      <c r="O397" s="324"/>
      <c r="P397" s="324"/>
      <c r="Q397" s="324"/>
      <c r="R397" s="324"/>
      <c r="S397" s="324"/>
      <c r="T397" s="324"/>
      <c r="U397" s="324"/>
      <c r="V397" s="324"/>
      <c r="W397" s="324"/>
      <c r="X397" s="66"/>
      <c r="Y397" s="66"/>
    </row>
    <row r="398" spans="1:29" ht="14.25" customHeight="1" x14ac:dyDescent="0.25">
      <c r="A398" s="318" t="s">
        <v>121</v>
      </c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18"/>
      <c r="N398" s="318"/>
      <c r="O398" s="318"/>
      <c r="P398" s="318"/>
      <c r="Q398" s="318"/>
      <c r="R398" s="318"/>
      <c r="S398" s="318"/>
      <c r="T398" s="318"/>
      <c r="U398" s="318"/>
      <c r="V398" s="318"/>
      <c r="W398" s="318"/>
      <c r="X398" s="67"/>
      <c r="Y398" s="67"/>
    </row>
    <row r="399" spans="1:29" ht="27" customHeight="1" x14ac:dyDescent="0.25">
      <c r="A399" s="64" t="s">
        <v>602</v>
      </c>
      <c r="B399" s="64" t="s">
        <v>603</v>
      </c>
      <c r="C399" s="37">
        <v>4301011434</v>
      </c>
      <c r="D399" s="308">
        <v>4680115881099</v>
      </c>
      <c r="E399" s="308"/>
      <c r="F399" s="63">
        <v>1.5</v>
      </c>
      <c r="G399" s="38">
        <v>8</v>
      </c>
      <c r="H399" s="63">
        <v>12</v>
      </c>
      <c r="I399" s="63">
        <v>12.48</v>
      </c>
      <c r="J399" s="38">
        <v>56</v>
      </c>
      <c r="K399" s="39" t="s">
        <v>117</v>
      </c>
      <c r="L399" s="38">
        <v>50</v>
      </c>
      <c r="M399" s="325" t="s">
        <v>604</v>
      </c>
      <c r="N399" s="310"/>
      <c r="O399" s="310"/>
      <c r="P399" s="310"/>
      <c r="Q399" s="311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IFERROR(IF(V399=0,"",ROUNDUP(V399/H399,0)*0.02175),"")</f>
        <v/>
      </c>
      <c r="X399" s="69" t="s">
        <v>48</v>
      </c>
      <c r="Y399" s="70" t="s">
        <v>48</v>
      </c>
      <c r="AC399" s="291" t="s">
        <v>68</v>
      </c>
    </row>
    <row r="400" spans="1:29" ht="27" customHeight="1" x14ac:dyDescent="0.25">
      <c r="A400" s="64" t="s">
        <v>605</v>
      </c>
      <c r="B400" s="64" t="s">
        <v>606</v>
      </c>
      <c r="C400" s="37">
        <v>4301011435</v>
      </c>
      <c r="D400" s="308">
        <v>4680115881150</v>
      </c>
      <c r="E400" s="308"/>
      <c r="F400" s="63">
        <v>1.5</v>
      </c>
      <c r="G400" s="38">
        <v>8</v>
      </c>
      <c r="H400" s="63">
        <v>12</v>
      </c>
      <c r="I400" s="63">
        <v>12.48</v>
      </c>
      <c r="J400" s="38">
        <v>56</v>
      </c>
      <c r="K400" s="39" t="s">
        <v>117</v>
      </c>
      <c r="L400" s="38">
        <v>50</v>
      </c>
      <c r="M400" s="326" t="s">
        <v>607</v>
      </c>
      <c r="N400" s="310"/>
      <c r="O400" s="310"/>
      <c r="P400" s="310"/>
      <c r="Q400" s="311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IFERROR(IF(V400=0,"",ROUNDUP(V400/H400,0)*0.02175),"")</f>
        <v/>
      </c>
      <c r="X400" s="69" t="s">
        <v>48</v>
      </c>
      <c r="Y400" s="70" t="s">
        <v>48</v>
      </c>
      <c r="AC400" s="292" t="s">
        <v>68</v>
      </c>
    </row>
    <row r="401" spans="1:29" x14ac:dyDescent="0.2">
      <c r="A401" s="306"/>
      <c r="B401" s="306"/>
      <c r="C401" s="306"/>
      <c r="D401" s="306"/>
      <c r="E401" s="306"/>
      <c r="F401" s="306"/>
      <c r="G401" s="306"/>
      <c r="H401" s="306"/>
      <c r="I401" s="306"/>
      <c r="J401" s="306"/>
      <c r="K401" s="306"/>
      <c r="L401" s="317"/>
      <c r="M401" s="314" t="s">
        <v>43</v>
      </c>
      <c r="N401" s="315"/>
      <c r="O401" s="315"/>
      <c r="P401" s="315"/>
      <c r="Q401" s="315"/>
      <c r="R401" s="315"/>
      <c r="S401" s="316"/>
      <c r="T401" s="43" t="s">
        <v>42</v>
      </c>
      <c r="U401" s="44">
        <f>IFERROR(U399/H399,"0")+IFERROR(U400/H400,"0")</f>
        <v>0</v>
      </c>
      <c r="V401" s="44">
        <f>IFERROR(V399/H399,"0")+IFERROR(V400/H400,"0")</f>
        <v>0</v>
      </c>
      <c r="W401" s="44">
        <f>IFERROR(IF(W399="",0,W399),"0")+IFERROR(IF(W400="",0,W400),"0")</f>
        <v>0</v>
      </c>
      <c r="X401" s="68"/>
      <c r="Y401" s="68"/>
    </row>
    <row r="402" spans="1:29" x14ac:dyDescent="0.2">
      <c r="A402" s="306"/>
      <c r="B402" s="306"/>
      <c r="C402" s="306"/>
      <c r="D402" s="306"/>
      <c r="E402" s="306"/>
      <c r="F402" s="306"/>
      <c r="G402" s="306"/>
      <c r="H402" s="306"/>
      <c r="I402" s="306"/>
      <c r="J402" s="306"/>
      <c r="K402" s="306"/>
      <c r="L402" s="317"/>
      <c r="M402" s="314" t="s">
        <v>43</v>
      </c>
      <c r="N402" s="315"/>
      <c r="O402" s="315"/>
      <c r="P402" s="315"/>
      <c r="Q402" s="315"/>
      <c r="R402" s="315"/>
      <c r="S402" s="316"/>
      <c r="T402" s="43" t="s">
        <v>0</v>
      </c>
      <c r="U402" s="44">
        <f>IFERROR(SUM(U399:U400),"0")</f>
        <v>0</v>
      </c>
      <c r="V402" s="44">
        <f>IFERROR(SUM(V399:V400),"0")</f>
        <v>0</v>
      </c>
      <c r="W402" s="43"/>
      <c r="X402" s="68"/>
      <c r="Y402" s="68"/>
    </row>
    <row r="403" spans="1:29" ht="14.25" customHeight="1" x14ac:dyDescent="0.25">
      <c r="A403" s="318" t="s">
        <v>114</v>
      </c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67"/>
      <c r="Y403" s="67"/>
    </row>
    <row r="404" spans="1:29" ht="16.5" customHeight="1" x14ac:dyDescent="0.25">
      <c r="A404" s="64" t="s">
        <v>608</v>
      </c>
      <c r="B404" s="64" t="s">
        <v>609</v>
      </c>
      <c r="C404" s="37">
        <v>4301020230</v>
      </c>
      <c r="D404" s="308">
        <v>4680115881112</v>
      </c>
      <c r="E404" s="308"/>
      <c r="F404" s="63">
        <v>1.35</v>
      </c>
      <c r="G404" s="38">
        <v>8</v>
      </c>
      <c r="H404" s="63">
        <v>10.8</v>
      </c>
      <c r="I404" s="63">
        <v>11.28</v>
      </c>
      <c r="J404" s="38">
        <v>56</v>
      </c>
      <c r="K404" s="39" t="s">
        <v>117</v>
      </c>
      <c r="L404" s="38">
        <v>50</v>
      </c>
      <c r="M404" s="321" t="s">
        <v>610</v>
      </c>
      <c r="N404" s="310"/>
      <c r="O404" s="310"/>
      <c r="P404" s="310"/>
      <c r="Q404" s="311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IFERROR(IF(V404=0,"",ROUNDUP(V404/H404,0)*0.02175),"")</f>
        <v/>
      </c>
      <c r="X404" s="69" t="s">
        <v>48</v>
      </c>
      <c r="Y404" s="70" t="s">
        <v>48</v>
      </c>
      <c r="AC404" s="293" t="s">
        <v>68</v>
      </c>
    </row>
    <row r="405" spans="1:29" ht="27" customHeight="1" x14ac:dyDescent="0.25">
      <c r="A405" s="64" t="s">
        <v>611</v>
      </c>
      <c r="B405" s="64" t="s">
        <v>612</v>
      </c>
      <c r="C405" s="37">
        <v>4301020231</v>
      </c>
      <c r="D405" s="308">
        <v>4680115881129</v>
      </c>
      <c r="E405" s="308"/>
      <c r="F405" s="63">
        <v>1.8</v>
      </c>
      <c r="G405" s="38">
        <v>6</v>
      </c>
      <c r="H405" s="63">
        <v>10.8</v>
      </c>
      <c r="I405" s="63">
        <v>11.28</v>
      </c>
      <c r="J405" s="38">
        <v>56</v>
      </c>
      <c r="K405" s="39" t="s">
        <v>117</v>
      </c>
      <c r="L405" s="38">
        <v>50</v>
      </c>
      <c r="M405" s="322" t="s">
        <v>613</v>
      </c>
      <c r="N405" s="310"/>
      <c r="O405" s="310"/>
      <c r="P405" s="310"/>
      <c r="Q405" s="311"/>
      <c r="R405" s="40" t="s">
        <v>48</v>
      </c>
      <c r="S405" s="40" t="s">
        <v>48</v>
      </c>
      <c r="T405" s="41" t="s">
        <v>0</v>
      </c>
      <c r="U405" s="59">
        <v>0</v>
      </c>
      <c r="V405" s="56">
        <f>IFERROR(IF(U405="",0,CEILING((U405/$H405),1)*$H405),"")</f>
        <v>0</v>
      </c>
      <c r="W405" s="42" t="str">
        <f>IFERROR(IF(V405=0,"",ROUNDUP(V405/H405,0)*0.02175),"")</f>
        <v/>
      </c>
      <c r="X405" s="69" t="s">
        <v>48</v>
      </c>
      <c r="Y405" s="70" t="s">
        <v>48</v>
      </c>
      <c r="AC405" s="294" t="s">
        <v>68</v>
      </c>
    </row>
    <row r="406" spans="1:29" x14ac:dyDescent="0.2">
      <c r="A406" s="306"/>
      <c r="B406" s="306"/>
      <c r="C406" s="306"/>
      <c r="D406" s="306"/>
      <c r="E406" s="306"/>
      <c r="F406" s="306"/>
      <c r="G406" s="306"/>
      <c r="H406" s="306"/>
      <c r="I406" s="306"/>
      <c r="J406" s="306"/>
      <c r="K406" s="306"/>
      <c r="L406" s="317"/>
      <c r="M406" s="314" t="s">
        <v>43</v>
      </c>
      <c r="N406" s="315"/>
      <c r="O406" s="315"/>
      <c r="P406" s="315"/>
      <c r="Q406" s="315"/>
      <c r="R406" s="315"/>
      <c r="S406" s="316"/>
      <c r="T406" s="43" t="s">
        <v>42</v>
      </c>
      <c r="U406" s="44">
        <f>IFERROR(U404/H404,"0")+IFERROR(U405/H405,"0")</f>
        <v>0</v>
      </c>
      <c r="V406" s="44">
        <f>IFERROR(V404/H404,"0")+IFERROR(V405/H405,"0")</f>
        <v>0</v>
      </c>
      <c r="W406" s="44">
        <f>IFERROR(IF(W404="",0,W404),"0")+IFERROR(IF(W405="",0,W405),"0")</f>
        <v>0</v>
      </c>
      <c r="X406" s="68"/>
      <c r="Y406" s="68"/>
    </row>
    <row r="407" spans="1:29" x14ac:dyDescent="0.2">
      <c r="A407" s="306"/>
      <c r="B407" s="306"/>
      <c r="C407" s="306"/>
      <c r="D407" s="306"/>
      <c r="E407" s="306"/>
      <c r="F407" s="306"/>
      <c r="G407" s="306"/>
      <c r="H407" s="306"/>
      <c r="I407" s="306"/>
      <c r="J407" s="306"/>
      <c r="K407" s="306"/>
      <c r="L407" s="317"/>
      <c r="M407" s="314" t="s">
        <v>43</v>
      </c>
      <c r="N407" s="315"/>
      <c r="O407" s="315"/>
      <c r="P407" s="315"/>
      <c r="Q407" s="315"/>
      <c r="R407" s="315"/>
      <c r="S407" s="316"/>
      <c r="T407" s="43" t="s">
        <v>0</v>
      </c>
      <c r="U407" s="44">
        <f>IFERROR(SUM(U404:U405),"0")</f>
        <v>0</v>
      </c>
      <c r="V407" s="44">
        <f>IFERROR(SUM(V404:V405),"0")</f>
        <v>0</v>
      </c>
      <c r="W407" s="43"/>
      <c r="X407" s="68"/>
      <c r="Y407" s="68"/>
    </row>
    <row r="408" spans="1:29" ht="14.25" customHeight="1" x14ac:dyDescent="0.25">
      <c r="A408" s="318" t="s">
        <v>78</v>
      </c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8"/>
      <c r="N408" s="318"/>
      <c r="O408" s="318"/>
      <c r="P408" s="318"/>
      <c r="Q408" s="318"/>
      <c r="R408" s="318"/>
      <c r="S408" s="318"/>
      <c r="T408" s="318"/>
      <c r="U408" s="318"/>
      <c r="V408" s="318"/>
      <c r="W408" s="318"/>
      <c r="X408" s="67"/>
      <c r="Y408" s="67"/>
    </row>
    <row r="409" spans="1:29" ht="27" customHeight="1" x14ac:dyDescent="0.25">
      <c r="A409" s="64" t="s">
        <v>614</v>
      </c>
      <c r="B409" s="64" t="s">
        <v>615</v>
      </c>
      <c r="C409" s="37">
        <v>4301031192</v>
      </c>
      <c r="D409" s="308">
        <v>4680115881167</v>
      </c>
      <c r="E409" s="308"/>
      <c r="F409" s="63">
        <v>0.63</v>
      </c>
      <c r="G409" s="38">
        <v>6</v>
      </c>
      <c r="H409" s="63">
        <v>3.78</v>
      </c>
      <c r="I409" s="63">
        <v>4.04</v>
      </c>
      <c r="J409" s="38">
        <v>156</v>
      </c>
      <c r="K409" s="39" t="s">
        <v>82</v>
      </c>
      <c r="L409" s="38">
        <v>40</v>
      </c>
      <c r="M409" s="319" t="s">
        <v>616</v>
      </c>
      <c r="N409" s="310"/>
      <c r="O409" s="310"/>
      <c r="P409" s="310"/>
      <c r="Q409" s="311"/>
      <c r="R409" s="40" t="s">
        <v>48</v>
      </c>
      <c r="S409" s="40" t="s">
        <v>48</v>
      </c>
      <c r="T409" s="41" t="s">
        <v>0</v>
      </c>
      <c r="U409" s="59">
        <v>0</v>
      </c>
      <c r="V409" s="56">
        <f>IFERROR(IF(U409="",0,CEILING((U409/$H409),1)*$H409),"")</f>
        <v>0</v>
      </c>
      <c r="W409" s="42" t="str">
        <f>IFERROR(IF(V409=0,"",ROUNDUP(V409/H409,0)*0.00753),"")</f>
        <v/>
      </c>
      <c r="X409" s="69" t="s">
        <v>48</v>
      </c>
      <c r="Y409" s="70" t="s">
        <v>48</v>
      </c>
      <c r="AC409" s="295" t="s">
        <v>68</v>
      </c>
    </row>
    <row r="410" spans="1:29" ht="16.5" customHeight="1" x14ac:dyDescent="0.25">
      <c r="A410" s="64" t="s">
        <v>617</v>
      </c>
      <c r="B410" s="64" t="s">
        <v>618</v>
      </c>
      <c r="C410" s="37">
        <v>4301031193</v>
      </c>
      <c r="D410" s="308">
        <v>4680115881136</v>
      </c>
      <c r="E410" s="308"/>
      <c r="F410" s="63">
        <v>0.63</v>
      </c>
      <c r="G410" s="38">
        <v>6</v>
      </c>
      <c r="H410" s="63">
        <v>3.78</v>
      </c>
      <c r="I410" s="63">
        <v>4.04</v>
      </c>
      <c r="J410" s="38">
        <v>156</v>
      </c>
      <c r="K410" s="39" t="s">
        <v>82</v>
      </c>
      <c r="L410" s="38">
        <v>40</v>
      </c>
      <c r="M410" s="320" t="s">
        <v>619</v>
      </c>
      <c r="N410" s="310"/>
      <c r="O410" s="310"/>
      <c r="P410" s="310"/>
      <c r="Q410" s="311"/>
      <c r="R410" s="40" t="s">
        <v>48</v>
      </c>
      <c r="S410" s="40" t="s">
        <v>48</v>
      </c>
      <c r="T410" s="41" t="s">
        <v>0</v>
      </c>
      <c r="U410" s="59">
        <v>0</v>
      </c>
      <c r="V410" s="56">
        <f>IFERROR(IF(U410="",0,CEILING((U410/$H410),1)*$H410),"")</f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96" t="s">
        <v>68</v>
      </c>
    </row>
    <row r="411" spans="1:29" x14ac:dyDescent="0.2">
      <c r="A411" s="306"/>
      <c r="B411" s="306"/>
      <c r="C411" s="306"/>
      <c r="D411" s="306"/>
      <c r="E411" s="306"/>
      <c r="F411" s="306"/>
      <c r="G411" s="306"/>
      <c r="H411" s="306"/>
      <c r="I411" s="306"/>
      <c r="J411" s="306"/>
      <c r="K411" s="306"/>
      <c r="L411" s="317"/>
      <c r="M411" s="314" t="s">
        <v>43</v>
      </c>
      <c r="N411" s="315"/>
      <c r="O411" s="315"/>
      <c r="P411" s="315"/>
      <c r="Q411" s="315"/>
      <c r="R411" s="315"/>
      <c r="S411" s="316"/>
      <c r="T411" s="43" t="s">
        <v>42</v>
      </c>
      <c r="U411" s="44">
        <f>IFERROR(U409/H409,"0")+IFERROR(U410/H410,"0")</f>
        <v>0</v>
      </c>
      <c r="V411" s="44">
        <f>IFERROR(V409/H409,"0")+IFERROR(V410/H410,"0")</f>
        <v>0</v>
      </c>
      <c r="W411" s="44">
        <f>IFERROR(IF(W409="",0,W409),"0")+IFERROR(IF(W410="",0,W410),"0")</f>
        <v>0</v>
      </c>
      <c r="X411" s="68"/>
      <c r="Y411" s="68"/>
    </row>
    <row r="412" spans="1:29" x14ac:dyDescent="0.2">
      <c r="A412" s="306"/>
      <c r="B412" s="306"/>
      <c r="C412" s="306"/>
      <c r="D412" s="306"/>
      <c r="E412" s="306"/>
      <c r="F412" s="306"/>
      <c r="G412" s="306"/>
      <c r="H412" s="306"/>
      <c r="I412" s="306"/>
      <c r="J412" s="306"/>
      <c r="K412" s="306"/>
      <c r="L412" s="317"/>
      <c r="M412" s="314" t="s">
        <v>43</v>
      </c>
      <c r="N412" s="315"/>
      <c r="O412" s="315"/>
      <c r="P412" s="315"/>
      <c r="Q412" s="315"/>
      <c r="R412" s="315"/>
      <c r="S412" s="316"/>
      <c r="T412" s="43" t="s">
        <v>0</v>
      </c>
      <c r="U412" s="44">
        <f>IFERROR(SUM(U409:U410),"0")</f>
        <v>0</v>
      </c>
      <c r="V412" s="44">
        <f>IFERROR(SUM(V409:V410),"0")</f>
        <v>0</v>
      </c>
      <c r="W412" s="43"/>
      <c r="X412" s="68"/>
      <c r="Y412" s="68"/>
    </row>
    <row r="413" spans="1:29" ht="14.25" customHeight="1" x14ac:dyDescent="0.25">
      <c r="A413" s="318" t="s">
        <v>83</v>
      </c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18"/>
      <c r="N413" s="318"/>
      <c r="O413" s="318"/>
      <c r="P413" s="318"/>
      <c r="Q413" s="318"/>
      <c r="R413" s="318"/>
      <c r="S413" s="318"/>
      <c r="T413" s="318"/>
      <c r="U413" s="318"/>
      <c r="V413" s="318"/>
      <c r="W413" s="318"/>
      <c r="X413" s="67"/>
      <c r="Y413" s="67"/>
    </row>
    <row r="414" spans="1:29" ht="27" customHeight="1" x14ac:dyDescent="0.25">
      <c r="A414" s="64" t="s">
        <v>620</v>
      </c>
      <c r="B414" s="64" t="s">
        <v>621</v>
      </c>
      <c r="C414" s="37">
        <v>4301051383</v>
      </c>
      <c r="D414" s="308">
        <v>4680115881143</v>
      </c>
      <c r="E414" s="308"/>
      <c r="F414" s="63">
        <v>1.3</v>
      </c>
      <c r="G414" s="38">
        <v>6</v>
      </c>
      <c r="H414" s="63">
        <v>7.8</v>
      </c>
      <c r="I414" s="63">
        <v>8.3640000000000008</v>
      </c>
      <c r="J414" s="38">
        <v>56</v>
      </c>
      <c r="K414" s="39" t="s">
        <v>82</v>
      </c>
      <c r="L414" s="38">
        <v>40</v>
      </c>
      <c r="M414" s="309" t="s">
        <v>622</v>
      </c>
      <c r="N414" s="310"/>
      <c r="O414" s="310"/>
      <c r="P414" s="310"/>
      <c r="Q414" s="311"/>
      <c r="R414" s="40" t="s">
        <v>48</v>
      </c>
      <c r="S414" s="40" t="s">
        <v>48</v>
      </c>
      <c r="T414" s="41" t="s">
        <v>0</v>
      </c>
      <c r="U414" s="59">
        <v>60</v>
      </c>
      <c r="V414" s="56">
        <f>IFERROR(IF(U414="",0,CEILING((U414/$H414),1)*$H414),"")</f>
        <v>62.4</v>
      </c>
      <c r="W414" s="42">
        <f>IFERROR(IF(V414=0,"",ROUNDUP(V414/H414,0)*0.02175),"")</f>
        <v>0.17399999999999999</v>
      </c>
      <c r="X414" s="69" t="s">
        <v>48</v>
      </c>
      <c r="Y414" s="70" t="s">
        <v>48</v>
      </c>
      <c r="AC414" s="297" t="s">
        <v>68</v>
      </c>
    </row>
    <row r="415" spans="1:29" ht="27" customHeight="1" x14ac:dyDescent="0.25">
      <c r="A415" s="64" t="s">
        <v>623</v>
      </c>
      <c r="B415" s="64" t="s">
        <v>624</v>
      </c>
      <c r="C415" s="37">
        <v>4301051381</v>
      </c>
      <c r="D415" s="308">
        <v>4680115881068</v>
      </c>
      <c r="E415" s="308"/>
      <c r="F415" s="63">
        <v>1.3</v>
      </c>
      <c r="G415" s="38">
        <v>6</v>
      </c>
      <c r="H415" s="63">
        <v>7.8</v>
      </c>
      <c r="I415" s="63">
        <v>8.2799999999999994</v>
      </c>
      <c r="J415" s="38">
        <v>56</v>
      </c>
      <c r="K415" s="39" t="s">
        <v>82</v>
      </c>
      <c r="L415" s="38">
        <v>30</v>
      </c>
      <c r="M415" s="312" t="s">
        <v>625</v>
      </c>
      <c r="N415" s="310"/>
      <c r="O415" s="310"/>
      <c r="P415" s="310"/>
      <c r="Q415" s="311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298" t="s">
        <v>68</v>
      </c>
    </row>
    <row r="416" spans="1:29" ht="27" customHeight="1" x14ac:dyDescent="0.25">
      <c r="A416" s="64" t="s">
        <v>626</v>
      </c>
      <c r="B416" s="64" t="s">
        <v>627</v>
      </c>
      <c r="C416" s="37">
        <v>4301051382</v>
      </c>
      <c r="D416" s="308">
        <v>4680115881075</v>
      </c>
      <c r="E416" s="308"/>
      <c r="F416" s="63">
        <v>0.5</v>
      </c>
      <c r="G416" s="38">
        <v>6</v>
      </c>
      <c r="H416" s="63">
        <v>3</v>
      </c>
      <c r="I416" s="63">
        <v>3.2</v>
      </c>
      <c r="J416" s="38">
        <v>156</v>
      </c>
      <c r="K416" s="39" t="s">
        <v>82</v>
      </c>
      <c r="L416" s="38">
        <v>30</v>
      </c>
      <c r="M416" s="313" t="s">
        <v>628</v>
      </c>
      <c r="N416" s="310"/>
      <c r="O416" s="310"/>
      <c r="P416" s="310"/>
      <c r="Q416" s="311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IFERROR(IF(V416=0,"",ROUNDUP(V416/H416,0)*0.00753),"")</f>
        <v/>
      </c>
      <c r="X416" s="69" t="s">
        <v>48</v>
      </c>
      <c r="Y416" s="70" t="s">
        <v>48</v>
      </c>
      <c r="AC416" s="299" t="s">
        <v>68</v>
      </c>
    </row>
    <row r="417" spans="1:28" x14ac:dyDescent="0.2">
      <c r="A417" s="306"/>
      <c r="B417" s="306"/>
      <c r="C417" s="306"/>
      <c r="D417" s="306"/>
      <c r="E417" s="306"/>
      <c r="F417" s="306"/>
      <c r="G417" s="306"/>
      <c r="H417" s="306"/>
      <c r="I417" s="306"/>
      <c r="J417" s="306"/>
      <c r="K417" s="306"/>
      <c r="L417" s="317"/>
      <c r="M417" s="314" t="s">
        <v>43</v>
      </c>
      <c r="N417" s="315"/>
      <c r="O417" s="315"/>
      <c r="P417" s="315"/>
      <c r="Q417" s="315"/>
      <c r="R417" s="315"/>
      <c r="S417" s="316"/>
      <c r="T417" s="43" t="s">
        <v>42</v>
      </c>
      <c r="U417" s="44">
        <f>IFERROR(U414/H414,"0")+IFERROR(U415/H415,"0")+IFERROR(U416/H416,"0")</f>
        <v>7.6923076923076925</v>
      </c>
      <c r="V417" s="44">
        <f>IFERROR(V414/H414,"0")+IFERROR(V415/H415,"0")+IFERROR(V416/H416,"0")</f>
        <v>8</v>
      </c>
      <c r="W417" s="44">
        <f>IFERROR(IF(W414="",0,W414),"0")+IFERROR(IF(W415="",0,W415),"0")+IFERROR(IF(W416="",0,W416),"0")</f>
        <v>0.17399999999999999</v>
      </c>
      <c r="X417" s="68"/>
      <c r="Y417" s="68"/>
    </row>
    <row r="418" spans="1:28" x14ac:dyDescent="0.2">
      <c r="A418" s="306"/>
      <c r="B418" s="306"/>
      <c r="C418" s="306"/>
      <c r="D418" s="306"/>
      <c r="E418" s="306"/>
      <c r="F418" s="306"/>
      <c r="G418" s="306"/>
      <c r="H418" s="306"/>
      <c r="I418" s="306"/>
      <c r="J418" s="306"/>
      <c r="K418" s="306"/>
      <c r="L418" s="317"/>
      <c r="M418" s="314" t="s">
        <v>43</v>
      </c>
      <c r="N418" s="315"/>
      <c r="O418" s="315"/>
      <c r="P418" s="315"/>
      <c r="Q418" s="315"/>
      <c r="R418" s="315"/>
      <c r="S418" s="316"/>
      <c r="T418" s="43" t="s">
        <v>0</v>
      </c>
      <c r="U418" s="44">
        <f>IFERROR(SUM(U414:U416),"0")</f>
        <v>60</v>
      </c>
      <c r="V418" s="44">
        <f>IFERROR(SUM(V414:V416),"0")</f>
        <v>62.4</v>
      </c>
      <c r="W418" s="43"/>
      <c r="X418" s="68"/>
      <c r="Y418" s="68"/>
    </row>
    <row r="419" spans="1:28" ht="15" customHeight="1" x14ac:dyDescent="0.2">
      <c r="A419" s="306"/>
      <c r="B419" s="306"/>
      <c r="C419" s="306"/>
      <c r="D419" s="306"/>
      <c r="E419" s="306"/>
      <c r="F419" s="306"/>
      <c r="G419" s="306"/>
      <c r="H419" s="306"/>
      <c r="I419" s="306"/>
      <c r="J419" s="306"/>
      <c r="K419" s="306"/>
      <c r="L419" s="307"/>
      <c r="M419" s="303" t="s">
        <v>36</v>
      </c>
      <c r="N419" s="304"/>
      <c r="O419" s="304"/>
      <c r="P419" s="304"/>
      <c r="Q419" s="304"/>
      <c r="R419" s="304"/>
      <c r="S419" s="305"/>
      <c r="T419" s="43" t="s">
        <v>0</v>
      </c>
      <c r="U419" s="44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6446.4000000000005</v>
      </c>
      <c r="V419" s="44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6517.3900000000012</v>
      </c>
      <c r="W419" s="43"/>
      <c r="X419" s="68"/>
      <c r="Y419" s="68"/>
    </row>
    <row r="420" spans="1:28" x14ac:dyDescent="0.2">
      <c r="A420" s="306"/>
      <c r="B420" s="306"/>
      <c r="C420" s="306"/>
      <c r="D420" s="306"/>
      <c r="E420" s="306"/>
      <c r="F420" s="306"/>
      <c r="G420" s="306"/>
      <c r="H420" s="306"/>
      <c r="I420" s="306"/>
      <c r="J420" s="306"/>
      <c r="K420" s="306"/>
      <c r="L420" s="307"/>
      <c r="M420" s="303" t="s">
        <v>37</v>
      </c>
      <c r="N420" s="304"/>
      <c r="O420" s="304"/>
      <c r="P420" s="304"/>
      <c r="Q420" s="304"/>
      <c r="R420" s="304"/>
      <c r="S420" s="305"/>
      <c r="T420" s="43" t="s">
        <v>0</v>
      </c>
      <c r="U42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6873.3456277056266</v>
      </c>
      <c r="V42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6948.0270000000037</v>
      </c>
      <c r="W420" s="43"/>
      <c r="X420" s="68"/>
      <c r="Y420" s="68"/>
    </row>
    <row r="421" spans="1:28" x14ac:dyDescent="0.2">
      <c r="A421" s="306"/>
      <c r="B421" s="306"/>
      <c r="C421" s="306"/>
      <c r="D421" s="306"/>
      <c r="E421" s="306"/>
      <c r="F421" s="306"/>
      <c r="G421" s="306"/>
      <c r="H421" s="306"/>
      <c r="I421" s="306"/>
      <c r="J421" s="306"/>
      <c r="K421" s="306"/>
      <c r="L421" s="307"/>
      <c r="M421" s="303" t="s">
        <v>38</v>
      </c>
      <c r="N421" s="304"/>
      <c r="O421" s="304"/>
      <c r="P421" s="304"/>
      <c r="Q421" s="304"/>
      <c r="R421" s="304"/>
      <c r="S421" s="305"/>
      <c r="T421" s="43" t="s">
        <v>23</v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13</v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13</v>
      </c>
      <c r="W421" s="43"/>
      <c r="X421" s="68"/>
      <c r="Y421" s="68"/>
    </row>
    <row r="422" spans="1:28" x14ac:dyDescent="0.2">
      <c r="A422" s="306"/>
      <c r="B422" s="306"/>
      <c r="C422" s="306"/>
      <c r="D422" s="306"/>
      <c r="E422" s="306"/>
      <c r="F422" s="306"/>
      <c r="G422" s="306"/>
      <c r="H422" s="306"/>
      <c r="I422" s="306"/>
      <c r="J422" s="306"/>
      <c r="K422" s="306"/>
      <c r="L422" s="307"/>
      <c r="M422" s="303" t="s">
        <v>39</v>
      </c>
      <c r="N422" s="304"/>
      <c r="O422" s="304"/>
      <c r="P422" s="304"/>
      <c r="Q422" s="304"/>
      <c r="R422" s="304"/>
      <c r="S422" s="305"/>
      <c r="T422" s="43" t="s">
        <v>0</v>
      </c>
      <c r="U422" s="44">
        <f>GrossWeightTotal+PalletQtyTotal*25</f>
        <v>7198.3456277056266</v>
      </c>
      <c r="V422" s="44">
        <f>GrossWeightTotalR+PalletQtyTotalR*25</f>
        <v>7273.0270000000037</v>
      </c>
      <c r="W422" s="43"/>
      <c r="X422" s="68"/>
      <c r="Y422" s="68"/>
    </row>
    <row r="423" spans="1:28" x14ac:dyDescent="0.2">
      <c r="A423" s="306"/>
      <c r="B423" s="306"/>
      <c r="C423" s="306"/>
      <c r="D423" s="306"/>
      <c r="E423" s="306"/>
      <c r="F423" s="306"/>
      <c r="G423" s="306"/>
      <c r="H423" s="306"/>
      <c r="I423" s="306"/>
      <c r="J423" s="306"/>
      <c r="K423" s="306"/>
      <c r="L423" s="307"/>
      <c r="M423" s="303" t="s">
        <v>40</v>
      </c>
      <c r="N423" s="304"/>
      <c r="O423" s="304"/>
      <c r="P423" s="304"/>
      <c r="Q423" s="304"/>
      <c r="R423" s="304"/>
      <c r="S423" s="305"/>
      <c r="T423" s="43" t="s">
        <v>23</v>
      </c>
      <c r="U423" s="44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1360.5923520923518</v>
      </c>
      <c r="V423" s="44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1369</v>
      </c>
      <c r="W423" s="43"/>
      <c r="X423" s="68"/>
      <c r="Y423" s="68"/>
    </row>
    <row r="424" spans="1:28" ht="14.25" x14ac:dyDescent="0.2">
      <c r="A424" s="306"/>
      <c r="B424" s="306"/>
      <c r="C424" s="306"/>
      <c r="D424" s="306"/>
      <c r="E424" s="306"/>
      <c r="F424" s="306"/>
      <c r="G424" s="306"/>
      <c r="H424" s="306"/>
      <c r="I424" s="306"/>
      <c r="J424" s="306"/>
      <c r="K424" s="306"/>
      <c r="L424" s="307"/>
      <c r="M424" s="303" t="s">
        <v>41</v>
      </c>
      <c r="N424" s="304"/>
      <c r="O424" s="304"/>
      <c r="P424" s="304"/>
      <c r="Q424" s="304"/>
      <c r="R424" s="304"/>
      <c r="S424" s="305"/>
      <c r="T424" s="46" t="s">
        <v>54</v>
      </c>
      <c r="U424" s="43"/>
      <c r="V424" s="43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14.453149999999997</v>
      </c>
      <c r="X424" s="68"/>
      <c r="Y424" s="68"/>
    </row>
    <row r="425" spans="1:28" ht="13.5" thickBot="1" x14ac:dyDescent="0.25"/>
    <row r="426" spans="1:28" ht="27" thickTop="1" thickBot="1" x14ac:dyDescent="0.25">
      <c r="A426" s="47" t="s">
        <v>9</v>
      </c>
      <c r="B426" s="74" t="s">
        <v>77</v>
      </c>
      <c r="C426" s="300" t="s">
        <v>112</v>
      </c>
      <c r="D426" s="300" t="s">
        <v>112</v>
      </c>
      <c r="E426" s="300" t="s">
        <v>112</v>
      </c>
      <c r="F426" s="300" t="s">
        <v>112</v>
      </c>
      <c r="G426" s="300" t="s">
        <v>233</v>
      </c>
      <c r="H426" s="300" t="s">
        <v>233</v>
      </c>
      <c r="I426" s="300" t="s">
        <v>233</v>
      </c>
      <c r="J426" s="300" t="s">
        <v>233</v>
      </c>
      <c r="K426" s="300" t="s">
        <v>446</v>
      </c>
      <c r="L426" s="300" t="s">
        <v>446</v>
      </c>
      <c r="M426" s="300" t="s">
        <v>501</v>
      </c>
      <c r="N426" s="300" t="s">
        <v>501</v>
      </c>
      <c r="O426" s="74" t="s">
        <v>550</v>
      </c>
      <c r="P426" s="74" t="s">
        <v>600</v>
      </c>
      <c r="Q426" s="1"/>
      <c r="R426" s="1"/>
      <c r="S426" s="1"/>
      <c r="T426" s="1"/>
      <c r="Y426" s="61"/>
      <c r="AB426" s="1"/>
    </row>
    <row r="427" spans="1:28" ht="14.25" customHeight="1" thickTop="1" x14ac:dyDescent="0.2">
      <c r="A427" s="301" t="s">
        <v>10</v>
      </c>
      <c r="B427" s="300" t="s">
        <v>77</v>
      </c>
      <c r="C427" s="300" t="s">
        <v>113</v>
      </c>
      <c r="D427" s="300" t="s">
        <v>120</v>
      </c>
      <c r="E427" s="300" t="s">
        <v>112</v>
      </c>
      <c r="F427" s="300" t="s">
        <v>224</v>
      </c>
      <c r="G427" s="300" t="s">
        <v>234</v>
      </c>
      <c r="H427" s="300" t="s">
        <v>241</v>
      </c>
      <c r="I427" s="300" t="s">
        <v>411</v>
      </c>
      <c r="J427" s="300" t="s">
        <v>428</v>
      </c>
      <c r="K427" s="300" t="s">
        <v>447</v>
      </c>
      <c r="L427" s="300" t="s">
        <v>474</v>
      </c>
      <c r="M427" s="300" t="s">
        <v>502</v>
      </c>
      <c r="N427" s="300" t="s">
        <v>534</v>
      </c>
      <c r="O427" s="300" t="s">
        <v>550</v>
      </c>
      <c r="P427" s="300" t="s">
        <v>601</v>
      </c>
      <c r="Q427" s="1"/>
      <c r="R427" s="1"/>
      <c r="S427" s="1"/>
      <c r="T427" s="1"/>
      <c r="Y427" s="61"/>
      <c r="AB427" s="1"/>
    </row>
    <row r="428" spans="1:28" ht="13.5" thickBot="1" x14ac:dyDescent="0.25">
      <c r="A428" s="302"/>
      <c r="B428" s="300"/>
      <c r="C428" s="300"/>
      <c r="D428" s="300"/>
      <c r="E428" s="300"/>
      <c r="F428" s="300"/>
      <c r="G428" s="300"/>
      <c r="H428" s="300"/>
      <c r="I428" s="300"/>
      <c r="J428" s="300"/>
      <c r="K428" s="300"/>
      <c r="L428" s="300"/>
      <c r="M428" s="300"/>
      <c r="N428" s="300"/>
      <c r="O428" s="300"/>
      <c r="P428" s="300"/>
      <c r="Q428" s="1"/>
      <c r="R428" s="1"/>
      <c r="S428" s="1"/>
      <c r="T428" s="1"/>
      <c r="Y428" s="61"/>
      <c r="AB428" s="1"/>
    </row>
    <row r="429" spans="1:28" ht="18" thickTop="1" thickBot="1" x14ac:dyDescent="0.25">
      <c r="A429" s="47" t="s">
        <v>13</v>
      </c>
      <c r="B429" s="53">
        <f>IFERROR(V22*1,"0")+IFERROR(V26*1,"0")+IFERROR(V27*1,"0")+IFERROR(V28*1,"0")+IFERROR(V29*1,"0")+IFERROR(V30*1,"0")+IFERROR(V31*1,"0")+IFERROR(V35*1,"0")+IFERROR(V36*1,"0")+IFERROR(V40*1,"0")+IFERROR(V44*1,"0")</f>
        <v>0</v>
      </c>
      <c r="C429" s="53">
        <f>IFERROR(V50*1,"0")+IFERROR(V51*1,"0")</f>
        <v>591.30000000000007</v>
      </c>
      <c r="D429" s="53">
        <f>IFERROR(V56*1,"0")+IFERROR(V57*1,"0")+IFERROR(V58*1,"0")</f>
        <v>385.20000000000005</v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1416.8999999999999</v>
      </c>
      <c r="F429" s="53">
        <f>IFERROR(V121*1,"0")+IFERROR(V122*1,"0")+IFERROR(V123*1,"0")+IFERROR(V124*1,"0")</f>
        <v>294.3</v>
      </c>
      <c r="G429" s="53">
        <f>IFERROR(V130*1,"0")+IFERROR(V131*1,"0")+IFERROR(V132*1,"0")</f>
        <v>0</v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1368.1</v>
      </c>
      <c r="I429" s="53">
        <f>IFERROR(V227*1,"0")+IFERROR(V228*1,"0")+IFERROR(V229*1,"0")+IFERROR(V230*1,"0")+IFERROR(V231*1,"0")+IFERROR(V232*1,"0")+IFERROR(V233*1,"0")+IFERROR(V237*1,"0")+IFERROR(V238*1,"0")</f>
        <v>0</v>
      </c>
      <c r="J429" s="53">
        <f>IFERROR(V243*1,"0")+IFERROR(V244*1,"0")+IFERROR(V248*1,"0")+IFERROR(V249*1,"0")+IFERROR(V250*1,"0")+IFERROR(V254*1,"0")+IFERROR(V258*1,"0")+IFERROR(V262*1,"0")</f>
        <v>452.13000000000005</v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1695.6</v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>98.4</v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142.5</v>
      </c>
      <c r="N429" s="53">
        <f>IFERROR(V350*1,"0")+IFERROR(V351*1,"0")+IFERROR(V355*1,"0")+IFERROR(V356*1,"0")+IFERROR(V357*1,"0")+IFERROR(V358*1,"0")+IFERROR(V359*1,"0")</f>
        <v>0</v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10.56</v>
      </c>
      <c r="P429" s="53">
        <f>IFERROR(V399*1,"0")+IFERROR(V400*1,"0")+IFERROR(V404*1,"0")+IFERROR(V405*1,"0")+IFERROR(V409*1,"0")+IFERROR(V410*1,"0")+IFERROR(V414*1,"0")+IFERROR(V415*1,"0")+IFERROR(V416*1,"0")</f>
        <v>62.4</v>
      </c>
      <c r="Q429" s="1"/>
      <c r="R429" s="1"/>
      <c r="S429" s="1"/>
      <c r="T429" s="1"/>
      <c r="Y429" s="61"/>
      <c r="AB429" s="1"/>
    </row>
    <row r="430" spans="1:28" ht="13.5" thickTop="1" x14ac:dyDescent="0.2">
      <c r="C430" s="1"/>
    </row>
    <row r="431" spans="1:28" ht="19.5" customHeight="1" x14ac:dyDescent="0.2">
      <c r="A431" s="71" t="s">
        <v>64</v>
      </c>
      <c r="B431" s="71" t="s">
        <v>65</v>
      </c>
      <c r="C431" s="71" t="s">
        <v>67</v>
      </c>
    </row>
    <row r="432" spans="1:28" x14ac:dyDescent="0.2">
      <c r="A432" s="72">
        <f>SUMPRODUCT(--(AC:AC="ЗПФ"),H:H,V:V)</f>
        <v>0</v>
      </c>
      <c r="B432" s="73">
        <f>SUMPRODUCT(--(AC:AC="ПГП"),H:H,V:V)</f>
        <v>0</v>
      </c>
      <c r="C432" s="73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9"/>
    </row>
    <row r="3" spans="2:8" x14ac:dyDescent="0.2">
      <c r="B3" s="54" t="s">
        <v>630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632</v>
      </c>
      <c r="C6" s="54" t="s">
        <v>633</v>
      </c>
      <c r="D6" s="54" t="s">
        <v>634</v>
      </c>
      <c r="E6" s="54" t="s">
        <v>48</v>
      </c>
    </row>
    <row r="7" spans="2:8" x14ac:dyDescent="0.2">
      <c r="B7" s="54" t="s">
        <v>635</v>
      </c>
      <c r="C7" s="54" t="s">
        <v>636</v>
      </c>
      <c r="D7" s="54" t="s">
        <v>637</v>
      </c>
      <c r="E7" s="54" t="s">
        <v>48</v>
      </c>
    </row>
    <row r="8" spans="2:8" x14ac:dyDescent="0.2">
      <c r="B8" s="54" t="s">
        <v>638</v>
      </c>
      <c r="C8" s="54" t="s">
        <v>639</v>
      </c>
      <c r="D8" s="54" t="s">
        <v>640</v>
      </c>
      <c r="E8" s="54" t="s">
        <v>48</v>
      </c>
    </row>
    <row r="9" spans="2:8" x14ac:dyDescent="0.2">
      <c r="B9" s="54" t="s">
        <v>641</v>
      </c>
      <c r="C9" s="54" t="s">
        <v>642</v>
      </c>
      <c r="D9" s="54" t="s">
        <v>643</v>
      </c>
      <c r="E9" s="54" t="s">
        <v>48</v>
      </c>
    </row>
    <row r="10" spans="2:8" x14ac:dyDescent="0.2">
      <c r="B10" s="54" t="s">
        <v>644</v>
      </c>
      <c r="C10" s="54" t="s">
        <v>645</v>
      </c>
      <c r="D10" s="54" t="s">
        <v>646</v>
      </c>
      <c r="E10" s="54" t="s">
        <v>48</v>
      </c>
    </row>
    <row r="11" spans="2:8" x14ac:dyDescent="0.2">
      <c r="B11" s="54" t="s">
        <v>647</v>
      </c>
      <c r="C11" s="54" t="s">
        <v>648</v>
      </c>
      <c r="D11" s="54" t="s">
        <v>649</v>
      </c>
      <c r="E11" s="54" t="s">
        <v>48</v>
      </c>
    </row>
    <row r="12" spans="2:8" x14ac:dyDescent="0.2">
      <c r="B12" s="54" t="s">
        <v>650</v>
      </c>
      <c r="C12" s="54" t="s">
        <v>651</v>
      </c>
      <c r="D12" s="54" t="s">
        <v>652</v>
      </c>
      <c r="E12" s="54" t="s">
        <v>48</v>
      </c>
    </row>
    <row r="13" spans="2:8" x14ac:dyDescent="0.2">
      <c r="B13" s="54" t="s">
        <v>653</v>
      </c>
      <c r="C13" s="54" t="s">
        <v>654</v>
      </c>
      <c r="D13" s="54" t="s">
        <v>655</v>
      </c>
      <c r="E13" s="54" t="s">
        <v>48</v>
      </c>
    </row>
    <row r="15" spans="2:8" x14ac:dyDescent="0.2">
      <c r="B15" s="54" t="s">
        <v>656</v>
      </c>
      <c r="C15" s="54" t="s">
        <v>633</v>
      </c>
      <c r="D15" s="54" t="s">
        <v>48</v>
      </c>
      <c r="E15" s="54" t="s">
        <v>48</v>
      </c>
    </row>
    <row r="17" spans="2:5" x14ac:dyDescent="0.2">
      <c r="B17" s="54" t="s">
        <v>657</v>
      </c>
      <c r="C17" s="54" t="s">
        <v>636</v>
      </c>
      <c r="D17" s="54" t="s">
        <v>48</v>
      </c>
      <c r="E17" s="54" t="s">
        <v>48</v>
      </c>
    </row>
    <row r="19" spans="2:5" x14ac:dyDescent="0.2">
      <c r="B19" s="54" t="s">
        <v>658</v>
      </c>
      <c r="C19" s="54" t="s">
        <v>639</v>
      </c>
      <c r="D19" s="54" t="s">
        <v>48</v>
      </c>
      <c r="E19" s="54" t="s">
        <v>48</v>
      </c>
    </row>
    <row r="21" spans="2:5" x14ac:dyDescent="0.2">
      <c r="B21" s="54" t="s">
        <v>659</v>
      </c>
      <c r="C21" s="54" t="s">
        <v>642</v>
      </c>
      <c r="D21" s="54" t="s">
        <v>48</v>
      </c>
      <c r="E21" s="54" t="s">
        <v>48</v>
      </c>
    </row>
    <row r="23" spans="2:5" x14ac:dyDescent="0.2">
      <c r="B23" s="54" t="s">
        <v>660</v>
      </c>
      <c r="C23" s="54" t="s">
        <v>645</v>
      </c>
      <c r="D23" s="54" t="s">
        <v>48</v>
      </c>
      <c r="E23" s="54" t="s">
        <v>48</v>
      </c>
    </row>
    <row r="25" spans="2:5" x14ac:dyDescent="0.2">
      <c r="B25" s="54" t="s">
        <v>661</v>
      </c>
      <c r="C25" s="54" t="s">
        <v>648</v>
      </c>
      <c r="D25" s="54" t="s">
        <v>48</v>
      </c>
      <c r="E25" s="54" t="s">
        <v>48</v>
      </c>
    </row>
    <row r="27" spans="2:5" x14ac:dyDescent="0.2">
      <c r="B27" s="54" t="s">
        <v>662</v>
      </c>
      <c r="C27" s="54" t="s">
        <v>651</v>
      </c>
      <c r="D27" s="54" t="s">
        <v>48</v>
      </c>
      <c r="E27" s="54" t="s">
        <v>48</v>
      </c>
    </row>
    <row r="29" spans="2:5" x14ac:dyDescent="0.2">
      <c r="B29" s="54" t="s">
        <v>663</v>
      </c>
      <c r="C29" s="54" t="s">
        <v>654</v>
      </c>
      <c r="D29" s="54" t="s">
        <v>48</v>
      </c>
      <c r="E29" s="54" t="s">
        <v>48</v>
      </c>
    </row>
    <row r="31" spans="2:5" x14ac:dyDescent="0.2">
      <c r="B31" s="54" t="s">
        <v>664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665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666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667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668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669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671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672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673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674</v>
      </c>
      <c r="C41" s="54" t="s">
        <v>48</v>
      </c>
      <c r="D41" s="54" t="s">
        <v>48</v>
      </c>
      <c r="E41" s="54" t="s">
        <v>48</v>
      </c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956</vt:i4>
      </vt:variant>
    </vt:vector>
  </HeadingPairs>
  <TitlesOfParts>
    <vt:vector size="9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maxcomnet2</cp:lastModifiedBy>
  <dcterms:created xsi:type="dcterms:W3CDTF">2021-11-12T12:13:19Z</dcterms:created>
  <dcterms:modified xsi:type="dcterms:W3CDTF">2023-07-24T10:14:53Z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