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Лист1" sheetId="1" state="visible" r:id="rId1"/>
    <sheet name="Лист2" sheetId="2" state="visible" r:id="rId2"/>
  </sheets>
  <externalReferences>
    <externalReference r:id="rId3"/>
  </externalReferences>
  <definedNames>
    <definedName name="DeliveryAddress">Лист1!#REF!</definedName>
    <definedName name="DeliveryAdressList">[1]Setting!$B$6:$B$13</definedName>
    <definedName name="DeliveryConditionsList">[1]Setting!$B$31:$B$41</definedName>
    <definedName name="DeliveryMethodList">[1]Setting!$B$3:$B$4</definedName>
    <definedName name="GrossWeightTotal">Лист1!$L$394:$L$394</definedName>
    <definedName name="GrossWeightTotalR">Лист1!$M$394:$M$394</definedName>
    <definedName name="NumProxySet">[1]Setting!$B$30:$B$31</definedName>
    <definedName name="PalletQtyTotal">Лист1!$L$395:$L$395</definedName>
    <definedName name="PalletQtyTotalR">Лист1!$M$395:$M$395</definedName>
    <definedName name="Table">[1]Setting!$B$6:$D$13</definedName>
    <definedName name="TypeProxy">'[1]Бланк заказа'!$D$9</definedName>
    <definedName name="UnloadAdressList0001">[1]Setting!$B$15:$B$15</definedName>
    <definedName name="UnloadAdressList0002">[1]Setting!$B$17:$B$17</definedName>
    <definedName name="UnloadAdressList0003">[1]Setting!$B$19:$B$19</definedName>
    <definedName name="UnloadAdressList0004">[1]Setting!$B$21:$B$21</definedName>
    <definedName name="UnloadAdressList0005">[1]Setting!$B$23:$B$23</definedName>
    <definedName name="UnloadAdressList0006">[1]Setting!$B$25:$B$25</definedName>
    <definedName name="UnloadAdressList0007">[1]Setting!$B$27:$B$27</definedName>
    <definedName name="UnloadAdressList0008">[1]Setting!$B$29:$B$29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0.000"/>
    <numFmt numFmtId="165" formatCode="#,##0.00_ ;[Red]\-#,##0.00\ "/>
    <numFmt numFmtId="166" formatCode="#,##0_ ;[Red]\-#,##0\ "/>
    <numFmt numFmtId="167" formatCode="h:mm;@"/>
    <numFmt numFmtId="168" formatCode="dd/mm/yy;@"/>
  </numFmts>
  <fonts count="42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Cyr"/>
      <charset val="204"/>
      <sz val="8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00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b val="1"/>
      <color rgb="FF651C32"/>
      <sz val="16"/>
      <scheme val="minor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family val="2"/>
      <b val="1"/>
      <sz val="10"/>
    </font>
  </fonts>
  <fills count="9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 style="thick">
        <color rgb="FF651C32"/>
      </right>
      <top/>
      <bottom style="thick">
        <color rgb="FF651C32"/>
      </bottom>
      <diagonal/>
    </border>
    <border>
      <left/>
      <right style="thick">
        <color rgb="FF651C3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ck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 style="thin">
        <color indexed="64"/>
      </right>
      <top style="thin">
        <color rgb="FF651C32"/>
      </top>
      <bottom/>
      <diagonal/>
    </border>
    <border>
      <left/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/>
      <top style="thin">
        <color indexed="64"/>
      </top>
      <bottom style="thin">
        <color rgb="FF651C32"/>
      </bottom>
      <diagonal/>
    </border>
    <border>
      <left/>
      <right/>
      <top style="thin">
        <color indexed="64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/>
      <bottom style="thick">
        <color theme="0" tint="-0.499984740745262"/>
      </bottom>
      <diagonal/>
    </border>
    <border>
      <left style="thick">
        <color rgb="FF651C32"/>
      </left>
      <right style="thick">
        <color theme="0" tint="-0.499984740745262"/>
      </right>
      <top/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indexed="64"/>
      </top>
      <bottom style="thin">
        <color rgb="FF651C32"/>
      </bottom>
      <diagonal/>
    </border>
    <border>
      <left/>
      <right style="thin">
        <color rgb="FF651C32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2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0" hidden="0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1" fontId="11" fillId="0" borderId="4" applyAlignment="1" pivotButton="0" quotePrefix="0" xfId="0">
      <alignment horizontal="center" vertical="center"/>
    </xf>
    <xf numFmtId="164" fontId="5" fillId="0" borderId="1" applyAlignment="1" applyProtection="1" pivotButton="0" quotePrefix="0" xfId="0">
      <alignment horizontal="center" vertical="center"/>
      <protection locked="1" hidden="1"/>
    </xf>
    <xf numFmtId="0" fontId="5" fillId="0" borderId="1" applyAlignment="1" applyProtection="1" pivotButton="0" quotePrefix="0" xfId="0">
      <alignment horizontal="center" vertical="center"/>
      <protection locked="1" hidden="1"/>
    </xf>
    <xf numFmtId="0" fontId="5" fillId="0" borderId="1" applyAlignment="1" pivotButton="0" quotePrefix="0" xfId="0">
      <alignment horizontal="left"/>
    </xf>
    <xf numFmtId="0" fontId="13" fillId="0" borderId="1" applyAlignment="1" applyProtection="1" pivotButton="0" quotePrefix="0" xfId="0">
      <alignment horizontal="center"/>
      <protection locked="1" hidden="1"/>
    </xf>
    <xf numFmtId="2" fontId="15" fillId="0" borderId="1" applyAlignment="1" pivotButton="0" quotePrefix="0" xfId="0">
      <alignment horizontal="center"/>
    </xf>
    <xf numFmtId="2" fontId="15" fillId="0" borderId="5" applyAlignment="1" pivotButton="0" quotePrefix="0" xfId="0">
      <alignment horizontal="center" wrapText="1"/>
    </xf>
    <xf numFmtId="0" fontId="16" fillId="0" borderId="5" applyProtection="1" pivotButton="0" quotePrefix="0" xfId="0">
      <protection locked="1" hidden="1"/>
    </xf>
    <xf numFmtId="0" fontId="2" fillId="2" borderId="1" applyAlignment="1" applyProtection="1" pivotButton="0" quotePrefix="0" xfId="0">
      <alignment horizontal="center"/>
      <protection locked="1" hidden="1"/>
    </xf>
    <xf numFmtId="165" fontId="4" fillId="2" borderId="1" applyAlignment="1" pivotButton="0" quotePrefix="0" xfId="0">
      <alignment horizontal="right"/>
    </xf>
    <xf numFmtId="165" fontId="4" fillId="2" borderId="0" applyAlignment="1" pivotButton="0" quotePrefix="0" xfId="0">
      <alignment horizontal="right"/>
    </xf>
    <xf numFmtId="0" fontId="17" fillId="2" borderId="1" applyAlignment="1" applyProtection="1" pivotButton="0" quotePrefix="0" xfId="0">
      <alignment horizontal="center"/>
      <protection locked="1" hidden="1"/>
    </xf>
    <xf numFmtId="166" fontId="20" fillId="0" borderId="0" applyAlignment="1" applyProtection="1" pivotButton="0" quotePrefix="0" xfId="0">
      <alignment horizontal="center"/>
      <protection locked="1" hidden="1"/>
    </xf>
    <xf numFmtId="0" fontId="21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22" fillId="0" borderId="15" applyAlignment="1" applyProtection="1" pivotButton="0" quotePrefix="0" xfId="0">
      <alignment horizontal="center" vertical="center" wrapText="1"/>
      <protection locked="1" hidden="1"/>
    </xf>
    <xf numFmtId="4" fontId="23" fillId="0" borderId="17" applyAlignment="1" applyProtection="1" pivotButton="0" quotePrefix="0" xfId="1">
      <alignment horizontal="center" vertical="center"/>
      <protection locked="1" hidden="1"/>
    </xf>
    <xf numFmtId="0" fontId="6" fillId="2" borderId="1" applyAlignment="1" applyProtection="1" pivotButton="0" quotePrefix="0" xfId="0">
      <alignment horizontal="center" vertical="center" wrapText="1"/>
      <protection locked="1" hidden="1"/>
    </xf>
    <xf numFmtId="0" fontId="6" fillId="2" borderId="6" applyAlignment="1" applyProtection="1" pivotButton="0" quotePrefix="0" xfId="1">
      <alignment horizontal="center" vertical="center" wrapText="1"/>
      <protection locked="0" hidden="1"/>
    </xf>
    <xf numFmtId="0" fontId="6" fillId="2" borderId="5" applyAlignment="1" applyProtection="1" pivotButton="0" quotePrefix="0" xfId="0">
      <alignment horizontal="center" vertical="center" wrapText="1"/>
      <protection locked="1" hidden="1"/>
    </xf>
    <xf numFmtId="0" fontId="6" fillId="2" borderId="8" applyAlignment="1" applyProtection="1" pivotButton="0" quotePrefix="0" xfId="1">
      <alignment horizontal="center" vertical="center" wrapText="1"/>
      <protection locked="0" hidden="1"/>
    </xf>
    <xf numFmtId="0" fontId="12" fillId="0" borderId="3" applyAlignment="1" pivotButton="0" quotePrefix="0" xfId="0">
      <alignment horizontal="left" vertical="center" wrapText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0" applyAlignment="1" applyProtection="1" pivotButton="0" quotePrefix="0" xfId="0">
      <alignment horizontal="center"/>
      <protection locked="1" hidden="1"/>
    </xf>
    <xf numFmtId="0" fontId="4" fillId="2" borderId="11" applyAlignment="1" applyProtection="1" pivotButton="0" quotePrefix="0" xfId="0">
      <alignment horizontal="right"/>
      <protection locked="1" hidden="1"/>
    </xf>
    <xf numFmtId="0" fontId="4" fillId="2" borderId="12" applyAlignment="1" applyProtection="1" pivotButton="0" quotePrefix="0" xfId="0">
      <alignment horizontal="right"/>
      <protection locked="1" hidden="1"/>
    </xf>
    <xf numFmtId="0" fontId="4" fillId="2" borderId="13" applyAlignment="1" applyProtection="1" pivotButton="0" quotePrefix="0" xfId="0">
      <alignment horizontal="right"/>
      <protection locked="1" hidden="1"/>
    </xf>
    <xf numFmtId="0" fontId="0" fillId="2" borderId="2" applyAlignment="1" applyProtection="1" pivotButton="0" quotePrefix="0" xfId="0">
      <alignment horizontal="center"/>
      <protection locked="1" hidden="1"/>
    </xf>
    <xf numFmtId="0" fontId="4" fillId="2" borderId="3" applyAlignment="1" applyProtection="1" pivotButton="0" quotePrefix="0" xfId="0">
      <alignment horizontal="left"/>
      <protection locked="1" hidden="1"/>
    </xf>
    <xf numFmtId="0" fontId="4" fillId="2" borderId="9" applyAlignment="1" applyProtection="1" pivotButton="0" quotePrefix="0" xfId="0">
      <alignment horizontal="left"/>
      <protection locked="1" hidden="1"/>
    </xf>
    <xf numFmtId="0" fontId="4" fillId="2" borderId="4" applyAlignment="1" applyProtection="1" pivotButton="0" quotePrefix="0" xfId="0">
      <alignment horizontal="left"/>
      <protection locked="1" hidden="1"/>
    </xf>
    <xf numFmtId="0" fontId="22" fillId="0" borderId="19" applyAlignment="1" applyProtection="1" pivotButton="0" quotePrefix="0" xfId="0">
      <alignment horizontal="center" vertical="center" wrapText="1"/>
      <protection locked="1" hidden="1"/>
    </xf>
    <xf numFmtId="2" fontId="8" fillId="0" borderId="0" applyAlignment="1" pivotButton="0" quotePrefix="0" xfId="0">
      <alignment horizontal="center" vertical="center"/>
    </xf>
    <xf numFmtId="0" fontId="2" fillId="2" borderId="1" applyAlignment="1" applyProtection="1" pivotButton="0" quotePrefix="0" xfId="0">
      <alignment horizontal="center" vertical="center"/>
      <protection locked="1" hidden="1"/>
    </xf>
    <xf numFmtId="165" fontId="14" fillId="3" borderId="1" applyAlignment="1" applyProtection="1" pivotButton="0" quotePrefix="0" xfId="0">
      <alignment horizontal="center" vertical="center"/>
      <protection locked="0" hidden="0"/>
    </xf>
    <xf numFmtId="165" fontId="4" fillId="2" borderId="1" applyAlignment="1" pivotButton="0" quotePrefix="0" xfId="0">
      <alignment horizontal="center" vertical="center"/>
    </xf>
    <xf numFmtId="166" fontId="4" fillId="2" borderId="1" applyAlignment="1" pivotButton="0" quotePrefix="0" xfId="0">
      <alignment horizontal="center" vertical="center"/>
    </xf>
    <xf numFmtId="0" fontId="0" fillId="0" borderId="0" applyAlignment="1" applyProtection="1" pivotButton="0" quotePrefix="0" xfId="0">
      <alignment horizontal="center" vertical="center"/>
      <protection locked="1" hidden="1"/>
    </xf>
    <xf numFmtId="165" fontId="14" fillId="0" borderId="1" applyAlignment="1" pivotButton="0" quotePrefix="0" xfId="0">
      <alignment horizontal="center" vertical="center"/>
    </xf>
    <xf numFmtId="0" fontId="0" fillId="0" borderId="0" applyAlignment="1" applyProtection="1" pivotButton="0" quotePrefix="0" xfId="0">
      <alignment horizontal="center"/>
      <protection locked="1" hidden="1"/>
    </xf>
    <xf numFmtId="0" fontId="6" fillId="0" borderId="7" applyAlignment="1" applyProtection="1" pivotButton="0" quotePrefix="0" xfId="0">
      <alignment horizontal="center" vertical="center" wrapText="1"/>
      <protection locked="1" hidden="1"/>
    </xf>
    <xf numFmtId="0" fontId="3" fillId="0" borderId="14" applyAlignment="1" applyProtection="1" pivotButton="0" quotePrefix="0" xfId="0">
      <alignment horizontal="center" vertical="center" wrapText="1"/>
      <protection locked="1" hidden="1"/>
    </xf>
    <xf numFmtId="0" fontId="3" fillId="0" borderId="16" applyAlignment="1" applyProtection="1" pivotButton="0" quotePrefix="0" xfId="0">
      <alignment horizontal="center" vertical="center" wrapText="1"/>
      <protection locked="1" hidden="1"/>
    </xf>
    <xf numFmtId="0" fontId="3" fillId="0" borderId="18" applyAlignment="1" applyProtection="1" pivotButton="0" quotePrefix="0" xfId="0">
      <alignment horizontal="center" vertical="center" wrapText="1"/>
      <protection locked="1" hidden="1"/>
    </xf>
    <xf numFmtId="0" fontId="6" fillId="2" borderId="4" applyAlignment="1" applyProtection="1" pivotButton="0" quotePrefix="0" xfId="0">
      <alignment horizontal="center" vertical="center" wrapText="1"/>
      <protection locked="1" hidden="1"/>
    </xf>
    <xf numFmtId="0" fontId="6" fillId="0" borderId="5" applyAlignment="1" applyProtection="1" pivotButton="0" quotePrefix="0" xfId="0">
      <alignment horizontal="center" vertical="center" wrapText="1"/>
      <protection locked="1" hidden="1"/>
    </xf>
    <xf numFmtId="49" fontId="11" fillId="0" borderId="4" applyAlignment="1" pivotButton="0" quotePrefix="0" xfId="0">
      <alignment horizontal="center" vertical="center"/>
    </xf>
    <xf numFmtId="49" fontId="6" fillId="0" borderId="5" applyAlignment="1" applyProtection="1" pivotButton="0" quotePrefix="0" xfId="0">
      <alignment horizontal="center" vertical="center" wrapText="1"/>
      <protection locked="1" hidden="1"/>
    </xf>
    <xf numFmtId="49" fontId="6" fillId="0" borderId="7" applyAlignment="1" applyProtection="1" pivotButton="0" quotePrefix="0" xfId="0">
      <alignment horizontal="center" vertical="center" wrapText="1"/>
      <protection locked="1" hidden="1"/>
    </xf>
    <xf numFmtId="49" fontId="8" fillId="0" borderId="0" applyAlignment="1" pivotButton="0" quotePrefix="0" xfId="0">
      <alignment horizontal="center" vertical="center"/>
    </xf>
    <xf numFmtId="49" fontId="0" fillId="0" borderId="0" applyProtection="1" pivotButton="0" quotePrefix="0" xfId="0">
      <protection locked="1" hidden="1"/>
    </xf>
    <xf numFmtId="49" fontId="0" fillId="0" borderId="0" applyAlignment="1" applyProtection="1" pivotButton="0" quotePrefix="0" xfId="0">
      <alignment horizontal="center"/>
      <protection locked="1" hidden="1"/>
    </xf>
    <xf numFmtId="49" fontId="3" fillId="0" borderId="20" applyAlignment="1" applyProtection="1" pivotButton="0" quotePrefix="0" xfId="0">
      <alignment horizontal="center" vertical="center" wrapText="1"/>
      <protection locked="1" hidden="1"/>
    </xf>
    <xf numFmtId="49" fontId="3" fillId="0" borderId="21" applyAlignment="1" applyProtection="1" pivotButton="0" quotePrefix="0" xfId="0">
      <alignment horizontal="center" vertical="center" wrapText="1"/>
      <protection locked="1" hidden="1"/>
    </xf>
    <xf numFmtId="49" fontId="3" fillId="0" borderId="0" applyAlignment="1" applyProtection="1" pivotButton="0" quotePrefix="0" xfId="0">
      <alignment horizontal="center" vertical="center" wrapText="1"/>
      <protection locked="1" hidden="1"/>
    </xf>
    <xf numFmtId="49" fontId="11" fillId="5" borderId="4" applyAlignment="1" pivotButton="0" quotePrefix="0" xfId="0">
      <alignment horizontal="center" vertical="center"/>
    </xf>
    <xf numFmtId="0" fontId="12" fillId="6" borderId="3" applyAlignment="1" pivotButton="0" quotePrefix="0" xfId="0">
      <alignment horizontal="left" vertical="center" wrapText="1"/>
    </xf>
    <xf numFmtId="0" fontId="12" fillId="7" borderId="3" applyAlignment="1" pivotButton="0" quotePrefix="0" xfId="0">
      <alignment horizontal="left" vertical="center" wrapText="1"/>
    </xf>
    <xf numFmtId="0" fontId="12" fillId="5" borderId="3" applyAlignment="1" pivotButton="0" quotePrefix="0" xfId="0">
      <alignment horizontal="left" vertical="center" wrapText="1"/>
    </xf>
    <xf numFmtId="2" fontId="10" fillId="4" borderId="0" applyAlignment="1" applyProtection="1" pivotButton="0" quotePrefix="0" xfId="0">
      <alignment horizontal="center"/>
      <protection locked="1" hidden="1"/>
    </xf>
    <xf numFmtId="0" fontId="9" fillId="4" borderId="0" applyAlignment="1" applyProtection="1" pivotButton="0" quotePrefix="0" xfId="0">
      <alignment horizontal="center"/>
      <protection locked="1" hidden="1"/>
    </xf>
    <xf numFmtId="2" fontId="8" fillId="0" borderId="0" applyAlignment="1" pivotButton="0" quotePrefix="0" xfId="0">
      <alignment horizontal="center" vertical="center"/>
    </xf>
    <xf numFmtId="0" fontId="24" fillId="2" borderId="0" applyAlignment="1" pivotButton="0" quotePrefix="0" xfId="1">
      <alignment vertical="center" wrapText="1"/>
    </xf>
    <xf numFmtId="0" fontId="24" fillId="2" borderId="0" applyAlignment="1" pivotButton="0" quotePrefix="0" xfId="1">
      <alignment horizontal="center" vertical="center"/>
    </xf>
    <xf numFmtId="14" fontId="24" fillId="2" borderId="0" applyAlignment="1" pivotButton="0" quotePrefix="0" xfId="1">
      <alignment vertical="center" wrapText="1"/>
    </xf>
    <xf numFmtId="14" fontId="24" fillId="2" borderId="0" applyAlignment="1" pivotButton="0" quotePrefix="0" xfId="1">
      <alignment horizontal="center" vertical="center" wrapText="1"/>
    </xf>
    <xf numFmtId="0" fontId="25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left" vertical="top" wrapText="1"/>
    </xf>
    <xf numFmtId="0" fontId="27" fillId="0" borderId="0" applyAlignment="1" pivotButton="0" quotePrefix="0" xfId="0">
      <alignment horizontal="left" vertical="top" wrapText="1"/>
    </xf>
    <xf numFmtId="0" fontId="24" fillId="0" borderId="0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" fillId="0" borderId="0" applyProtection="1" pivotButton="0" quotePrefix="0" xfId="0">
      <protection locked="0" hidden="0"/>
    </xf>
    <xf numFmtId="49" fontId="29" fillId="3" borderId="1" applyAlignment="1" applyProtection="1" pivotButton="0" quotePrefix="0" xfId="1">
      <alignment horizontal="center" vertical="center"/>
      <protection locked="0" hidden="0"/>
    </xf>
    <xf numFmtId="49" fontId="30" fillId="0" borderId="22" applyAlignment="1" pivotButton="0" quotePrefix="0" xfId="1">
      <alignment horizontal="left" vertical="center"/>
    </xf>
    <xf numFmtId="49" fontId="30" fillId="0" borderId="0" applyAlignment="1" pivotButton="0" quotePrefix="0" xfId="1">
      <alignment horizontal="left" vertical="center"/>
    </xf>
    <xf numFmtId="49" fontId="29" fillId="0" borderId="1" applyAlignment="1" applyProtection="1" pivotButton="0" quotePrefix="0" xfId="1">
      <alignment horizontal="center" vertical="center"/>
      <protection locked="0" hidden="0"/>
    </xf>
    <xf numFmtId="49" fontId="31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vertical="center" wrapText="1"/>
    </xf>
    <xf numFmtId="0" fontId="33" fillId="0" borderId="0" applyAlignment="1" applyProtection="1" pivotButton="0" quotePrefix="0" xfId="0">
      <alignment horizontal="right"/>
      <protection locked="1" hidden="1"/>
    </xf>
    <xf numFmtId="0" fontId="34" fillId="0" borderId="0" applyAlignment="1" pivotButton="0" quotePrefix="0" xfId="0">
      <alignment horizontal="right"/>
    </xf>
    <xf numFmtId="0" fontId="2" fillId="0" borderId="0" applyProtection="1" pivotButton="0" quotePrefix="0" xfId="0">
      <protection locked="1" hidden="1"/>
    </xf>
    <xf numFmtId="0" fontId="4" fillId="0" borderId="0" applyAlignment="1" applyProtection="1" pivotButton="0" quotePrefix="0" xfId="0">
      <alignment horizontal="right" vertical="center"/>
      <protection locked="1" hidden="1"/>
    </xf>
    <xf numFmtId="2" fontId="3" fillId="2" borderId="25" applyAlignment="1" applyProtection="1" pivotButton="0" quotePrefix="0" xfId="0">
      <alignment vertical="center" wrapText="1"/>
      <protection locked="1" hidden="1"/>
    </xf>
    <xf numFmtId="49" fontId="29" fillId="0" borderId="1" applyAlignment="1" applyProtection="1" pivotButton="0" quotePrefix="0" xfId="0">
      <alignment horizontal="center" vertical="center"/>
      <protection locked="0" hidden="0"/>
    </xf>
    <xf numFmtId="0" fontId="4" fillId="0" borderId="0" applyAlignment="1" pivotButton="0" quotePrefix="0" xfId="0">
      <alignment horizontal="right" vertical="center"/>
    </xf>
    <xf numFmtId="49" fontId="36" fillId="0" borderId="0" applyAlignment="1" pivotButton="0" quotePrefix="0" xfId="0">
      <alignment horizontal="center" vertical="center" wrapText="1"/>
    </xf>
    <xf numFmtId="49" fontId="29" fillId="0" borderId="0" applyAlignment="1" pivotButton="0" quotePrefix="0" xfId="0">
      <alignment horizontal="center" vertical="center"/>
    </xf>
    <xf numFmtId="0" fontId="33" fillId="0" borderId="0" applyAlignment="1" applyProtection="1" pivotButton="0" quotePrefix="0" xfId="0">
      <alignment horizontal="left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167" fontId="29" fillId="0" borderId="0" applyAlignment="1" applyProtection="1" pivotButton="0" quotePrefix="0" xfId="0">
      <alignment horizontal="center" vertical="center"/>
      <protection locked="0" hidden="0"/>
    </xf>
    <xf numFmtId="2" fontId="35" fillId="0" borderId="0" applyAlignment="1" applyProtection="1" pivotButton="0" quotePrefix="0" xfId="0">
      <alignment horizontal="center" vertical="center" wrapText="1"/>
      <protection locked="1" hidden="1"/>
    </xf>
    <xf numFmtId="0" fontId="3" fillId="0" borderId="0" applyAlignment="1" applyProtection="1" pivotButton="0" quotePrefix="0" xfId="0">
      <alignment horizontal="center" vertical="center" wrapText="1"/>
      <protection locked="1" hidden="1"/>
    </xf>
    <xf numFmtId="4" fontId="38" fillId="0" borderId="0" applyAlignment="1" applyProtection="1" pivotButton="0" quotePrefix="0" xfId="1">
      <alignment horizontal="center" vertical="center"/>
      <protection locked="1" hidden="1"/>
    </xf>
    <xf numFmtId="0" fontId="2" fillId="0" borderId="0" applyProtection="1" pivotButton="0" quotePrefix="0" xfId="0"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1" fontId="11" fillId="0" borderId="1" applyAlignment="1" pivotButton="0" quotePrefix="0" xfId="1">
      <alignment horizontal="center" vertical="center"/>
    </xf>
    <xf numFmtId="1" fontId="5" fillId="0" borderId="1" applyAlignment="1" pivotButton="0" quotePrefix="0" xfId="0">
      <alignment horizontal="center" vertical="center"/>
    </xf>
    <xf numFmtId="165" fontId="14" fillId="3" borderId="1" applyAlignment="1" applyProtection="1" pivotButton="0" quotePrefix="0" xfId="0">
      <alignment horizontal="right"/>
      <protection locked="0" hidden="0"/>
    </xf>
    <xf numFmtId="165" fontId="14" fillId="0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0" fontId="20" fillId="0" borderId="0" applyAlignment="1" applyProtection="1" pivotButton="0" quotePrefix="0" xfId="0">
      <alignment horizontal="center"/>
      <protection locked="1" hidden="1"/>
    </xf>
    <xf numFmtId="0" fontId="3" fillId="2" borderId="14" applyAlignment="1" applyProtection="1" pivotButton="0" quotePrefix="0" xfId="0">
      <alignment horizontal="center" vertical="center" wrapText="1"/>
      <protection locked="1" hidden="1"/>
    </xf>
    <xf numFmtId="2" fontId="10" fillId="4" borderId="0" applyAlignment="1" applyProtection="1" pivotButton="0" quotePrefix="0" xfId="0">
      <alignment horizontal="center"/>
      <protection locked="1" hidden="1"/>
    </xf>
    <xf numFmtId="0" fontId="9" fillId="4" borderId="0" applyAlignment="1" applyProtection="1" pivotButton="0" quotePrefix="0" xfId="0">
      <alignment horizontal="center"/>
      <protection locked="1" hidden="1"/>
    </xf>
    <xf numFmtId="2" fontId="8" fillId="0" borderId="0" applyAlignment="1" pivotButton="0" quotePrefix="0" xfId="0">
      <alignment horizontal="center" vertical="center"/>
    </xf>
    <xf numFmtId="0" fontId="22" fillId="0" borderId="41" applyAlignment="1" applyProtection="1" pivotButton="0" quotePrefix="0" xfId="0">
      <alignment horizontal="center" vertical="center" wrapText="1"/>
      <protection locked="1" hidden="1"/>
    </xf>
    <xf numFmtId="0" fontId="22" fillId="0" borderId="42" applyAlignment="1" applyProtection="1" pivotButton="0" quotePrefix="0" xfId="0">
      <alignment horizontal="center" vertical="center" wrapText="1"/>
      <protection locked="1" hidden="1"/>
    </xf>
    <xf numFmtId="0" fontId="3" fillId="2" borderId="16" applyAlignment="1" applyProtection="1" pivotButton="0" quotePrefix="0" xfId="0">
      <alignment horizontal="center" vertical="center" wrapText="1"/>
      <protection locked="1" hidden="1"/>
    </xf>
    <xf numFmtId="0" fontId="3" fillId="2" borderId="18" applyAlignment="1" applyProtection="1" pivotButton="0" quotePrefix="0" xfId="0">
      <alignment horizontal="center" vertical="center" wrapText="1"/>
      <protection locked="1" hidden="1"/>
    </xf>
    <xf numFmtId="0" fontId="0" fillId="2" borderId="26" applyAlignment="1" applyProtection="1" pivotButton="0" quotePrefix="0" xfId="0">
      <alignment horizontal="center"/>
      <protection locked="1" hidden="1"/>
    </xf>
    <xf numFmtId="0" fontId="0" fillId="2" borderId="37" applyAlignment="1" applyProtection="1" pivotButton="0" quotePrefix="0" xfId="0">
      <alignment horizontal="center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0" applyAlignment="1" applyProtection="1" pivotButton="0" quotePrefix="0" xfId="0">
      <alignment horizontal="center"/>
      <protection locked="1" hidden="1"/>
    </xf>
    <xf numFmtId="0" fontId="4" fillId="2" borderId="11" applyAlignment="1" applyProtection="1" pivotButton="0" quotePrefix="0" xfId="0">
      <alignment horizontal="right"/>
      <protection locked="1" hidden="1"/>
    </xf>
    <xf numFmtId="0" fontId="4" fillId="2" borderId="12" applyAlignment="1" applyProtection="1" pivotButton="0" quotePrefix="0" xfId="0">
      <alignment horizontal="right"/>
      <protection locked="1" hidden="1"/>
    </xf>
    <xf numFmtId="0" fontId="4" fillId="2" borderId="13" applyAlignment="1" applyProtection="1" pivotButton="0" quotePrefix="0" xfId="0">
      <alignment horizontal="right"/>
      <protection locked="1" hidden="1"/>
    </xf>
    <xf numFmtId="0" fontId="0" fillId="2" borderId="2" applyAlignment="1" applyProtection="1" pivotButton="0" quotePrefix="0" xfId="0">
      <alignment horizontal="center"/>
      <protection locked="1" hidden="1"/>
    </xf>
    <xf numFmtId="0" fontId="4" fillId="2" borderId="39" applyAlignment="1" applyProtection="1" pivotButton="0" quotePrefix="0" xfId="0">
      <alignment horizontal="left"/>
      <protection locked="1" hidden="1"/>
    </xf>
    <xf numFmtId="0" fontId="4" fillId="2" borderId="40" applyAlignment="1" applyProtection="1" pivotButton="0" quotePrefix="0" xfId="0">
      <alignment horizontal="left"/>
      <protection locked="1" hidden="1"/>
    </xf>
    <xf numFmtId="0" fontId="4" fillId="2" borderId="8" applyAlignment="1" applyProtection="1" pivotButton="0" quotePrefix="0" xfId="0">
      <alignment horizontal="left"/>
      <protection locked="1" hidden="1"/>
    </xf>
    <xf numFmtId="0" fontId="4" fillId="2" borderId="3" applyAlignment="1" applyProtection="1" pivotButton="0" quotePrefix="0" xfId="0">
      <alignment horizontal="left"/>
      <protection locked="1" hidden="1"/>
    </xf>
    <xf numFmtId="0" fontId="4" fillId="2" borderId="9" applyAlignment="1" applyProtection="1" pivotButton="0" quotePrefix="0" xfId="0">
      <alignment horizontal="left"/>
      <protection locked="1" hidden="1"/>
    </xf>
    <xf numFmtId="0" fontId="4" fillId="2" borderId="4" applyAlignment="1" applyProtection="1" pivotButton="0" quotePrefix="0" xfId="0">
      <alignment horizontal="left"/>
      <protection locked="1" hidden="1"/>
    </xf>
    <xf numFmtId="0" fontId="22" fillId="0" borderId="15" applyAlignment="1" applyProtection="1" pivotButton="0" quotePrefix="0" xfId="0">
      <alignment horizontal="center" vertical="center" wrapText="1"/>
      <protection locked="1" hidden="1"/>
    </xf>
    <xf numFmtId="0" fontId="22" fillId="0" borderId="43" applyAlignment="1" applyProtection="1" pivotButton="0" quotePrefix="0" xfId="0">
      <alignment horizontal="center" vertical="center" wrapText="1"/>
      <protection locked="1" hidden="1"/>
    </xf>
    <xf numFmtId="2" fontId="10" fillId="4" borderId="29" applyAlignment="1" applyProtection="1" pivotButton="0" quotePrefix="0" xfId="0">
      <alignment horizontal="center"/>
      <protection locked="1" hidden="1"/>
    </xf>
    <xf numFmtId="1" fontId="11" fillId="0" borderId="3" applyAlignment="1" pivotButton="0" quotePrefix="0" xfId="0">
      <alignment horizontal="center" vertical="center"/>
    </xf>
    <xf numFmtId="1" fontId="11" fillId="0" borderId="4" applyAlignment="1" pivotButton="0" quotePrefix="0" xfId="0">
      <alignment horizontal="center" vertical="center"/>
    </xf>
    <xf numFmtId="0" fontId="12" fillId="5" borderId="3" applyAlignment="1" pivotButton="0" quotePrefix="0" xfId="0">
      <alignment horizontal="left" vertical="center" wrapText="1"/>
    </xf>
    <xf numFmtId="0" fontId="12" fillId="5" borderId="9" applyAlignment="1" pivotButton="0" quotePrefix="0" xfId="0">
      <alignment horizontal="left" vertical="center" wrapText="1"/>
    </xf>
    <xf numFmtId="0" fontId="12" fillId="5" borderId="4" applyAlignment="1" pivotButton="0" quotePrefix="0" xfId="0">
      <alignment horizontal="left" vertical="center" wrapText="1"/>
    </xf>
    <xf numFmtId="0" fontId="12" fillId="0" borderId="3" applyAlignment="1" pivotButton="0" quotePrefix="0" xfId="0">
      <alignment horizontal="left" vertical="center" wrapText="1"/>
    </xf>
    <xf numFmtId="0" fontId="12" fillId="0" borderId="9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left" vertical="center" wrapText="1"/>
    </xf>
    <xf numFmtId="0" fontId="12" fillId="0" borderId="30" applyAlignment="1" pivotButton="0" quotePrefix="0" xfId="0">
      <alignment horizontal="left" vertical="center" wrapText="1"/>
    </xf>
    <xf numFmtId="0" fontId="12" fillId="0" borderId="31" applyAlignment="1" pivotButton="0" quotePrefix="0" xfId="0">
      <alignment horizontal="left" vertical="center" wrapText="1"/>
    </xf>
    <xf numFmtId="0" fontId="12" fillId="0" borderId="6" applyAlignment="1" pivotButton="0" quotePrefix="0" xfId="0">
      <alignment horizontal="left" vertical="center" wrapText="1"/>
    </xf>
    <xf numFmtId="0" fontId="12" fillId="7" borderId="3" applyAlignment="1" pivotButton="0" quotePrefix="0" xfId="0">
      <alignment horizontal="left" vertical="center" wrapText="1"/>
    </xf>
    <xf numFmtId="0" fontId="12" fillId="7" borderId="9" applyAlignment="1" pivotButton="0" quotePrefix="0" xfId="0">
      <alignment horizontal="left" vertical="center" wrapText="1"/>
    </xf>
    <xf numFmtId="0" fontId="12" fillId="7" borderId="4" applyAlignment="1" pivotButton="0" quotePrefix="0" xfId="0">
      <alignment horizontal="left" vertical="center" wrapText="1"/>
    </xf>
    <xf numFmtId="0" fontId="12" fillId="7" borderId="30" applyAlignment="1" pivotButton="0" quotePrefix="0" xfId="0">
      <alignment horizontal="left" vertical="center" wrapText="1"/>
    </xf>
    <xf numFmtId="0" fontId="12" fillId="7" borderId="31" applyAlignment="1" pivotButton="0" quotePrefix="0" xfId="0">
      <alignment horizontal="left" vertical="center" wrapText="1"/>
    </xf>
    <xf numFmtId="0" fontId="12" fillId="7" borderId="6" applyAlignment="1" pivotButton="0" quotePrefix="0" xfId="0">
      <alignment horizontal="left" vertical="center" wrapText="1"/>
    </xf>
    <xf numFmtId="0" fontId="12" fillId="5" borderId="30" applyAlignment="1" pivotButton="0" quotePrefix="0" xfId="0">
      <alignment horizontal="left" vertical="center" wrapText="1"/>
    </xf>
    <xf numFmtId="0" fontId="12" fillId="5" borderId="31" applyAlignment="1" pivotButton="0" quotePrefix="0" xfId="0">
      <alignment horizontal="left" vertical="center" wrapText="1"/>
    </xf>
    <xf numFmtId="0" fontId="12" fillId="5" borderId="6" applyAlignment="1" pivotButton="0" quotePrefix="0" xfId="0">
      <alignment horizontal="left" vertical="center" wrapText="1"/>
    </xf>
    <xf numFmtId="0" fontId="0" fillId="2" borderId="29" applyAlignment="1" applyProtection="1" pivotButton="0" quotePrefix="0" xfId="0">
      <alignment horizontal="center"/>
      <protection locked="1" hidden="1"/>
    </xf>
    <xf numFmtId="0" fontId="0" fillId="2" borderId="38" applyAlignment="1" applyProtection="1" pivotButton="0" quotePrefix="0" xfId="0">
      <alignment horizontal="center"/>
      <protection locked="1" hidden="1"/>
    </xf>
    <xf numFmtId="0" fontId="12" fillId="6" borderId="30" applyAlignment="1" pivotButton="0" quotePrefix="0" xfId="0">
      <alignment horizontal="left" vertical="center" wrapText="1"/>
    </xf>
    <xf numFmtId="0" fontId="12" fillId="6" borderId="31" applyAlignment="1" pivotButton="0" quotePrefix="0" xfId="0">
      <alignment horizontal="left" vertical="center" wrapText="1"/>
    </xf>
    <xf numFmtId="0" fontId="12" fillId="6" borderId="6" applyAlignment="1" pivotButton="0" quotePrefix="0" xfId="0">
      <alignment horizontal="left" vertical="center" wrapText="1"/>
    </xf>
    <xf numFmtId="0" fontId="12" fillId="6" borderId="3" applyAlignment="1" pivotButton="0" quotePrefix="0" xfId="0">
      <alignment horizontal="left" vertical="center" wrapText="1"/>
    </xf>
    <xf numFmtId="0" fontId="12" fillId="6" borderId="9" applyAlignment="1" pivotButton="0" quotePrefix="0" xfId="0">
      <alignment horizontal="left" vertical="center" wrapText="1"/>
    </xf>
    <xf numFmtId="0" fontId="12" fillId="6" borderId="4" applyAlignment="1" pivotButton="0" quotePrefix="0" xfId="0">
      <alignment horizontal="left" vertical="center" wrapText="1"/>
    </xf>
    <xf numFmtId="2" fontId="8" fillId="0" borderId="26" applyAlignment="1" pivotButton="0" quotePrefix="0" xfId="0">
      <alignment horizontal="center" vertical="center"/>
    </xf>
    <xf numFmtId="0" fontId="6" fillId="2" borderId="25" applyAlignment="1" applyProtection="1" pivotButton="0" quotePrefix="0" xfId="0">
      <alignment horizontal="center" vertical="center" wrapText="1"/>
      <protection locked="1" hidden="1"/>
    </xf>
    <xf numFmtId="0" fontId="6" fillId="2" borderId="7" applyAlignment="1" applyProtection="1" pivotButton="0" quotePrefix="0" xfId="0">
      <alignment horizontal="center" vertical="center" wrapText="1"/>
      <protection locked="1" hidden="1"/>
    </xf>
    <xf numFmtId="0" fontId="6" fillId="2" borderId="25" applyAlignment="1" applyProtection="1" pivotButton="0" quotePrefix="0" xfId="1">
      <alignment horizontal="center" vertical="center" wrapText="1"/>
      <protection locked="0" hidden="1"/>
    </xf>
    <xf numFmtId="0" fontId="6" fillId="2" borderId="7" applyAlignment="1" applyProtection="1" pivotButton="0" quotePrefix="0" xfId="1">
      <alignment horizontal="center" vertical="center" wrapText="1"/>
      <protection locked="0" hidden="1"/>
    </xf>
    <xf numFmtId="0" fontId="6" fillId="2" borderId="35" applyAlignment="1" applyProtection="1" pivotButton="0" quotePrefix="0" xfId="0">
      <alignment horizontal="center" vertical="center" wrapText="1"/>
      <protection locked="1" hidden="1"/>
    </xf>
    <xf numFmtId="0" fontId="6" fillId="2" borderId="36" applyAlignment="1" applyProtection="1" pivotButton="0" quotePrefix="0" xfId="0">
      <alignment horizontal="center" vertical="center" wrapText="1"/>
      <protection locked="1" hidden="1"/>
    </xf>
    <xf numFmtId="0" fontId="6" fillId="2" borderId="33" applyAlignment="1" applyProtection="1" pivotButton="0" quotePrefix="0" xfId="0">
      <alignment horizontal="center" vertical="center" wrapText="1"/>
      <protection locked="1" hidden="1"/>
    </xf>
    <xf numFmtId="0" fontId="6" fillId="2" borderId="34" applyAlignment="1" applyProtection="1" pivotButton="0" quotePrefix="0" xfId="0">
      <alignment horizontal="center" vertical="center" wrapText="1"/>
      <protection locked="1" hidden="1"/>
    </xf>
    <xf numFmtId="0" fontId="6" fillId="2" borderId="23" applyAlignment="1" applyProtection="1" pivotButton="0" quotePrefix="0" xfId="0">
      <alignment horizontal="center" vertical="center" wrapText="1"/>
      <protection locked="1" hidden="1"/>
    </xf>
    <xf numFmtId="0" fontId="6" fillId="2" borderId="26" applyAlignment="1" applyProtection="1" pivotButton="0" quotePrefix="0" xfId="0">
      <alignment horizontal="center" vertical="center" wrapText="1"/>
      <protection locked="1" hidden="1"/>
    </xf>
    <xf numFmtId="0" fontId="6" fillId="2" borderId="24" applyAlignment="1" applyProtection="1" pivotButton="0" quotePrefix="0" xfId="0">
      <alignment horizontal="center" vertical="center" wrapText="1"/>
      <protection locked="1" hidden="1"/>
    </xf>
    <xf numFmtId="0" fontId="6" fillId="2" borderId="27" applyAlignment="1" applyProtection="1" pivotButton="0" quotePrefix="0" xfId="0">
      <alignment horizontal="center" vertical="center" wrapText="1"/>
      <protection locked="1" hidden="1"/>
    </xf>
    <xf numFmtId="0" fontId="6" fillId="2" borderId="29" applyAlignment="1" applyProtection="1" pivotButton="0" quotePrefix="0" xfId="0">
      <alignment horizontal="center" vertical="center" wrapText="1"/>
      <protection locked="1" hidden="1"/>
    </xf>
    <xf numFmtId="0" fontId="6" fillId="2" borderId="28" applyAlignment="1" applyProtection="1" pivotButton="0" quotePrefix="0" xfId="0">
      <alignment horizontal="center" vertical="center" wrapText="1"/>
      <protection locked="1" hidden="1"/>
    </xf>
    <xf numFmtId="0" fontId="7" fillId="2" borderId="3" applyAlignment="1" applyProtection="1" pivotButton="0" quotePrefix="0" xfId="0">
      <alignment horizontal="center" vertical="center" wrapText="1"/>
      <protection locked="1" hidden="1"/>
    </xf>
    <xf numFmtId="0" fontId="7" fillId="2" borderId="4" applyAlignment="1" applyProtection="1" pivotButton="0" quotePrefix="0" xfId="0">
      <alignment horizontal="center" vertical="center" wrapText="1"/>
      <protection locked="1" hidden="1"/>
    </xf>
    <xf numFmtId="2" fontId="3" fillId="2" borderId="3" applyAlignment="1" applyProtection="1" pivotButton="0" quotePrefix="0" xfId="0">
      <alignment horizontal="left" vertical="center" wrapText="1"/>
      <protection locked="1" hidden="1"/>
    </xf>
    <xf numFmtId="2" fontId="3" fillId="2" borderId="9" applyAlignment="1" applyProtection="1" pivotButton="0" quotePrefix="0" xfId="0">
      <alignment horizontal="left" vertical="center" wrapText="1"/>
      <protection locked="1" hidden="1"/>
    </xf>
    <xf numFmtId="2" fontId="3" fillId="2" borderId="4" applyAlignment="1" applyProtection="1" pivotButton="0" quotePrefix="0" xfId="0">
      <alignment horizontal="left" vertical="center" wrapText="1"/>
      <protection locked="1" hidden="1"/>
    </xf>
    <xf numFmtId="2" fontId="39" fillId="2" borderId="3" applyAlignment="1" applyProtection="1" pivotButton="0" quotePrefix="0" xfId="0">
      <alignment horizontal="left" vertical="center" wrapText="1"/>
      <protection locked="1" hidden="1"/>
    </xf>
    <xf numFmtId="2" fontId="39" fillId="2" borderId="9" applyAlignment="1" applyProtection="1" pivotButton="0" quotePrefix="0" xfId="0">
      <alignment horizontal="left" vertical="center" wrapText="1"/>
      <protection locked="1" hidden="1"/>
    </xf>
    <xf numFmtId="2" fontId="39" fillId="2" borderId="4" applyAlignment="1" applyProtection="1" pivotButton="0" quotePrefix="0" xfId="0">
      <alignment horizontal="left" vertical="center" wrapText="1"/>
      <protection locked="1" hidden="1"/>
    </xf>
    <xf numFmtId="0" fontId="40" fillId="0" borderId="0" applyAlignment="1" pivotButton="0" quotePrefix="0" xfId="0">
      <alignment horizontal="center" wrapText="1"/>
    </xf>
    <xf numFmtId="0" fontId="40" fillId="0" borderId="29" applyAlignment="1" pivotButton="0" quotePrefix="0" xfId="0">
      <alignment horizontal="center" wrapText="1"/>
    </xf>
    <xf numFmtId="0" fontId="34" fillId="2" borderId="25" applyAlignment="1" applyProtection="1" pivotButton="0" quotePrefix="0" xfId="0">
      <alignment horizontal="center" vertical="center" wrapText="1"/>
      <protection locked="1" hidden="1"/>
    </xf>
    <xf numFmtId="0" fontId="34" fillId="2" borderId="7" applyAlignment="1" applyProtection="1" pivotButton="0" quotePrefix="0" xfId="0">
      <alignment horizontal="center" vertical="center" wrapText="1"/>
      <protection locked="1" hidden="1"/>
    </xf>
    <xf numFmtId="167" fontId="29" fillId="3" borderId="3" applyAlignment="1" applyProtection="1" pivotButton="0" quotePrefix="0" xfId="0">
      <alignment horizontal="center" vertical="center"/>
      <protection locked="0" hidden="0"/>
    </xf>
    <xf numFmtId="167" fontId="29" fillId="3" borderId="4" applyAlignment="1" applyProtection="1" pivotButton="0" quotePrefix="0" xfId="0">
      <alignment horizontal="center" vertical="center"/>
      <protection locked="0" hidden="0"/>
    </xf>
    <xf numFmtId="167" fontId="29" fillId="3" borderId="11" applyAlignment="1" applyProtection="1" pivotButton="0" quotePrefix="0" xfId="0">
      <alignment horizontal="center" vertical="center"/>
      <protection locked="0" hidden="0"/>
    </xf>
    <xf numFmtId="167" fontId="29" fillId="3" borderId="13" applyAlignment="1" applyProtection="1" pivotButton="0" quotePrefix="0" xfId="0">
      <alignment horizontal="center" vertical="center"/>
      <protection locked="0" hidden="0"/>
    </xf>
    <xf numFmtId="167" fontId="29" fillId="3" borderId="30" applyAlignment="1" applyProtection="1" pivotButton="0" quotePrefix="0" xfId="0">
      <alignment horizontal="center" vertical="center"/>
      <protection locked="0" hidden="0"/>
    </xf>
    <xf numFmtId="167" fontId="29" fillId="3" borderId="6" applyAlignment="1" applyProtection="1" pivotButton="0" quotePrefix="0" xfId="0">
      <alignment horizontal="center" vertical="center"/>
      <protection locked="0" hidden="0"/>
    </xf>
    <xf numFmtId="0" fontId="2" fillId="0" borderId="32" applyProtection="1" pivotButton="0" quotePrefix="0" xfId="0">
      <protection locked="1" hidden="1"/>
    </xf>
    <xf numFmtId="2" fontId="35" fillId="8" borderId="0" applyAlignment="1" applyProtection="1" pivotButton="0" quotePrefix="0" xfId="0">
      <alignment horizontal="left" vertical="center" wrapText="1"/>
      <protection locked="1" hidden="1"/>
    </xf>
    <xf numFmtId="49" fontId="29" fillId="0" borderId="30" applyAlignment="1" pivotButton="0" quotePrefix="0" xfId="0">
      <alignment horizontal="center" vertical="center"/>
    </xf>
    <xf numFmtId="49" fontId="29" fillId="0" borderId="6" applyAlignment="1" pivotButton="0" quotePrefix="0" xfId="0">
      <alignment horizontal="center" vertical="center"/>
    </xf>
    <xf numFmtId="0" fontId="3" fillId="8" borderId="32" applyAlignment="1" applyProtection="1" pivotButton="0" quotePrefix="0" xfId="0">
      <alignment vertical="center" wrapText="1"/>
      <protection locked="1" hidden="1"/>
    </xf>
    <xf numFmtId="0" fontId="3" fillId="8" borderId="32" applyAlignment="1" applyProtection="1" pivotButton="0" quotePrefix="1" xfId="0">
      <alignment horizontal="center" vertical="center" wrapText="1"/>
      <protection locked="0" hidden="1"/>
    </xf>
    <xf numFmtId="0" fontId="37" fillId="8" borderId="32" applyAlignment="1" applyProtection="1" pivotButton="0" quotePrefix="0" xfId="0">
      <alignment horizontal="left" vertical="center" wrapText="1"/>
      <protection locked="0" hidden="1"/>
    </xf>
    <xf numFmtId="168" fontId="29" fillId="3" borderId="3" applyAlignment="1" applyProtection="1" pivotButton="0" quotePrefix="0" xfId="0">
      <alignment horizontal="center" vertical="center"/>
      <protection locked="0" hidden="0"/>
    </xf>
    <xf numFmtId="168" fontId="29" fillId="3" borderId="4" applyAlignment="1" applyProtection="1" pivotButton="0" quotePrefix="0" xfId="0">
      <alignment horizontal="center" vertical="center"/>
      <protection locked="0" hidden="0"/>
    </xf>
    <xf numFmtId="0" fontId="24" fillId="2" borderId="0" applyAlignment="1" pivotButton="0" quotePrefix="0" xfId="1">
      <alignment horizontal="center" vertical="center" wrapText="1"/>
    </xf>
    <xf numFmtId="14" fontId="24" fillId="2" borderId="0" applyAlignment="1" pivotButton="0" quotePrefix="0" xfId="0">
      <alignment vertical="center" wrapText="1"/>
    </xf>
    <xf numFmtId="0" fontId="28" fillId="0" borderId="0" applyAlignment="1" applyProtection="1" pivotButton="0" quotePrefix="0" xfId="0">
      <alignment horizontal="center" vertical="center" wrapText="1"/>
      <protection locked="1" hidden="1"/>
    </xf>
    <xf numFmtId="2" fontId="3" fillId="2" borderId="3" applyAlignment="1" applyProtection="1" pivotButton="0" quotePrefix="0" xfId="0">
      <alignment vertical="center" wrapText="1"/>
      <protection locked="1" hidden="1"/>
    </xf>
    <xf numFmtId="2" fontId="3" fillId="2" borderId="9" applyAlignment="1" applyProtection="1" pivotButton="0" quotePrefix="0" xfId="0">
      <alignment vertical="center" wrapText="1"/>
      <protection locked="1" hidden="1"/>
    </xf>
    <xf numFmtId="2" fontId="3" fillId="2" borderId="4" applyAlignment="1" applyProtection="1" pivotButton="0" quotePrefix="0" xfId="0">
      <alignment vertical="center" wrapText="1"/>
      <protection locked="1" hidden="1"/>
    </xf>
    <xf numFmtId="2" fontId="3" fillId="3" borderId="3" applyAlignment="1" applyProtection="1" pivotButton="0" quotePrefix="0" xfId="0">
      <alignment horizontal="left" vertical="center" wrapText="1"/>
      <protection locked="0" hidden="1"/>
    </xf>
    <xf numFmtId="2" fontId="3" fillId="3" borderId="4" applyAlignment="1" applyProtection="1" pivotButton="0" quotePrefix="0" xfId="0">
      <alignment horizontal="left" vertical="center" wrapText="1"/>
      <protection locked="0" hidden="1"/>
    </xf>
    <xf numFmtId="2" fontId="3" fillId="2" borderId="3" applyAlignment="1" applyProtection="1" pivotButton="0" quotePrefix="0" xfId="0">
      <alignment horizontal="center" vertical="center" wrapText="1"/>
      <protection locked="1" hidden="1"/>
    </xf>
    <xf numFmtId="2" fontId="3" fillId="2" borderId="4" applyAlignment="1" applyProtection="1" pivotButton="0" quotePrefix="0" xfId="0">
      <alignment horizontal="center" vertical="center" wrapText="1"/>
      <protection locked="1" hidden="1"/>
    </xf>
    <xf numFmtId="2" fontId="3" fillId="3" borderId="9" applyAlignment="1" applyProtection="1" pivotButton="0" quotePrefix="0" xfId="0">
      <alignment horizontal="left" vertical="center" wrapText="1"/>
      <protection locked="0" hidden="1"/>
    </xf>
    <xf numFmtId="0" fontId="4" fillId="0" borderId="0" applyAlignment="1" applyProtection="1" pivotButton="0" quotePrefix="0" xfId="0">
      <alignment horizontal="right" vertical="center" wrapText="1"/>
      <protection locked="1" hidden="1"/>
    </xf>
    <xf numFmtId="0" fontId="4" fillId="0" borderId="2" applyAlignment="1" applyProtection="1" pivotButton="0" quotePrefix="0" xfId="0">
      <alignment horizontal="right" vertical="center" wrapText="1"/>
      <protection locked="1" hidden="1"/>
    </xf>
    <xf numFmtId="49" fontId="29" fillId="3" borderId="3" applyAlignment="1" applyProtection="1" pivotButton="0" quotePrefix="0" xfId="0">
      <alignment horizontal="center" vertical="center"/>
      <protection locked="0" hidden="0"/>
    </xf>
    <xf numFmtId="49" fontId="29" fillId="3" borderId="4" applyAlignment="1" applyProtection="1" pivotButton="0" quotePrefix="0" xfId="0">
      <alignment horizontal="center" vertical="center"/>
      <protection locked="0" hidden="0"/>
    </xf>
    <xf numFmtId="0" fontId="35" fillId="3" borderId="3" applyAlignment="1" applyProtection="1" pivotButton="0" quotePrefix="0" xfId="0">
      <alignment horizontal="left" vertical="top" wrapText="1"/>
      <protection locked="0" hidden="0"/>
    </xf>
    <xf numFmtId="0" fontId="35" fillId="3" borderId="9" applyAlignment="1" applyProtection="1" pivotButton="0" quotePrefix="0" xfId="0">
      <alignment horizontal="left" vertical="top" wrapText="1"/>
      <protection locked="0" hidden="0"/>
    </xf>
    <xf numFmtId="0" fontId="35" fillId="3" borderId="4" applyAlignment="1" applyProtection="1" pivotButton="0" quotePrefix="0" xfId="0">
      <alignment horizontal="left" vertical="top" wrapText="1"/>
      <protection locked="0" hidden="0"/>
    </xf>
    <xf numFmtId="49" fontId="29" fillId="0" borderId="3" applyAlignment="1" pivotButton="0" quotePrefix="0" xfId="0">
      <alignment horizontal="center" vertical="center"/>
    </xf>
    <xf numFmtId="49" fontId="29" fillId="0" borderId="4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horizontal="center" vertical="center"/>
      <protection locked="1" hidden="1"/>
    </xf>
    <xf numFmtId="0" fontId="4" fillId="0" borderId="2" applyAlignment="1" applyProtection="1" pivotButton="0" quotePrefix="0" xfId="0">
      <alignment horizontal="center" vertical="center"/>
      <protection locked="1" hidden="1"/>
    </xf>
    <xf numFmtId="4" fontId="36" fillId="0" borderId="23" applyAlignment="1" pivotButton="0" quotePrefix="0" xfId="0">
      <alignment horizontal="center" vertical="center" wrapText="1"/>
    </xf>
    <xf numFmtId="4" fontId="36" fillId="0" borderId="24" applyAlignment="1" pivotButton="0" quotePrefix="0" xfId="0">
      <alignment horizontal="center" vertical="center" wrapText="1"/>
    </xf>
    <xf numFmtId="4" fontId="36" fillId="0" borderId="22" applyAlignment="1" pivotButton="0" quotePrefix="0" xfId="0">
      <alignment horizontal="center" vertical="center" wrapText="1"/>
    </xf>
    <xf numFmtId="4" fontId="36" fillId="0" borderId="2" applyAlignment="1" pivotButton="0" quotePrefix="0" xfId="0">
      <alignment horizontal="center" vertical="center" wrapText="1"/>
    </xf>
    <xf numFmtId="4" fontId="36" fillId="0" borderId="27" applyAlignment="1" pivotButton="0" quotePrefix="0" xfId="0">
      <alignment horizontal="center" vertical="center" wrapText="1"/>
    </xf>
    <xf numFmtId="4" fontId="36" fillId="0" borderId="28" applyAlignment="1" pivotButton="0" quotePrefix="0" xfId="0">
      <alignment horizontal="center" vertical="center" wrapText="1"/>
    </xf>
    <xf numFmtId="0" fontId="35" fillId="3" borderId="30" applyAlignment="1" applyProtection="1" pivotButton="0" quotePrefix="0" xfId="0">
      <alignment horizontal="center" vertical="top" wrapText="1"/>
      <protection locked="0" hidden="0"/>
    </xf>
    <xf numFmtId="0" fontId="35" fillId="3" borderId="31" applyAlignment="1" applyProtection="1" pivotButton="0" quotePrefix="0" xfId="0">
      <alignment horizontal="center" vertical="top" wrapText="1"/>
      <protection locked="0" hidden="0"/>
    </xf>
    <xf numFmtId="0" fontId="35" fillId="3" borderId="6" applyAlignment="1" applyProtection="1" pivotButton="0" quotePrefix="0" xfId="0">
      <alignment horizontal="center" vertical="top" wrapText="1"/>
      <protection locked="0" hidden="0"/>
    </xf>
    <xf numFmtId="2" fontId="3" fillId="2" borderId="11" applyAlignment="1" applyProtection="1" pivotButton="0" quotePrefix="0" xfId="0">
      <alignment vertical="center" wrapText="1"/>
      <protection locked="1" hidden="1"/>
    </xf>
    <xf numFmtId="2" fontId="3" fillId="2" borderId="12" applyAlignment="1" applyProtection="1" pivotButton="0" quotePrefix="0" xfId="0">
      <alignment vertical="center" wrapText="1"/>
      <protection locked="1" hidden="1"/>
    </xf>
    <xf numFmtId="2" fontId="3" fillId="2" borderId="13" applyAlignment="1" applyProtection="1" pivotButton="0" quotePrefix="0" xfId="0">
      <alignment vertical="center" wrapText="1"/>
      <protection locked="1" hidden="1"/>
    </xf>
    <xf numFmtId="2" fontId="35" fillId="3" borderId="11" applyAlignment="1" applyProtection="1" pivotButton="0" quotePrefix="0" xfId="0">
      <alignment horizontal="left" vertical="center" wrapText="1"/>
      <protection locked="0" hidden="1"/>
    </xf>
    <xf numFmtId="2" fontId="35" fillId="3" borderId="12" applyAlignment="1" applyProtection="1" pivotButton="0" quotePrefix="0" xfId="0">
      <alignment horizontal="left" vertical="center" wrapText="1"/>
      <protection locked="0" hidden="1"/>
    </xf>
    <xf numFmtId="2" fontId="35" fillId="3" borderId="13" applyAlignment="1" applyProtection="1" pivotButton="0" quotePrefix="0" xfId="0">
      <alignment horizontal="left" vertical="center" wrapText="1"/>
      <protection locked="0" hidden="1"/>
    </xf>
    <xf numFmtId="0" fontId="3" fillId="8" borderId="0" applyAlignment="1" applyProtection="1" pivotButton="0" quotePrefix="0" xfId="0">
      <alignment vertical="center" wrapText="1"/>
      <protection locked="1" hidden="1"/>
    </xf>
    <xf numFmtId="0" fontId="3" fillId="8" borderId="0" applyAlignment="1" applyProtection="1" pivotButton="0" quotePrefix="1" xfId="0">
      <alignment horizontal="center" vertical="center" wrapText="1"/>
      <protection locked="0" hidden="1"/>
    </xf>
    <xf numFmtId="2" fontId="3" fillId="2" borderId="1" applyAlignment="1" applyProtection="1" pivotButton="0" quotePrefix="0" xfId="0">
      <alignment vertical="center" wrapText="1"/>
      <protection locked="1" hidden="1"/>
    </xf>
    <xf numFmtId="0" fontId="0" fillId="0" borderId="9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2" fontId="3" fillId="3" borderId="1" applyAlignment="1" applyProtection="1" pivotButton="0" quotePrefix="0" xfId="0">
      <alignment horizontal="left" vertical="center" wrapText="1"/>
      <protection locked="0" hidden="1"/>
    </xf>
    <xf numFmtId="0" fontId="0" fillId="0" borderId="4" applyProtection="1" pivotButton="0" quotePrefix="0" xfId="0">
      <protection locked="0" hidden="1"/>
    </xf>
    <xf numFmtId="2" fontId="3" fillId="2" borderId="1" applyAlignment="1" applyProtection="1" pivotButton="0" quotePrefix="0" xfId="0">
      <alignment horizontal="center" vertical="center" wrapText="1"/>
      <protection locked="1" hidden="1"/>
    </xf>
    <xf numFmtId="0" fontId="0" fillId="0" borderId="9" applyProtection="1" pivotButton="0" quotePrefix="0" xfId="0">
      <protection locked="0" hidden="1"/>
    </xf>
    <xf numFmtId="168" fontId="29" fillId="3" borderId="1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2" applyProtection="1" pivotButton="0" quotePrefix="0" xfId="0">
      <protection locked="1" hidden="1"/>
    </xf>
    <xf numFmtId="49" fontId="29" fillId="3" borderId="1" applyAlignment="1" applyProtection="1" pivotButton="0" quotePrefix="0" xfId="0">
      <alignment horizontal="center" vertical="center"/>
      <protection locked="0" hidden="0"/>
    </xf>
    <xf numFmtId="0" fontId="35" fillId="3" borderId="1" applyAlignment="1" applyProtection="1" pivotButton="0" quotePrefix="0" xfId="0">
      <alignment horizontal="left" vertical="top" wrapText="1"/>
      <protection locked="0" hidden="0"/>
    </xf>
    <xf numFmtId="0" fontId="0" fillId="0" borderId="9" applyProtection="1" pivotButton="0" quotePrefix="0" xfId="0">
      <protection locked="0" hidden="0"/>
    </xf>
    <xf numFmtId="49" fontId="29" fillId="0" borderId="1" applyAlignment="1" pivotButton="0" quotePrefix="0" xfId="0">
      <alignment horizontal="center" vertical="center"/>
    </xf>
    <xf numFmtId="0" fontId="0" fillId="0" borderId="4" pivotButton="0" quotePrefix="0" xfId="0"/>
    <xf numFmtId="4" fontId="36" fillId="0" borderId="1" applyAlignment="1" pivotButton="0" quotePrefix="0" xfId="0">
      <alignment horizontal="center" vertical="center" wrapText="1"/>
    </xf>
    <xf numFmtId="0" fontId="0" fillId="0" borderId="24" pivotButton="0" quotePrefix="0" xfId="0"/>
    <xf numFmtId="0" fontId="35" fillId="3" borderId="45" applyAlignment="1" applyProtection="1" pivotButton="0" quotePrefix="0" xfId="0">
      <alignment horizontal="center" vertical="top" wrapText="1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22" pivotButton="0" quotePrefix="0" xfId="0"/>
    <xf numFmtId="0" fontId="0" fillId="0" borderId="2" pivotButton="0" quotePrefix="0" xfId="0"/>
    <xf numFmtId="2" fontId="3" fillId="2" borderId="5" applyAlignment="1" applyProtection="1" pivotButton="0" quotePrefix="0" xfId="0">
      <alignment vertical="center" wrapText="1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2" fontId="35" fillId="3" borderId="5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167" fontId="29" fillId="3" borderId="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1" hidden="1"/>
    </xf>
    <xf numFmtId="0" fontId="0" fillId="0" borderId="32" applyProtection="1" pivotButton="0" quotePrefix="0" xfId="0">
      <protection locked="0" hidden="1"/>
    </xf>
    <xf numFmtId="0" fontId="0" fillId="0" borderId="27" pivotButton="0" quotePrefix="0" xfId="0"/>
    <xf numFmtId="0" fontId="0" fillId="0" borderId="28" pivotButton="0" quotePrefix="0" xfId="0"/>
    <xf numFmtId="49" fontId="29" fillId="0" borderId="45" applyAlignment="1" pivotButton="0" quotePrefix="0" xfId="0">
      <alignment horizontal="center" vertical="center"/>
    </xf>
    <xf numFmtId="0" fontId="0" fillId="0" borderId="6" pivotButton="0" quotePrefix="0" xfId="0"/>
    <xf numFmtId="167" fontId="29" fillId="3" borderId="5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167" fontId="29" fillId="0" borderId="0" applyAlignment="1" applyProtection="1" pivotButton="0" quotePrefix="0" xfId="0">
      <alignment horizontal="center" vertical="center"/>
      <protection locked="0" hidden="0"/>
    </xf>
    <xf numFmtId="2" fontId="3" fillId="2" borderId="1" applyAlignment="1" applyProtection="1" pivotButton="0" quotePrefix="0" xfId="0">
      <alignment horizontal="left" vertical="center" wrapText="1"/>
      <protection locked="1" hidden="1"/>
    </xf>
    <xf numFmtId="167" fontId="29" fillId="3" borderId="45" applyAlignment="1" applyProtection="1" pivotButton="0" quotePrefix="0" xfId="0">
      <alignment horizontal="center" vertical="center"/>
      <protection locked="0" hidden="0"/>
    </xf>
    <xf numFmtId="2" fontId="39" fillId="2" borderId="1" applyAlignment="1" applyProtection="1" pivotButton="0" quotePrefix="0" xfId="0">
      <alignment horizontal="left" vertical="center" wrapText="1"/>
      <protection locked="1" hidden="1"/>
    </xf>
    <xf numFmtId="0" fontId="0" fillId="0" borderId="29" pivotButton="0" quotePrefix="0" xfId="0"/>
    <xf numFmtId="167" fontId="0" fillId="0" borderId="0" applyAlignment="1" pivotButton="0" quotePrefix="0" xfId="0">
      <alignment horizontal="center"/>
    </xf>
    <xf numFmtId="0" fontId="34" fillId="2" borderId="1" applyAlignment="1" applyProtection="1" pivotButton="0" quotePrefix="0" xfId="0">
      <alignment horizontal="center" vertical="center" wrapText="1"/>
      <protection locked="1" hidden="1"/>
    </xf>
    <xf numFmtId="0" fontId="0" fillId="0" borderId="24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6" fillId="2" borderId="1" applyAlignment="1" applyProtection="1" pivotButton="0" quotePrefix="0" xfId="1">
      <alignment horizontal="center" vertical="center" wrapText="1"/>
      <protection locked="0" hidden="1"/>
    </xf>
    <xf numFmtId="0" fontId="6" fillId="2" borderId="49" applyAlignment="1" applyProtection="1" pivotButton="0" quotePrefix="0" xfId="0">
      <alignment horizontal="center" vertical="center" wrapText="1"/>
      <protection locked="1" hidden="1"/>
    </xf>
    <xf numFmtId="0" fontId="0" fillId="0" borderId="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7" applyProtection="1" pivotButton="0" quotePrefix="0" xfId="0">
      <protection locked="0" hidden="1"/>
    </xf>
    <xf numFmtId="0" fontId="0" fillId="0" borderId="36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26" pivotButton="0" quotePrefix="0" xfId="0"/>
    <xf numFmtId="1" fontId="11" fillId="0" borderId="1" applyAlignment="1" pivotButton="0" quotePrefix="0" xfId="0">
      <alignment horizontal="center" vertical="center"/>
    </xf>
    <xf numFmtId="0" fontId="12" fillId="0" borderId="45" applyAlignment="1" pivotButton="0" quotePrefix="0" xfId="0">
      <alignment horizontal="left" vertical="center" wrapText="1"/>
    </xf>
    <xf numFmtId="0" fontId="0" fillId="0" borderId="31" pivotButton="0" quotePrefix="0" xfId="0"/>
    <xf numFmtId="0" fontId="0" fillId="0" borderId="37" applyProtection="1" pivotButton="0" quotePrefix="0" xfId="0">
      <protection locked="1" hidden="1"/>
    </xf>
    <xf numFmtId="0" fontId="4" fillId="2" borderId="5" applyAlignment="1" applyProtection="1" pivotButton="0" quotePrefix="0" xfId="0">
      <alignment horizontal="right"/>
      <protection locked="1" hidden="1"/>
    </xf>
    <xf numFmtId="0" fontId="0" fillId="0" borderId="10" applyProtection="1" pivotButton="0" quotePrefix="0" xfId="0">
      <protection locked="1" hidden="1"/>
    </xf>
    <xf numFmtId="0" fontId="12" fillId="0" borderId="1" applyAlignment="1" pivotButton="0" quotePrefix="0" xfId="0">
      <alignment horizontal="left" vertical="center" wrapText="1"/>
    </xf>
    <xf numFmtId="0" fontId="0" fillId="0" borderId="9" pivotButton="0" quotePrefix="0" xfId="0"/>
    <xf numFmtId="0" fontId="12" fillId="6" borderId="1" applyAlignment="1" pivotButton="0" quotePrefix="0" xfId="0">
      <alignment horizontal="left" vertical="center" wrapText="1"/>
    </xf>
    <xf numFmtId="0" fontId="12" fillId="6" borderId="45" applyAlignment="1" pivotButton="0" quotePrefix="0" xfId="0">
      <alignment horizontal="left" vertical="center" wrapText="1"/>
    </xf>
    <xf numFmtId="0" fontId="12" fillId="5" borderId="1" applyAlignment="1" pivotButton="0" quotePrefix="0" xfId="0">
      <alignment horizontal="left" vertical="center" wrapText="1"/>
    </xf>
    <xf numFmtId="0" fontId="12" fillId="7" borderId="1" applyAlignment="1" pivotButton="0" quotePrefix="0" xfId="0">
      <alignment horizontal="left" vertical="center" wrapText="1"/>
    </xf>
    <xf numFmtId="0" fontId="12" fillId="5" borderId="45" applyAlignment="1" pivotButton="0" quotePrefix="0" xfId="0">
      <alignment horizontal="left" vertical="center" wrapText="1"/>
    </xf>
    <xf numFmtId="0" fontId="12" fillId="7" borderId="45" applyAlignment="1" pivotButton="0" quotePrefix="0" xfId="0">
      <alignment horizontal="left" vertical="center" wrapText="1"/>
    </xf>
    <xf numFmtId="0" fontId="0" fillId="2" borderId="51" applyAlignment="1" applyProtection="1" pivotButton="0" quotePrefix="0" xfId="0">
      <alignment horizontal="center"/>
      <protection locked="1" hidden="1"/>
    </xf>
    <xf numFmtId="0" fontId="0" fillId="0" borderId="38" applyProtection="1" pivotButton="0" quotePrefix="0" xfId="0">
      <protection locked="1" hidden="1"/>
    </xf>
    <xf numFmtId="0" fontId="4" fillId="2" borderId="56" applyAlignment="1" applyProtection="1" pivotButton="0" quotePrefix="0" xfId="0">
      <alignment horizontal="left"/>
      <protection locked="1" hidden="1"/>
    </xf>
    <xf numFmtId="0" fontId="0" fillId="0" borderId="40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4" fillId="2" borderId="1" applyAlignment="1" applyProtection="1" pivotButton="0" quotePrefix="0" xfId="0">
      <alignment horizontal="left"/>
      <protection locked="1" hidden="1"/>
    </xf>
    <xf numFmtId="0" fontId="22" fillId="0" borderId="52" applyAlignment="1" applyProtection="1" pivotButton="0" quotePrefix="0" xfId="0">
      <alignment horizontal="center" vertical="center" wrapText="1"/>
      <protection locked="1" hidden="1"/>
    </xf>
    <xf numFmtId="0" fontId="22" fillId="0" borderId="54" applyAlignment="1" applyProtection="1" pivotButton="0" quotePrefix="0" xfId="0">
      <alignment horizontal="center" vertical="center" wrapText="1"/>
      <protection locked="1" hidden="1"/>
    </xf>
    <xf numFmtId="0" fontId="0" fillId="0" borderId="18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Medium9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192.168.0.152\&#1092;&#1072;&#1081;&#1083;&#1086;&#1074;&#1099;&#1081;%20&#1086;&#1073;&#1084;&#1077;&#1085;&#1085;&#1080;&#1082;\&#1047;&#1072;&#1074;%20&#1089;&#1082;&#1083;&#1072;&#1076;&#1086;&#1084;\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03.07.2023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Бланк заказа"/>
      <sheetName val="Setting"/>
    </sheetNames>
    <sheetDataSet>
      <sheetData sheetId="0" refreshError="1">
        <row r="9">
          <cell r="D9" t="str"/>
        </row>
      </sheetData>
      <sheetData sheetId="1" refreshError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ЛП, ООО, Крым Респ, Симферополь г, Данилова ул, 43В, лит В, офис 4,</v>
          </cell>
          <cell r="C6" t="str">
            <v>590704_1</v>
          </cell>
          <cell r="D6" t="str">
            <v>1</v>
          </cell>
        </row>
        <row r="7">
          <cell r="B7" t="str">
            <v>ЛП, ООО, Орловская обл, Орёл г, Ливенская ул, д.78,</v>
          </cell>
          <cell r="C7" t="str">
            <v>590704_2</v>
          </cell>
          <cell r="D7" t="str">
            <v>2</v>
          </cell>
        </row>
        <row r="8">
          <cell r="B8" t="str">
            <v>ЛП, ООО, (сеть) Крым Респ, Симферополь г, Данилова ул, д. 43В, лит В, офис 4,</v>
          </cell>
          <cell r="C8" t="str">
            <v>590704_3</v>
          </cell>
          <cell r="D8" t="str">
            <v>3</v>
          </cell>
        </row>
        <row r="9">
          <cell r="B9" t="str">
            <v>ЛП, ООО, Крым Респ, Симферополь г, Данилова ул, д. 43В, лит В, офис 4</v>
          </cell>
          <cell r="C9" t="str">
            <v>590704_5</v>
          </cell>
          <cell r="D9" t="str">
            <v>4</v>
          </cell>
        </row>
        <row r="10">
          <cell r="B10" t="str">
            <v>ЛП, ООО, 73009, Херсон г, Некрасова ул, 2,</v>
          </cell>
          <cell r="C10" t="str">
            <v>590704_4</v>
          </cell>
          <cell r="D10" t="str">
            <v>5</v>
          </cell>
        </row>
        <row r="11">
          <cell r="B11" t="str">
            <v>ЛП, ООО, Краснодарский край, Сочи г, Фурманова ул, д. 12Г,</v>
          </cell>
          <cell r="C11" t="str">
            <v>590704_6</v>
          </cell>
          <cell r="D11" t="str">
            <v>6</v>
          </cell>
        </row>
        <row r="12">
          <cell r="B12" t="str">
            <v>ЛП, ООО, Краснодарский край, Сочи г, Строительный пер, д. 10А,</v>
          </cell>
          <cell r="C12" t="str">
            <v>590704_7</v>
          </cell>
          <cell r="D12" t="str">
            <v>7</v>
          </cell>
        </row>
        <row r="13">
          <cell r="B13" t="str">
            <v>ЛП, ООО, Краснодарский край, Краснодар г, им Вишняковой проезд, д. 1/5,</v>
          </cell>
          <cell r="C13" t="str">
            <v>590704_8</v>
          </cell>
          <cell r="D13" t="str">
            <v>8</v>
          </cell>
        </row>
        <row r="15">
          <cell r="B15" t="str">
            <v>295021Российская Федерация, Крым Респ, Симферополь г, Данилова ул, 43В, лит В, офис 4,</v>
          </cell>
        </row>
        <row r="17">
          <cell r="B17" t="str">
            <v>302004Российская Федерация, Орловская обл, Орёл г, Ливенская ул, д.78,</v>
          </cell>
        </row>
        <row r="19">
          <cell r="B19" t="str">
            <v>295021Российская Федерация, Крым Респ, Симферополь г, Данилова ул, д. 43В, лит В, офис 4,</v>
          </cell>
        </row>
        <row r="21">
          <cell r="B21" t="str">
            <v>295021Российская Федерация, Крым Респ, Симферополь г, Данилова ул, д. 43В, лит В, офис 4</v>
          </cell>
        </row>
        <row r="23">
          <cell r="B23" t="str">
            <v>Российская Федерация, Херсонская обл, Херсон г, Некрасова ул, д. 2,</v>
          </cell>
        </row>
        <row r="25">
          <cell r="B25" t="str">
            <v>354024Российская Федерация, Краснодарский край, Сочи г, Фурманова ул, д. 12Г,</v>
          </cell>
        </row>
        <row r="27">
          <cell r="B27" t="str">
            <v>354068Российская Федерация, Краснодарский край, Сочи г, Строительный пер, д. 10А,</v>
          </cell>
        </row>
        <row r="29">
          <cell r="B29" t="str">
            <v>350001Российская Федерация, Краснодарский край, Краснодар г, им Вишняковой проезд, д. 1/5,</v>
          </cell>
        </row>
        <row r="31">
          <cell r="B31" t="str">
            <v>CFR</v>
          </cell>
        </row>
        <row r="32">
          <cell r="B32" t="str">
            <v>CIF</v>
          </cell>
        </row>
        <row r="33">
          <cell r="B33" t="str">
            <v>CIP</v>
          </cell>
        </row>
        <row r="34">
          <cell r="B34" t="str">
            <v>CPT</v>
          </cell>
        </row>
        <row r="35">
          <cell r="B35" t="str">
            <v>DAP</v>
          </cell>
        </row>
        <row r="36">
          <cell r="B36" t="str">
            <v>DAT</v>
          </cell>
        </row>
        <row r="37">
          <cell r="B37" t="str">
            <v>DDP</v>
          </cell>
        </row>
        <row r="38">
          <cell r="B38" t="str">
            <v>EXW</v>
          </cell>
        </row>
        <row r="39">
          <cell r="B39" t="str">
            <v>FAS</v>
          </cell>
        </row>
        <row r="40">
          <cell r="B40" t="str">
            <v>FCA</v>
          </cell>
        </row>
        <row r="41">
          <cell r="B41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03"/>
  <sheetViews>
    <sheetView zoomScale="115" zoomScaleNormal="115" workbookViewId="0">
      <pane ySplit="1" topLeftCell="A350" activePane="bottomLeft" state="frozen"/>
      <selection pane="bottomLeft" activeCell="H177" sqref="H177"/>
    </sheetView>
  </sheetViews>
  <sheetFormatPr baseColWidth="8" defaultColWidth="9.140625" defaultRowHeight="15"/>
  <cols>
    <col width="10.42578125" bestFit="1" customWidth="1" style="1" min="1" max="1"/>
    <col width="9.140625" customWidth="1" style="54" min="2" max="2"/>
    <col width="7.42578125" customWidth="1" style="16" min="3" max="3"/>
    <col width="8.42578125" customWidth="1" style="16" min="4" max="4"/>
    <col width="7.85546875" bestFit="1" customWidth="1" style="16" min="5" max="5"/>
    <col width="7.85546875" customWidth="1" style="16" min="6" max="6"/>
    <col width="7.28515625" bestFit="1" customWidth="1" style="16" min="7" max="7"/>
    <col width="87.85546875" customWidth="1" style="17" min="8" max="8"/>
    <col width="6.7109375" customWidth="1" style="18" min="9" max="9"/>
    <col width="4.140625" customWidth="1" style="18" min="10" max="10"/>
    <col width="4.5703125" customWidth="1" style="18" min="11" max="11"/>
    <col width="8.5703125" customWidth="1" style="41" min="12" max="12"/>
    <col width="10" customWidth="1" style="41" min="13" max="13"/>
    <col width="7.85546875" customWidth="1" style="1" min="14" max="14"/>
    <col width="11" customWidth="1" style="1" min="15" max="15"/>
    <col width="9.5703125" customWidth="1" style="1" min="16" max="16"/>
    <col width="9.140625" customWidth="1" style="1" min="17" max="16384"/>
  </cols>
  <sheetData>
    <row r="1" ht="51" customHeight="1">
      <c r="A1" s="49" t="inlineStr">
        <is>
          <t>Код единицы продаж</t>
        </is>
      </c>
      <c r="B1" s="51" t="inlineStr">
        <is>
          <t>КОД ЛП</t>
        </is>
      </c>
      <c r="C1" s="48" t="inlineStr">
        <is>
          <t>Вес нетто штуки, кг</t>
        </is>
      </c>
      <c r="D1" s="21" t="inlineStr">
        <is>
          <t>Кол-во штук в коробе, шт</t>
        </is>
      </c>
      <c r="E1" s="21" t="inlineStr">
        <is>
          <t>Вес нетто короба, кг</t>
        </is>
      </c>
      <c r="F1" s="21" t="n"/>
      <c r="G1" s="21" t="inlineStr">
        <is>
          <t>Срок годности, сут.</t>
        </is>
      </c>
      <c r="H1" s="21" t="inlineStr">
        <is>
          <t>Наименование</t>
        </is>
      </c>
      <c r="I1" s="3" t="inlineStr">
        <is>
          <t>Доступно к отгрузке</t>
        </is>
      </c>
      <c r="J1" s="21" t="n"/>
      <c r="K1" s="21" t="inlineStr">
        <is>
          <t>Ед. изм.</t>
        </is>
      </c>
      <c r="L1" s="21" t="inlineStr">
        <is>
          <t>Заказ</t>
        </is>
      </c>
      <c r="M1" s="22" t="inlineStr">
        <is>
          <t>Заказ с округлением до короба</t>
        </is>
      </c>
      <c r="N1" s="21" t="inlineStr">
        <is>
          <t>Объём заказа, м3</t>
        </is>
      </c>
      <c r="O1" s="23" t="inlineStr">
        <is>
          <t>Примечание по продуктку</t>
        </is>
      </c>
      <c r="P1" s="23" t="inlineStr">
        <is>
          <t>Признак "НОВИНКА"</t>
        </is>
      </c>
    </row>
    <row r="2" ht="22.9" customHeight="1">
      <c r="A2" s="44" t="n"/>
      <c r="B2" s="52" t="n"/>
      <c r="C2" s="21" t="inlineStr">
        <is>
          <t>пачки, кг</t>
        </is>
      </c>
      <c r="D2" s="21" t="inlineStr">
        <is>
          <t>в кор, шт</t>
        </is>
      </c>
      <c r="E2" s="21" t="inlineStr">
        <is>
          <t>коробки</t>
        </is>
      </c>
      <c r="F2" s="21" t="n"/>
      <c r="G2" s="21" t="n"/>
      <c r="H2" s="21" t="n"/>
      <c r="I2" s="3" t="inlineStr">
        <is>
          <t>начиная с</t>
        </is>
      </c>
      <c r="J2" s="3" t="inlineStr">
        <is>
          <t>до</t>
        </is>
      </c>
      <c r="K2" s="21" t="n"/>
      <c r="L2" s="21" t="n"/>
      <c r="M2" s="24" t="n"/>
      <c r="N2" s="21" t="n"/>
      <c r="O2" s="23" t="n"/>
      <c r="P2" s="23" t="n"/>
    </row>
    <row r="3" ht="15" customHeight="1">
      <c r="A3" s="113" t="n"/>
      <c r="B3" s="53" t="n"/>
      <c r="C3" s="113" t="inlineStr">
        <is>
          <t>ЯДРЕНА КОПОТЬ</t>
        </is>
      </c>
    </row>
    <row r="4" ht="15" customHeight="1">
      <c r="C4" s="112" t="inlineStr">
        <is>
          <t>Ядрена копоть</t>
        </is>
      </c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</row>
    <row r="5" ht="15" customHeight="1">
      <c r="C5" s="111" t="inlineStr">
        <is>
          <t>Копченые колбасы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</row>
    <row r="6" ht="15" customHeight="1">
      <c r="A6" s="136" t="inlineStr">
        <is>
          <t>SU002447</t>
        </is>
      </c>
      <c r="B6" s="50" t="n"/>
      <c r="C6" s="5" t="n">
        <v>0.3</v>
      </c>
      <c r="D6" s="6" t="n">
        <v>6</v>
      </c>
      <c r="E6" s="5" t="n">
        <v>1.8</v>
      </c>
      <c r="F6" s="5" t="n"/>
      <c r="G6" s="6" t="n">
        <v>35</v>
      </c>
      <c r="H6" s="140" t="inlineStr">
        <is>
          <t>В/к колбасы Колбаски Бюргерсы Ядрена копоть 0,3 Ядрена копоть</t>
        </is>
      </c>
      <c r="I6" s="7" t="inlineStr"/>
      <c r="J6" s="7" t="inlineStr"/>
      <c r="K6" s="8" t="inlineStr">
        <is>
          <t>кг</t>
        </is>
      </c>
      <c r="L6" s="38" t="n">
        <v>0</v>
      </c>
      <c r="M6" s="42">
        <f>IFERROR(IF(L6="",0,CEILING((L6/$E6),1)*$E6),"")</f>
        <v/>
      </c>
      <c r="N6" s="9">
        <f>IFERROR(IF(M6=0,"",ROUNDUP(M6/E6,0)*0.00753),"")</f>
        <v/>
      </c>
      <c r="O6" s="10" t="inlineStr"/>
      <c r="P6" s="11" t="inlineStr"/>
    </row>
    <row r="7" ht="15" customHeight="1">
      <c r="A7" s="99" t="n"/>
      <c r="B7" s="55" t="n"/>
      <c r="C7" s="120" t="n"/>
      <c r="D7" s="120" t="n"/>
      <c r="E7" s="120" t="n"/>
      <c r="F7" s="120" t="n"/>
      <c r="G7" s="121" t="n"/>
      <c r="H7" s="122" t="inlineStr">
        <is>
          <t>Итого</t>
        </is>
      </c>
      <c r="I7" s="123" t="n"/>
      <c r="J7" s="124" t="n"/>
      <c r="K7" s="12" t="inlineStr">
        <is>
          <t>кор</t>
        </is>
      </c>
      <c r="L7" s="39">
        <f>IFERROR(L6/E6,"0")</f>
        <v/>
      </c>
      <c r="M7" s="39">
        <f>IFERROR(M6/E6,"0")</f>
        <v/>
      </c>
      <c r="N7" s="13">
        <f>IFERROR(IF(N6="",0,N6),"0")</f>
        <v/>
      </c>
      <c r="O7" s="14" t="n"/>
      <c r="P7" s="14" t="n"/>
    </row>
    <row r="8" ht="15" customHeight="1">
      <c r="A8" s="99" t="n"/>
      <c r="B8" s="55" t="n"/>
      <c r="C8" s="120" t="n"/>
      <c r="D8" s="120" t="n"/>
      <c r="E8" s="120" t="n"/>
      <c r="F8" s="120" t="n"/>
      <c r="G8" s="121" t="n"/>
      <c r="H8" s="122" t="inlineStr">
        <is>
          <t>Итого</t>
        </is>
      </c>
      <c r="I8" s="123" t="n"/>
      <c r="J8" s="124" t="n"/>
      <c r="K8" s="12" t="inlineStr">
        <is>
          <t>кг</t>
        </is>
      </c>
      <c r="L8" s="39">
        <f>IFERROR(SUM(L6:L6),"0")</f>
        <v/>
      </c>
      <c r="M8" s="39">
        <f>IFERROR(SUM(M6:M6),"0")</f>
        <v/>
      </c>
      <c r="N8" s="12" t="n"/>
      <c r="O8" s="14" t="n"/>
      <c r="P8" s="14" t="n"/>
    </row>
    <row r="9" ht="15" customHeight="1">
      <c r="C9" s="111" t="inlineStr">
        <is>
          <t>Сосиски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</row>
    <row r="10" ht="15" customHeight="1">
      <c r="A10" s="136" t="inlineStr">
        <is>
          <t>SU002155</t>
        </is>
      </c>
      <c r="B10" s="50" t="n"/>
      <c r="C10" s="5" t="n">
        <v>0.33</v>
      </c>
      <c r="D10" s="6" t="n">
        <v>6</v>
      </c>
      <c r="E10" s="5" t="n">
        <v>1.98</v>
      </c>
      <c r="F10" s="5" t="n"/>
      <c r="G10" s="6" t="n">
        <v>35</v>
      </c>
      <c r="H10" s="140" t="inlineStr">
        <is>
          <t>Сосиски Классические Ядрена копоть Фикс.вес 0,33 ц/о мгс Ядрена копоть</t>
        </is>
      </c>
      <c r="I10" s="7" t="inlineStr"/>
      <c r="J10" s="7" t="inlineStr"/>
      <c r="K10" s="8" t="inlineStr">
        <is>
          <t>кг</t>
        </is>
      </c>
      <c r="L10" s="38" t="n">
        <v>0</v>
      </c>
      <c r="M10" s="42">
        <f>IFERROR(IF(L10="",0,CEILING((L10/$E10),1)*$E10),"")</f>
        <v/>
      </c>
      <c r="N10" s="9">
        <f>IFERROR(IF(M10=0,"",ROUNDUP(M10/E10,0)*0.00753),"")</f>
        <v/>
      </c>
      <c r="O10" s="10" t="inlineStr"/>
      <c r="P10" s="11" t="inlineStr"/>
    </row>
    <row r="11" ht="15" customHeight="1">
      <c r="A11" s="136" t="inlineStr">
        <is>
          <t>SU000341</t>
        </is>
      </c>
      <c r="B11" s="50" t="n">
        <v>103</v>
      </c>
      <c r="C11" s="5" t="n">
        <v>0.42</v>
      </c>
      <c r="D11" s="6" t="n">
        <v>6</v>
      </c>
      <c r="E11" s="5" t="n">
        <v>2.52</v>
      </c>
      <c r="F11" s="5" t="n"/>
      <c r="G11" s="6" t="n">
        <v>35</v>
      </c>
      <c r="H11" s="140" t="inlineStr">
        <is>
          <t>Сосиски Классические Ядрена копоть Фикс.вес 0,42 ц/о мгс Ядрена копоть</t>
        </is>
      </c>
      <c r="I11" s="7" t="inlineStr"/>
      <c r="J11" s="7" t="inlineStr"/>
      <c r="K11" s="8" t="inlineStr">
        <is>
          <t>кг</t>
        </is>
      </c>
      <c r="L11" s="38" t="n">
        <v>5</v>
      </c>
      <c r="M11" s="42">
        <f>IFERROR(IF(L11="",0,CEILING((L11/$E11),1)*$E11),"")</f>
        <v/>
      </c>
      <c r="N11" s="9">
        <f>IFERROR(IF(M11=0,"",ROUNDUP(M11/E11,0)*0.00753),"")</f>
        <v/>
      </c>
      <c r="O11" s="10" t="inlineStr"/>
      <c r="P11" s="11" t="inlineStr"/>
    </row>
    <row r="12" ht="15" customHeight="1">
      <c r="A12" s="136" t="inlineStr">
        <is>
          <t>SU002230</t>
        </is>
      </c>
      <c r="B12" s="50" t="n"/>
      <c r="C12" s="5" t="n">
        <v>0.33</v>
      </c>
      <c r="D12" s="6" t="n">
        <v>6</v>
      </c>
      <c r="E12" s="5" t="n">
        <v>1.98</v>
      </c>
      <c r="F12" s="5" t="n"/>
      <c r="G12" s="6" t="n">
        <v>30</v>
      </c>
      <c r="H12" s="140" t="inlineStr">
        <is>
          <t>Сосиски с горчицей Ядрена копоть Фикс.вес 0,33 ц/о мгс Ядрена копоть</t>
        </is>
      </c>
      <c r="I12" s="7" t="inlineStr"/>
      <c r="J12" s="7" t="inlineStr"/>
      <c r="K12" s="8" t="inlineStr">
        <is>
          <t>кг</t>
        </is>
      </c>
      <c r="L12" s="38" t="n">
        <v>0</v>
      </c>
      <c r="M12" s="42">
        <f>IFERROR(IF(L12="",0,CEILING((L12/$E12),1)*$E12),"")</f>
        <v/>
      </c>
      <c r="N12" s="9">
        <f>IFERROR(IF(M12=0,"",ROUNDUP(M12/E12,0)*0.00753),"")</f>
        <v/>
      </c>
      <c r="O12" s="10" t="inlineStr"/>
      <c r="P12" s="11" t="inlineStr"/>
    </row>
    <row r="13" ht="15" customHeight="1">
      <c r="A13" s="136" t="inlineStr">
        <is>
          <t>SU002893</t>
        </is>
      </c>
      <c r="B13" s="50" t="n"/>
      <c r="C13" s="5" t="n">
        <v>0.33</v>
      </c>
      <c r="D13" s="6" t="n">
        <v>6</v>
      </c>
      <c r="E13" s="5" t="n">
        <v>1.98</v>
      </c>
      <c r="F13" s="5" t="n"/>
      <c r="G13" s="6" t="n">
        <v>30</v>
      </c>
      <c r="H13" s="140" t="inlineStr">
        <is>
          <t>Сосиски С соусом Барбекю Ядрена копоть Фикс.вес 0,33 ц/о мгс Ядрена копоть</t>
        </is>
      </c>
      <c r="I13" s="7" t="inlineStr"/>
      <c r="J13" s="7" t="inlineStr"/>
      <c r="K13" s="8" t="inlineStr">
        <is>
          <t>кг</t>
        </is>
      </c>
      <c r="L13" s="38" t="n">
        <v>0</v>
      </c>
      <c r="M13" s="42">
        <f>IFERROR(IF(L13="",0,CEILING((L13/$E13),1)*$E13),"")</f>
        <v/>
      </c>
      <c r="N13" s="9">
        <f>IFERROR(IF(M13=0,"",ROUNDUP(M13/E13,0)*0.00753),"")</f>
        <v/>
      </c>
      <c r="O13" s="10" t="inlineStr"/>
      <c r="P13" s="11" t="inlineStr"/>
    </row>
    <row r="14" ht="15" customHeight="1">
      <c r="A14" s="136" t="inlineStr">
        <is>
          <t>SU002154</t>
        </is>
      </c>
      <c r="B14" s="50" t="n"/>
      <c r="C14" s="5" t="n">
        <v>0.33</v>
      </c>
      <c r="D14" s="6" t="n">
        <v>6</v>
      </c>
      <c r="E14" s="5" t="n">
        <v>1.98</v>
      </c>
      <c r="F14" s="5" t="n"/>
      <c r="G14" s="6" t="n">
        <v>35</v>
      </c>
      <c r="H14" s="140" t="inlineStr">
        <is>
          <t>Сосиски с сыром Ядрена копоть Фикс.вес 0,33 ц/о мгс Ядрена копоть</t>
        </is>
      </c>
      <c r="I14" s="7" t="inlineStr"/>
      <c r="J14" s="7" t="inlineStr"/>
      <c r="K14" s="8" t="inlineStr">
        <is>
          <t>кг</t>
        </is>
      </c>
      <c r="L14" s="38" t="n">
        <v>0</v>
      </c>
      <c r="M14" s="42">
        <f>IFERROR(IF(L14="",0,CEILING((L14/$E14),1)*$E14),"")</f>
        <v/>
      </c>
      <c r="N14" s="9">
        <f>IFERROR(IF(M14=0,"",ROUNDUP(M14/E14,0)*0.00753),"")</f>
        <v/>
      </c>
      <c r="O14" s="10" t="inlineStr"/>
      <c r="P14" s="11" t="inlineStr"/>
    </row>
    <row r="15" ht="15" customHeight="1">
      <c r="A15" s="136" t="inlineStr">
        <is>
          <t>SU000152</t>
        </is>
      </c>
      <c r="B15" s="50" t="n"/>
      <c r="C15" s="5" t="n">
        <v>0.42</v>
      </c>
      <c r="D15" s="6" t="n">
        <v>6</v>
      </c>
      <c r="E15" s="5" t="n">
        <v>2.52</v>
      </c>
      <c r="F15" s="5" t="n"/>
      <c r="G15" s="6" t="n">
        <v>35</v>
      </c>
      <c r="H15" s="140" t="inlineStr">
        <is>
          <t>Сосиски с сыром Ядрена копоть Фикс.вес 0,42 ц/о мгс Ядрена копоть</t>
        </is>
      </c>
      <c r="I15" s="7" t="inlineStr"/>
      <c r="J15" s="7" t="inlineStr"/>
      <c r="K15" s="8" t="inlineStr">
        <is>
          <t>кг</t>
        </is>
      </c>
      <c r="L15" s="38" t="n">
        <v>0</v>
      </c>
      <c r="M15" s="42">
        <f>IFERROR(IF(L15="",0,CEILING((L15/$E15),1)*$E15),"")</f>
        <v/>
      </c>
      <c r="N15" s="9">
        <f>IFERROR(IF(M15=0,"",ROUNDUP(M15/E15,0)*0.00753),"")</f>
        <v/>
      </c>
      <c r="O15" s="10" t="inlineStr"/>
      <c r="P15" s="11" t="inlineStr"/>
    </row>
    <row r="16" ht="15" customHeight="1">
      <c r="A16" s="99" t="n"/>
      <c r="B16" s="55" t="n"/>
      <c r="C16" s="120" t="n"/>
      <c r="D16" s="120" t="n"/>
      <c r="E16" s="120" t="n"/>
      <c r="F16" s="120" t="n"/>
      <c r="G16" s="121" t="n"/>
      <c r="H16" s="122" t="inlineStr">
        <is>
          <t>Итого</t>
        </is>
      </c>
      <c r="I16" s="123" t="n"/>
      <c r="J16" s="124" t="n"/>
      <c r="K16" s="12" t="inlineStr">
        <is>
          <t>кор</t>
        </is>
      </c>
      <c r="L16" s="39">
        <f>IFERROR(L10/E10,"0")+IFERROR(L11/E11,"0")+IFERROR(L12/E12,"0")+IFERROR(L13/E13,"0")+IFERROR(L14/E14,"0")+IFERROR(L15/E15,"0")</f>
        <v/>
      </c>
      <c r="M16" s="39">
        <f>IFERROR(M10/E10,"0")+IFERROR(M11/E11,"0")+IFERROR(M12/E12,"0")+IFERROR(M13/E13,"0")+IFERROR(M14/E14,"0")+IFERROR(M15/E15,"0")</f>
        <v/>
      </c>
      <c r="N16" s="13">
        <f>IFERROR(IF(N10="",0,N10),"0")+IFERROR(IF(N11="",0,N11),"0")+IFERROR(IF(N12="",0,N12),"0")+IFERROR(IF(N13="",0,N13),"0")+IFERROR(IF(N14="",0,N14),"0")+IFERROR(IF(N15="",0,N15),"0")</f>
        <v/>
      </c>
      <c r="O16" s="14" t="n"/>
      <c r="P16" s="14" t="n"/>
    </row>
    <row r="17" ht="15" customHeight="1">
      <c r="A17" s="99" t="n"/>
      <c r="B17" s="55" t="n"/>
      <c r="C17" s="120" t="n"/>
      <c r="D17" s="120" t="n"/>
      <c r="E17" s="120" t="n"/>
      <c r="F17" s="120" t="n"/>
      <c r="G17" s="121" t="n"/>
      <c r="H17" s="122" t="inlineStr">
        <is>
          <t>Итого</t>
        </is>
      </c>
      <c r="I17" s="123" t="n"/>
      <c r="J17" s="124" t="n"/>
      <c r="K17" s="12" t="inlineStr">
        <is>
          <t>кг</t>
        </is>
      </c>
      <c r="L17" s="39">
        <f>IFERROR(SUM(L10:L15),"0")</f>
        <v/>
      </c>
      <c r="M17" s="39">
        <f>IFERROR(SUM(M10:M15),"0")</f>
        <v/>
      </c>
      <c r="N17" s="12" t="n"/>
      <c r="O17" s="14" t="n"/>
      <c r="P17" s="14" t="n"/>
    </row>
    <row r="18" ht="15" customHeight="1">
      <c r="C18" s="111" t="inlineStr">
        <is>
          <t>Сырокопченые колбасы</t>
        </is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 ht="15" customHeight="1">
      <c r="A19" s="136" t="inlineStr">
        <is>
          <t>SU002050</t>
        </is>
      </c>
      <c r="B19" s="50" t="n"/>
      <c r="C19" s="5" t="n">
        <v>0.05</v>
      </c>
      <c r="D19" s="6" t="n">
        <v>12</v>
      </c>
      <c r="E19" s="5" t="n">
        <v>0.6</v>
      </c>
      <c r="F19" s="5" t="n"/>
      <c r="G19" s="6" t="n">
        <v>120</v>
      </c>
      <c r="H19" s="140" t="inlineStr">
        <is>
          <t>С/к колбасы Мини-салями во вкусом бекона Ядрена копоть Фикс.вес 0,05 б/о Ядрена копоть</t>
        </is>
      </c>
      <c r="I19" s="7" t="inlineStr"/>
      <c r="J19" s="7" t="inlineStr"/>
      <c r="K19" s="8" t="inlineStr">
        <is>
          <t>кг</t>
        </is>
      </c>
      <c r="L19" s="38" t="n">
        <v>0</v>
      </c>
      <c r="M19" s="42">
        <f>IFERROR(IF(L19="",0,CEILING((L19/$E19),1)*$E19),"")</f>
        <v/>
      </c>
      <c r="N19" s="9">
        <f>IFERROR(IF(M19=0,"",ROUNDUP(M19/E19,0)*0.00753),"")</f>
        <v/>
      </c>
      <c r="O19" s="10" t="inlineStr"/>
      <c r="P19" s="11" t="inlineStr"/>
    </row>
    <row r="20" ht="15" customHeight="1">
      <c r="A20" s="136" t="inlineStr">
        <is>
          <t>SU002648</t>
        </is>
      </c>
      <c r="B20" s="50" t="n"/>
      <c r="C20" s="5" t="n">
        <v>0.025</v>
      </c>
      <c r="D20" s="6" t="n">
        <v>10</v>
      </c>
      <c r="E20" s="5" t="n">
        <v>0.25</v>
      </c>
      <c r="F20" s="5" t="n"/>
      <c r="G20" s="6" t="n">
        <v>120</v>
      </c>
      <c r="H20" s="140" t="inlineStr">
        <is>
          <t>С/к колбасы Чипсы сырокопченые с натуральным филе и паприкой Ядрена копоть Фикс.вес 0,025 мгс 120 Ядрена копоть</t>
        </is>
      </c>
      <c r="I20" s="7" t="inlineStr"/>
      <c r="J20" s="7" t="inlineStr"/>
      <c r="K20" s="8" t="inlineStr">
        <is>
          <t>кг</t>
        </is>
      </c>
      <c r="L20" s="38" t="n">
        <v>0</v>
      </c>
      <c r="M20" s="42">
        <f>IFERROR(IF(L20="",0,CEILING((L20/$E20),1)*$E20),"")</f>
        <v/>
      </c>
      <c r="N20" s="9">
        <f>IFERROR(IF(M20=0,"",ROUNDUP(M20/E20,0)*0.00502),"")</f>
        <v/>
      </c>
      <c r="O20" s="10" t="inlineStr"/>
      <c r="P20" s="11" t="inlineStr"/>
    </row>
    <row r="21" ht="15" customHeight="1">
      <c r="A21" s="99" t="n"/>
      <c r="B21" s="55" t="n"/>
      <c r="C21" s="120" t="n"/>
      <c r="D21" s="120" t="n"/>
      <c r="E21" s="120" t="n"/>
      <c r="F21" s="120" t="n"/>
      <c r="G21" s="121" t="n"/>
      <c r="H21" s="122" t="inlineStr">
        <is>
          <t>Итого</t>
        </is>
      </c>
      <c r="I21" s="123" t="n"/>
      <c r="J21" s="124" t="n"/>
      <c r="K21" s="12" t="inlineStr">
        <is>
          <t>кор</t>
        </is>
      </c>
      <c r="L21" s="39">
        <f>IFERROR(L19/E19,"0")+IFERROR(L20/E20,"0")</f>
        <v/>
      </c>
      <c r="M21" s="39">
        <f>IFERROR(M19/E19,"0")+IFERROR(M20/E20,"0")</f>
        <v/>
      </c>
      <c r="N21" s="13">
        <f>IFERROR(IF(N19="",0,N19),"0")+IFERROR(IF(N20="",0,N20),"0")</f>
        <v/>
      </c>
      <c r="O21" s="14" t="n"/>
      <c r="P21" s="14" t="n"/>
    </row>
    <row r="22" ht="15" customHeight="1">
      <c r="A22" s="99" t="n"/>
      <c r="B22" s="55" t="n"/>
      <c r="C22" s="120" t="n"/>
      <c r="D22" s="120" t="n"/>
      <c r="E22" s="120" t="n"/>
      <c r="F22" s="120" t="n"/>
      <c r="G22" s="121" t="n"/>
      <c r="H22" s="122" t="inlineStr">
        <is>
          <t>Итого</t>
        </is>
      </c>
      <c r="I22" s="123" t="n"/>
      <c r="J22" s="124" t="n"/>
      <c r="K22" s="12" t="inlineStr">
        <is>
          <t>кг</t>
        </is>
      </c>
      <c r="L22" s="39">
        <f>IFERROR(SUM(L19:L20),"0")</f>
        <v/>
      </c>
      <c r="M22" s="39">
        <f>IFERROR(SUM(M19:M20),"0")</f>
        <v/>
      </c>
      <c r="N22" s="12" t="n"/>
      <c r="O22" s="14" t="n"/>
      <c r="P22" s="14" t="n"/>
    </row>
    <row r="23" ht="15" customHeight="1">
      <c r="C23" s="111" t="inlineStr">
        <is>
          <t>Продукты из мяса птицы копчено-вареные</t>
        </is>
      </c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</row>
    <row r="24" ht="22.5" customHeight="1">
      <c r="A24" s="136" t="inlineStr">
        <is>
          <t>SU001872</t>
        </is>
      </c>
      <c r="B24" s="50" t="n"/>
      <c r="C24" s="5" t="n">
        <v>0.3</v>
      </c>
      <c r="D24" s="6" t="n">
        <v>6</v>
      </c>
      <c r="E24" s="5" t="n">
        <v>1.8</v>
      </c>
      <c r="F24" s="5" t="n"/>
      <c r="G24" s="6" t="n">
        <v>30</v>
      </c>
      <c r="H24" s="140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I24" s="7" t="inlineStr"/>
      <c r="J24" s="7" t="inlineStr"/>
      <c r="K24" s="8" t="inlineStr">
        <is>
          <t>кг</t>
        </is>
      </c>
      <c r="L24" s="38" t="n">
        <v>0</v>
      </c>
      <c r="M24" s="42">
        <f>IFERROR(IF(L24="",0,CEILING((L24/$E24),1)*$E24),"")</f>
        <v/>
      </c>
      <c r="N24" s="9">
        <f>IFERROR(IF(M24=0,"",ROUNDUP(M24/E24,0)*0.00753),"")</f>
        <v/>
      </c>
      <c r="O24" s="10" t="inlineStr">
        <is>
          <t>Предзаказ по четвергам до 12:00 на отгрузку со вторника следующей недели</t>
        </is>
      </c>
      <c r="P24" s="11" t="inlineStr"/>
    </row>
    <row r="25" ht="15" customHeight="1">
      <c r="A25" s="99" t="n"/>
      <c r="B25" s="55" t="n"/>
      <c r="C25" s="120" t="n"/>
      <c r="D25" s="120" t="n"/>
      <c r="E25" s="120" t="n"/>
      <c r="F25" s="120" t="n"/>
      <c r="G25" s="121" t="n"/>
      <c r="H25" s="122" t="inlineStr">
        <is>
          <t>Итого</t>
        </is>
      </c>
      <c r="I25" s="123" t="n"/>
      <c r="J25" s="124" t="n"/>
      <c r="K25" s="12" t="inlineStr">
        <is>
          <t>кор</t>
        </is>
      </c>
      <c r="L25" s="39">
        <f>IFERROR(L24/E24,"0")</f>
        <v/>
      </c>
      <c r="M25" s="39">
        <f>IFERROR(M24/E24,"0")</f>
        <v/>
      </c>
      <c r="N25" s="13">
        <f>IFERROR(IF(N24="",0,N24),"0")</f>
        <v/>
      </c>
      <c r="O25" s="14" t="n"/>
      <c r="P25" s="14" t="n"/>
    </row>
    <row r="26" ht="15" customHeight="1">
      <c r="A26" s="99" t="n"/>
      <c r="B26" s="55" t="n"/>
      <c r="C26" s="120" t="n"/>
      <c r="D26" s="120" t="n"/>
      <c r="E26" s="120" t="n"/>
      <c r="F26" s="120" t="n"/>
      <c r="G26" s="121" t="n"/>
      <c r="H26" s="122" t="inlineStr">
        <is>
          <t>Итого</t>
        </is>
      </c>
      <c r="I26" s="123" t="n"/>
      <c r="J26" s="124" t="n"/>
      <c r="K26" s="12" t="inlineStr">
        <is>
          <t>кг</t>
        </is>
      </c>
      <c r="L26" s="39">
        <f>IFERROR(SUM(L24:L24),"0")</f>
        <v/>
      </c>
      <c r="M26" s="39">
        <f>IFERROR(SUM(M24:M24),"0")</f>
        <v/>
      </c>
      <c r="N26" s="12" t="n"/>
      <c r="O26" s="14" t="n"/>
      <c r="P26" s="14" t="n"/>
    </row>
    <row r="27" ht="15" customHeight="1">
      <c r="C27" s="111" t="inlineStr">
        <is>
          <t>Сыровяленые колбасы</t>
        </is>
      </c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</row>
    <row r="28" ht="15" customHeight="1">
      <c r="A28" s="136" t="inlineStr">
        <is>
          <t>SU002049</t>
        </is>
      </c>
      <c r="B28" s="50" t="n"/>
      <c r="C28" s="5" t="n">
        <v>0.025</v>
      </c>
      <c r="D28" s="6" t="n">
        <v>10</v>
      </c>
      <c r="E28" s="5" t="n">
        <v>0.25</v>
      </c>
      <c r="F28" s="5" t="n"/>
      <c r="G28" s="6" t="n">
        <v>120</v>
      </c>
      <c r="H28" s="140" t="inlineStr">
        <is>
          <t>С/к колбасы Чипсы сыровяленые из натурального филе Ядрена копоть Фикс.вес 0,03 пакет мгс 120 Ядрена копоть</t>
        </is>
      </c>
      <c r="I28" s="7" t="inlineStr"/>
      <c r="J28" s="7" t="inlineStr"/>
      <c r="K28" s="8" t="inlineStr">
        <is>
          <t>кг</t>
        </is>
      </c>
      <c r="L28" s="38" t="n">
        <v>0</v>
      </c>
      <c r="M28" s="42">
        <f>IFERROR(IF(L28="",0,CEILING((L28/$E28),1)*$E28),"")</f>
        <v/>
      </c>
      <c r="N28" s="9">
        <f>IFERROR(IF(M28=0,"",ROUNDUP(M28/E28,0)*0.00753),"")</f>
        <v/>
      </c>
      <c r="O28" s="10" t="inlineStr"/>
      <c r="P28" s="11" t="inlineStr"/>
    </row>
    <row r="29" ht="15" customHeight="1">
      <c r="A29" s="99" t="n"/>
      <c r="B29" s="55" t="n"/>
      <c r="C29" s="120" t="n"/>
      <c r="D29" s="120" t="n"/>
      <c r="E29" s="120" t="n"/>
      <c r="F29" s="120" t="n"/>
      <c r="G29" s="121" t="n"/>
      <c r="H29" s="122" t="inlineStr">
        <is>
          <t>Итого</t>
        </is>
      </c>
      <c r="I29" s="123" t="n"/>
      <c r="J29" s="124" t="n"/>
      <c r="K29" s="12" t="inlineStr">
        <is>
          <t>кор</t>
        </is>
      </c>
      <c r="L29" s="39">
        <f>IFERROR(L28/E28,"0")</f>
        <v/>
      </c>
      <c r="M29" s="39">
        <f>IFERROR(M28/E28,"0")</f>
        <v/>
      </c>
      <c r="N29" s="13">
        <f>IFERROR(IF(N28="",0,N28),"0")</f>
        <v/>
      </c>
      <c r="O29" s="14" t="n"/>
      <c r="P29" s="14" t="n"/>
    </row>
    <row r="30" ht="15" customHeight="1">
      <c r="A30" s="99" t="n"/>
      <c r="B30" s="55" t="n"/>
      <c r="C30" s="120" t="n"/>
      <c r="D30" s="120" t="n"/>
      <c r="E30" s="120" t="n"/>
      <c r="F30" s="120" t="n"/>
      <c r="G30" s="121" t="n"/>
      <c r="H30" s="122" t="inlineStr">
        <is>
          <t>Итого</t>
        </is>
      </c>
      <c r="I30" s="123" t="n"/>
      <c r="J30" s="124" t="n"/>
      <c r="K30" s="12" t="inlineStr">
        <is>
          <t>кг</t>
        </is>
      </c>
      <c r="L30" s="39">
        <f>IFERROR(SUM(L28:L28),"0")</f>
        <v/>
      </c>
      <c r="M30" s="39">
        <f>IFERROR(SUM(M28:M28),"0")</f>
        <v/>
      </c>
      <c r="N30" s="12" t="n"/>
      <c r="O30" s="14" t="n"/>
      <c r="P30" s="14" t="n"/>
    </row>
    <row r="31" ht="15" customHeight="1">
      <c r="C31" s="113" t="inlineStr">
        <is>
          <t>ВЯЗАНКА</t>
        </is>
      </c>
    </row>
    <row r="32" ht="15" customHeight="1">
      <c r="C32" s="112" t="inlineStr">
        <is>
          <t>Столичная</t>
        </is>
      </c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</row>
    <row r="33" ht="15" customHeight="1">
      <c r="C33" s="111" t="inlineStr">
        <is>
          <t>Ветчины</t>
        </is>
      </c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</row>
    <row r="34" ht="15" customHeight="1">
      <c r="A34" s="136" t="inlineStr">
        <is>
          <t>SU002828</t>
        </is>
      </c>
      <c r="B34" s="50" t="n">
        <v>312</v>
      </c>
      <c r="C34" s="5" t="n">
        <v>1.35</v>
      </c>
      <c r="D34" s="6" t="n">
        <v>8</v>
      </c>
      <c r="E34" s="5" t="n">
        <v>10.8</v>
      </c>
      <c r="F34" s="5" t="n"/>
      <c r="G34" s="6" t="n">
        <v>50</v>
      </c>
      <c r="H34" s="160" t="inlineStr">
        <is>
          <t>Ветчины «Филейская» Весовые Вектор ТМ «Вязанка»</t>
        </is>
      </c>
      <c r="I34" s="7" t="inlineStr"/>
      <c r="J34" s="7" t="inlineStr"/>
      <c r="K34" s="8" t="inlineStr">
        <is>
          <t>кг</t>
        </is>
      </c>
      <c r="L34" s="38" t="n">
        <v>500</v>
      </c>
      <c r="M34" s="42">
        <f>IFERROR(IF(L34="",0,CEILING((L34/$E34),1)*$E34),"")</f>
        <v/>
      </c>
      <c r="N34" s="9">
        <f>IFERROR(IF(M34=0,"",ROUNDUP(M34/E34,0)*0.02175),"")</f>
        <v/>
      </c>
      <c r="O34" s="10" t="inlineStr"/>
      <c r="P34" s="11" t="inlineStr"/>
    </row>
    <row r="35" ht="15" customHeight="1">
      <c r="A35" s="136" t="inlineStr">
        <is>
          <t>SU002814</t>
        </is>
      </c>
      <c r="B35" s="50" t="n">
        <v>324</v>
      </c>
      <c r="C35" s="5" t="n">
        <v>0.45</v>
      </c>
      <c r="D35" s="6" t="n">
        <v>6</v>
      </c>
      <c r="E35" s="5" t="n">
        <v>2.7</v>
      </c>
      <c r="F35" s="5" t="n"/>
      <c r="G35" s="6" t="n">
        <v>50</v>
      </c>
      <c r="H35" s="160" t="inlineStr">
        <is>
          <t>Ветчины «Филейская» Фикс.вес 0,45 Вектор ТМ «Вязанка»</t>
        </is>
      </c>
      <c r="I35" s="7" t="inlineStr"/>
      <c r="J35" s="7" t="inlineStr"/>
      <c r="K35" s="8" t="inlineStr">
        <is>
          <t>кг</t>
        </is>
      </c>
      <c r="L35" s="38" t="n">
        <v>0</v>
      </c>
      <c r="M35" s="42">
        <f>IFERROR(IF(L35="",0,CEILING((L35/$E35),1)*$E35),"")</f>
        <v/>
      </c>
      <c r="N35" s="9">
        <f>IFERROR(IF(M35=0,"",ROUNDUP(M35/E35,0)*0.00753),"")</f>
        <v/>
      </c>
      <c r="O35" s="10" t="inlineStr"/>
      <c r="P35" s="11" t="inlineStr"/>
    </row>
    <row r="36" ht="15" customHeight="1">
      <c r="A36" s="99" t="n"/>
      <c r="B36" s="55" t="n"/>
      <c r="C36" s="120" t="n"/>
      <c r="D36" s="120" t="n"/>
      <c r="E36" s="120" t="n"/>
      <c r="F36" s="120" t="n"/>
      <c r="G36" s="121" t="n"/>
      <c r="H36" s="122" t="inlineStr">
        <is>
          <t>Итого</t>
        </is>
      </c>
      <c r="I36" s="123" t="n"/>
      <c r="J36" s="124" t="n"/>
      <c r="K36" s="12" t="inlineStr">
        <is>
          <t>кор</t>
        </is>
      </c>
      <c r="L36" s="39">
        <f>IFERROR(L34/E34,"0")+IFERROR(L35/E35,"0")</f>
        <v/>
      </c>
      <c r="M36" s="39">
        <f>IFERROR(M34/E34,"0")+IFERROR(M35/E35,"0")</f>
        <v/>
      </c>
      <c r="N36" s="13">
        <f>IFERROR(IF(N34="",0,N34),"0")+IFERROR(IF(N35="",0,N35),"0")</f>
        <v/>
      </c>
      <c r="O36" s="14" t="n"/>
      <c r="P36" s="14" t="n"/>
    </row>
    <row r="37" ht="15" customHeight="1">
      <c r="A37" s="99" t="n"/>
      <c r="B37" s="55" t="n"/>
      <c r="C37" s="120" t="n"/>
      <c r="D37" s="120" t="n"/>
      <c r="E37" s="120" t="n"/>
      <c r="F37" s="120" t="n"/>
      <c r="G37" s="121" t="n"/>
      <c r="H37" s="122" t="inlineStr">
        <is>
          <t>Итого</t>
        </is>
      </c>
      <c r="I37" s="123" t="n"/>
      <c r="J37" s="124" t="n"/>
      <c r="K37" s="12" t="inlineStr">
        <is>
          <t>кг</t>
        </is>
      </c>
      <c r="L37" s="39">
        <f>IFERROR(SUM(L34:L35),"0")</f>
        <v/>
      </c>
      <c r="M37" s="39">
        <f>IFERROR(SUM(M34:M35),"0")</f>
        <v/>
      </c>
      <c r="N37" s="12" t="n"/>
      <c r="O37" s="14" t="n"/>
      <c r="P37" s="14" t="n"/>
    </row>
    <row r="38" ht="15" customHeight="1">
      <c r="C38" s="112" t="inlineStr">
        <is>
          <t>Классическая</t>
        </is>
      </c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</row>
    <row r="39" ht="15" customHeight="1">
      <c r="C39" s="111" t="inlineStr">
        <is>
          <t>Вареные колбасы</t>
        </is>
      </c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</row>
    <row r="40" ht="15" customHeight="1">
      <c r="A40" s="136" t="inlineStr">
        <is>
          <t>SU002829</t>
        </is>
      </c>
      <c r="B40" s="50" t="n">
        <v>330</v>
      </c>
      <c r="C40" s="5" t="n">
        <v>1.35</v>
      </c>
      <c r="D40" s="6" t="n">
        <v>8</v>
      </c>
      <c r="E40" s="5" t="n">
        <v>10.8</v>
      </c>
      <c r="F40" s="5" t="n"/>
      <c r="G40" s="6" t="n">
        <v>50</v>
      </c>
      <c r="H40" s="160" t="inlineStr">
        <is>
          <t>Вареные колбасы «Филейская» Весовые Вектор ТМ «Вязанка»</t>
        </is>
      </c>
      <c r="I40" s="7" t="inlineStr"/>
      <c r="J40" s="7" t="inlineStr"/>
      <c r="K40" s="8" t="inlineStr">
        <is>
          <t>кг</t>
        </is>
      </c>
      <c r="L40" s="38" t="n">
        <v>500</v>
      </c>
      <c r="M40" s="42">
        <f>IFERROR(IF(L40="",0,CEILING((L40/$E40),1)*$E40),"")</f>
        <v/>
      </c>
      <c r="N40" s="9">
        <f>IFERROR(IF(M40=0,"",ROUNDUP(M40/E40,0)*0.02175),"")</f>
        <v/>
      </c>
      <c r="O40" s="10" t="inlineStr"/>
      <c r="P40" s="11" t="inlineStr"/>
    </row>
    <row r="41" ht="15" customHeight="1">
      <c r="A41" s="136" t="inlineStr">
        <is>
          <t>SU002815</t>
        </is>
      </c>
      <c r="B41" s="50" t="n">
        <v>319</v>
      </c>
      <c r="C41" s="5" t="n">
        <v>0.45</v>
      </c>
      <c r="D41" s="6" t="n">
        <v>10</v>
      </c>
      <c r="E41" s="5" t="n">
        <v>4.5</v>
      </c>
      <c r="F41" s="5" t="n"/>
      <c r="G41" s="6" t="n">
        <v>50</v>
      </c>
      <c r="H41" s="160" t="inlineStr">
        <is>
          <t>Вареные колбасы «Филейская» Фикс.вес 0,45 Вектор ТМ «Вязанка»</t>
        </is>
      </c>
      <c r="I41" s="7" t="inlineStr"/>
      <c r="J41" s="7" t="inlineStr"/>
      <c r="K41" s="8" t="inlineStr">
        <is>
          <t>кг</t>
        </is>
      </c>
      <c r="L41" s="38" t="n">
        <v>150</v>
      </c>
      <c r="M41" s="42">
        <f>IFERROR(IF(L41="",0,CEILING((L41/$E41),1)*$E41),"")</f>
        <v/>
      </c>
      <c r="N41" s="9">
        <f>IFERROR(IF(M41=0,"",ROUNDUP(M41/E41,0)*0.00937),"")</f>
        <v/>
      </c>
      <c r="O41" s="10" t="inlineStr"/>
      <c r="P41" s="11" t="inlineStr"/>
    </row>
    <row r="42" ht="15" customHeight="1">
      <c r="A42" s="136" t="inlineStr">
        <is>
          <t>SU002831</t>
        </is>
      </c>
      <c r="B42" s="50" t="n"/>
      <c r="C42" s="5" t="n">
        <v>0.4</v>
      </c>
      <c r="D42" s="6" t="n">
        <v>10</v>
      </c>
      <c r="E42" s="5" t="n">
        <v>4</v>
      </c>
      <c r="F42" s="5" t="n"/>
      <c r="G42" s="6" t="n">
        <v>50</v>
      </c>
      <c r="H42" s="140" t="inlineStr">
        <is>
          <t>Колбаса вареная Филейская ТМ Вязанка ТС Классическая полиамид ф/в 0,4 кг</t>
        </is>
      </c>
      <c r="I42" s="7" t="inlineStr"/>
      <c r="J42" s="7" t="inlineStr"/>
      <c r="K42" s="8" t="inlineStr">
        <is>
          <t>кг</t>
        </is>
      </c>
      <c r="L42" s="38" t="n">
        <v>0</v>
      </c>
      <c r="M42" s="42">
        <f>IFERROR(IF(L42="",0,CEILING((L42/$E42),1)*$E42),"")</f>
        <v/>
      </c>
      <c r="N42" s="9">
        <f>IFERROR(IF(M42=0,"",ROUNDUP(M42/E42,0)*0.00937),"")</f>
        <v/>
      </c>
      <c r="O42" s="10" t="inlineStr"/>
      <c r="P42" s="11" t="inlineStr"/>
    </row>
    <row r="43" ht="15" customHeight="1">
      <c r="A43" s="99" t="n"/>
      <c r="B43" s="55" t="n"/>
      <c r="C43" s="120" t="n"/>
      <c r="D43" s="120" t="n"/>
      <c r="E43" s="120" t="n"/>
      <c r="F43" s="120" t="n"/>
      <c r="G43" s="121" t="n"/>
      <c r="H43" s="122" t="inlineStr">
        <is>
          <t>Итого</t>
        </is>
      </c>
      <c r="I43" s="123" t="n"/>
      <c r="J43" s="124" t="n"/>
      <c r="K43" s="12" t="inlineStr">
        <is>
          <t>кор</t>
        </is>
      </c>
      <c r="L43" s="39">
        <f>IFERROR(L40/E40,"0")+IFERROR(L41/E41,"0")+IFERROR(L42/E42,"0")</f>
        <v/>
      </c>
      <c r="M43" s="39">
        <f>IFERROR(M40/E40,"0")+IFERROR(M41/E41,"0")+IFERROR(M42/E42,"0")</f>
        <v/>
      </c>
      <c r="N43" s="13">
        <f>IFERROR(IF(N40="",0,N40),"0")+IFERROR(IF(N41="",0,N41),"0")+IFERROR(IF(N42="",0,N42),"0")</f>
        <v/>
      </c>
      <c r="O43" s="14" t="n"/>
      <c r="P43" s="14" t="n"/>
    </row>
    <row r="44" ht="15" customHeight="1">
      <c r="A44" s="99" t="n"/>
      <c r="B44" s="55" t="n"/>
      <c r="C44" s="120" t="n"/>
      <c r="D44" s="120" t="n"/>
      <c r="E44" s="120" t="n"/>
      <c r="F44" s="120" t="n"/>
      <c r="G44" s="121" t="n"/>
      <c r="H44" s="122" t="inlineStr">
        <is>
          <t>Итого</t>
        </is>
      </c>
      <c r="I44" s="123" t="n"/>
      <c r="J44" s="124" t="n"/>
      <c r="K44" s="12" t="inlineStr">
        <is>
          <t>кг</t>
        </is>
      </c>
      <c r="L44" s="39">
        <f>IFERROR(SUM(L40:L42),"0")</f>
        <v/>
      </c>
      <c r="M44" s="39">
        <f>IFERROR(SUM(M40:M42),"0")</f>
        <v/>
      </c>
      <c r="N44" s="12" t="n"/>
      <c r="O44" s="14" t="n"/>
      <c r="P44" s="14" t="n"/>
    </row>
    <row r="45" ht="15" customHeight="1">
      <c r="C45" s="112" t="inlineStr">
        <is>
          <t>Вязанка</t>
        </is>
      </c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</row>
    <row r="46" ht="15" customHeight="1">
      <c r="C46" s="111" t="inlineStr">
        <is>
          <t>Вареные колбасы</t>
        </is>
      </c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</row>
    <row r="47" ht="15" customHeight="1">
      <c r="A47" s="136" t="inlineStr">
        <is>
          <t>SU000124</t>
        </is>
      </c>
      <c r="B47" s="50" t="inlineStr">
        <is>
          <t>004</t>
        </is>
      </c>
      <c r="C47" s="5" t="n">
        <v>1.35</v>
      </c>
      <c r="D47" s="6" t="n">
        <v>8</v>
      </c>
      <c r="E47" s="5" t="n">
        <v>10.8</v>
      </c>
      <c r="F47" s="5" t="n"/>
      <c r="G47" s="6" t="n">
        <v>50</v>
      </c>
      <c r="H47" s="160" t="inlineStr">
        <is>
          <t>Вареные колбасы Вязанка со шпиком Вязанка Весовые Вектор Вязанка</t>
        </is>
      </c>
      <c r="I47" s="7" t="inlineStr"/>
      <c r="J47" s="7" t="inlineStr"/>
      <c r="K47" s="8" t="inlineStr">
        <is>
          <t>кг</t>
        </is>
      </c>
      <c r="L47" s="38" t="n">
        <v>30</v>
      </c>
      <c r="M47" s="42">
        <f>IFERROR(IF(L47="",0,CEILING((L47/$E47),1)*$E47),"")</f>
        <v/>
      </c>
      <c r="N47" s="9">
        <f>IFERROR(IF(M47=0,"",ROUNDUP(M47/E47,0)*0.02175),"")</f>
        <v/>
      </c>
      <c r="O47" s="10" t="inlineStr"/>
      <c r="P47" s="11" t="inlineStr"/>
    </row>
    <row r="48" ht="15" customHeight="1">
      <c r="A48" s="136" t="inlineStr">
        <is>
          <t>SU000722</t>
        </is>
      </c>
      <c r="B48" s="50" t="inlineStr">
        <is>
          <t>005</t>
        </is>
      </c>
      <c r="C48" s="5" t="n">
        <v>1.35</v>
      </c>
      <c r="D48" s="6" t="n">
        <v>8</v>
      </c>
      <c r="E48" s="5" t="n">
        <v>10.8</v>
      </c>
      <c r="F48" s="5" t="n"/>
      <c r="G48" s="6" t="n">
        <v>50</v>
      </c>
      <c r="H48" s="160" t="inlineStr">
        <is>
          <t>Вареные колбасы Докторская ГОСТ Вязанка Весовые Вектор Вязанка</t>
        </is>
      </c>
      <c r="I48" s="7" t="inlineStr"/>
      <c r="J48" s="7" t="inlineStr"/>
      <c r="K48" s="8" t="inlineStr">
        <is>
          <t>кг</t>
        </is>
      </c>
      <c r="L48" s="38" t="n">
        <v>100</v>
      </c>
      <c r="M48" s="42">
        <f>IFERROR(IF(L48="",0,CEILING((L48/$E48),1)*$E48),"")</f>
        <v/>
      </c>
      <c r="N48" s="9">
        <f>IFERROR(IF(M48=0,"",ROUNDUP(M48/E48,0)*0.02175),"")</f>
        <v/>
      </c>
      <c r="O48" s="10" t="inlineStr"/>
      <c r="P48" s="11" t="inlineStr"/>
    </row>
    <row r="49" ht="15" customHeight="1">
      <c r="A49" s="136" t="inlineStr">
        <is>
          <t>SU002830</t>
        </is>
      </c>
      <c r="B49" s="50" t="inlineStr">
        <is>
          <t>315</t>
        </is>
      </c>
      <c r="C49" s="5" t="n">
        <v>1.35</v>
      </c>
      <c r="D49" s="6" t="n">
        <v>8</v>
      </c>
      <c r="E49" s="5" t="n">
        <v>10.8</v>
      </c>
      <c r="F49" s="5" t="n"/>
      <c r="G49" s="6" t="n">
        <v>50</v>
      </c>
      <c r="H49" s="160" t="inlineStr">
        <is>
          <t>Вареные колбасы Молокуша Вязанка Вес п/а Вязанка</t>
        </is>
      </c>
      <c r="I49" s="7" t="inlineStr"/>
      <c r="J49" s="7" t="inlineStr"/>
      <c r="K49" s="8" t="inlineStr">
        <is>
          <t>кг</t>
        </is>
      </c>
      <c r="L49" s="38" t="n">
        <v>40</v>
      </c>
      <c r="M49" s="42">
        <f>IFERROR(IF(L49="",0,CEILING((L49/$E49),1)*$E49),"")</f>
        <v/>
      </c>
      <c r="N49" s="9">
        <f>IFERROR(IF(M49=0,"",ROUNDUP(M49/E49,0)*0.02175),"")</f>
        <v/>
      </c>
      <c r="O49" s="10" t="inlineStr"/>
      <c r="P49" s="11" t="inlineStr"/>
    </row>
    <row r="50" ht="15" customHeight="1">
      <c r="A50" s="136" t="inlineStr">
        <is>
          <t>SU001904</t>
        </is>
      </c>
      <c r="B50" s="50" t="n"/>
      <c r="C50" s="5" t="n">
        <v>1.35</v>
      </c>
      <c r="D50" s="6" t="n">
        <v>8</v>
      </c>
      <c r="E50" s="5" t="n">
        <v>10.8</v>
      </c>
      <c r="F50" s="5" t="n"/>
      <c r="G50" s="6" t="n">
        <v>45</v>
      </c>
      <c r="H50" s="140" t="inlineStr">
        <is>
          <t>Вареные колбасы с индейкой Вязанка Весовые вектор Вязанка</t>
        </is>
      </c>
      <c r="I50" s="7" t="inlineStr"/>
      <c r="J50" s="7" t="inlineStr"/>
      <c r="K50" s="8" t="inlineStr">
        <is>
          <t>кг</t>
        </is>
      </c>
      <c r="L50" s="38" t="n">
        <v>0</v>
      </c>
      <c r="M50" s="42">
        <f>IFERROR(IF(L50="",0,CEILING((L50/$E50),1)*$E50),"")</f>
        <v/>
      </c>
      <c r="N50" s="9">
        <f>IFERROR(IF(M50=0,"",ROUNDUP(M50/E50,0)*0.02175),"")</f>
        <v/>
      </c>
      <c r="O50" s="10" t="inlineStr"/>
      <c r="P50" s="11" t="inlineStr"/>
    </row>
    <row r="51" ht="15" customHeight="1">
      <c r="A51" s="136" t="inlineStr">
        <is>
          <t>SU002928</t>
        </is>
      </c>
      <c r="B51" s="50" t="n"/>
      <c r="C51" s="5" t="n">
        <v>1.35</v>
      </c>
      <c r="D51" s="6" t="n">
        <v>8</v>
      </c>
      <c r="E51" s="5" t="n">
        <v>10.8</v>
      </c>
      <c r="F51" s="5" t="n"/>
      <c r="G51" s="6" t="n">
        <v>50</v>
      </c>
      <c r="H51" s="160" t="inlineStr">
        <is>
          <t>Вареные колбасы "Сливушка" Вес П/а ТМ "Вязанка"</t>
        </is>
      </c>
      <c r="I51" s="7" t="inlineStr"/>
      <c r="J51" s="7" t="inlineStr"/>
      <c r="K51" s="8" t="inlineStr">
        <is>
          <t>кг</t>
        </is>
      </c>
      <c r="L51" s="38" t="n">
        <v>30</v>
      </c>
      <c r="M51" s="42">
        <f>IFERROR(IF(L51="",0,CEILING((L51/$E51),1)*$E51),"")</f>
        <v/>
      </c>
      <c r="N51" s="9">
        <f>IFERROR(IF(M51=0,"",ROUNDUP(M51/E51,0)*0.02175),"")</f>
        <v/>
      </c>
      <c r="O51" s="10" t="inlineStr"/>
      <c r="P51" s="11" t="inlineStr"/>
    </row>
    <row r="52" ht="15" customHeight="1">
      <c r="A52" s="136" t="inlineStr">
        <is>
          <t>SU000125</t>
        </is>
      </c>
      <c r="B52" s="50" t="inlineStr">
        <is>
          <t>022</t>
        </is>
      </c>
      <c r="C52" s="5" t="n">
        <v>0.5</v>
      </c>
      <c r="D52" s="6" t="n">
        <v>6</v>
      </c>
      <c r="E52" s="5" t="n">
        <v>3</v>
      </c>
      <c r="F52" s="5" t="n"/>
      <c r="G52" s="6" t="n">
        <v>50</v>
      </c>
      <c r="H52" s="160" t="inlineStr">
        <is>
          <t>Вареные колбасы Вязанка со шпиком Вязанка Фикс.вес 0,5 Вектор Вязанка</t>
        </is>
      </c>
      <c r="I52" s="7" t="inlineStr"/>
      <c r="J52" s="7" t="inlineStr"/>
      <c r="K52" s="8" t="inlineStr">
        <is>
          <t>кг</t>
        </is>
      </c>
      <c r="L52" s="38" t="n">
        <v>50</v>
      </c>
      <c r="M52" s="42">
        <f>IFERROR(IF(L52="",0,CEILING((L52/$E52),1)*$E52),"")</f>
        <v/>
      </c>
      <c r="N52" s="9">
        <f>IFERROR(IF(M52=0,"",ROUNDUP(M52/E52,0)*0.00753),"")</f>
        <v/>
      </c>
      <c r="O52" s="10" t="inlineStr"/>
      <c r="P52" s="11" t="inlineStr"/>
    </row>
    <row r="53" ht="15" customHeight="1">
      <c r="A53" s="136" t="inlineStr">
        <is>
          <t>SU001485</t>
        </is>
      </c>
      <c r="B53" s="50" t="inlineStr">
        <is>
          <t>023</t>
        </is>
      </c>
      <c r="C53" s="5" t="n">
        <v>0.4</v>
      </c>
      <c r="D53" s="6" t="n">
        <v>10</v>
      </c>
      <c r="E53" s="5" t="n">
        <v>4</v>
      </c>
      <c r="F53" s="5" t="n"/>
      <c r="G53" s="6" t="n">
        <v>50</v>
      </c>
      <c r="H53" s="160" t="inlineStr">
        <is>
          <t>Вареные колбасы Докторская ГОСТ Вязанка Фикс.вес 0,4 Вектор Вязанка</t>
        </is>
      </c>
      <c r="I53" s="7" t="inlineStr"/>
      <c r="J53" s="7" t="inlineStr"/>
      <c r="K53" s="8" t="inlineStr">
        <is>
          <t>кг</t>
        </is>
      </c>
      <c r="L53" s="38" t="n">
        <v>60</v>
      </c>
      <c r="M53" s="42">
        <f>IFERROR(IF(L53="",0,CEILING((L53/$E53),1)*$E53),"")</f>
        <v/>
      </c>
      <c r="N53" s="9">
        <f>IFERROR(IF(M53=0,"",ROUNDUP(M53/E53,0)*0.00937),"")</f>
        <v/>
      </c>
      <c r="O53" s="10" t="inlineStr"/>
      <c r="P53" s="11" t="inlineStr"/>
    </row>
    <row r="54" ht="15" customHeight="1">
      <c r="A54" s="136" t="inlineStr">
        <is>
          <t>SU002312</t>
        </is>
      </c>
      <c r="B54" s="59" t="inlineStr">
        <is>
          <t>279</t>
        </is>
      </c>
      <c r="C54" s="5" t="n">
        <v>0.4</v>
      </c>
      <c r="D54" s="6" t="n">
        <v>10</v>
      </c>
      <c r="E54" s="5" t="n">
        <v>4</v>
      </c>
      <c r="F54" s="5" t="n"/>
      <c r="G54" s="6" t="n">
        <v>50</v>
      </c>
      <c r="H54" s="160" t="inlineStr">
        <is>
          <t>Вареные колбасы Докторский гарант Вязанка Фикс.вес 0,4 Вектор Вязанка</t>
        </is>
      </c>
      <c r="I54" s="7" t="inlineStr"/>
      <c r="J54" s="7" t="inlineStr"/>
      <c r="K54" s="8" t="inlineStr">
        <is>
          <t>кг</t>
        </is>
      </c>
      <c r="L54" s="38" t="n">
        <v>12</v>
      </c>
      <c r="M54" s="42">
        <f>IFERROR(IF(L54="",0,CEILING((L54/$E54),1)*$E54),"")</f>
        <v/>
      </c>
      <c r="N54" s="9">
        <f>IFERROR(IF(M54=0,"",ROUNDUP(M54/E54,0)*0.00937),"")</f>
        <v/>
      </c>
      <c r="O54" s="10" t="inlineStr"/>
      <c r="P54" s="11" t="inlineStr"/>
    </row>
    <row r="55" ht="15" customHeight="1">
      <c r="A55" s="136" t="inlineStr">
        <is>
          <t>SU002674</t>
        </is>
      </c>
      <c r="B55" s="50" t="n"/>
      <c r="C55" s="5" t="n">
        <v>0.6</v>
      </c>
      <c r="D55" s="6" t="n">
        <v>8</v>
      </c>
      <c r="E55" s="5" t="n">
        <v>4.8</v>
      </c>
      <c r="F55" s="5" t="n"/>
      <c r="G55" s="6" t="n">
        <v>45</v>
      </c>
      <c r="H55" s="140" t="inlineStr">
        <is>
          <t>Вареные колбасы Классическая Вязанка Фикс.вес 0,6 Вектор Вязанка</t>
        </is>
      </c>
      <c r="I55" s="7" t="inlineStr"/>
      <c r="J55" s="7" t="inlineStr"/>
      <c r="K55" s="8" t="inlineStr">
        <is>
          <t>кг</t>
        </is>
      </c>
      <c r="L55" s="38" t="n">
        <v>0</v>
      </c>
      <c r="M55" s="42">
        <f>IFERROR(IF(L55="",0,CEILING((L55/$E55),1)*$E55),"")</f>
        <v/>
      </c>
      <c r="N55" s="9">
        <f>IFERROR(IF(M55=0,"",ROUNDUP(M55/E55,0)*0.00937),"")</f>
        <v/>
      </c>
      <c r="O55" s="10" t="inlineStr"/>
      <c r="P55" s="11" t="inlineStr"/>
    </row>
    <row r="56" ht="15" customHeight="1">
      <c r="A56" s="136" t="inlineStr">
        <is>
          <t>SU002832</t>
        </is>
      </c>
      <c r="B56" s="50" t="n"/>
      <c r="C56" s="5" t="n">
        <v>0.4</v>
      </c>
      <c r="D56" s="6" t="n">
        <v>10</v>
      </c>
      <c r="E56" s="5" t="n">
        <v>4</v>
      </c>
      <c r="F56" s="5" t="n"/>
      <c r="G56" s="6" t="n">
        <v>50</v>
      </c>
      <c r="H56" s="160" t="inlineStr">
        <is>
          <t>Вареные колбасы Молокуша Вязанка Фикс.вес 0,4 п/а Вязанка</t>
        </is>
      </c>
      <c r="I56" s="7" t="inlineStr"/>
      <c r="J56" s="7" t="inlineStr"/>
      <c r="K56" s="8" t="inlineStr">
        <is>
          <t>кг</t>
        </is>
      </c>
      <c r="L56" s="38" t="n">
        <v>0</v>
      </c>
      <c r="M56" s="42">
        <f>IFERROR(IF(L56="",0,CEILING((L56/$E56),1)*$E56),"")</f>
        <v/>
      </c>
      <c r="N56" s="9">
        <f>IFERROR(IF(M56=0,"",ROUNDUP(M56/E56,0)*0.00937),"")</f>
        <v/>
      </c>
      <c r="O56" s="10" t="inlineStr"/>
      <c r="P56" s="11" t="inlineStr"/>
    </row>
    <row r="57" ht="15" customHeight="1">
      <c r="A57" s="136" t="inlineStr">
        <is>
          <t>SU002816</t>
        </is>
      </c>
      <c r="B57" s="50" t="n">
        <v>322</v>
      </c>
      <c r="C57" s="5" t="n">
        <v>0.45</v>
      </c>
      <c r="D57" s="6" t="n">
        <v>10</v>
      </c>
      <c r="E57" s="5" t="n">
        <v>4.5</v>
      </c>
      <c r="F57" s="5" t="n"/>
      <c r="G57" s="6" t="n">
        <v>50</v>
      </c>
      <c r="H57" s="160" t="inlineStr">
        <is>
          <t>Вареные колбасы Молокуша Вязанка Фикс.вес 0,45 п/а Вязанка</t>
        </is>
      </c>
      <c r="I57" s="7" t="inlineStr"/>
      <c r="J57" s="7" t="inlineStr"/>
      <c r="K57" s="8" t="inlineStr">
        <is>
          <t>кг</t>
        </is>
      </c>
      <c r="L57" s="38" t="n">
        <v>35</v>
      </c>
      <c r="M57" s="42">
        <f>IFERROR(IF(L57="",0,CEILING((L57/$E57),1)*$E57),"")</f>
        <v/>
      </c>
      <c r="N57" s="9">
        <f>IFERROR(IF(M57=0,"",ROUNDUP(M57/E57,0)*0.00937),"")</f>
        <v/>
      </c>
      <c r="O57" s="10" t="inlineStr"/>
      <c r="P57" s="11" t="inlineStr"/>
    </row>
    <row r="58" ht="15" customHeight="1">
      <c r="A58" s="136" t="inlineStr">
        <is>
          <t>SU000084</t>
        </is>
      </c>
      <c r="B58" s="50" t="inlineStr">
        <is>
          <t>025</t>
        </is>
      </c>
      <c r="C58" s="5" t="n">
        <v>0.5</v>
      </c>
      <c r="D58" s="6" t="n">
        <v>10</v>
      </c>
      <c r="E58" s="5" t="n">
        <v>5</v>
      </c>
      <c r="F58" s="5" t="n"/>
      <c r="G58" s="6" t="n">
        <v>45</v>
      </c>
      <c r="H58" s="160" t="inlineStr">
        <is>
          <t>Вареные колбасы Молочная Стародворская Вязанка Фикс.вес 0,5 Вектор Вязанка</t>
        </is>
      </c>
      <c r="I58" s="7" t="inlineStr"/>
      <c r="J58" s="7" t="inlineStr"/>
      <c r="K58" s="8" t="inlineStr">
        <is>
          <t>кг</t>
        </is>
      </c>
      <c r="L58" s="38" t="n">
        <v>0</v>
      </c>
      <c r="M58" s="42">
        <f>IFERROR(IF(L58="",0,CEILING((L58/$E58),1)*$E58),"")</f>
        <v/>
      </c>
      <c r="N58" s="9">
        <f>IFERROR(IF(M58=0,"",ROUNDUP(M58/E58,0)*0.00937),"")</f>
        <v/>
      </c>
      <c r="O58" s="10" t="inlineStr"/>
      <c r="P58" s="11" t="inlineStr"/>
    </row>
    <row r="59" ht="15" customHeight="1">
      <c r="A59" s="136" t="inlineStr">
        <is>
          <t>SU001905</t>
        </is>
      </c>
      <c r="B59" s="50" t="n"/>
      <c r="C59" s="5" t="n">
        <v>0.45</v>
      </c>
      <c r="D59" s="6" t="n">
        <v>6</v>
      </c>
      <c r="E59" s="5" t="n">
        <v>2.7</v>
      </c>
      <c r="F59" s="5" t="n"/>
      <c r="G59" s="6" t="n">
        <v>45</v>
      </c>
      <c r="H59" s="140" t="inlineStr">
        <is>
          <t>Вареные колбасы с индейкой Вязанка Фикс.вес 0,45 вектор Вязанка</t>
        </is>
      </c>
      <c r="I59" s="7" t="inlineStr"/>
      <c r="J59" s="7" t="inlineStr"/>
      <c r="K59" s="8" t="inlineStr">
        <is>
          <t>кг</t>
        </is>
      </c>
      <c r="L59" s="38" t="n">
        <v>0</v>
      </c>
      <c r="M59" s="42">
        <f>IFERROR(IF(L59="",0,CEILING((L59/$E59),1)*$E59),"")</f>
        <v/>
      </c>
      <c r="N59" s="9">
        <f>IFERROR(IF(M59=0,"",ROUNDUP(M59/E59,0)*0.00753),"")</f>
        <v/>
      </c>
      <c r="O59" s="10" t="inlineStr"/>
      <c r="P59" s="11" t="inlineStr"/>
    </row>
    <row r="60" ht="15" customHeight="1">
      <c r="A60" s="136" t="inlineStr">
        <is>
          <t>SU002733</t>
        </is>
      </c>
      <c r="B60" s="50" t="n"/>
      <c r="C60" s="5" t="n">
        <v>0.375</v>
      </c>
      <c r="D60" s="6" t="n">
        <v>10</v>
      </c>
      <c r="E60" s="5" t="n">
        <v>3.75</v>
      </c>
      <c r="F60" s="5" t="n"/>
      <c r="G60" s="6" t="n">
        <v>50</v>
      </c>
      <c r="H60" s="137" t="inlineStr">
        <is>
          <t>Вареные колбасы Сливушка Вязанка Фикс.вес 0,375 П/а Вязанка</t>
        </is>
      </c>
      <c r="I60" s="7" t="inlineStr"/>
      <c r="J60" s="7" t="inlineStr"/>
      <c r="K60" s="8" t="inlineStr">
        <is>
          <t>кг</t>
        </is>
      </c>
      <c r="L60" s="38" t="n">
        <v>7.5</v>
      </c>
      <c r="M60" s="42">
        <f>IFERROR(IF(L60="",0,CEILING((L60/$E60),1)*$E60),"")</f>
        <v/>
      </c>
      <c r="N60" s="9">
        <f>IFERROR(IF(M60=0,"",ROUNDUP(M60/E60,0)*0.00937),"")</f>
        <v/>
      </c>
      <c r="O60" s="10" t="inlineStr"/>
      <c r="P60" s="11" t="inlineStr"/>
    </row>
    <row r="61" ht="15" customHeight="1">
      <c r="A61" s="136" t="inlineStr">
        <is>
          <t>SU002734</t>
        </is>
      </c>
      <c r="B61" s="50" t="n"/>
      <c r="C61" s="5" t="n">
        <v>0.45</v>
      </c>
      <c r="D61" s="6" t="n">
        <v>10</v>
      </c>
      <c r="E61" s="5" t="n">
        <v>4.5</v>
      </c>
      <c r="F61" s="5" t="n"/>
      <c r="G61" s="6" t="n">
        <v>50</v>
      </c>
      <c r="H61" s="160" t="inlineStr">
        <is>
          <t>Вареные колбасы Сливушка Вязанка Фикс.вес 0,45 П/а Вязанка</t>
        </is>
      </c>
      <c r="I61" s="7" t="inlineStr"/>
      <c r="J61" s="7" t="inlineStr"/>
      <c r="K61" s="8" t="inlineStr">
        <is>
          <t>кг</t>
        </is>
      </c>
      <c r="L61" s="38" t="n">
        <v>0</v>
      </c>
      <c r="M61" s="42">
        <f>IFERROR(IF(L61="",0,CEILING((L61/$E61),1)*$E61),"")</f>
        <v/>
      </c>
      <c r="N61" s="9">
        <f>IFERROR(IF(M61=0,"",ROUNDUP(M61/E61,0)*0.00937),"")</f>
        <v/>
      </c>
      <c r="O61" s="10" t="inlineStr"/>
      <c r="P61" s="11" t="inlineStr"/>
    </row>
    <row r="62" ht="15" customHeight="1">
      <c r="A62" s="136" t="inlineStr">
        <is>
          <t>SU002827</t>
        </is>
      </c>
      <c r="B62" s="50" t="n"/>
      <c r="C62" s="5" t="n">
        <v>0.75</v>
      </c>
      <c r="D62" s="6" t="n">
        <v>6</v>
      </c>
      <c r="E62" s="5" t="n">
        <v>4.5</v>
      </c>
      <c r="F62" s="5" t="n"/>
      <c r="G62" s="6" t="n">
        <v>50</v>
      </c>
      <c r="H62" s="140" t="inlineStr">
        <is>
          <t>Вареные колбасы Сливушка Вязанка Фикс.вес 0,75 П/а Вязанка</t>
        </is>
      </c>
      <c r="I62" s="7" t="inlineStr"/>
      <c r="J62" s="7" t="inlineStr"/>
      <c r="K62" s="8" t="inlineStr">
        <is>
          <t>кг</t>
        </is>
      </c>
      <c r="L62" s="38" t="n">
        <v>0</v>
      </c>
      <c r="M62" s="42">
        <f>IFERROR(IF(L62="",0,CEILING((L62/$E62),1)*$E62),"")</f>
        <v/>
      </c>
      <c r="N62" s="9">
        <f>IFERROR(IF(M62=0,"",ROUNDUP(M62/E62,0)*0.00937),"")</f>
        <v/>
      </c>
      <c r="O62" s="10" t="inlineStr"/>
      <c r="P62" s="11" t="inlineStr"/>
    </row>
    <row r="63" ht="15" customHeight="1">
      <c r="A63" s="99" t="n"/>
      <c r="B63" s="55" t="n"/>
      <c r="C63" s="120" t="n"/>
      <c r="D63" s="120" t="n"/>
      <c r="E63" s="120" t="n"/>
      <c r="F63" s="120" t="n"/>
      <c r="G63" s="121" t="n"/>
      <c r="H63" s="122" t="inlineStr">
        <is>
          <t>Итого</t>
        </is>
      </c>
      <c r="I63" s="123" t="n"/>
      <c r="J63" s="124" t="n"/>
      <c r="K63" s="12" t="inlineStr">
        <is>
          <t>кор</t>
        </is>
      </c>
      <c r="L63" s="39">
        <f>IFERROR(L47/E47,"0")+IFERROR(L48/E48,"0")+IFERROR(L49/E49,"0")+IFERROR(L50/E50,"0")+IFERROR(L51/E51,"0")+IFERROR(L52/E52,"0")+IFERROR(L53/E53,"0")+IFERROR(L54/E54,"0")+IFERROR(L55/E55,"0")+IFERROR(L56/E56,"0")+IFERROR(L57/E57,"0")+IFERROR(L58/E58,"0")+IFERROR(L59/E59,"0")+IFERROR(L60/E60,"0")+IFERROR(L61/E61,"0")+IFERROR(L62/E62,"0")</f>
        <v/>
      </c>
      <c r="M63" s="39">
        <f>IFERROR(M47/E47,"0")+IFERROR(M48/E48,"0")+IFERROR(M49/E49,"0")+IFERROR(M50/E50,"0")+IFERROR(M51/E51,"0")+IFERROR(M52/E52,"0")+IFERROR(M53/E53,"0")+IFERROR(M54/E54,"0")+IFERROR(M55/E55,"0")+IFERROR(M56/E56,"0")+IFERROR(M57/E57,"0")+IFERROR(M58/E58,"0")+IFERROR(M59/E59,"0")+IFERROR(M60/E60,"0")+IFERROR(M61/E61,"0")+IFERROR(M62/E62,"0")</f>
        <v/>
      </c>
      <c r="N63" s="13">
        <f>IFERROR(IF(N47="",0,N47),"0")+IFERROR(IF(N48="",0,N48),"0")+IFERROR(IF(N49="",0,N49),"0")+IFERROR(IF(N50="",0,N50),"0")+IFERROR(IF(N51="",0,N51),"0")+IFERROR(IF(N52="",0,N52),"0")+IFERROR(IF(N53="",0,N53),"0")+IFERROR(IF(N54="",0,N54),"0")+IFERROR(IF(N55="",0,N55),"0")+IFERROR(IF(N56="",0,N56),"0")+IFERROR(IF(N57="",0,N57),"0")+IFERROR(IF(N58="",0,N58),"0")+IFERROR(IF(N59="",0,N59),"0")+IFERROR(IF(N60="",0,N60),"0")+IFERROR(IF(N61="",0,N61),"0")+IFERROR(IF(N62="",0,N62),"0")</f>
        <v/>
      </c>
      <c r="O63" s="14" t="n"/>
      <c r="P63" s="14" t="n"/>
    </row>
    <row r="64" ht="15" customHeight="1">
      <c r="A64" s="99" t="n"/>
      <c r="B64" s="55" t="n"/>
      <c r="C64" s="120" t="n"/>
      <c r="D64" s="120" t="n"/>
      <c r="E64" s="120" t="n"/>
      <c r="F64" s="120" t="n"/>
      <c r="G64" s="121" t="n"/>
      <c r="H64" s="122" t="inlineStr">
        <is>
          <t>Итого</t>
        </is>
      </c>
      <c r="I64" s="123" t="n"/>
      <c r="J64" s="124" t="n"/>
      <c r="K64" s="12" t="inlineStr">
        <is>
          <t>кг</t>
        </is>
      </c>
      <c r="L64" s="39">
        <f>IFERROR(SUM(L47:L62),"0")</f>
        <v/>
      </c>
      <c r="M64" s="39">
        <f>IFERROR(SUM(M47:M62),"0")</f>
        <v/>
      </c>
      <c r="N64" s="12" t="n"/>
      <c r="O64" s="14" t="n"/>
      <c r="P64" s="14" t="n"/>
    </row>
    <row r="65" ht="15" customHeight="1">
      <c r="C65" s="111" t="inlineStr">
        <is>
          <t>Ветчины</t>
        </is>
      </c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</row>
    <row r="66" ht="15" customHeight="1">
      <c r="A66" s="136" t="inlineStr">
        <is>
          <t>SU001944</t>
        </is>
      </c>
      <c r="B66" s="50" t="n"/>
      <c r="C66" s="5" t="n">
        <v>1.35</v>
      </c>
      <c r="D66" s="6" t="n">
        <v>8</v>
      </c>
      <c r="E66" s="5" t="n">
        <v>10.8</v>
      </c>
      <c r="F66" s="5" t="n"/>
      <c r="G66" s="6" t="n">
        <v>45</v>
      </c>
      <c r="H66" s="140" t="inlineStr">
        <is>
          <t>Ветчины Вязанка с индейкой Вязанка Весовые Вектор Вязанка</t>
        </is>
      </c>
      <c r="I66" s="7" t="inlineStr"/>
      <c r="J66" s="7" t="inlineStr"/>
      <c r="K66" s="8" t="inlineStr">
        <is>
          <t>кг</t>
        </is>
      </c>
      <c r="L66" s="38" t="n">
        <v>0</v>
      </c>
      <c r="M66" s="42">
        <f>IFERROR(IF(L66="",0,CEILING((L66/$E66),1)*$E66),"")</f>
        <v/>
      </c>
      <c r="N66" s="9">
        <f>IFERROR(IF(M66=0,"",ROUNDUP(M66/E66,0)*0.02175),"")</f>
        <v/>
      </c>
      <c r="O66" s="10" t="inlineStr"/>
      <c r="P66" s="11" t="inlineStr"/>
    </row>
    <row r="67" ht="15" customHeight="1">
      <c r="A67" s="136" t="inlineStr">
        <is>
          <t>SU002488</t>
        </is>
      </c>
      <c r="B67" s="50" t="inlineStr">
        <is>
          <t>311</t>
        </is>
      </c>
      <c r="C67" s="5" t="n">
        <v>1</v>
      </c>
      <c r="D67" s="6" t="n">
        <v>6</v>
      </c>
      <c r="E67" s="5" t="n">
        <v>6</v>
      </c>
      <c r="F67" s="5" t="n"/>
      <c r="G67" s="6" t="n">
        <v>45</v>
      </c>
      <c r="H67" s="140" t="inlineStr">
        <is>
          <t>Ветчины Запекуша с сочным окороком Вязанка Весовые П/а Вязанка</t>
        </is>
      </c>
      <c r="I67" s="7" t="inlineStr"/>
      <c r="J67" s="7" t="inlineStr"/>
      <c r="K67" s="8" t="inlineStr">
        <is>
          <t>кг</t>
        </is>
      </c>
      <c r="L67" s="38" t="n">
        <v>15</v>
      </c>
      <c r="M67" s="42">
        <f>IFERROR(IF(L67="",0,CEILING((L67/$E67),1)*$E67),"")</f>
        <v/>
      </c>
      <c r="N67" s="9">
        <f>IFERROR(IF(M67=0,"",ROUNDUP(M67/E67,0)*0.01196),"")</f>
        <v/>
      </c>
      <c r="O67" s="10" t="inlineStr"/>
      <c r="P67" s="11" t="inlineStr"/>
    </row>
    <row r="68" ht="15" customHeight="1">
      <c r="A68" s="136" t="inlineStr">
        <is>
          <t>SU002833</t>
        </is>
      </c>
      <c r="B68" s="50" t="n"/>
      <c r="C68" s="5" t="n">
        <v>1.35</v>
      </c>
      <c r="D68" s="6" t="n">
        <v>8</v>
      </c>
      <c r="E68" s="5" t="n">
        <v>10.8</v>
      </c>
      <c r="F68" s="5" t="n"/>
      <c r="G68" s="6" t="n">
        <v>50</v>
      </c>
      <c r="H68" s="140" t="inlineStr">
        <is>
          <t>Ветчины Сливушка с индейкой Вязанка вес П/а Вязанка</t>
        </is>
      </c>
      <c r="I68" s="7" t="inlineStr"/>
      <c r="J68" s="7" t="inlineStr"/>
      <c r="K68" s="8" t="inlineStr">
        <is>
          <t>кг</t>
        </is>
      </c>
      <c r="L68" s="38" t="n">
        <v>0</v>
      </c>
      <c r="M68" s="42">
        <f>IFERROR(IF(L68="",0,CEILING((L68/$E68),1)*$E68),"")</f>
        <v/>
      </c>
      <c r="N68" s="9">
        <f>IFERROR(IF(M68=0,"",ROUNDUP(M68/E68,0)*0.02175),"")</f>
        <v/>
      </c>
      <c r="O68" s="10" t="inlineStr"/>
      <c r="P68" s="11" t="inlineStr"/>
    </row>
    <row r="69" ht="15" customHeight="1">
      <c r="A69" s="136" t="inlineStr">
        <is>
          <t>SU002313</t>
        </is>
      </c>
      <c r="B69" s="50" t="n"/>
      <c r="C69" s="5" t="n">
        <v>0.42</v>
      </c>
      <c r="D69" s="6" t="n">
        <v>6</v>
      </c>
      <c r="E69" s="5" t="n">
        <v>2.52</v>
      </c>
      <c r="F69" s="5" t="n"/>
      <c r="G69" s="6" t="n">
        <v>45</v>
      </c>
      <c r="H69" s="140" t="inlineStr">
        <is>
          <t>Ветчины Запекуша с сочным окороком Вязанка Фикс.вес 0,42 п/а Вязанка</t>
        </is>
      </c>
      <c r="I69" s="7" t="inlineStr"/>
      <c r="J69" s="7" t="inlineStr"/>
      <c r="K69" s="8" t="inlineStr">
        <is>
          <t>кг</t>
        </is>
      </c>
      <c r="L69" s="38" t="n">
        <v>0</v>
      </c>
      <c r="M69" s="42">
        <f>IFERROR(IF(L69="",0,CEILING((L69/$E69),1)*$E69),"")</f>
        <v/>
      </c>
      <c r="N69" s="9">
        <f>IFERROR(IF(M69=0,"",ROUNDUP(M69/E69,0)*0.00753),"")</f>
        <v/>
      </c>
      <c r="O69" s="10" t="inlineStr"/>
      <c r="P69" s="11" t="inlineStr"/>
    </row>
    <row r="70" ht="15" customHeight="1">
      <c r="A70" s="136" t="inlineStr">
        <is>
          <t>SU002735</t>
        </is>
      </c>
      <c r="B70" s="50" t="n"/>
      <c r="C70" s="5" t="n">
        <v>0.4</v>
      </c>
      <c r="D70" s="6" t="n">
        <v>6</v>
      </c>
      <c r="E70" s="5" t="n">
        <v>2.4</v>
      </c>
      <c r="F70" s="5" t="n"/>
      <c r="G70" s="6" t="n">
        <v>50</v>
      </c>
      <c r="H70" s="140" t="inlineStr">
        <is>
          <t>Ветчины Сливушка с индейкой Вязанка Фикс.вес 0,4 П/а Вязанка</t>
        </is>
      </c>
      <c r="I70" s="7" t="inlineStr"/>
      <c r="J70" s="7" t="inlineStr"/>
      <c r="K70" s="8" t="inlineStr">
        <is>
          <t>кг</t>
        </is>
      </c>
      <c r="L70" s="38" t="n">
        <v>0</v>
      </c>
      <c r="M70" s="42">
        <f>IFERROR(IF(L70="",0,CEILING((L70/$E70),1)*$E70),"")</f>
        <v/>
      </c>
      <c r="N70" s="9">
        <f>IFERROR(IF(M70=0,"",ROUNDUP(M70/E70,0)*0.00753),"")</f>
        <v/>
      </c>
      <c r="O70" s="10" t="inlineStr"/>
      <c r="P70" s="11" t="inlineStr"/>
    </row>
    <row r="71" ht="15" customHeight="1">
      <c r="A71" s="136" t="inlineStr">
        <is>
          <t>SU000082</t>
        </is>
      </c>
      <c r="B71" s="50" t="n"/>
      <c r="C71" s="5" t="n">
        <v>0.5</v>
      </c>
      <c r="D71" s="6" t="n">
        <v>6</v>
      </c>
      <c r="E71" s="5" t="n">
        <v>3</v>
      </c>
      <c r="F71" s="5" t="n"/>
      <c r="G71" s="6" t="n">
        <v>50</v>
      </c>
      <c r="H71" s="137" t="inlineStr">
        <is>
          <t>Ветчины Столичная Вязанка Фикс.вес 0,5 Вектор Вязанка</t>
        </is>
      </c>
      <c r="I71" s="7" t="inlineStr"/>
      <c r="J71" s="7" t="inlineStr"/>
      <c r="K71" s="8" t="inlineStr">
        <is>
          <t>кг</t>
        </is>
      </c>
      <c r="L71" s="38" t="n">
        <v>9</v>
      </c>
      <c r="M71" s="42">
        <f>IFERROR(IF(L71="",0,CEILING((L71/$E71),1)*$E71),"")</f>
        <v/>
      </c>
      <c r="N71" s="9">
        <f>IFERROR(IF(M71=0,"",ROUNDUP(M71/E71,0)*0.00753),"")</f>
        <v/>
      </c>
      <c r="O71" s="10" t="inlineStr"/>
      <c r="P71" s="11" t="inlineStr"/>
    </row>
    <row r="72" ht="15" customHeight="1">
      <c r="A72" s="99" t="n"/>
      <c r="B72" s="55" t="n"/>
      <c r="C72" s="120" t="n"/>
      <c r="D72" s="120" t="n"/>
      <c r="E72" s="120" t="n"/>
      <c r="F72" s="120" t="n"/>
      <c r="G72" s="121" t="n"/>
      <c r="H72" s="122" t="inlineStr">
        <is>
          <t>Итого</t>
        </is>
      </c>
      <c r="I72" s="123" t="n"/>
      <c r="J72" s="124" t="n"/>
      <c r="K72" s="12" t="inlineStr">
        <is>
          <t>кор</t>
        </is>
      </c>
      <c r="L72" s="39">
        <f>IFERROR(L66/E66,"0")+IFERROR(L67/E67,"0")+IFERROR(L68/E68,"0")+IFERROR(L69/E69,"0")+IFERROR(L70/E70,"0")+IFERROR(L71/E71,"0")</f>
        <v/>
      </c>
      <c r="M72" s="39">
        <f>IFERROR(M66/E66,"0")+IFERROR(M67/E67,"0")+IFERROR(M68/E68,"0")+IFERROR(M69/E69,"0")+IFERROR(M70/E70,"0")+IFERROR(M71/E71,"0")</f>
        <v/>
      </c>
      <c r="N72" s="13">
        <f>IFERROR(IF(N66="",0,N66),"0")+IFERROR(IF(N67="",0,N67),"0")+IFERROR(IF(N68="",0,N68),"0")+IFERROR(IF(N69="",0,N69),"0")+IFERROR(IF(N70="",0,N70),"0")+IFERROR(IF(N71="",0,N71),"0")</f>
        <v/>
      </c>
      <c r="O72" s="14" t="n"/>
      <c r="P72" s="14" t="n"/>
    </row>
    <row r="73" ht="15" customHeight="1">
      <c r="A73" s="99" t="n"/>
      <c r="B73" s="55" t="n"/>
      <c r="C73" s="120" t="n"/>
      <c r="D73" s="120" t="n"/>
      <c r="E73" s="120" t="n"/>
      <c r="F73" s="120" t="n"/>
      <c r="G73" s="121" t="n"/>
      <c r="H73" s="122" t="inlineStr">
        <is>
          <t>Итого</t>
        </is>
      </c>
      <c r="I73" s="123" t="n"/>
      <c r="J73" s="124" t="n"/>
      <c r="K73" s="12" t="inlineStr">
        <is>
          <t>кг</t>
        </is>
      </c>
      <c r="L73" s="39">
        <f>IFERROR(SUM(L66:L71),"0")</f>
        <v/>
      </c>
      <c r="M73" s="39">
        <f>IFERROR(SUM(M66:M71),"0")</f>
        <v/>
      </c>
      <c r="N73" s="12" t="n"/>
      <c r="O73" s="14" t="n"/>
      <c r="P73" s="14" t="n"/>
    </row>
    <row r="74" ht="15" customHeight="1">
      <c r="C74" s="111" t="inlineStr">
        <is>
          <t>Копченые колбасы</t>
        </is>
      </c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</row>
    <row r="75" ht="15" customHeight="1">
      <c r="A75" s="136" t="inlineStr">
        <is>
          <t>SU000064</t>
        </is>
      </c>
      <c r="B75" s="50" t="inlineStr">
        <is>
          <t>333</t>
        </is>
      </c>
      <c r="C75" s="5" t="n">
        <v>0.9</v>
      </c>
      <c r="D75" s="6" t="n">
        <v>10</v>
      </c>
      <c r="E75" s="5" t="n">
        <v>9</v>
      </c>
      <c r="F75" s="5" t="n"/>
      <c r="G75" s="6" t="n">
        <v>40</v>
      </c>
      <c r="H75" s="146" t="inlineStr">
        <is>
          <t>В/к колбасы Балыковая Вязанка Весовые Фиброуз в/у Вязанка</t>
        </is>
      </c>
      <c r="I75" s="7" t="inlineStr"/>
      <c r="J75" s="7" t="inlineStr"/>
      <c r="K75" s="8" t="inlineStr">
        <is>
          <t>кг</t>
        </is>
      </c>
      <c r="L75" s="38" t="n">
        <v>25</v>
      </c>
      <c r="M75" s="42">
        <f>IFERROR(IF(L75="",0,CEILING((L75/$E75),1)*$E75),"")</f>
        <v/>
      </c>
      <c r="N75" s="9">
        <f>IFERROR(IF(M75=0,"",ROUNDUP(M75/E75,0)*0.02175),"")</f>
        <v/>
      </c>
      <c r="O75" s="10" t="inlineStr"/>
      <c r="P75" s="11" t="inlineStr"/>
    </row>
    <row r="76" ht="15" customHeight="1">
      <c r="A76" s="136" t="inlineStr">
        <is>
          <t>SU000664</t>
        </is>
      </c>
      <c r="B76" s="50" t="n"/>
      <c r="C76" s="5" t="n">
        <v>0.7</v>
      </c>
      <c r="D76" s="6" t="n">
        <v>6</v>
      </c>
      <c r="E76" s="5" t="n">
        <v>4.2</v>
      </c>
      <c r="F76" s="5" t="n"/>
      <c r="G76" s="6" t="n">
        <v>40</v>
      </c>
      <c r="H76" s="146" t="inlineStr">
        <is>
          <t>В/к колбасы Салями Финская Вязанка Весовые Фиброуз в/у Вязанка</t>
        </is>
      </c>
      <c r="I76" s="7" t="inlineStr"/>
      <c r="J76" s="7" t="inlineStr"/>
      <c r="K76" s="8" t="inlineStr">
        <is>
          <t>кг</t>
        </is>
      </c>
      <c r="L76" s="38" t="n">
        <v>12</v>
      </c>
      <c r="M76" s="42">
        <f>IFERROR(IF(L76="",0,CEILING((L76/$E76),1)*$E76),"")</f>
        <v/>
      </c>
      <c r="N76" s="9">
        <f>IFERROR(IF(M76=0,"",ROUNDUP(M76/E76,0)*0.00937),"")</f>
        <v/>
      </c>
      <c r="O76" s="10" t="inlineStr"/>
      <c r="P76" s="11" t="inlineStr"/>
    </row>
    <row r="77" ht="15" customHeight="1">
      <c r="A77" s="136" t="inlineStr">
        <is>
          <t>SU002308</t>
        </is>
      </c>
      <c r="B77" s="50" t="n"/>
      <c r="C77" s="5" t="n">
        <v>0.8</v>
      </c>
      <c r="D77" s="6" t="n">
        <v>6</v>
      </c>
      <c r="E77" s="5" t="n">
        <v>4.8</v>
      </c>
      <c r="F77" s="5" t="n"/>
      <c r="G77" s="6" t="n">
        <v>45</v>
      </c>
      <c r="H77" s="140" t="inlineStr">
        <is>
          <t>В/к колбасы Сервелат Запекуша с говядиной Вязанка Весовые П/а Вязанка</t>
        </is>
      </c>
      <c r="I77" s="7" t="inlineStr"/>
      <c r="J77" s="7" t="inlineStr"/>
      <c r="K77" s="8" t="inlineStr">
        <is>
          <t>кг</t>
        </is>
      </c>
      <c r="L77" s="38" t="n">
        <v>0</v>
      </c>
      <c r="M77" s="42">
        <f>IFERROR(IF(L77="",0,CEILING((L77/$E77),1)*$E77),"")</f>
        <v/>
      </c>
      <c r="N77" s="9">
        <f>IFERROR(IF(M77=0,"",ROUNDUP(M77/E77,0)*0.01196),"")</f>
        <v/>
      </c>
      <c r="O77" s="10" t="inlineStr"/>
      <c r="P77" s="11" t="inlineStr"/>
    </row>
    <row r="78" ht="15" customHeight="1">
      <c r="A78" s="136" t="inlineStr">
        <is>
          <t>SU002310</t>
        </is>
      </c>
      <c r="B78" s="50" t="n"/>
      <c r="C78" s="5" t="n">
        <v>0.8</v>
      </c>
      <c r="D78" s="6" t="n">
        <v>6</v>
      </c>
      <c r="E78" s="5" t="n">
        <v>4.8</v>
      </c>
      <c r="F78" s="5" t="n"/>
      <c r="G78" s="6" t="n">
        <v>45</v>
      </c>
      <c r="H78" s="140" t="inlineStr">
        <is>
          <t>В/к колбасы Сервелат Запекуша с сочным окороком Вязанка Весовые П/а Вязанка</t>
        </is>
      </c>
      <c r="I78" s="7" t="inlineStr"/>
      <c r="J78" s="7" t="inlineStr"/>
      <c r="K78" s="8" t="inlineStr">
        <is>
          <t>кг</t>
        </is>
      </c>
      <c r="L78" s="38" t="n">
        <v>0</v>
      </c>
      <c r="M78" s="42">
        <f>IFERROR(IF(L78="",0,CEILING((L78/$E78),1)*$E78),"")</f>
        <v/>
      </c>
      <c r="N78" s="9">
        <f>IFERROR(IF(M78=0,"",ROUNDUP(M78/E78,0)*0.01196),"")</f>
        <v/>
      </c>
      <c r="O78" s="10" t="inlineStr"/>
      <c r="P78" s="11" t="inlineStr"/>
    </row>
    <row r="79" ht="15" customHeight="1">
      <c r="A79" s="136" t="inlineStr">
        <is>
          <t>SU000097</t>
        </is>
      </c>
      <c r="B79" s="50" t="n"/>
      <c r="C79" s="5" t="n">
        <v>0.9</v>
      </c>
      <c r="D79" s="6" t="n">
        <v>10</v>
      </c>
      <c r="E79" s="5" t="n">
        <v>9</v>
      </c>
      <c r="F79" s="5" t="n"/>
      <c r="G79" s="6" t="n">
        <v>40</v>
      </c>
      <c r="H79" s="146" t="inlineStr">
        <is>
          <t>В/к колбасы Столичный Вязанка Весовые Фиброуз в/у Вязанка</t>
        </is>
      </c>
      <c r="I79" s="7" t="inlineStr"/>
      <c r="J79" s="7" t="inlineStr"/>
      <c r="K79" s="8" t="inlineStr">
        <is>
          <t>кг</t>
        </is>
      </c>
      <c r="L79" s="38" t="n">
        <v>18</v>
      </c>
      <c r="M79" s="42">
        <f>IFERROR(IF(L79="",0,CEILING((L79/$E79),1)*$E79),"")</f>
        <v/>
      </c>
      <c r="N79" s="9">
        <f>IFERROR(IF(M79=0,"",ROUNDUP(M79/E79,0)*0.02175),"")</f>
        <v/>
      </c>
      <c r="O79" s="10" t="inlineStr"/>
      <c r="P79" s="11" t="inlineStr"/>
    </row>
    <row r="80" ht="15" customHeight="1">
      <c r="A80" s="136" t="inlineStr">
        <is>
          <t>SU000665</t>
        </is>
      </c>
      <c r="B80" s="50" t="n"/>
      <c r="C80" s="5" t="n">
        <v>0.35</v>
      </c>
      <c r="D80" s="6" t="n">
        <v>8</v>
      </c>
      <c r="E80" s="5" t="n">
        <v>2.8</v>
      </c>
      <c r="F80" s="5" t="n"/>
      <c r="G80" s="6" t="n">
        <v>40</v>
      </c>
      <c r="H80" s="140" t="inlineStr">
        <is>
          <t>В/к колбасы Салями Финская Вязанка Фикс.вес 0,35 Фиброуз в/у Вязанка</t>
        </is>
      </c>
      <c r="I80" s="7" t="inlineStr"/>
      <c r="J80" s="7" t="inlineStr"/>
      <c r="K80" s="8" t="inlineStr">
        <is>
          <t>кг</t>
        </is>
      </c>
      <c r="L80" s="38" t="n">
        <v>0</v>
      </c>
      <c r="M80" s="42">
        <f>IFERROR(IF(L80="",0,CEILING((L80/$E80),1)*$E80),"")</f>
        <v/>
      </c>
      <c r="N80" s="9">
        <f>IFERROR(IF(M80=0,"",ROUNDUP(M80/E80,0)*0.00502),"")</f>
        <v/>
      </c>
      <c r="O80" s="10" t="inlineStr"/>
      <c r="P80" s="11" t="inlineStr"/>
    </row>
    <row r="81" ht="15" customHeight="1">
      <c r="A81" s="136" t="inlineStr">
        <is>
          <t>SU002307</t>
        </is>
      </c>
      <c r="B81" s="50" t="n"/>
      <c r="C81" s="5" t="n">
        <v>0.35</v>
      </c>
      <c r="D81" s="6" t="n">
        <v>6</v>
      </c>
      <c r="E81" s="5" t="n">
        <v>2.1</v>
      </c>
      <c r="F81" s="5" t="n"/>
      <c r="G81" s="6" t="n">
        <v>45</v>
      </c>
      <c r="H81" s="140" t="inlineStr">
        <is>
          <t>В/к колбасы Сервелат Запекуша с говядиной Вязанка Фикс.вес 0,35 П/а Вязанка</t>
        </is>
      </c>
      <c r="I81" s="7" t="inlineStr"/>
      <c r="J81" s="7" t="inlineStr"/>
      <c r="K81" s="8" t="inlineStr">
        <is>
          <t>кг</t>
        </is>
      </c>
      <c r="L81" s="38" t="n">
        <v>0</v>
      </c>
      <c r="M81" s="42">
        <f>IFERROR(IF(L81="",0,CEILING((L81/$E81),1)*$E81),"")</f>
        <v/>
      </c>
      <c r="N81" s="9">
        <f>IFERROR(IF(M81=0,"",ROUNDUP(M81/E81,0)*0.00502),"")</f>
        <v/>
      </c>
      <c r="O81" s="10" t="inlineStr"/>
      <c r="P81" s="11" t="inlineStr"/>
    </row>
    <row r="82" ht="15" customHeight="1">
      <c r="A82" s="136" t="inlineStr">
        <is>
          <t>SU002309</t>
        </is>
      </c>
      <c r="B82" s="50" t="n"/>
      <c r="C82" s="5" t="n">
        <v>0.35</v>
      </c>
      <c r="D82" s="6" t="n">
        <v>6</v>
      </c>
      <c r="E82" s="5" t="n">
        <v>2.1</v>
      </c>
      <c r="F82" s="5" t="n"/>
      <c r="G82" s="6" t="n">
        <v>45</v>
      </c>
      <c r="H82" s="140" t="inlineStr">
        <is>
          <t>В/к колбасы Сервелат Запекуша с сочным окороком Вязанка Фикс.вес 0,35 П/а Вязанка</t>
        </is>
      </c>
      <c r="I82" s="7" t="inlineStr"/>
      <c r="J82" s="7" t="inlineStr"/>
      <c r="K82" s="8" t="inlineStr">
        <is>
          <t>кг</t>
        </is>
      </c>
      <c r="L82" s="38" t="n">
        <v>0</v>
      </c>
      <c r="M82" s="42">
        <f>IFERROR(IF(L82="",0,CEILING((L82/$E82),1)*$E82),"")</f>
        <v/>
      </c>
      <c r="N82" s="9">
        <f>IFERROR(IF(M82=0,"",ROUNDUP(M82/E82,0)*0.00502),"")</f>
        <v/>
      </c>
      <c r="O82" s="10" t="inlineStr"/>
      <c r="P82" s="11" t="inlineStr"/>
    </row>
    <row r="83" ht="15" customHeight="1">
      <c r="A83" s="136" t="inlineStr">
        <is>
          <t>SU001605</t>
        </is>
      </c>
      <c r="B83" s="50" t="n"/>
      <c r="C83" s="5" t="n">
        <v>0.35</v>
      </c>
      <c r="D83" s="6" t="n">
        <v>8</v>
      </c>
      <c r="E83" s="5" t="n">
        <v>2.8</v>
      </c>
      <c r="F83" s="5" t="n"/>
      <c r="G83" s="6" t="n">
        <v>40</v>
      </c>
      <c r="H83" s="140" t="inlineStr">
        <is>
          <t>В/к колбасы Столичный Вязанка Фикс.вес 0,35 Фиброуз в/у Вязанка</t>
        </is>
      </c>
      <c r="I83" s="7" t="inlineStr"/>
      <c r="J83" s="7" t="inlineStr"/>
      <c r="K83" s="8" t="inlineStr">
        <is>
          <t>кг</t>
        </is>
      </c>
      <c r="L83" s="38" t="n">
        <v>0</v>
      </c>
      <c r="M83" s="42">
        <f>IFERROR(IF(L83="",0,CEILING((L83/$E83),1)*$E83),"")</f>
        <v/>
      </c>
      <c r="N83" s="9">
        <f>IFERROR(IF(M83=0,"",ROUNDUP(M83/E83,0)*0.00502),"")</f>
        <v/>
      </c>
      <c r="O83" s="10" t="inlineStr"/>
      <c r="P83" s="11" t="inlineStr"/>
    </row>
    <row r="84" ht="15" customHeight="1">
      <c r="A84" s="99" t="n"/>
      <c r="B84" s="55" t="n"/>
      <c r="C84" s="120" t="n"/>
      <c r="D84" s="120" t="n"/>
      <c r="E84" s="120" t="n"/>
      <c r="F84" s="120" t="n"/>
      <c r="G84" s="121" t="n"/>
      <c r="H84" s="122" t="inlineStr">
        <is>
          <t>Итого</t>
        </is>
      </c>
      <c r="I84" s="123" t="n"/>
      <c r="J84" s="124" t="n"/>
      <c r="K84" s="12" t="inlineStr">
        <is>
          <t>кор</t>
        </is>
      </c>
      <c r="L84" s="39">
        <f>IFERROR(L75/E75,"0")+IFERROR(L76/E76,"0")+IFERROR(L77/E77,"0")+IFERROR(L78/E78,"0")+IFERROR(L79/E79,"0")+IFERROR(L80/E80,"0")+IFERROR(L81/E81,"0")+IFERROR(L82/E82,"0")+IFERROR(L83/E83,"0")</f>
        <v/>
      </c>
      <c r="M84" s="39">
        <f>IFERROR(M75/E75,"0")+IFERROR(M76/E76,"0")+IFERROR(M77/E77,"0")+IFERROR(M78/E78,"0")+IFERROR(M79/E79,"0")+IFERROR(M80/E80,"0")+IFERROR(M81/E81,"0")+IFERROR(M82/E82,"0")+IFERROR(M83/E83,"0")</f>
        <v/>
      </c>
      <c r="N84" s="13">
        <f>IFERROR(IF(N75="",0,N75),"0")+IFERROR(IF(N76="",0,N76),"0")+IFERROR(IF(N77="",0,N77),"0")+IFERROR(IF(N78="",0,N78),"0")+IFERROR(IF(N79="",0,N79),"0")+IFERROR(IF(N80="",0,N80),"0")+IFERROR(IF(N81="",0,N81),"0")+IFERROR(IF(N82="",0,N82),"0")+IFERROR(IF(N83="",0,N83),"0")</f>
        <v/>
      </c>
      <c r="O84" s="14" t="n"/>
      <c r="P84" s="14" t="n"/>
    </row>
    <row r="85" ht="15" customHeight="1">
      <c r="A85" s="99" t="n"/>
      <c r="B85" s="55" t="n"/>
      <c r="C85" s="120" t="n"/>
      <c r="D85" s="120" t="n"/>
      <c r="E85" s="120" t="n"/>
      <c r="F85" s="120" t="n"/>
      <c r="G85" s="121" t="n"/>
      <c r="H85" s="122" t="inlineStr">
        <is>
          <t>Итого</t>
        </is>
      </c>
      <c r="I85" s="123" t="n"/>
      <c r="J85" s="124" t="n"/>
      <c r="K85" s="12" t="inlineStr">
        <is>
          <t>кг</t>
        </is>
      </c>
      <c r="L85" s="39">
        <f>IFERROR(SUM(L75:L83),"0")</f>
        <v/>
      </c>
      <c r="M85" s="39">
        <f>IFERROR(SUM(M75:M83),"0")</f>
        <v/>
      </c>
      <c r="N85" s="12" t="n"/>
      <c r="O85" s="14" t="n"/>
      <c r="P85" s="14" t="n"/>
    </row>
    <row r="86" ht="15" customHeight="1">
      <c r="C86" s="111" t="inlineStr">
        <is>
          <t>Сосиски</t>
        </is>
      </c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</row>
    <row r="87" ht="15" customHeight="1">
      <c r="A87" s="136" t="inlineStr">
        <is>
          <t>SU001523</t>
        </is>
      </c>
      <c r="B87" s="50" t="inlineStr">
        <is>
          <t>016</t>
        </is>
      </c>
      <c r="C87" s="5" t="n">
        <v>1.35</v>
      </c>
      <c r="D87" s="6" t="n">
        <v>6</v>
      </c>
      <c r="E87" s="5" t="n">
        <v>8.1</v>
      </c>
      <c r="F87" s="5" t="n"/>
      <c r="G87" s="6" t="n">
        <v>45</v>
      </c>
      <c r="H87" s="160" t="inlineStr">
        <is>
          <t>Сосиски Молокуши (Вязанка Молочные) Вязанка Весовые П/а мгс Вязанка</t>
        </is>
      </c>
      <c r="I87" s="7" t="inlineStr"/>
      <c r="J87" s="7" t="inlineStr"/>
      <c r="K87" s="8" t="inlineStr">
        <is>
          <t>кг</t>
        </is>
      </c>
      <c r="L87" s="38" t="n">
        <v>0</v>
      </c>
      <c r="M87" s="42">
        <f>IFERROR(IF(L87="",0,CEILING((L87/$E87),1)*$E87),"")</f>
        <v/>
      </c>
      <c r="N87" s="9">
        <f>IFERROR(IF(M87=0,"",ROUNDUP(M87/E87,0)*0.02175),"")</f>
        <v/>
      </c>
      <c r="O87" s="10" t="inlineStr"/>
      <c r="P87" s="11" t="inlineStr"/>
    </row>
    <row r="88" ht="15" customHeight="1">
      <c r="A88" s="136" t="inlineStr">
        <is>
          <t>SU001351</t>
        </is>
      </c>
      <c r="B88" s="50" t="inlineStr">
        <is>
          <t>018</t>
        </is>
      </c>
      <c r="C88" s="5" t="n">
        <v>1.35</v>
      </c>
      <c r="D88" s="6" t="n">
        <v>6</v>
      </c>
      <c r="E88" s="5" t="n">
        <v>8.1</v>
      </c>
      <c r="F88" s="5" t="n"/>
      <c r="G88" s="6" t="n">
        <v>40</v>
      </c>
      <c r="H88" s="137" t="inlineStr">
        <is>
          <t>Сосиски Рубленые Вязанка Весовые п/а мгс Вязанка</t>
        </is>
      </c>
      <c r="I88" s="7" t="inlineStr"/>
      <c r="J88" s="7" t="inlineStr"/>
      <c r="K88" s="8" t="inlineStr">
        <is>
          <t>кг</t>
        </is>
      </c>
      <c r="L88" s="38" t="n">
        <v>250</v>
      </c>
      <c r="M88" s="42">
        <f>IFERROR(IF(L88="",0,CEILING((L88/$E88),1)*$E88),"")</f>
        <v/>
      </c>
      <c r="N88" s="9">
        <f>IFERROR(IF(M88=0,"",ROUNDUP(M88/E88,0)*0.02175),"")</f>
        <v/>
      </c>
      <c r="O88" s="10" t="inlineStr"/>
      <c r="P88" s="11" t="inlineStr"/>
    </row>
    <row r="89" ht="15" customHeight="1">
      <c r="A89" s="136" t="inlineStr">
        <is>
          <t>SU001527</t>
        </is>
      </c>
      <c r="B89" s="50" t="inlineStr">
        <is>
          <t>029</t>
        </is>
      </c>
      <c r="C89" s="5" t="n">
        <v>0.5</v>
      </c>
      <c r="D89" s="6" t="n">
        <v>6</v>
      </c>
      <c r="E89" s="5" t="n">
        <v>3</v>
      </c>
      <c r="F89" s="5" t="n"/>
      <c r="G89" s="6" t="n">
        <v>31</v>
      </c>
      <c r="H89" s="140" t="inlineStr">
        <is>
          <t>Сосиски Венские Вязанка Фикс.вес 0,5 NDX мгс Вязанка</t>
        </is>
      </c>
      <c r="I89" s="7" t="inlineStr"/>
      <c r="J89" s="7" t="inlineStr"/>
      <c r="K89" s="8" t="inlineStr">
        <is>
          <t>кг</t>
        </is>
      </c>
      <c r="L89" s="38" t="n">
        <v>25</v>
      </c>
      <c r="M89" s="42">
        <f>IFERROR(IF(L89="",0,CEILING((L89/$E89),1)*$E89),"")</f>
        <v/>
      </c>
      <c r="N89" s="9">
        <f>IFERROR(IF(M89=0,"",ROUNDUP(M89/E89,0)*0.00753),"")</f>
        <v/>
      </c>
      <c r="O89" s="10" t="inlineStr"/>
      <c r="P89" s="11" t="inlineStr"/>
    </row>
    <row r="90" ht="15" customHeight="1">
      <c r="A90" s="136" t="inlineStr">
        <is>
          <t>SU001718</t>
        </is>
      </c>
      <c r="B90" s="50" t="inlineStr">
        <is>
          <t>030</t>
        </is>
      </c>
      <c r="C90" s="5" t="n">
        <v>0.45</v>
      </c>
      <c r="D90" s="6" t="n">
        <v>6</v>
      </c>
      <c r="E90" s="5" t="n">
        <v>2.7</v>
      </c>
      <c r="F90" s="5" t="n"/>
      <c r="G90" s="6" t="n">
        <v>45</v>
      </c>
      <c r="H90" s="160" t="inlineStr">
        <is>
          <t>Сосиски Молокуши (Вязанка Молочные) Вязанка Фикс.вес 0,45 П/а мгс Вязанка</t>
        </is>
      </c>
      <c r="I90" s="7" t="inlineStr"/>
      <c r="J90" s="7" t="inlineStr"/>
      <c r="K90" s="8" t="inlineStr">
        <is>
          <t>кг</t>
        </is>
      </c>
      <c r="L90" s="38" t="n">
        <v>25</v>
      </c>
      <c r="M90" s="42">
        <f>IFERROR(IF(L90="",0,CEILING((L90/$E90),1)*$E90),"")</f>
        <v/>
      </c>
      <c r="N90" s="9">
        <f>IFERROR(IF(M90=0,"",ROUNDUP(M90/E90,0)*0.00753),"")</f>
        <v/>
      </c>
      <c r="O90" s="10" t="inlineStr"/>
      <c r="P90" s="11" t="inlineStr"/>
    </row>
    <row r="91" ht="15" customHeight="1">
      <c r="A91" s="136" t="inlineStr">
        <is>
          <t>SU002658</t>
        </is>
      </c>
      <c r="B91" s="50" t="inlineStr">
        <is>
          <t>284</t>
        </is>
      </c>
      <c r="C91" s="5" t="n">
        <v>0.45</v>
      </c>
      <c r="D91" s="6" t="n">
        <v>6</v>
      </c>
      <c r="E91" s="5" t="n">
        <v>2.7</v>
      </c>
      <c r="F91" s="5" t="n"/>
      <c r="G91" s="6" t="n">
        <v>45</v>
      </c>
      <c r="H91" s="160" t="inlineStr">
        <is>
          <t>Сосиски Молокуши миникушай Вязанка Ф/в 0,45 амилюкс мгс Вязанка</t>
        </is>
      </c>
      <c r="I91" s="7" t="inlineStr"/>
      <c r="J91" s="7" t="inlineStr"/>
      <c r="K91" s="8" t="inlineStr">
        <is>
          <t>кг</t>
        </is>
      </c>
      <c r="L91" s="38" t="n">
        <v>16</v>
      </c>
      <c r="M91" s="42">
        <f>IFERROR(IF(L91="",0,CEILING((L91/$E91),1)*$E91),"")</f>
        <v/>
      </c>
      <c r="N91" s="9">
        <f>IFERROR(IF(M91=0,"",ROUNDUP(M91/E91,0)*0.00937),"")</f>
        <v/>
      </c>
      <c r="O91" s="10" t="inlineStr"/>
      <c r="P91" s="11" t="inlineStr"/>
    </row>
    <row r="92" ht="15" customHeight="1">
      <c r="A92" s="136" t="inlineStr">
        <is>
          <t>SU002769</t>
        </is>
      </c>
      <c r="B92" s="50" t="n"/>
      <c r="C92" s="5" t="n">
        <v>0.33</v>
      </c>
      <c r="D92" s="6" t="n">
        <v>6</v>
      </c>
      <c r="E92" s="5" t="n">
        <v>1.98</v>
      </c>
      <c r="F92" s="5" t="n"/>
      <c r="G92" s="6" t="n">
        <v>45</v>
      </c>
      <c r="H92" s="160" t="inlineStr">
        <is>
          <t>Сосиски Молокуши Миникушай Вязанка фикс.вес 0,33 п/а Вязанка</t>
        </is>
      </c>
      <c r="I92" s="7" t="inlineStr"/>
      <c r="J92" s="7" t="inlineStr"/>
      <c r="K92" s="8" t="inlineStr">
        <is>
          <t>кг</t>
        </is>
      </c>
      <c r="L92" s="38" t="n">
        <v>10</v>
      </c>
      <c r="M92" s="42">
        <f>IFERROR(IF(L92="",0,CEILING((L92/$E92),1)*$E92),"")</f>
        <v/>
      </c>
      <c r="N92" s="9">
        <f>IFERROR(IF(M92=0,"",ROUNDUP(M92/E92,0)*0.00753),"")</f>
        <v/>
      </c>
      <c r="O92" s="10" t="inlineStr"/>
      <c r="P92" s="11" t="inlineStr"/>
    </row>
    <row r="93" ht="15" customHeight="1">
      <c r="A93" s="136" t="inlineStr">
        <is>
          <t>SU001354</t>
        </is>
      </c>
      <c r="B93" s="50" t="inlineStr">
        <is>
          <t>034</t>
        </is>
      </c>
      <c r="C93" s="5" t="n">
        <v>0.5</v>
      </c>
      <c r="D93" s="6" t="n">
        <v>6</v>
      </c>
      <c r="E93" s="5" t="n">
        <v>3</v>
      </c>
      <c r="F93" s="5" t="n"/>
      <c r="G93" s="6" t="n">
        <v>40</v>
      </c>
      <c r="H93" s="140" t="inlineStr">
        <is>
          <t>Сосиски Рубленые Вязанка Фикс.вес 0,5 п/а мгс Вязанка</t>
        </is>
      </c>
      <c r="I93" s="7" t="inlineStr"/>
      <c r="J93" s="7" t="inlineStr"/>
      <c r="K93" s="8" t="inlineStr">
        <is>
          <t>кг</t>
        </is>
      </c>
      <c r="L93" s="38" t="n">
        <v>25</v>
      </c>
      <c r="M93" s="42">
        <f>IFERROR(IF(L93="",0,CEILING((L93/$E93),1)*$E93),"")</f>
        <v/>
      </c>
      <c r="N93" s="9">
        <f>IFERROR(IF(M93=0,"",ROUNDUP(M93/E93,0)*0.00753),"")</f>
        <v/>
      </c>
      <c r="O93" s="10" t="inlineStr"/>
      <c r="P93" s="11" t="inlineStr"/>
    </row>
    <row r="94" ht="15" customHeight="1">
      <c r="A94" s="99" t="n"/>
      <c r="B94" s="55" t="n"/>
      <c r="C94" s="120" t="n"/>
      <c r="D94" s="120" t="n"/>
      <c r="E94" s="120" t="n"/>
      <c r="F94" s="120" t="n"/>
      <c r="G94" s="121" t="n"/>
      <c r="H94" s="122" t="inlineStr">
        <is>
          <t>Итого</t>
        </is>
      </c>
      <c r="I94" s="123" t="n"/>
      <c r="J94" s="124" t="n"/>
      <c r="K94" s="12" t="inlineStr">
        <is>
          <t>кор</t>
        </is>
      </c>
      <c r="L94" s="39">
        <f>IFERROR(L87/E87,"0")+IFERROR(L88/E88,"0")+IFERROR(L89/E89,"0")+IFERROR(L90/E90,"0")+IFERROR(L91/E91,"0")+IFERROR(L92/E92,"0")+IFERROR(L93/E93,"0")</f>
        <v/>
      </c>
      <c r="M94" s="39">
        <f>IFERROR(M87/E87,"0")+IFERROR(M88/E88,"0")+IFERROR(M89/E89,"0")+IFERROR(M90/E90,"0")+IFERROR(M91/E91,"0")+IFERROR(M92/E92,"0")+IFERROR(M93/E93,"0")</f>
        <v/>
      </c>
      <c r="N94" s="13">
        <f>IFERROR(IF(N87="",0,N87),"0")+IFERROR(IF(N88="",0,N88),"0")+IFERROR(IF(N89="",0,N89),"0")+IFERROR(IF(N90="",0,N90),"0")+IFERROR(IF(N91="",0,N91),"0")+IFERROR(IF(N92="",0,N92),"0")+IFERROR(IF(N93="",0,N93),"0")</f>
        <v/>
      </c>
      <c r="O94" s="14" t="n"/>
      <c r="P94" s="14" t="n"/>
    </row>
    <row r="95" ht="15" customHeight="1">
      <c r="A95" s="99" t="n"/>
      <c r="B95" s="55" t="n"/>
      <c r="C95" s="120" t="n"/>
      <c r="D95" s="120" t="n"/>
      <c r="E95" s="120" t="n"/>
      <c r="F95" s="120" t="n"/>
      <c r="G95" s="121" t="n"/>
      <c r="H95" s="122" t="inlineStr">
        <is>
          <t>Итого</t>
        </is>
      </c>
      <c r="I95" s="123" t="n"/>
      <c r="J95" s="124" t="n"/>
      <c r="K95" s="12" t="inlineStr">
        <is>
          <t>кг</t>
        </is>
      </c>
      <c r="L95" s="39">
        <f>IFERROR(SUM(L87:L93),"0")</f>
        <v/>
      </c>
      <c r="M95" s="39">
        <f>IFERROR(SUM(M87:M93),"0")</f>
        <v/>
      </c>
      <c r="N95" s="12" t="n"/>
      <c r="O95" s="14" t="n"/>
      <c r="P95" s="14" t="n"/>
    </row>
    <row r="96" ht="15" customHeight="1">
      <c r="C96" s="111" t="inlineStr">
        <is>
          <t>Сардельки</t>
        </is>
      </c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</row>
    <row r="97" ht="15" customHeight="1">
      <c r="A97" s="136" t="inlineStr">
        <is>
          <t>SU002071</t>
        </is>
      </c>
      <c r="B97" s="50" t="n"/>
      <c r="C97" s="5" t="n">
        <v>0.83</v>
      </c>
      <c r="D97" s="6" t="n">
        <v>4</v>
      </c>
      <c r="E97" s="5" t="n">
        <v>3.32</v>
      </c>
      <c r="F97" s="5" t="n"/>
      <c r="G97" s="6" t="n">
        <v>30</v>
      </c>
      <c r="H97" s="140" t="inlineStr">
        <is>
          <t>Сардельки Стародворские Вязанка Весовые Family Pack NDX мгс Вязанка</t>
        </is>
      </c>
      <c r="I97" s="7" t="inlineStr"/>
      <c r="J97" s="7" t="inlineStr"/>
      <c r="K97" s="8" t="inlineStr">
        <is>
          <t>кг</t>
        </is>
      </c>
      <c r="L97" s="38" t="n">
        <v>0</v>
      </c>
      <c r="M97" s="42">
        <f>IFERROR(IF(L97="",0,CEILING((L97/$E97),1)*$E97),"")</f>
        <v/>
      </c>
      <c r="N97" s="9">
        <f>IFERROR(IF(M97=0,"",ROUNDUP(M97/E97,0)*0.00937),"")</f>
        <v/>
      </c>
      <c r="O97" s="10" t="inlineStr"/>
      <c r="P97" s="11" t="inlineStr"/>
    </row>
    <row r="98" ht="15" customHeight="1">
      <c r="A98" s="136" t="inlineStr">
        <is>
          <t>SU001831</t>
        </is>
      </c>
      <c r="B98" s="50" t="n"/>
      <c r="C98" s="5" t="n">
        <v>1.3</v>
      </c>
      <c r="D98" s="6" t="n">
        <v>6</v>
      </c>
      <c r="E98" s="5" t="n">
        <v>7.8</v>
      </c>
      <c r="F98" s="5" t="n"/>
      <c r="G98" s="6" t="n">
        <v>30</v>
      </c>
      <c r="H98" s="146" t="inlineStr">
        <is>
          <t>Сардельки Стародворские Вязанка Весовые NDX мгс Вязанка</t>
        </is>
      </c>
      <c r="I98" s="7" t="inlineStr"/>
      <c r="J98" s="7" t="inlineStr"/>
      <c r="K98" s="8" t="inlineStr">
        <is>
          <t>кг</t>
        </is>
      </c>
      <c r="L98" s="38" t="n">
        <v>15</v>
      </c>
      <c r="M98" s="42">
        <f>IFERROR(IF(L98="",0,CEILING((L98/$E98),1)*$E98),"")</f>
        <v/>
      </c>
      <c r="N98" s="9">
        <f>IFERROR(IF(M98=0,"",ROUNDUP(M98/E98,0)*0.02175),"")</f>
        <v/>
      </c>
      <c r="O98" s="10" t="inlineStr"/>
      <c r="P98" s="11" t="inlineStr"/>
    </row>
    <row r="99" ht="15" customHeight="1">
      <c r="A99" s="136" t="inlineStr">
        <is>
          <t>SU002367</t>
        </is>
      </c>
      <c r="B99" s="50" t="n"/>
      <c r="C99" s="5" t="n">
        <v>0.33</v>
      </c>
      <c r="D99" s="6" t="n">
        <v>6</v>
      </c>
      <c r="E99" s="5" t="n">
        <v>1.98</v>
      </c>
      <c r="F99" s="5" t="n"/>
      <c r="G99" s="6" t="n">
        <v>40</v>
      </c>
      <c r="H99" s="140" t="inlineStr">
        <is>
          <t>Сардельки Сливушки #минидельки ТМ Вязанка айпил мгс ф/в 0,33 кг</t>
        </is>
      </c>
      <c r="I99" s="7" t="inlineStr"/>
      <c r="J99" s="7" t="inlineStr"/>
      <c r="K99" s="8" t="inlineStr">
        <is>
          <t>кг</t>
        </is>
      </c>
      <c r="L99" s="38" t="n">
        <v>0</v>
      </c>
      <c r="M99" s="42">
        <f>IFERROR(IF(L99="",0,CEILING((L99/$E99),1)*$E99),"")</f>
        <v/>
      </c>
      <c r="N99" s="9">
        <f>IFERROR(IF(M99=0,"",ROUNDUP(M99/E99,0)*0.00753),"")</f>
        <v/>
      </c>
      <c r="O99" s="10" t="inlineStr"/>
      <c r="P99" s="11" t="inlineStr"/>
    </row>
    <row r="100" ht="15" customHeight="1">
      <c r="A100" s="136" t="inlineStr">
        <is>
          <t>SU001500</t>
        </is>
      </c>
      <c r="B100" s="50" t="n"/>
      <c r="C100" s="5" t="n">
        <v>0.47</v>
      </c>
      <c r="D100" s="6" t="n">
        <v>6</v>
      </c>
      <c r="E100" s="5" t="n">
        <v>2.82</v>
      </c>
      <c r="F100" s="5" t="n"/>
      <c r="G100" s="6" t="n">
        <v>30</v>
      </c>
      <c r="H100" s="140" t="inlineStr">
        <is>
          <t>Сардельки Стародворские Вязанка Фикс.вес 0,47 NDX мгс Вязанка</t>
        </is>
      </c>
      <c r="I100" s="7" t="inlineStr"/>
      <c r="J100" s="7" t="inlineStr"/>
      <c r="K100" s="8" t="inlineStr">
        <is>
          <t>кг</t>
        </is>
      </c>
      <c r="L100" s="38" t="n">
        <v>0</v>
      </c>
      <c r="M100" s="42">
        <f>IFERROR(IF(L100="",0,CEILING((L100/$E100),1)*$E100),"")</f>
        <v/>
      </c>
      <c r="N100" s="9">
        <f>IFERROR(IF(M100=0,"",ROUNDUP(M100/E100,0)*0.00753),"")</f>
        <v/>
      </c>
      <c r="O100" s="10" t="inlineStr"/>
      <c r="P100" s="11" t="inlineStr"/>
    </row>
    <row r="101" ht="15" customHeight="1">
      <c r="A101" s="99" t="n"/>
      <c r="B101" s="55" t="n"/>
      <c r="C101" s="120" t="n"/>
      <c r="D101" s="120" t="n"/>
      <c r="E101" s="120" t="n"/>
      <c r="F101" s="120" t="n"/>
      <c r="G101" s="121" t="n"/>
      <c r="H101" s="122" t="inlineStr">
        <is>
          <t>Итого</t>
        </is>
      </c>
      <c r="I101" s="123" t="n"/>
      <c r="J101" s="124" t="n"/>
      <c r="K101" s="12" t="inlineStr">
        <is>
          <t>кор</t>
        </is>
      </c>
      <c r="L101" s="39">
        <f>IFERROR(L97/E97,"0")+IFERROR(L98/E98,"0")+IFERROR(L99/E99,"0")+IFERROR(L100/E100,"0")</f>
        <v/>
      </c>
      <c r="M101" s="39">
        <f>IFERROR(M97/E97,"0")+IFERROR(M98/E98,"0")+IFERROR(M99/E99,"0")+IFERROR(M100/E100,"0")</f>
        <v/>
      </c>
      <c r="N101" s="13">
        <f>IFERROR(IF(N97="",0,N97),"0")+IFERROR(IF(N98="",0,N98),"0")+IFERROR(IF(N99="",0,N99),"0")+IFERROR(IF(N100="",0,N100),"0")</f>
        <v/>
      </c>
      <c r="O101" s="14" t="n"/>
      <c r="P101" s="14" t="n"/>
    </row>
    <row r="102" ht="15" customHeight="1">
      <c r="A102" s="99" t="n"/>
      <c r="B102" s="55" t="n"/>
      <c r="C102" s="120" t="n"/>
      <c r="D102" s="120" t="n"/>
      <c r="E102" s="120" t="n"/>
      <c r="F102" s="120" t="n"/>
      <c r="G102" s="121" t="n"/>
      <c r="H102" s="122" t="inlineStr">
        <is>
          <t>Итого</t>
        </is>
      </c>
      <c r="I102" s="123" t="n"/>
      <c r="J102" s="124" t="n"/>
      <c r="K102" s="12" t="inlineStr">
        <is>
          <t>кг</t>
        </is>
      </c>
      <c r="L102" s="39">
        <f>IFERROR(SUM(L97:L100),"0")</f>
        <v/>
      </c>
      <c r="M102" s="39">
        <f>IFERROR(SUM(M97:M100),"0")</f>
        <v/>
      </c>
      <c r="N102" s="12" t="n"/>
      <c r="O102" s="14" t="n"/>
      <c r="P102" s="14" t="n"/>
    </row>
    <row r="103" ht="15" customHeight="1">
      <c r="C103" s="112" t="inlineStr">
        <is>
          <t>Сливушки</t>
        </is>
      </c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</row>
    <row r="104" ht="15" customHeight="1">
      <c r="C104" s="111" t="inlineStr">
        <is>
          <t>Сосиски</t>
        </is>
      </c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</row>
    <row r="105" ht="15" customHeight="1">
      <c r="A105" s="136" t="inlineStr">
        <is>
          <t>SU001721</t>
        </is>
      </c>
      <c r="B105" s="50" t="n"/>
      <c r="C105" s="5" t="n">
        <v>1.35</v>
      </c>
      <c r="D105" s="6" t="n">
        <v>6</v>
      </c>
      <c r="E105" s="5" t="n">
        <v>8.1</v>
      </c>
      <c r="F105" s="5" t="n"/>
      <c r="G105" s="6" t="n">
        <v>45</v>
      </c>
      <c r="H105" s="160" t="inlineStr">
        <is>
          <t>Сосиски Сливочные Вязанка Сливушки Весовые П/а мгс Вязанка</t>
        </is>
      </c>
      <c r="I105" s="7" t="inlineStr"/>
      <c r="J105" s="7" t="inlineStr"/>
      <c r="K105" s="8" t="inlineStr">
        <is>
          <t>кг</t>
        </is>
      </c>
      <c r="L105" s="38" t="n">
        <v>50</v>
      </c>
      <c r="M105" s="42">
        <f>IFERROR(IF(L105="",0,CEILING((L105/$E105),1)*$E105),"")</f>
        <v/>
      </c>
      <c r="N105" s="9">
        <f>IFERROR(IF(M105=0,"",ROUNDUP(M105/E105,0)*0.02175),"")</f>
        <v/>
      </c>
      <c r="O105" s="10" t="inlineStr"/>
      <c r="P105" s="11" t="inlineStr"/>
    </row>
    <row r="106" ht="15" customHeight="1">
      <c r="A106" s="136" t="inlineStr">
        <is>
          <t>SU002139</t>
        </is>
      </c>
      <c r="B106" s="50" t="n"/>
      <c r="C106" s="5" t="n">
        <v>0.33</v>
      </c>
      <c r="D106" s="6" t="n">
        <v>6</v>
      </c>
      <c r="E106" s="5" t="n">
        <v>1.98</v>
      </c>
      <c r="F106" s="5" t="n"/>
      <c r="G106" s="6" t="n">
        <v>45</v>
      </c>
      <c r="H106" s="160" t="inlineStr">
        <is>
          <t>Сосиски Сливочные Сливушки Фикс.вес 0,33 П/а мгс Вязанка</t>
        </is>
      </c>
      <c r="I106" s="7" t="inlineStr"/>
      <c r="J106" s="7" t="inlineStr"/>
      <c r="K106" s="8" t="inlineStr">
        <is>
          <t>кг</t>
        </is>
      </c>
      <c r="L106" s="38" t="n">
        <v>10</v>
      </c>
      <c r="M106" s="42">
        <f>IFERROR(IF(L106="",0,CEILING((L106/$E106),1)*$E106),"")</f>
        <v/>
      </c>
      <c r="N106" s="9">
        <f>IFERROR(IF(M106=0,"",ROUNDUP(M106/E106,0)*0.00753),"")</f>
        <v/>
      </c>
      <c r="O106" s="10" t="inlineStr"/>
      <c r="P106" s="11" t="inlineStr"/>
    </row>
    <row r="107" ht="15" customHeight="1">
      <c r="A107" s="136" t="inlineStr">
        <is>
          <t>SU001720</t>
        </is>
      </c>
      <c r="B107" s="50" t="n"/>
      <c r="C107" s="5" t="n">
        <v>0.45</v>
      </c>
      <c r="D107" s="6" t="n">
        <v>6</v>
      </c>
      <c r="E107" s="5" t="n">
        <v>2.7</v>
      </c>
      <c r="F107" s="5" t="n"/>
      <c r="G107" s="6" t="n">
        <v>45</v>
      </c>
      <c r="H107" s="160" t="inlineStr">
        <is>
          <t>Сосиски Сливочные Сливушки Фикс.вес 0,45 П/а мгс Вязанка</t>
        </is>
      </c>
      <c r="I107" s="7" t="inlineStr"/>
      <c r="J107" s="7" t="inlineStr"/>
      <c r="K107" s="8" t="inlineStr">
        <is>
          <t>кг</t>
        </is>
      </c>
      <c r="L107" s="38" t="n">
        <v>10</v>
      </c>
      <c r="M107" s="42">
        <f>IFERROR(IF(L107="",0,CEILING((L107/$E107),1)*$E107),"")</f>
        <v/>
      </c>
      <c r="N107" s="9">
        <f>IFERROR(IF(M107=0,"",ROUNDUP(M107/E107,0)*0.00753),"")</f>
        <v/>
      </c>
      <c r="O107" s="10" t="inlineStr"/>
      <c r="P107" s="11" t="inlineStr"/>
    </row>
    <row r="108" ht="15" customHeight="1">
      <c r="A108" s="136" t="inlineStr">
        <is>
          <t>SU002438</t>
        </is>
      </c>
      <c r="B108" s="50" t="n"/>
      <c r="C108" s="5" t="n">
        <v>0.67</v>
      </c>
      <c r="D108" s="6" t="n">
        <v>4</v>
      </c>
      <c r="E108" s="5" t="n">
        <v>2.68</v>
      </c>
      <c r="F108" s="5" t="n"/>
      <c r="G108" s="6" t="n">
        <v>45</v>
      </c>
      <c r="H108" s="140" t="inlineStr">
        <is>
          <t>Сосиски Сливочные Сливушки Фикс.вес 0,67 П/а мгс Вязанка</t>
        </is>
      </c>
      <c r="I108" s="7" t="inlineStr"/>
      <c r="J108" s="7" t="inlineStr"/>
      <c r="K108" s="8" t="inlineStr">
        <is>
          <t>кг</t>
        </is>
      </c>
      <c r="L108" s="38" t="n">
        <v>0</v>
      </c>
      <c r="M108" s="42">
        <f>IFERROR(IF(L108="",0,CEILING((L108/$E108),1)*$E108),"")</f>
        <v/>
      </c>
      <c r="N108" s="9">
        <f>IFERROR(IF(M108=0,"",ROUNDUP(M108/E108,0)*0.00937),"")</f>
        <v/>
      </c>
      <c r="O108" s="10" t="inlineStr"/>
      <c r="P108" s="11" t="inlineStr"/>
    </row>
    <row r="109" ht="15" customHeight="1">
      <c r="A109" s="99" t="n"/>
      <c r="B109" s="55" t="n"/>
      <c r="C109" s="120" t="n"/>
      <c r="D109" s="120" t="n"/>
      <c r="E109" s="120" t="n"/>
      <c r="F109" s="120" t="n"/>
      <c r="G109" s="121" t="n"/>
      <c r="H109" s="122" t="inlineStr">
        <is>
          <t>Итого</t>
        </is>
      </c>
      <c r="I109" s="123" t="n"/>
      <c r="J109" s="124" t="n"/>
      <c r="K109" s="12" t="inlineStr">
        <is>
          <t>кор</t>
        </is>
      </c>
      <c r="L109" s="39">
        <f>IFERROR(L105/E105,"0")+IFERROR(L106/E106,"0")+IFERROR(L107/E107,"0")+IFERROR(L108/E108,"0")</f>
        <v/>
      </c>
      <c r="M109" s="39">
        <f>IFERROR(M105/E105,"0")+IFERROR(M106/E106,"0")+IFERROR(M107/E107,"0")+IFERROR(M108/E108,"0")</f>
        <v/>
      </c>
      <c r="N109" s="13">
        <f>IFERROR(IF(N105="",0,N105),"0")+IFERROR(IF(N106="",0,N106),"0")+IFERROR(IF(N107="",0,N107),"0")+IFERROR(IF(N108="",0,N108),"0")</f>
        <v/>
      </c>
      <c r="O109" s="14" t="n"/>
      <c r="P109" s="14" t="n"/>
    </row>
    <row r="110" ht="15" customHeight="1">
      <c r="A110" s="99" t="n"/>
      <c r="B110" s="55" t="n"/>
      <c r="C110" s="120" t="n"/>
      <c r="D110" s="120" t="n"/>
      <c r="E110" s="120" t="n"/>
      <c r="F110" s="120" t="n"/>
      <c r="G110" s="121" t="n"/>
      <c r="H110" s="122" t="inlineStr">
        <is>
          <t>Итого</t>
        </is>
      </c>
      <c r="I110" s="123" t="n"/>
      <c r="J110" s="124" t="n"/>
      <c r="K110" s="12" t="inlineStr">
        <is>
          <t>кг</t>
        </is>
      </c>
      <c r="L110" s="39">
        <f>IFERROR(SUM(L105:L108),"0")</f>
        <v/>
      </c>
      <c r="M110" s="39">
        <f>IFERROR(SUM(M105:M108),"0")</f>
        <v/>
      </c>
      <c r="N110" s="12" t="n"/>
      <c r="O110" s="14" t="n"/>
      <c r="P110" s="14" t="n"/>
    </row>
    <row r="111" ht="15" customHeight="1">
      <c r="C111" s="113" t="inlineStr">
        <is>
          <t>СТАРОДВОРЬЕ</t>
        </is>
      </c>
    </row>
    <row r="112" ht="15" customHeight="1">
      <c r="C112" s="112" t="inlineStr">
        <is>
          <t>Золоченная в печи</t>
        </is>
      </c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</row>
    <row r="113" ht="15" customHeight="1">
      <c r="C113" s="111" t="inlineStr">
        <is>
          <t>Вареные колбасы</t>
        </is>
      </c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</row>
    <row r="114" ht="15" customHeight="1">
      <c r="A114" s="136" t="inlineStr">
        <is>
          <t>SU002201</t>
        </is>
      </c>
      <c r="B114" s="50" t="n"/>
      <c r="C114" s="5" t="n">
        <v>1.35</v>
      </c>
      <c r="D114" s="6" t="n">
        <v>8</v>
      </c>
      <c r="E114" s="5" t="n">
        <v>10.8</v>
      </c>
      <c r="F114" s="5" t="n"/>
      <c r="G114" s="6" t="n">
        <v>35</v>
      </c>
      <c r="H114" s="140" t="inlineStr">
        <is>
          <t>Вареные колбасы Докторская ГОСТ Золоченная в печи Весовые ц/о в/у Стародворье</t>
        </is>
      </c>
      <c r="I114" s="7" t="inlineStr"/>
      <c r="J114" s="7" t="inlineStr"/>
      <c r="K114" s="8" t="inlineStr">
        <is>
          <t>кг</t>
        </is>
      </c>
      <c r="L114" s="38" t="n">
        <v>0</v>
      </c>
      <c r="M114" s="42">
        <f>IFERROR(IF(L114="",0,CEILING((L114/$E114),1)*$E114),"")</f>
        <v/>
      </c>
      <c r="N114" s="9">
        <f>IFERROR(IF(M114=0,"",ROUNDUP(M114/E114,0)*0.02175),"")</f>
        <v/>
      </c>
      <c r="O114" s="10" t="inlineStr"/>
      <c r="P114" s="11" t="inlineStr"/>
    </row>
    <row r="115" ht="15" customHeight="1">
      <c r="A115" s="136" t="inlineStr">
        <is>
          <t>SU002203</t>
        </is>
      </c>
      <c r="B115" s="50" t="n"/>
      <c r="C115" s="5" t="n">
        <v>1.35</v>
      </c>
      <c r="D115" s="6" t="n">
        <v>8</v>
      </c>
      <c r="E115" s="5" t="n">
        <v>10.8</v>
      </c>
      <c r="F115" s="5" t="n"/>
      <c r="G115" s="6" t="n">
        <v>35</v>
      </c>
      <c r="H115" s="140" t="inlineStr">
        <is>
          <t>Вареные колбасы Докторская стародворская Золоченная в печи Весовые ц/о в/у Стародворье</t>
        </is>
      </c>
      <c r="I115" s="7" t="inlineStr"/>
      <c r="J115" s="7" t="inlineStr"/>
      <c r="K115" s="8" t="inlineStr">
        <is>
          <t>кг</t>
        </is>
      </c>
      <c r="L115" s="38" t="n">
        <v>0</v>
      </c>
      <c r="M115" s="42">
        <f>IFERROR(IF(L115="",0,CEILING((L115/$E115),1)*$E115),"")</f>
        <v/>
      </c>
      <c r="N115" s="9">
        <f>IFERROR(IF(M115=0,"",ROUNDUP(M115/E115,0)*0.02175),"")</f>
        <v/>
      </c>
      <c r="O115" s="10" t="inlineStr"/>
      <c r="P115" s="11" t="inlineStr"/>
    </row>
    <row r="116" ht="15" customHeight="1">
      <c r="A116" s="136" t="inlineStr">
        <is>
          <t>SU002216</t>
        </is>
      </c>
      <c r="B116" s="50" t="n"/>
      <c r="C116" s="5" t="n">
        <v>1.4</v>
      </c>
      <c r="D116" s="6" t="n">
        <v>8</v>
      </c>
      <c r="E116" s="5" t="n">
        <v>11.2</v>
      </c>
      <c r="F116" s="5" t="n"/>
      <c r="G116" s="6" t="n">
        <v>30</v>
      </c>
      <c r="H116" s="140" t="inlineStr">
        <is>
          <t>Вареные колбасы Любительская стародворская Золоченная в печи Весовые ц/о в/у Стародворье</t>
        </is>
      </c>
      <c r="I116" s="7" t="inlineStr"/>
      <c r="J116" s="7" t="inlineStr"/>
      <c r="K116" s="8" t="inlineStr">
        <is>
          <t>кг</t>
        </is>
      </c>
      <c r="L116" s="38" t="n">
        <v>0</v>
      </c>
      <c r="M116" s="42">
        <f>IFERROR(IF(L116="",0,CEILING((L116/$E116),1)*$E116),"")</f>
        <v/>
      </c>
      <c r="N116" s="9">
        <f>IFERROR(IF(M116=0,"",ROUNDUP(M116/E116,0)*0.02175),"")</f>
        <v/>
      </c>
      <c r="O116" s="10" t="inlineStr"/>
      <c r="P116" s="11" t="inlineStr"/>
    </row>
    <row r="117" ht="15" customHeight="1">
      <c r="A117" s="99" t="n"/>
      <c r="B117" s="55" t="n"/>
      <c r="C117" s="120" t="n"/>
      <c r="D117" s="120" t="n"/>
      <c r="E117" s="120" t="n"/>
      <c r="F117" s="120" t="n"/>
      <c r="G117" s="121" t="n"/>
      <c r="H117" s="122" t="inlineStr">
        <is>
          <t>Итого</t>
        </is>
      </c>
      <c r="I117" s="123" t="n"/>
      <c r="J117" s="124" t="n"/>
      <c r="K117" s="12" t="inlineStr">
        <is>
          <t>кор</t>
        </is>
      </c>
      <c r="L117" s="39">
        <f>IFERROR(L114/E114,"0")+IFERROR(L115/E115,"0")+IFERROR(L116/E116,"0")</f>
        <v/>
      </c>
      <c r="M117" s="39">
        <f>IFERROR(M114/E114,"0")+IFERROR(M115/E115,"0")+IFERROR(M116/E116,"0")</f>
        <v/>
      </c>
      <c r="N117" s="13">
        <f>IFERROR(IF(N114="",0,N114),"0")+IFERROR(IF(N115="",0,N115),"0")+IFERROR(IF(N116="",0,N116),"0")</f>
        <v/>
      </c>
      <c r="O117" s="14" t="n"/>
      <c r="P117" s="14" t="n"/>
    </row>
    <row r="118" ht="15" customHeight="1">
      <c r="A118" s="99" t="n"/>
      <c r="B118" s="55" t="n"/>
      <c r="C118" s="120" t="n"/>
      <c r="D118" s="120" t="n"/>
      <c r="E118" s="120" t="n"/>
      <c r="F118" s="120" t="n"/>
      <c r="G118" s="121" t="n"/>
      <c r="H118" s="122" t="inlineStr">
        <is>
          <t>Итого</t>
        </is>
      </c>
      <c r="I118" s="123" t="n"/>
      <c r="J118" s="124" t="n"/>
      <c r="K118" s="12" t="inlineStr">
        <is>
          <t>кг</t>
        </is>
      </c>
      <c r="L118" s="39">
        <f>IFERROR(SUM(L114:L116),"0")</f>
        <v/>
      </c>
      <c r="M118" s="39">
        <f>IFERROR(SUM(M114:M116),"0")</f>
        <v/>
      </c>
      <c r="N118" s="12" t="n"/>
      <c r="O118" s="14" t="n"/>
      <c r="P118" s="14" t="n"/>
    </row>
    <row r="119" ht="15" customHeight="1">
      <c r="C119" s="112" t="inlineStr">
        <is>
          <t>Бордо</t>
        </is>
      </c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</row>
    <row r="120" ht="15" customHeight="1">
      <c r="C120" s="111" t="inlineStr">
        <is>
          <t>Вареные колбасы</t>
        </is>
      </c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</row>
    <row r="121" ht="15" customHeight="1">
      <c r="A121" s="136" t="inlineStr">
        <is>
          <t>SU000057</t>
        </is>
      </c>
      <c r="B121" s="50" t="inlineStr">
        <is>
          <t>220</t>
        </is>
      </c>
      <c r="C121" s="5" t="n">
        <v>0.9</v>
      </c>
      <c r="D121" s="6" t="n">
        <v>10</v>
      </c>
      <c r="E121" s="5" t="n">
        <v>9</v>
      </c>
      <c r="F121" s="5" t="n"/>
      <c r="G121" s="6" t="n">
        <v>31</v>
      </c>
      <c r="H121" s="146" t="inlineStr">
        <is>
          <t>Вареные колбасы Докторская По-стародворски Бордо Весовые б/о в/у Стародворье</t>
        </is>
      </c>
      <c r="I121" s="7" t="inlineStr"/>
      <c r="J121" s="7" t="inlineStr"/>
      <c r="K121" s="8" t="inlineStr">
        <is>
          <t>кг</t>
        </is>
      </c>
      <c r="L121" s="38" t="n">
        <v>0</v>
      </c>
      <c r="M121" s="42">
        <f>IFERROR(IF(L121="",0,CEILING((L121/$E121),1)*$E121),"")</f>
        <v/>
      </c>
      <c r="N121" s="9">
        <f>IFERROR(IF(M121=0,"",ROUNDUP(M121/E121,0)*0.02175),"")</f>
        <v/>
      </c>
      <c r="O121" s="10" t="inlineStr"/>
      <c r="P121" s="11" t="inlineStr"/>
    </row>
    <row r="122" ht="15" customHeight="1">
      <c r="A122" s="136" t="inlineStr">
        <is>
          <t>SU001777</t>
        </is>
      </c>
      <c r="B122" s="50" t="inlineStr">
        <is>
          <t>222</t>
        </is>
      </c>
      <c r="C122" s="5" t="n">
        <v>1.35</v>
      </c>
      <c r="D122" s="6" t="n">
        <v>8</v>
      </c>
      <c r="E122" s="5" t="n">
        <v>10.8</v>
      </c>
      <c r="F122" s="5" t="n"/>
      <c r="G122" s="6" t="n">
        <v>55</v>
      </c>
      <c r="H122" s="160" t="inlineStr">
        <is>
          <t>Вареные колбасы Докторская стародворская Бордо Весовые П/а Стародворье</t>
        </is>
      </c>
      <c r="I122" s="7" t="inlineStr"/>
      <c r="J122" s="7" t="inlineStr"/>
      <c r="K122" s="8" t="inlineStr">
        <is>
          <t>кг</t>
        </is>
      </c>
      <c r="L122" s="38" t="n">
        <v>200</v>
      </c>
      <c r="M122" s="42">
        <f>IFERROR(IF(L122="",0,CEILING((L122/$E122),1)*$E122),"")</f>
        <v/>
      </c>
      <c r="N122" s="9">
        <f>IFERROR(IF(M122=0,"",ROUNDUP(M122/E122,0)*0.02039),"")</f>
        <v/>
      </c>
      <c r="O122" s="10" t="inlineStr"/>
      <c r="P122" s="11" t="inlineStr"/>
    </row>
    <row r="123" ht="15" customHeight="1">
      <c r="A123" s="136" t="inlineStr">
        <is>
          <t>SU001777</t>
        </is>
      </c>
      <c r="B123" s="50" t="n"/>
      <c r="C123" s="5" t="n">
        <v>1.35</v>
      </c>
      <c r="D123" s="6" t="n">
        <v>8</v>
      </c>
      <c r="E123" s="5" t="n">
        <v>10.8</v>
      </c>
      <c r="F123" s="5" t="n"/>
      <c r="G123" s="6" t="n">
        <v>55</v>
      </c>
      <c r="H123" s="140" t="inlineStr">
        <is>
          <t>Вареные колбасы Докторская стародворская Бордо Весовые П/а Стародворье</t>
        </is>
      </c>
      <c r="I123" s="7" t="inlineStr"/>
      <c r="J123" s="7" t="inlineStr"/>
      <c r="K123" s="8" t="inlineStr">
        <is>
          <t>кг</t>
        </is>
      </c>
      <c r="L123" s="38" t="n">
        <v>0</v>
      </c>
      <c r="M123" s="42">
        <f>IFERROR(IF(L123="",0,CEILING((L123/$E123),1)*$E123),"")</f>
        <v/>
      </c>
      <c r="N123" s="9">
        <f>IFERROR(IF(M123=0,"",ROUNDUP(M123/E123,0)*0.02175),"")</f>
        <v/>
      </c>
      <c r="O123" s="10" t="inlineStr"/>
      <c r="P123" s="11" t="inlineStr"/>
    </row>
    <row r="124" ht="15" customHeight="1">
      <c r="A124" s="136" t="inlineStr">
        <is>
          <t>SU000058</t>
        </is>
      </c>
      <c r="B124" s="50" t="n"/>
      <c r="C124" s="5" t="n">
        <v>0.9</v>
      </c>
      <c r="D124" s="6" t="n">
        <v>10</v>
      </c>
      <c r="E124" s="5" t="n">
        <v>9</v>
      </c>
      <c r="F124" s="5" t="n"/>
      <c r="G124" s="6" t="n">
        <v>31</v>
      </c>
      <c r="H124" s="146" t="inlineStr">
        <is>
          <t>Вареные колбасы Молочная По-стародворски Бордо Весовые б/о в/у Стародворье</t>
        </is>
      </c>
      <c r="I124" s="7" t="inlineStr"/>
      <c r="J124" s="7" t="inlineStr"/>
      <c r="K124" s="8" t="inlineStr">
        <is>
          <t>кг</t>
        </is>
      </c>
      <c r="L124" s="38" t="n">
        <v>0</v>
      </c>
      <c r="M124" s="42">
        <f>IFERROR(IF(L124="",0,CEILING((L124/$E124),1)*$E124),"")</f>
        <v/>
      </c>
      <c r="N124" s="9">
        <f>IFERROR(IF(M124=0,"",ROUNDUP(M124/E124,0)*0.02175),"")</f>
        <v/>
      </c>
      <c r="O124" s="10" t="inlineStr"/>
      <c r="P124" s="11" t="inlineStr"/>
    </row>
    <row r="125" ht="15" customHeight="1">
      <c r="A125" s="136" t="inlineStr">
        <is>
          <t>SU001780</t>
        </is>
      </c>
      <c r="B125" s="50" t="inlineStr">
        <is>
          <t>264</t>
        </is>
      </c>
      <c r="C125" s="5" t="n">
        <v>1.35</v>
      </c>
      <c r="D125" s="6" t="n">
        <v>8</v>
      </c>
      <c r="E125" s="5" t="n">
        <v>10.8</v>
      </c>
      <c r="F125" s="5" t="n"/>
      <c r="G125" s="6" t="n">
        <v>55</v>
      </c>
      <c r="H125" s="137" t="inlineStr">
        <is>
          <t>Вареные колбасы Молочная Стародворская Бордо Весовые П/а Стародворье</t>
        </is>
      </c>
      <c r="I125" s="7" t="inlineStr"/>
      <c r="J125" s="7" t="inlineStr"/>
      <c r="K125" s="8" t="inlineStr">
        <is>
          <t>кг</t>
        </is>
      </c>
      <c r="L125" s="38" t="n">
        <v>0</v>
      </c>
      <c r="M125" s="42">
        <f>IFERROR(IF(L125="",0,CEILING((L125/$E125),1)*$E125),"")</f>
        <v/>
      </c>
      <c r="N125" s="9">
        <f>IFERROR(IF(M125=0,"",ROUNDUP(M125/E125,0)*0.02175),"")</f>
        <v/>
      </c>
      <c r="O125" s="10" t="inlineStr"/>
      <c r="P125" s="11" t="inlineStr"/>
    </row>
    <row r="126" ht="15" customHeight="1">
      <c r="A126" s="136" t="inlineStr">
        <is>
          <t>SU001780</t>
        </is>
      </c>
      <c r="B126" s="50" t="n"/>
      <c r="C126" s="5" t="n">
        <v>1.35</v>
      </c>
      <c r="D126" s="6" t="n">
        <v>8</v>
      </c>
      <c r="E126" s="5" t="n">
        <v>10.8</v>
      </c>
      <c r="F126" s="5" t="n"/>
      <c r="G126" s="6" t="n">
        <v>55</v>
      </c>
      <c r="H126" s="140" t="inlineStr">
        <is>
          <t>Вареные колбасы Молочная Стародворская Бордо Весовые П/а Стародворье</t>
        </is>
      </c>
      <c r="I126" s="7" t="inlineStr"/>
      <c r="J126" s="7" t="inlineStr"/>
      <c r="K126" s="8" t="inlineStr">
        <is>
          <t>кг</t>
        </is>
      </c>
      <c r="L126" s="38" t="n">
        <v>0</v>
      </c>
      <c r="M126" s="42">
        <f>IFERROR(IF(L126="",0,CEILING((L126/$E126),1)*$E126),"")</f>
        <v/>
      </c>
      <c r="N126" s="9">
        <f>IFERROR(IF(M126=0,"",ROUNDUP(M126/E126,0)*0.02039),"")</f>
        <v/>
      </c>
      <c r="O126" s="10" t="inlineStr"/>
      <c r="P126" s="11" t="inlineStr"/>
    </row>
    <row r="127" ht="15" customHeight="1">
      <c r="A127" s="136" t="inlineStr">
        <is>
          <t>SU001778</t>
        </is>
      </c>
      <c r="B127" s="50" t="n"/>
      <c r="C127" s="5" t="n">
        <v>1.35</v>
      </c>
      <c r="D127" s="6" t="n">
        <v>8</v>
      </c>
      <c r="E127" s="5" t="n">
        <v>10.8</v>
      </c>
      <c r="F127" s="5" t="n"/>
      <c r="G127" s="6" t="n">
        <v>55</v>
      </c>
      <c r="H127" s="137" t="inlineStr">
        <is>
          <t>Вареные колбасы Русская Стародворская Бордо Весовые П/а Стародворье</t>
        </is>
      </c>
      <c r="I127" s="7" t="inlineStr"/>
      <c r="J127" s="7" t="inlineStr"/>
      <c r="K127" s="8" t="inlineStr">
        <is>
          <t>кг</t>
        </is>
      </c>
      <c r="L127" s="38" t="n">
        <v>22</v>
      </c>
      <c r="M127" s="42">
        <f>IFERROR(IF(L127="",0,CEILING((L127/$E127),1)*$E127),"")</f>
        <v/>
      </c>
      <c r="N127" s="9">
        <f>IFERROR(IF(M127=0,"",ROUNDUP(M127/E127,0)*0.02175),"")</f>
        <v/>
      </c>
      <c r="O127" s="10" t="inlineStr"/>
      <c r="P127" s="11" t="inlineStr"/>
    </row>
    <row r="128" ht="15" customHeight="1">
      <c r="A128" s="136" t="inlineStr">
        <is>
          <t>SU000043</t>
        </is>
      </c>
      <c r="B128" s="50" t="inlineStr">
        <is>
          <t>246</t>
        </is>
      </c>
      <c r="C128" s="5" t="n">
        <v>1.35</v>
      </c>
      <c r="D128" s="6" t="n">
        <v>8</v>
      </c>
      <c r="E128" s="5" t="n">
        <v>10.8</v>
      </c>
      <c r="F128" s="5" t="n"/>
      <c r="G128" s="6" t="n">
        <v>55</v>
      </c>
      <c r="H128" s="140" t="inlineStr">
        <is>
          <t>Вареные колбасы Стародворская Бордо Весовые П/а Стародворье</t>
        </is>
      </c>
      <c r="I128" s="7" t="inlineStr"/>
      <c r="J128" s="7" t="inlineStr"/>
      <c r="K128" s="8" t="inlineStr">
        <is>
          <t>кг</t>
        </is>
      </c>
      <c r="L128" s="38" t="n">
        <v>0</v>
      </c>
      <c r="M128" s="42">
        <f>IFERROR(IF(L128="",0,CEILING((L128/$E128),1)*$E128),"")</f>
        <v/>
      </c>
      <c r="N128" s="9">
        <f>IFERROR(IF(M128=0,"",ROUNDUP(M128/E128,0)*0.02175),"")</f>
        <v/>
      </c>
      <c r="O128" s="10" t="inlineStr"/>
      <c r="P128" s="11" t="inlineStr"/>
    </row>
    <row r="129" ht="15" customHeight="1">
      <c r="A129" s="136" t="inlineStr">
        <is>
          <t>SU001800</t>
        </is>
      </c>
      <c r="B129" s="50" t="inlineStr">
        <is>
          <t>060</t>
        </is>
      </c>
      <c r="C129" s="5" t="n">
        <v>0.5</v>
      </c>
      <c r="D129" s="6" t="n">
        <v>10</v>
      </c>
      <c r="E129" s="5" t="n">
        <v>5</v>
      </c>
      <c r="F129" s="5" t="n"/>
      <c r="G129" s="6" t="n">
        <v>55</v>
      </c>
      <c r="H129" s="137" t="inlineStr">
        <is>
          <t>Вареные колбасы Докторская стародворская Бордо Фикс.вес 0,5 П/а Стародворье</t>
        </is>
      </c>
      <c r="I129" s="7" t="inlineStr"/>
      <c r="J129" s="7" t="inlineStr"/>
      <c r="K129" s="8" t="inlineStr">
        <is>
          <t>кг</t>
        </is>
      </c>
      <c r="L129" s="38" t="n">
        <v>0</v>
      </c>
      <c r="M129" s="42">
        <f>IFERROR(IF(L129="",0,CEILING((L129/$E129),1)*$E129),"")</f>
        <v/>
      </c>
      <c r="N129" s="9">
        <f>IFERROR(IF(M129=0,"",ROUNDUP(M129/E129,0)*0.00937),"")</f>
        <v/>
      </c>
      <c r="O129" s="10" t="inlineStr"/>
      <c r="P129" s="11" t="inlineStr"/>
    </row>
    <row r="130" ht="15" customHeight="1">
      <c r="A130" s="136" t="inlineStr">
        <is>
          <t>SU001805</t>
        </is>
      </c>
      <c r="B130" s="50" t="n"/>
      <c r="C130" s="5" t="n">
        <v>0.5</v>
      </c>
      <c r="D130" s="6" t="n">
        <v>10</v>
      </c>
      <c r="E130" s="5" t="n">
        <v>5</v>
      </c>
      <c r="F130" s="5" t="n"/>
      <c r="G130" s="6" t="n">
        <v>55</v>
      </c>
      <c r="H130" s="140" t="inlineStr">
        <is>
          <t>Вареные колбасы Докторская традиционная Бордо Фикс.вес 0,5 П/а Стародворье</t>
        </is>
      </c>
      <c r="I130" s="7" t="inlineStr"/>
      <c r="J130" s="7" t="inlineStr"/>
      <c r="K130" s="8" t="inlineStr">
        <is>
          <t>кг</t>
        </is>
      </c>
      <c r="L130" s="38" t="n">
        <v>0</v>
      </c>
      <c r="M130" s="42">
        <f>IFERROR(IF(L130="",0,CEILING((L130/$E130),1)*$E130),"")</f>
        <v/>
      </c>
      <c r="N130" s="9">
        <f>IFERROR(IF(M130=0,"",ROUNDUP(M130/E130,0)*0.00937),"")</f>
        <v/>
      </c>
      <c r="O130" s="10" t="inlineStr"/>
      <c r="P130" s="11" t="inlineStr"/>
    </row>
    <row r="131" ht="15" customHeight="1">
      <c r="A131" s="136" t="inlineStr">
        <is>
          <t>SU001829</t>
        </is>
      </c>
      <c r="B131" s="50" t="n"/>
      <c r="C131" s="5" t="n">
        <v>0.5</v>
      </c>
      <c r="D131" s="6" t="n">
        <v>10</v>
      </c>
      <c r="E131" s="5" t="n">
        <v>5</v>
      </c>
      <c r="F131" s="5" t="n"/>
      <c r="G131" s="6" t="n">
        <v>55</v>
      </c>
      <c r="H131" s="137" t="inlineStr">
        <is>
          <t>Вареные колбасы Молочная Стародворская Бордо Фикс.вес 0,5 П/а Стародворье</t>
        </is>
      </c>
      <c r="I131" s="7" t="inlineStr"/>
      <c r="J131" s="7" t="inlineStr"/>
      <c r="K131" s="8" t="inlineStr">
        <is>
          <t>кг</t>
        </is>
      </c>
      <c r="L131" s="38" t="n">
        <v>10</v>
      </c>
      <c r="M131" s="42">
        <f>IFERROR(IF(L131="",0,CEILING((L131/$E131),1)*$E131),"")</f>
        <v/>
      </c>
      <c r="N131" s="9">
        <f>IFERROR(IF(M131=0,"",ROUNDUP(M131/E131,0)*0.00937),"")</f>
        <v/>
      </c>
      <c r="O131" s="10" t="inlineStr"/>
      <c r="P131" s="11" t="inlineStr"/>
    </row>
    <row r="132" ht="15" customHeight="1">
      <c r="A132" s="136" t="inlineStr">
        <is>
          <t>SU002823</t>
        </is>
      </c>
      <c r="B132" s="50" t="n"/>
      <c r="C132" s="5" t="n">
        <v>0.45</v>
      </c>
      <c r="D132" s="6" t="n">
        <v>6</v>
      </c>
      <c r="E132" s="5" t="n">
        <v>2.7</v>
      </c>
      <c r="F132" s="5" t="n"/>
      <c r="G132" s="6" t="n">
        <v>55</v>
      </c>
      <c r="H132" s="140" t="inlineStr">
        <is>
          <t>Вареные колбасы Сочинка с сочным окороком ТМ Стародворье ф/в 0,45 кг</t>
        </is>
      </c>
      <c r="I132" s="7" t="inlineStr"/>
      <c r="J132" s="7" t="inlineStr"/>
      <c r="K132" s="8" t="inlineStr">
        <is>
          <t>кг</t>
        </is>
      </c>
      <c r="L132" s="38" t="n">
        <v>0</v>
      </c>
      <c r="M132" s="42">
        <f>IFERROR(IF(L132="",0,CEILING((L132/$E132),1)*$E132),"")</f>
        <v/>
      </c>
      <c r="N132" s="9">
        <f>IFERROR(IF(M132=0,"",ROUNDUP(M132/E132,0)*0.00753),"")</f>
        <v/>
      </c>
      <c r="O132" s="10" t="inlineStr"/>
      <c r="P132" s="11" t="inlineStr"/>
    </row>
    <row r="133" ht="15" customHeight="1">
      <c r="A133" s="136" t="inlineStr">
        <is>
          <t>SU000078</t>
        </is>
      </c>
      <c r="B133" s="50" t="n"/>
      <c r="C133" s="5" t="n">
        <v>0.4</v>
      </c>
      <c r="D133" s="6" t="n">
        <v>10</v>
      </c>
      <c r="E133" s="5" t="n">
        <v>4</v>
      </c>
      <c r="F133" s="5" t="n"/>
      <c r="G133" s="6" t="n">
        <v>55</v>
      </c>
      <c r="H133" s="140" t="inlineStr">
        <is>
          <t>Вареные колбасы Стародворская Бордо Фикс.вес 0,4 П/а Стародворье</t>
        </is>
      </c>
      <c r="I133" s="7" t="inlineStr"/>
      <c r="J133" s="7" t="inlineStr"/>
      <c r="K133" s="8" t="inlineStr">
        <is>
          <t>кг</t>
        </is>
      </c>
      <c r="L133" s="38" t="n">
        <v>0</v>
      </c>
      <c r="M133" s="42">
        <f>IFERROR(IF(L133="",0,CEILING((L133/$E133),1)*$E133),"")</f>
        <v/>
      </c>
      <c r="N133" s="9">
        <f>IFERROR(IF(M133=0,"",ROUNDUP(M133/E133,0)*0.00937),"")</f>
        <v/>
      </c>
      <c r="O133" s="10" t="inlineStr"/>
      <c r="P133" s="11" t="inlineStr"/>
    </row>
    <row r="134" ht="15" customHeight="1">
      <c r="A134" s="136" t="inlineStr">
        <is>
          <t>SU002616</t>
        </is>
      </c>
      <c r="B134" s="50" t="n"/>
      <c r="C134" s="5" t="n">
        <v>0.4</v>
      </c>
      <c r="D134" s="6" t="n">
        <v>10</v>
      </c>
      <c r="E134" s="5" t="n">
        <v>4</v>
      </c>
      <c r="F134" s="5" t="n"/>
      <c r="G134" s="6" t="n">
        <v>55</v>
      </c>
      <c r="H134" s="140" t="inlineStr">
        <is>
          <t>Вареные колбасы Царедворская Бордо Фикс.вес 0,4 П/а стародворье</t>
        </is>
      </c>
      <c r="I134" s="7" t="inlineStr"/>
      <c r="J134" s="7" t="inlineStr"/>
      <c r="K134" s="8" t="inlineStr">
        <is>
          <t>кг</t>
        </is>
      </c>
      <c r="L134" s="38" t="n">
        <v>0</v>
      </c>
      <c r="M134" s="42">
        <f>IFERROR(IF(L134="",0,CEILING((L134/$E134),1)*$E134),"")</f>
        <v/>
      </c>
      <c r="N134" s="9">
        <f>IFERROR(IF(M134=0,"",ROUNDUP(M134/E134,0)*0.00937),"")</f>
        <v/>
      </c>
      <c r="O134" s="10" t="inlineStr"/>
      <c r="P134" s="11" t="inlineStr"/>
    </row>
    <row r="135" ht="15" customHeight="1">
      <c r="A135" s="99" t="n"/>
      <c r="B135" s="55" t="n"/>
      <c r="C135" s="120" t="n"/>
      <c r="D135" s="120" t="n"/>
      <c r="E135" s="120" t="n"/>
      <c r="F135" s="120" t="n"/>
      <c r="G135" s="121" t="n"/>
      <c r="H135" s="122" t="inlineStr">
        <is>
          <t>Итого</t>
        </is>
      </c>
      <c r="I135" s="123" t="n"/>
      <c r="J135" s="124" t="n"/>
      <c r="K135" s="12" t="inlineStr">
        <is>
          <t>кор</t>
        </is>
      </c>
      <c r="L135" s="39">
        <f>IFERROR(L121/E121,"0")+IFERROR(L122/E122,"0")+IFERROR(L123/E123,"0")+IFERROR(L124/E124,"0")+IFERROR(L125/E125,"0")+IFERROR(L126/E126,"0")+IFERROR(L127/E127,"0")+IFERROR(L128/E128,"0")+IFERROR(L129/E129,"0")+IFERROR(L130/E130,"0")+IFERROR(L131/E131,"0")+IFERROR(L132/E132,"0")+IFERROR(L133/E133,"0")+IFERROR(L134/E134,"0")</f>
        <v/>
      </c>
      <c r="M135" s="39">
        <f>IFERROR(M121/E121,"0")+IFERROR(M122/E122,"0")+IFERROR(M123/E123,"0")+IFERROR(M124/E124,"0")+IFERROR(M125/E125,"0")+IFERROR(M126/E126,"0")+IFERROR(M127/E127,"0")+IFERROR(M128/E128,"0")+IFERROR(M129/E129,"0")+IFERROR(M130/E130,"0")+IFERROR(M131/E131,"0")+IFERROR(M132/E132,"0")+IFERROR(M133/E133,"0")+IFERROR(M134/E134,"0")</f>
        <v/>
      </c>
      <c r="N135" s="13">
        <f>IFERROR(IF(N121="",0,N121),"0")+IFERROR(IF(N122="",0,N122),"0")+IFERROR(IF(N123="",0,N123),"0")+IFERROR(IF(N124="",0,N124),"0")+IFERROR(IF(N125="",0,N125),"0")+IFERROR(IF(N126="",0,N126),"0")+IFERROR(IF(N127="",0,N127),"0")+IFERROR(IF(N128="",0,N128),"0")+IFERROR(IF(N129="",0,N129),"0")+IFERROR(IF(N130="",0,N130),"0")+IFERROR(IF(N131="",0,N131),"0")+IFERROR(IF(N132="",0,N132),"0")+IFERROR(IF(N133="",0,N133),"0")+IFERROR(IF(N134="",0,N134),"0")</f>
        <v/>
      </c>
      <c r="O135" s="14" t="n"/>
      <c r="P135" s="14" t="n"/>
    </row>
    <row r="136" ht="15" customHeight="1">
      <c r="A136" s="99" t="n"/>
      <c r="B136" s="55" t="n"/>
      <c r="C136" s="120" t="n"/>
      <c r="D136" s="120" t="n"/>
      <c r="E136" s="120" t="n"/>
      <c r="F136" s="120" t="n"/>
      <c r="G136" s="121" t="n"/>
      <c r="H136" s="122" t="inlineStr">
        <is>
          <t>Итого</t>
        </is>
      </c>
      <c r="I136" s="123" t="n"/>
      <c r="J136" s="124" t="n"/>
      <c r="K136" s="12" t="inlineStr">
        <is>
          <t>кг</t>
        </is>
      </c>
      <c r="L136" s="39">
        <f>IFERROR(SUM(L121:L134),"0")</f>
        <v/>
      </c>
      <c r="M136" s="39">
        <f>IFERROR(SUM(M121:M134),"0")</f>
        <v/>
      </c>
      <c r="N136" s="12" t="n"/>
      <c r="O136" s="14" t="n"/>
      <c r="P136" s="14" t="n"/>
    </row>
    <row r="137" ht="15" customHeight="1">
      <c r="C137" s="111" t="inlineStr">
        <is>
          <t>Ветчины</t>
        </is>
      </c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</row>
    <row r="138" ht="15" customHeight="1">
      <c r="A138" s="136" t="inlineStr">
        <is>
          <t>SU002757</t>
        </is>
      </c>
      <c r="B138" s="50" t="n"/>
      <c r="C138" s="5" t="n">
        <v>0.35</v>
      </c>
      <c r="D138" s="6" t="n">
        <v>6</v>
      </c>
      <c r="E138" s="5" t="n">
        <v>2.1</v>
      </c>
      <c r="F138" s="5" t="n"/>
      <c r="G138" s="6" t="n">
        <v>50</v>
      </c>
      <c r="H138" s="140" t="inlineStr">
        <is>
          <t>Ветчина Сочинка с сочным окороком ТМ Стародворье полиамид ф/в 0,35 кг</t>
        </is>
      </c>
      <c r="I138" s="7" t="inlineStr"/>
      <c r="J138" s="7" t="inlineStr"/>
      <c r="K138" s="8" t="inlineStr">
        <is>
          <t>кг</t>
        </is>
      </c>
      <c r="L138" s="38" t="n">
        <v>0</v>
      </c>
      <c r="M138" s="42">
        <f>IFERROR(IF(L138="",0,CEILING((L138/$E138),1)*$E138),"")</f>
        <v/>
      </c>
      <c r="N138" s="9">
        <f>IFERROR(IF(M138=0,"",ROUNDUP(M138/E138,0)*0.00753),"")</f>
        <v/>
      </c>
      <c r="O138" s="10" t="inlineStr"/>
      <c r="P138" s="11" t="inlineStr"/>
    </row>
    <row r="139" ht="15" customHeight="1">
      <c r="A139" s="99" t="n"/>
      <c r="B139" s="55" t="n"/>
      <c r="C139" s="120" t="n"/>
      <c r="D139" s="120" t="n"/>
      <c r="E139" s="120" t="n"/>
      <c r="F139" s="120" t="n"/>
      <c r="G139" s="121" t="n"/>
      <c r="H139" s="122" t="inlineStr">
        <is>
          <t>Итого</t>
        </is>
      </c>
      <c r="I139" s="123" t="n"/>
      <c r="J139" s="124" t="n"/>
      <c r="K139" s="12" t="inlineStr">
        <is>
          <t>кор</t>
        </is>
      </c>
      <c r="L139" s="39">
        <f>IFERROR(L138/E138,"0")</f>
        <v/>
      </c>
      <c r="M139" s="39">
        <f>IFERROR(M138/E138,"0")</f>
        <v/>
      </c>
      <c r="N139" s="13">
        <f>IFERROR(IF(N138="",0,N138),"0")</f>
        <v/>
      </c>
      <c r="O139" s="14" t="n"/>
      <c r="P139" s="14" t="n"/>
    </row>
    <row r="140" ht="15" customHeight="1">
      <c r="A140" s="99" t="n"/>
      <c r="B140" s="55" t="n"/>
      <c r="C140" s="120" t="n"/>
      <c r="D140" s="120" t="n"/>
      <c r="E140" s="120" t="n"/>
      <c r="F140" s="120" t="n"/>
      <c r="G140" s="121" t="n"/>
      <c r="H140" s="122" t="inlineStr">
        <is>
          <t>Итого</t>
        </is>
      </c>
      <c r="I140" s="123" t="n"/>
      <c r="J140" s="124" t="n"/>
      <c r="K140" s="12" t="inlineStr">
        <is>
          <t>кг</t>
        </is>
      </c>
      <c r="L140" s="39">
        <f>IFERROR(SUM(L138:L138),"0")</f>
        <v/>
      </c>
      <c r="M140" s="39">
        <f>IFERROR(SUM(M138:M138),"0")</f>
        <v/>
      </c>
      <c r="N140" s="12" t="n"/>
      <c r="O140" s="14" t="n"/>
      <c r="P140" s="14" t="n"/>
    </row>
    <row r="141" ht="15" customHeight="1">
      <c r="C141" s="111" t="inlineStr">
        <is>
          <t>Копченые колбасы</t>
        </is>
      </c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</row>
    <row r="142" ht="15" customHeight="1">
      <c r="A142" s="136" t="inlineStr">
        <is>
          <t>SU002941</t>
        </is>
      </c>
      <c r="B142" s="50" t="n"/>
      <c r="C142" s="5" t="n">
        <v>0.9</v>
      </c>
      <c r="D142" s="6" t="n">
        <v>6</v>
      </c>
      <c r="E142" s="5" t="n">
        <v>5.4</v>
      </c>
      <c r="F142" s="5" t="n"/>
      <c r="G142" s="6" t="n">
        <v>40</v>
      </c>
      <c r="H142" s="140" t="inlineStr">
        <is>
          <t>В/к колбасы "Сочинка по-европейски с сочной грудинкой" Весовой фиброуз ТМ "Стародворье"</t>
        </is>
      </c>
      <c r="I142" s="7" t="inlineStr"/>
      <c r="J142" s="7" t="inlineStr"/>
      <c r="K142" s="8" t="inlineStr">
        <is>
          <t>кг</t>
        </is>
      </c>
      <c r="L142" s="38" t="n">
        <v>0</v>
      </c>
      <c r="M142" s="42">
        <f>IFERROR(IF(L142="",0,CEILING((L142/$E142),1)*$E142),"")</f>
        <v/>
      </c>
      <c r="N142" s="9">
        <f>IFERROR(IF(M142=0,"",ROUNDUP(M142/E142,0)*0.02175),"")</f>
        <v/>
      </c>
      <c r="O142" s="10" t="inlineStr"/>
      <c r="P142" s="11" t="inlineStr">
        <is>
          <t>Новинка</t>
        </is>
      </c>
    </row>
    <row r="143" ht="15" customHeight="1">
      <c r="A143" s="136" t="inlineStr">
        <is>
          <t>SU002943</t>
        </is>
      </c>
      <c r="B143" s="50" t="n"/>
      <c r="C143" s="5" t="n">
        <v>0.9</v>
      </c>
      <c r="D143" s="6" t="n">
        <v>6</v>
      </c>
      <c r="E143" s="5" t="n">
        <v>5.4</v>
      </c>
      <c r="F143" s="5" t="n"/>
      <c r="G143" s="6" t="n">
        <v>40</v>
      </c>
      <c r="H143" s="140" t="inlineStr">
        <is>
          <t>В/к колбасы "Сочинка по-фински с сочным окороком" Весовой фиброуз ТМ "Стародворье"</t>
        </is>
      </c>
      <c r="I143" s="7" t="inlineStr"/>
      <c r="J143" s="7" t="inlineStr"/>
      <c r="K143" s="8" t="inlineStr">
        <is>
          <t>кг</t>
        </is>
      </c>
      <c r="L143" s="38" t="n">
        <v>0</v>
      </c>
      <c r="M143" s="42">
        <f>IFERROR(IF(L143="",0,CEILING((L143/$E143),1)*$E143),"")</f>
        <v/>
      </c>
      <c r="N143" s="9">
        <f>IFERROR(IF(M143=0,"",ROUNDUP(M143/E143,0)*0.02175),"")</f>
        <v/>
      </c>
      <c r="O143" s="10" t="inlineStr"/>
      <c r="P143" s="11" t="inlineStr">
        <is>
          <t>Новинка</t>
        </is>
      </c>
    </row>
    <row r="144" ht="15" customHeight="1">
      <c r="A144" s="136" t="inlineStr">
        <is>
          <t>SU001820</t>
        </is>
      </c>
      <c r="B144" s="50" t="inlineStr">
        <is>
          <t>243</t>
        </is>
      </c>
      <c r="C144" s="5" t="n">
        <v>0.7</v>
      </c>
      <c r="D144" s="6" t="n">
        <v>6</v>
      </c>
      <c r="E144" s="5" t="n">
        <v>4.2</v>
      </c>
      <c r="F144" s="5" t="n"/>
      <c r="G144" s="6" t="n">
        <v>35</v>
      </c>
      <c r="H144" s="160" t="inlineStr">
        <is>
          <t>В/к колбасы Зернистый Бордо Весовые Фиброуз в/у Стародворье</t>
        </is>
      </c>
      <c r="I144" s="7" t="inlineStr"/>
      <c r="J144" s="7" t="inlineStr"/>
      <c r="K144" s="8" t="inlineStr">
        <is>
          <t>кг</t>
        </is>
      </c>
      <c r="L144" s="38" t="n">
        <v>0</v>
      </c>
      <c r="M144" s="42">
        <f>IFERROR(IF(L144="",0,CEILING((L144/$E144),1)*$E144),"")</f>
        <v/>
      </c>
      <c r="N144" s="9">
        <f>IFERROR(IF(M144=0,"",ROUNDUP(M144/E144,0)*0.00753),"")</f>
        <v/>
      </c>
      <c r="O144" s="10" t="inlineStr"/>
      <c r="P144" s="11" t="inlineStr"/>
    </row>
    <row r="145" ht="15" customHeight="1">
      <c r="A145" s="136" t="inlineStr">
        <is>
          <t>SU001822</t>
        </is>
      </c>
      <c r="B145" s="50" t="inlineStr">
        <is>
          <t>244</t>
        </is>
      </c>
      <c r="C145" s="5" t="n">
        <v>0.7</v>
      </c>
      <c r="D145" s="6" t="n">
        <v>6</v>
      </c>
      <c r="E145" s="5" t="n">
        <v>4.2</v>
      </c>
      <c r="F145" s="5" t="n"/>
      <c r="G145" s="6" t="n">
        <v>40</v>
      </c>
      <c r="H145" s="160" t="inlineStr">
        <is>
          <t>В/к колбасы Кремлевский Бордо Весовые Фиброуз в/у Стародворье</t>
        </is>
      </c>
      <c r="I145" s="7" t="inlineStr"/>
      <c r="J145" s="7" t="inlineStr"/>
      <c r="K145" s="8" t="inlineStr">
        <is>
          <t>кг</t>
        </is>
      </c>
      <c r="L145" s="38" t="n">
        <v>100</v>
      </c>
      <c r="M145" s="42">
        <f>IFERROR(IF(L145="",0,CEILING((L145/$E145),1)*$E145),"")</f>
        <v/>
      </c>
      <c r="N145" s="9">
        <f>IFERROR(IF(M145=0,"",ROUNDUP(M145/E145,0)*0.00753),"")</f>
        <v/>
      </c>
      <c r="O145" s="10" t="inlineStr"/>
      <c r="P145" s="11" t="inlineStr"/>
    </row>
    <row r="146" ht="15" customHeight="1">
      <c r="A146" s="136" t="inlineStr">
        <is>
          <t>SU002756</t>
        </is>
      </c>
      <c r="B146" s="50" t="n"/>
      <c r="C146" s="5" t="n">
        <v>0.7</v>
      </c>
      <c r="D146" s="6" t="n">
        <v>6</v>
      </c>
      <c r="E146" s="5" t="n">
        <v>4.2</v>
      </c>
      <c r="F146" s="5" t="n"/>
      <c r="G146" s="6" t="n">
        <v>40</v>
      </c>
      <c r="H146" s="140" t="inlineStr">
        <is>
          <t>Колбаса Мясорубская ТМ Стародворье с рубленой грудинкой в оболочке фиброуз в вакуумной упаковке</t>
        </is>
      </c>
      <c r="I146" s="7" t="inlineStr"/>
      <c r="J146" s="7" t="inlineStr"/>
      <c r="K146" s="8" t="inlineStr">
        <is>
          <t>кг</t>
        </is>
      </c>
      <c r="L146" s="38" t="n">
        <v>0</v>
      </c>
      <c r="M146" s="42">
        <f>IFERROR(IF(L146="",0,CEILING((L146/$E146),1)*$E146),"")</f>
        <v/>
      </c>
      <c r="N146" s="9">
        <f>IFERROR(IF(M146=0,"",ROUNDUP(M146/E146,0)*0.00753),"")</f>
        <v/>
      </c>
      <c r="O146" s="10" t="inlineStr"/>
      <c r="P146" s="11" t="inlineStr"/>
    </row>
    <row r="147" ht="15" customHeight="1">
      <c r="A147" s="136" t="inlineStr">
        <is>
          <t>SU002876</t>
        </is>
      </c>
      <c r="B147" s="50" t="n"/>
      <c r="C147" s="5" t="n">
        <v>0.7</v>
      </c>
      <c r="D147" s="6" t="n">
        <v>6</v>
      </c>
      <c r="E147" s="5" t="n">
        <v>4.2</v>
      </c>
      <c r="F147" s="5" t="n"/>
      <c r="G147" s="6" t="n">
        <v>40</v>
      </c>
      <c r="H147" s="140" t="inlineStr">
        <is>
          <t>Копченые колбасы Салями Мясорубская с рубленым шпиком Бордо Весовой фиброуз Стародворье</t>
        </is>
      </c>
      <c r="I147" s="7" t="inlineStr"/>
      <c r="J147" s="7" t="inlineStr"/>
      <c r="K147" s="8" t="inlineStr">
        <is>
          <t>кг</t>
        </is>
      </c>
      <c r="L147" s="38" t="n">
        <v>0</v>
      </c>
      <c r="M147" s="42">
        <f>IFERROR(IF(L147="",0,CEILING((L147/$E147),1)*$E147),"")</f>
        <v/>
      </c>
      <c r="N147" s="9">
        <f>IFERROR(IF(M147=0,"",ROUNDUP(M147/E147,0)*0.00753),"")</f>
        <v/>
      </c>
      <c r="O147" s="10" t="inlineStr"/>
      <c r="P147" s="11" t="inlineStr"/>
    </row>
    <row r="148" ht="15" customHeight="1">
      <c r="A148" s="136" t="inlineStr">
        <is>
          <t>SU002847</t>
        </is>
      </c>
      <c r="B148" s="50" t="n"/>
      <c r="C148" s="5" t="n">
        <v>0.7</v>
      </c>
      <c r="D148" s="6" t="n">
        <v>6</v>
      </c>
      <c r="E148" s="5" t="n">
        <v>4.2</v>
      </c>
      <c r="F148" s="5" t="n"/>
      <c r="G148" s="6" t="n">
        <v>40</v>
      </c>
      <c r="H148" s="140" t="inlineStr">
        <is>
          <t>В/к колбасы Сервелат Мясорубский с мелкорубленным окороком Бордо Весовой фиброуз Стародворье</t>
        </is>
      </c>
      <c r="I148" s="7" t="inlineStr"/>
      <c r="J148" s="7" t="inlineStr"/>
      <c r="K148" s="8" t="inlineStr">
        <is>
          <t>кг</t>
        </is>
      </c>
      <c r="L148" s="38" t="n">
        <v>0</v>
      </c>
      <c r="M148" s="42">
        <f>IFERROR(IF(L148="",0,CEILING((L148/$E148),1)*$E148),"")</f>
        <v/>
      </c>
      <c r="N148" s="9">
        <f>IFERROR(IF(M148=0,"",ROUNDUP(M148/E148,0)*0.00753),"")</f>
        <v/>
      </c>
      <c r="O148" s="10" t="inlineStr"/>
      <c r="P148" s="11" t="inlineStr"/>
    </row>
    <row r="149" ht="15" customHeight="1">
      <c r="A149" s="136" t="inlineStr">
        <is>
          <t>SU002579</t>
        </is>
      </c>
      <c r="B149" s="50" t="inlineStr">
        <is>
          <t>079</t>
        </is>
      </c>
      <c r="C149" s="5" t="n">
        <v>0.35</v>
      </c>
      <c r="D149" s="6" t="n">
        <v>6</v>
      </c>
      <c r="E149" s="5" t="n">
        <v>2.1</v>
      </c>
      <c r="F149" s="5" t="n"/>
      <c r="G149" s="6" t="n">
        <v>40</v>
      </c>
      <c r="H149" s="137" t="inlineStr">
        <is>
          <t>В/к колбасы Кремлевский срез Бордо Фикс.вес 0,35 Фиброуз в/у Стародворье</t>
        </is>
      </c>
      <c r="I149" s="7" t="inlineStr"/>
      <c r="J149" s="7" t="inlineStr"/>
      <c r="K149" s="8" t="inlineStr">
        <is>
          <t>кг</t>
        </is>
      </c>
      <c r="L149" s="38" t="n">
        <v>20</v>
      </c>
      <c r="M149" s="42">
        <f>IFERROR(IF(L149="",0,CEILING((L149/$E149),1)*$E149),"")</f>
        <v/>
      </c>
      <c r="N149" s="9">
        <f>IFERROR(IF(M149=0,"",ROUNDUP(M149/E149,0)*0.00502),"")</f>
        <v/>
      </c>
      <c r="O149" s="10" t="inlineStr"/>
      <c r="P149" s="11" t="inlineStr"/>
    </row>
    <row r="150" ht="15" customHeight="1">
      <c r="A150" s="136" t="inlineStr">
        <is>
          <t>SU002660</t>
        </is>
      </c>
      <c r="B150" s="50" t="n"/>
      <c r="C150" s="5" t="n">
        <v>0.35</v>
      </c>
      <c r="D150" s="6" t="n">
        <v>6</v>
      </c>
      <c r="E150" s="5" t="n">
        <v>2.1</v>
      </c>
      <c r="F150" s="5" t="n"/>
      <c r="G150" s="6" t="n">
        <v>40</v>
      </c>
      <c r="H150" s="137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I150" s="7" t="inlineStr"/>
      <c r="J150" s="7" t="inlineStr"/>
      <c r="K150" s="8" t="inlineStr">
        <is>
          <t>кг</t>
        </is>
      </c>
      <c r="L150" s="38" t="n">
        <v>10</v>
      </c>
      <c r="M150" s="42">
        <f>IFERROR(IF(L150="",0,CEILING((L150/$E150),1)*$E150),"")</f>
        <v/>
      </c>
      <c r="N150" s="9">
        <f>IFERROR(IF(M150=0,"",ROUNDUP(M150/E150,0)*0.00502),"")</f>
        <v/>
      </c>
      <c r="O150" s="10" t="inlineStr"/>
      <c r="P150" s="11" t="inlineStr"/>
    </row>
    <row r="151" ht="15" customHeight="1">
      <c r="A151" s="136" t="inlineStr">
        <is>
          <t>SU002826</t>
        </is>
      </c>
      <c r="B151" s="50" t="n"/>
      <c r="C151" s="5" t="n">
        <v>0.4</v>
      </c>
      <c r="D151" s="6" t="n">
        <v>6</v>
      </c>
      <c r="E151" s="5" t="n">
        <v>2.4</v>
      </c>
      <c r="F151" s="5" t="n"/>
      <c r="G151" s="6" t="n">
        <v>40</v>
      </c>
      <c r="H151" s="140" t="inlineStr">
        <is>
          <t>В/к колбасы Мясорубская с рубленой грудинкой срез Бордо Фикс.вес 0,4 фиброуз в/у Стародворье</t>
        </is>
      </c>
      <c r="I151" s="7" t="inlineStr"/>
      <c r="J151" s="7" t="inlineStr"/>
      <c r="K151" s="8" t="inlineStr">
        <is>
          <t>кг</t>
        </is>
      </c>
      <c r="L151" s="38" t="n">
        <v>0</v>
      </c>
      <c r="M151" s="42">
        <f>IFERROR(IF(L151="",0,CEILING((L151/$E151),1)*$E151),"")</f>
        <v/>
      </c>
      <c r="N151" s="9">
        <f>IFERROR(IF(M151=0,"",ROUNDUP(M151/E151,0)*0.00753),"")</f>
        <v/>
      </c>
      <c r="O151" s="10" t="inlineStr"/>
      <c r="P151" s="11" t="inlineStr"/>
    </row>
    <row r="152" ht="15" customHeight="1">
      <c r="A152" s="136" t="inlineStr">
        <is>
          <t>SU002659</t>
        </is>
      </c>
      <c r="B152" s="50" t="n"/>
      <c r="C152" s="5" t="n">
        <v>0.4</v>
      </c>
      <c r="D152" s="6" t="n">
        <v>6</v>
      </c>
      <c r="E152" s="5" t="n">
        <v>2.4</v>
      </c>
      <c r="F152" s="5" t="n"/>
      <c r="G152" s="6" t="n">
        <v>40</v>
      </c>
      <c r="H152" s="140" t="inlineStr">
        <is>
          <t>В/к колбасы Сервелат Мясорубский с мелкорубленным окороком срез Бордо Фикс.вес 0,4 фиброуз Стародворье</t>
        </is>
      </c>
      <c r="I152" s="7" t="inlineStr"/>
      <c r="J152" s="7" t="inlineStr"/>
      <c r="K152" s="8" t="inlineStr">
        <is>
          <t>кг</t>
        </is>
      </c>
      <c r="L152" s="38" t="n">
        <v>0</v>
      </c>
      <c r="M152" s="42">
        <f>IFERROR(IF(L152="",0,CEILING((L152/$E152),1)*$E152),"")</f>
        <v/>
      </c>
      <c r="N152" s="9">
        <f>IFERROR(IF(M152=0,"",ROUNDUP(M152/E152,0)*0.00502),"")</f>
        <v/>
      </c>
      <c r="O152" s="10" t="inlineStr"/>
      <c r="P152" s="11" t="inlineStr"/>
    </row>
    <row r="153" ht="15" customHeight="1">
      <c r="A153" s="136" t="inlineStr">
        <is>
          <t>SU002617</t>
        </is>
      </c>
      <c r="B153" s="50" t="n"/>
      <c r="C153" s="5" t="n">
        <v>0.35</v>
      </c>
      <c r="D153" s="6" t="n">
        <v>6</v>
      </c>
      <c r="E153" s="5" t="n">
        <v>2.1</v>
      </c>
      <c r="F153" s="5" t="n"/>
      <c r="G153" s="6" t="n">
        <v>40</v>
      </c>
      <c r="H153" s="146" t="inlineStr">
        <is>
          <t>В/к колбасы Сервелат Филедворский срез Бордо Фикс.вес 0,35 фиброуз в/у стародворье</t>
        </is>
      </c>
      <c r="I153" s="7" t="inlineStr"/>
      <c r="J153" s="7" t="inlineStr"/>
      <c r="K153" s="8" t="inlineStr">
        <is>
          <t>кг</t>
        </is>
      </c>
      <c r="L153" s="38" t="n">
        <v>4.2</v>
      </c>
      <c r="M153" s="42">
        <f>IFERROR(IF(L153="",0,CEILING((L153/$E153),1)*$E153),"")</f>
        <v/>
      </c>
      <c r="N153" s="9">
        <f>IFERROR(IF(M153=0,"",ROUNDUP(M153/E153,0)*0.00502),"")</f>
        <v/>
      </c>
      <c r="O153" s="10" t="inlineStr"/>
      <c r="P153" s="11" t="inlineStr"/>
    </row>
    <row r="154" ht="15" customHeight="1">
      <c r="A154" s="136" t="inlineStr">
        <is>
          <t>SU002877</t>
        </is>
      </c>
      <c r="B154" s="50" t="n"/>
      <c r="C154" s="5" t="n">
        <v>0.35</v>
      </c>
      <c r="D154" s="6" t="n">
        <v>6</v>
      </c>
      <c r="E154" s="5" t="n">
        <v>2.1</v>
      </c>
      <c r="F154" s="5" t="n"/>
      <c r="G154" s="6" t="n">
        <v>40</v>
      </c>
      <c r="H154" s="146" t="inlineStr">
        <is>
          <t>Копченые колбасы Салями Мясорубская с рубленым шпиком срез Бордо ф/в 0,35 фиброуз Стародворье</t>
        </is>
      </c>
      <c r="I154" s="7" t="inlineStr"/>
      <c r="J154" s="7" t="inlineStr"/>
      <c r="K154" s="8" t="inlineStr">
        <is>
          <t>кг</t>
        </is>
      </c>
      <c r="L154" s="38" t="n">
        <v>4.2</v>
      </c>
      <c r="M154" s="42">
        <f>IFERROR(IF(L154="",0,CEILING((L154/$E154),1)*$E154),"")</f>
        <v/>
      </c>
      <c r="N154" s="9">
        <f>IFERROR(IF(M154=0,"",ROUNDUP(M154/E154,0)*0.00502),"")</f>
        <v/>
      </c>
      <c r="O154" s="10" t="inlineStr"/>
      <c r="P154" s="11" t="inlineStr"/>
    </row>
    <row r="155" ht="15" customHeight="1">
      <c r="A155" s="136" t="inlineStr">
        <is>
          <t>SU002848</t>
        </is>
      </c>
      <c r="B155" s="50" t="n"/>
      <c r="C155" s="5" t="n">
        <v>0.35</v>
      </c>
      <c r="D155" s="6" t="n">
        <v>6</v>
      </c>
      <c r="E155" s="5" t="n">
        <v>2.1</v>
      </c>
      <c r="F155" s="5" t="n"/>
      <c r="G155" s="6" t="n">
        <v>40</v>
      </c>
      <c r="H155" s="146" t="inlineStr">
        <is>
          <t>В/к колбасы Сервелат Мясорубский с мелкорубленным окороком срез Бордо Фикс.вес 0,35 фиброуз Стародворье</t>
        </is>
      </c>
      <c r="I155" s="7" t="inlineStr"/>
      <c r="J155" s="7" t="inlineStr"/>
      <c r="K155" s="8" t="inlineStr">
        <is>
          <t>кг</t>
        </is>
      </c>
      <c r="L155" s="38" t="n">
        <v>4.2</v>
      </c>
      <c r="M155" s="42">
        <f>IFERROR(IF(L155="",0,CEILING((L155/$E155),1)*$E155),"")</f>
        <v/>
      </c>
      <c r="N155" s="9">
        <f>IFERROR(IF(M155=0,"",ROUNDUP(M155/E155,0)*0.00502),"")</f>
        <v/>
      </c>
      <c r="O155" s="10" t="inlineStr"/>
      <c r="P155" s="11" t="inlineStr"/>
    </row>
    <row r="156" ht="15" customHeight="1">
      <c r="A156" s="99" t="n"/>
      <c r="B156" s="55" t="n"/>
      <c r="C156" s="120" t="n"/>
      <c r="D156" s="120" t="n"/>
      <c r="E156" s="120" t="n"/>
      <c r="F156" s="120" t="n"/>
      <c r="G156" s="121" t="n"/>
      <c r="H156" s="122" t="inlineStr">
        <is>
          <t>Итого</t>
        </is>
      </c>
      <c r="I156" s="123" t="n"/>
      <c r="J156" s="124" t="n"/>
      <c r="K156" s="12" t="inlineStr">
        <is>
          <t>кор</t>
        </is>
      </c>
      <c r="L156" s="39">
        <f>IFERROR(L142/E142,"0")+IFERROR(L143/E143,"0")+IFERROR(L144/E144,"0")+IFERROR(L145/E145,"0")+IFERROR(L146/E146,"0")+IFERROR(L147/E147,"0")+IFERROR(L148/E148,"0")+IFERROR(L149/E149,"0")+IFERROR(L150/E150,"0")+IFERROR(L151/E151,"0")+IFERROR(L152/E152,"0")+IFERROR(L153/E153,"0")+IFERROR(L154/E154,"0")+IFERROR(L155/E155,"0")</f>
        <v/>
      </c>
      <c r="M156" s="39">
        <f>IFERROR(M142/E142,"0")+IFERROR(M143/E143,"0")+IFERROR(M144/E144,"0")+IFERROR(M145/E145,"0")+IFERROR(M146/E146,"0")+IFERROR(M147/E147,"0")+IFERROR(M148/E148,"0")+IFERROR(M149/E149,"0")+IFERROR(M150/E150,"0")+IFERROR(M151/E151,"0")+IFERROR(M152/E152,"0")+IFERROR(M153/E153,"0")+IFERROR(M154/E154,"0")+IFERROR(M155/E155,"0")</f>
        <v/>
      </c>
      <c r="N156" s="13">
        <f>IFERROR(IF(N142="",0,N142),"0")+IFERROR(IF(N143="",0,N143),"0")+IFERROR(IF(N144="",0,N144),"0")+IFERROR(IF(N145="",0,N145),"0")+IFERROR(IF(N146="",0,N146),"0")+IFERROR(IF(N147="",0,N147),"0")+IFERROR(IF(N148="",0,N148),"0")+IFERROR(IF(N149="",0,N149),"0")+IFERROR(IF(N150="",0,N150),"0")+IFERROR(IF(N151="",0,N151),"0")+IFERROR(IF(N152="",0,N152),"0")+IFERROR(IF(N153="",0,N153),"0")+IFERROR(IF(N154="",0,N154),"0")+IFERROR(IF(N155="",0,N155),"0")</f>
        <v/>
      </c>
      <c r="O156" s="14" t="n"/>
      <c r="P156" s="14" t="n"/>
    </row>
    <row r="157" ht="15" customHeight="1">
      <c r="A157" s="99" t="n"/>
      <c r="B157" s="55" t="n"/>
      <c r="C157" s="120" t="n"/>
      <c r="D157" s="120" t="n"/>
      <c r="E157" s="120" t="n"/>
      <c r="F157" s="120" t="n"/>
      <c r="G157" s="121" t="n"/>
      <c r="H157" s="122" t="inlineStr">
        <is>
          <t>Итого</t>
        </is>
      </c>
      <c r="I157" s="123" t="n"/>
      <c r="J157" s="124" t="n"/>
      <c r="K157" s="12" t="inlineStr">
        <is>
          <t>кг</t>
        </is>
      </c>
      <c r="L157" s="39">
        <f>IFERROR(SUM(L142:L155),"0")</f>
        <v/>
      </c>
      <c r="M157" s="39">
        <f>IFERROR(SUM(M142:M155),"0")</f>
        <v/>
      </c>
      <c r="N157" s="12" t="n"/>
      <c r="O157" s="14" t="n"/>
      <c r="P157" s="14" t="n"/>
    </row>
    <row r="158" ht="15" customHeight="1">
      <c r="C158" s="111" t="inlineStr">
        <is>
          <t>Сосиски</t>
        </is>
      </c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</row>
    <row r="159" ht="15" customHeight="1">
      <c r="A159" s="136" t="inlineStr">
        <is>
          <t>SU002843</t>
        </is>
      </c>
      <c r="B159" s="50" t="n"/>
      <c r="C159" s="5" t="n">
        <v>1.35</v>
      </c>
      <c r="D159" s="6" t="n">
        <v>6</v>
      </c>
      <c r="E159" s="5" t="n">
        <v>8.1</v>
      </c>
      <c r="F159" s="5" t="n"/>
      <c r="G159" s="6" t="n">
        <v>40</v>
      </c>
      <c r="H159" s="140" t="inlineStr">
        <is>
          <t>Сосиски "Сочинки Молочные" Весовой п/а мгс ТМ "Стародворье"</t>
        </is>
      </c>
      <c r="I159" s="7" t="inlineStr"/>
      <c r="J159" s="7" t="inlineStr"/>
      <c r="K159" s="8" t="inlineStr">
        <is>
          <t>кг</t>
        </is>
      </c>
      <c r="L159" s="38" t="n">
        <v>0</v>
      </c>
      <c r="M159" s="42">
        <f>IFERROR(IF(L159="",0,CEILING((L159/$E159),1)*$E159),"")</f>
        <v/>
      </c>
      <c r="N159" s="9">
        <f>IFERROR(IF(M159=0,"",ROUNDUP(M159/E159,0)*0.02175),"")</f>
        <v/>
      </c>
      <c r="O159" s="10" t="inlineStr"/>
      <c r="P159" s="11" t="inlineStr">
        <is>
          <t>Новинка</t>
        </is>
      </c>
    </row>
    <row r="160" ht="15" customHeight="1">
      <c r="A160" s="136" t="inlineStr">
        <is>
          <t>SU002842</t>
        </is>
      </c>
      <c r="B160" s="50" t="n"/>
      <c r="C160" s="5" t="n">
        <v>0.4</v>
      </c>
      <c r="D160" s="6" t="n">
        <v>6</v>
      </c>
      <c r="E160" s="5" t="n">
        <v>2.4</v>
      </c>
      <c r="F160" s="5" t="n"/>
      <c r="G160" s="6" t="n">
        <v>40</v>
      </c>
      <c r="H160" s="140" t="inlineStr">
        <is>
          <t>Сосиски "Сочинки Молочные" Фикс.вес 0,4 п/а мгс ТМ "Стародворье"</t>
        </is>
      </c>
      <c r="I160" s="7" t="inlineStr"/>
      <c r="J160" s="7" t="inlineStr"/>
      <c r="K160" s="8" t="inlineStr">
        <is>
          <t>кг</t>
        </is>
      </c>
      <c r="L160" s="38" t="n">
        <v>0</v>
      </c>
      <c r="M160" s="42">
        <f>IFERROR(IF(L160="",0,CEILING((L160/$E160),1)*$E160),"")</f>
        <v/>
      </c>
      <c r="N160" s="9">
        <f>IFERROR(IF(M160=0,"",ROUNDUP(M160/E160,0)*0.00753),"")</f>
        <v/>
      </c>
      <c r="O160" s="10" t="inlineStr"/>
      <c r="P160" s="11" t="inlineStr">
        <is>
          <t>Новинка</t>
        </is>
      </c>
    </row>
    <row r="161" ht="15" customHeight="1">
      <c r="A161" s="136" t="inlineStr">
        <is>
          <t>SU002845</t>
        </is>
      </c>
      <c r="B161" s="50" t="n"/>
      <c r="C161" s="5" t="n">
        <v>1.35</v>
      </c>
      <c r="D161" s="6" t="n">
        <v>6</v>
      </c>
      <c r="E161" s="5" t="n">
        <v>8.1</v>
      </c>
      <c r="F161" s="5" t="n"/>
      <c r="G161" s="6" t="n">
        <v>40</v>
      </c>
      <c r="H161" s="140" t="inlineStr">
        <is>
          <t>Сосиски "Сочинки Сливочные" Весовые ТМ "Стародворье" 1,35 кг</t>
        </is>
      </c>
      <c r="I161" s="7" t="inlineStr"/>
      <c r="J161" s="7" t="inlineStr"/>
      <c r="K161" s="8" t="inlineStr">
        <is>
          <t>кг</t>
        </is>
      </c>
      <c r="L161" s="38" t="n">
        <v>0</v>
      </c>
      <c r="M161" s="42">
        <f>IFERROR(IF(L161="",0,CEILING((L161/$E161),1)*$E161),"")</f>
        <v/>
      </c>
      <c r="N161" s="9">
        <f>IFERROR(IF(M161=0,"",ROUNDUP(M161/E161,0)*0.02175),"")</f>
        <v/>
      </c>
      <c r="O161" s="10" t="inlineStr"/>
      <c r="P161" s="11" t="inlineStr">
        <is>
          <t>Новинка</t>
        </is>
      </c>
    </row>
    <row r="162" ht="15" customHeight="1">
      <c r="A162" s="136" t="inlineStr">
        <is>
          <t>SU002844</t>
        </is>
      </c>
      <c r="B162" s="50" t="n"/>
      <c r="C162" s="5" t="n">
        <v>0.4</v>
      </c>
      <c r="D162" s="6" t="n">
        <v>6</v>
      </c>
      <c r="E162" s="5" t="n">
        <v>2.4</v>
      </c>
      <c r="F162" s="5" t="n"/>
      <c r="G162" s="6" t="n">
        <v>40</v>
      </c>
      <c r="H162" s="140" t="inlineStr">
        <is>
          <t>Сосиски "Сочинки Сливочные" Фикс.вес 0,4 п/а мгс ТМ "Стародворье"</t>
        </is>
      </c>
      <c r="I162" s="7" t="inlineStr"/>
      <c r="J162" s="7" t="inlineStr"/>
      <c r="K162" s="8" t="inlineStr">
        <is>
          <t>кг</t>
        </is>
      </c>
      <c r="L162" s="38" t="n">
        <v>0</v>
      </c>
      <c r="M162" s="42">
        <f>IFERROR(IF(L162="",0,CEILING((L162/$E162),1)*$E162),"")</f>
        <v/>
      </c>
      <c r="N162" s="9">
        <f>IFERROR(IF(M162=0,"",ROUNDUP(M162/E162,0)*0.00753),"")</f>
        <v/>
      </c>
      <c r="O162" s="10" t="inlineStr"/>
      <c r="P162" s="11" t="inlineStr">
        <is>
          <t>Новинка</t>
        </is>
      </c>
    </row>
    <row r="163" ht="15" customHeight="1">
      <c r="A163" s="136" t="inlineStr">
        <is>
          <t>SU002857</t>
        </is>
      </c>
      <c r="B163" s="50" t="inlineStr">
        <is>
          <t>331</t>
        </is>
      </c>
      <c r="C163" s="5" t="n">
        <v>1</v>
      </c>
      <c r="D163" s="6" t="n">
        <v>4</v>
      </c>
      <c r="E163" s="5" t="n">
        <v>4</v>
      </c>
      <c r="F163" s="5" t="n"/>
      <c r="G163" s="6" t="n">
        <v>45</v>
      </c>
      <c r="H163" s="146" t="inlineStr">
        <is>
          <t>Сосиски Сочинки по-баварски ТМ Стародворье полиамид мгс вес СК3</t>
        </is>
      </c>
      <c r="I163" s="7" t="inlineStr"/>
      <c r="J163" s="7" t="inlineStr"/>
      <c r="K163" s="8" t="inlineStr">
        <is>
          <t>кг</t>
        </is>
      </c>
      <c r="L163" s="38" t="n">
        <v>12</v>
      </c>
      <c r="M163" s="42">
        <f>IFERROR(IF(L163="",0,CEILING((L163/$E163),1)*$E163),"")</f>
        <v/>
      </c>
      <c r="N163" s="9">
        <f>IFERROR(IF(M163=0,"",ROUNDUP(M163/E163,0)*0.01196),"")</f>
        <v/>
      </c>
      <c r="O163" s="10" t="inlineStr"/>
      <c r="P163" s="11" t="inlineStr"/>
    </row>
    <row r="164" ht="15" customHeight="1">
      <c r="A164" s="136" t="inlineStr">
        <is>
          <t>SU001340</t>
        </is>
      </c>
      <c r="B164" s="50" t="inlineStr">
        <is>
          <t>253</t>
        </is>
      </c>
      <c r="C164" s="5" t="n">
        <v>1.35</v>
      </c>
      <c r="D164" s="6" t="n">
        <v>6</v>
      </c>
      <c r="E164" s="5" t="n">
        <v>8.1</v>
      </c>
      <c r="F164" s="5" t="n"/>
      <c r="G164" s="6" t="n">
        <v>40</v>
      </c>
      <c r="H164" s="160" t="inlineStr">
        <is>
          <t>Сосиски Ганноверские Бордо Весовые П/а мгс Баварушка</t>
        </is>
      </c>
      <c r="I164" s="7" t="inlineStr"/>
      <c r="J164" s="7" t="inlineStr"/>
      <c r="K164" s="8" t="inlineStr">
        <is>
          <t>кг</t>
        </is>
      </c>
      <c r="L164" s="38" t="n">
        <v>1500</v>
      </c>
      <c r="M164" s="42">
        <f>IFERROR(IF(L164="",0,CEILING((L164/$E164),1)*$E164),"")</f>
        <v/>
      </c>
      <c r="N164" s="9">
        <f>IFERROR(IF(M164=0,"",ROUNDUP(M164/E164,0)*0.02175),"")</f>
        <v/>
      </c>
      <c r="O164" s="10" t="inlineStr"/>
      <c r="P164" s="11" t="inlineStr"/>
    </row>
    <row r="165" ht="15" customHeight="1">
      <c r="A165" s="136" t="inlineStr">
        <is>
          <t>SU001727</t>
        </is>
      </c>
      <c r="B165" s="50" t="inlineStr">
        <is>
          <t>258</t>
        </is>
      </c>
      <c r="C165" s="5" t="n">
        <v>1.3</v>
      </c>
      <c r="D165" s="6" t="n">
        <v>6</v>
      </c>
      <c r="E165" s="5" t="n">
        <v>7.8</v>
      </c>
      <c r="F165" s="5" t="n"/>
      <c r="G165" s="6" t="n">
        <v>40</v>
      </c>
      <c r="H165" s="146" t="inlineStr">
        <is>
          <t>Сосиски Молочные по-стародворски Бордо Весовые П/а мгс Стародворье</t>
        </is>
      </c>
      <c r="I165" s="7" t="inlineStr"/>
      <c r="J165" s="7" t="inlineStr"/>
      <c r="K165" s="8" t="inlineStr">
        <is>
          <t>кг</t>
        </is>
      </c>
      <c r="L165" s="38" t="n">
        <v>0</v>
      </c>
      <c r="M165" s="42">
        <f>IFERROR(IF(L165="",0,CEILING((L165/$E165),1)*$E165),"")</f>
        <v/>
      </c>
      <c r="N165" s="9">
        <f>IFERROR(IF(M165=0,"",ROUNDUP(M165/E165,0)*0.02175),"")</f>
        <v/>
      </c>
      <c r="O165" s="10" t="inlineStr"/>
      <c r="P165" s="11" t="inlineStr"/>
    </row>
    <row r="166" ht="15" customHeight="1">
      <c r="A166" s="136" t="inlineStr">
        <is>
          <t>SU001728</t>
        </is>
      </c>
      <c r="B166" s="50" t="inlineStr">
        <is>
          <t>260</t>
        </is>
      </c>
      <c r="C166" s="5" t="n">
        <v>1.35</v>
      </c>
      <c r="D166" s="6" t="n">
        <v>6</v>
      </c>
      <c r="E166" s="5" t="n">
        <v>8.1</v>
      </c>
      <c r="F166" s="5" t="n"/>
      <c r="G166" s="6" t="n">
        <v>40</v>
      </c>
      <c r="H166" s="146" t="inlineStr">
        <is>
          <t>Сосиски Сливочные по-стародворски Бордо Весовые П/а мгс Стародворье</t>
        </is>
      </c>
      <c r="I166" s="7" t="inlineStr"/>
      <c r="J166" s="7" t="inlineStr"/>
      <c r="K166" s="8" t="inlineStr">
        <is>
          <t>кг</t>
        </is>
      </c>
      <c r="L166" s="38" t="n">
        <v>0</v>
      </c>
      <c r="M166" s="42">
        <f>IFERROR(IF(L166="",0,CEILING((L166/$E166),1)*$E166),"")</f>
        <v/>
      </c>
      <c r="N166" s="9">
        <f>IFERROR(IF(M166=0,"",ROUNDUP(M166/E166,0)*0.02175),"")</f>
        <v/>
      </c>
      <c r="O166" s="10" t="inlineStr"/>
      <c r="P166" s="11" t="inlineStr"/>
    </row>
    <row r="167" ht="15" customHeight="1">
      <c r="A167" s="136" t="inlineStr">
        <is>
          <t>SU002725</t>
        </is>
      </c>
      <c r="B167" s="50" t="inlineStr">
        <is>
          <t>283</t>
        </is>
      </c>
      <c r="C167" s="5" t="n">
        <v>1.3</v>
      </c>
      <c r="D167" s="6" t="n">
        <v>6</v>
      </c>
      <c r="E167" s="5" t="n">
        <v>7.8</v>
      </c>
      <c r="F167" s="5" t="n"/>
      <c r="G167" s="6" t="n">
        <v>45</v>
      </c>
      <c r="H167" s="160" t="inlineStr">
        <is>
          <t>Сосиски "Сочинки" Весовой п/а ТМ "Стародворье"</t>
        </is>
      </c>
      <c r="I167" s="7" t="inlineStr">
        <is>
          <t>06.07.2023</t>
        </is>
      </c>
      <c r="J167" s="7" t="inlineStr"/>
      <c r="K167" s="8" t="inlineStr">
        <is>
          <t>кг</t>
        </is>
      </c>
      <c r="L167" s="38" t="n">
        <v>300</v>
      </c>
      <c r="M167" s="42">
        <f>IFERROR(IF(L167="",0,CEILING((L167/$E167),1)*$E167),"")</f>
        <v/>
      </c>
      <c r="N167" s="9">
        <f>IFERROR(IF(M167=0,"",ROUNDUP(M167/E167,0)*0.02175),"")</f>
        <v/>
      </c>
      <c r="O167" s="10" t="inlineStr"/>
      <c r="P167" s="11" t="inlineStr"/>
    </row>
    <row r="168" ht="15" customHeight="1">
      <c r="A168" s="136" t="inlineStr">
        <is>
          <t>SU002725</t>
        </is>
      </c>
      <c r="B168" s="50" t="n"/>
      <c r="C168" s="5" t="n">
        <v>1.3</v>
      </c>
      <c r="D168" s="6" t="n">
        <v>6</v>
      </c>
      <c r="E168" s="5" t="n">
        <v>7.8</v>
      </c>
      <c r="F168" s="5" t="n"/>
      <c r="G168" s="6" t="n">
        <v>40</v>
      </c>
      <c r="H168" s="160" t="inlineStr">
        <is>
          <t>Сосиски Сочинки Бордо Весовой п/а Стародворье</t>
        </is>
      </c>
      <c r="I168" s="7" t="inlineStr"/>
      <c r="J168" s="7" t="inlineStr"/>
      <c r="K168" s="8" t="inlineStr">
        <is>
          <t>кг</t>
        </is>
      </c>
      <c r="L168" s="38" t="n"/>
      <c r="M168" s="42">
        <f>IFERROR(IF(L168="",0,CEILING((L168/$E168),1)*$E168),"")</f>
        <v/>
      </c>
      <c r="N168" s="9">
        <f>IFERROR(IF(M168=0,"",ROUNDUP(M168/E168,0)*0.02175),"")</f>
        <v/>
      </c>
      <c r="O168" s="10" t="inlineStr"/>
      <c r="P168" s="11" t="inlineStr"/>
    </row>
    <row r="169" ht="15" customHeight="1">
      <c r="A169" s="136" t="inlineStr">
        <is>
          <t>SU002858</t>
        </is>
      </c>
      <c r="B169" s="50" t="n"/>
      <c r="C169" s="5" t="n">
        <v>1</v>
      </c>
      <c r="D169" s="6" t="n">
        <v>4</v>
      </c>
      <c r="E169" s="5" t="n">
        <v>4</v>
      </c>
      <c r="F169" s="5" t="n"/>
      <c r="G169" s="6" t="n">
        <v>35</v>
      </c>
      <c r="H169" s="140" t="inlineStr">
        <is>
          <t>Сосиски Сочинки по-баварски с сыром Бордо Весовой п/а Стародворье</t>
        </is>
      </c>
      <c r="I169" s="7" t="inlineStr"/>
      <c r="J169" s="7" t="inlineStr"/>
      <c r="K169" s="8" t="inlineStr">
        <is>
          <t>кг</t>
        </is>
      </c>
      <c r="L169" s="38" t="n">
        <v>0</v>
      </c>
      <c r="M169" s="42">
        <f>IFERROR(IF(L169="",0,CEILING((L169/$E169),1)*$E169),"")</f>
        <v/>
      </c>
      <c r="N169" s="9">
        <f>IFERROR(IF(M169=0,"",ROUNDUP(M169/E169,0)*0.01196),"")</f>
        <v/>
      </c>
      <c r="O169" s="10" t="inlineStr"/>
      <c r="P169" s="11" t="inlineStr"/>
    </row>
    <row r="170" ht="15" customHeight="1">
      <c r="A170" s="136" t="inlineStr">
        <is>
          <t>SU002795</t>
        </is>
      </c>
      <c r="B170" s="50" t="n"/>
      <c r="C170" s="5" t="n">
        <v>1.3</v>
      </c>
      <c r="D170" s="6" t="n">
        <v>6</v>
      </c>
      <c r="E170" s="5" t="n">
        <v>7.8</v>
      </c>
      <c r="F170" s="5" t="n"/>
      <c r="G170" s="6" t="n">
        <v>40</v>
      </c>
      <c r="H170" s="137" t="inlineStr">
        <is>
          <t>Сосиски Сочинки с сыром Бордо Весовой п/а Стародворье</t>
        </is>
      </c>
      <c r="I170" s="7" t="inlineStr"/>
      <c r="J170" s="7" t="inlineStr"/>
      <c r="K170" s="8" t="inlineStr">
        <is>
          <t>кг</t>
        </is>
      </c>
      <c r="L170" s="38" t="n">
        <v>15</v>
      </c>
      <c r="M170" s="42">
        <f>IFERROR(IF(L170="",0,CEILING((L170/$E170),1)*$E170),"")</f>
        <v/>
      </c>
      <c r="N170" s="9">
        <f>IFERROR(IF(M170=0,"",ROUNDUP(M170/E170,0)*0.02175),"")</f>
        <v/>
      </c>
      <c r="O170" s="10" t="inlineStr"/>
      <c r="P170" s="11" t="inlineStr"/>
    </row>
    <row r="171" ht="15" customHeight="1">
      <c r="A171" s="136" t="inlineStr">
        <is>
          <t>SU002801</t>
        </is>
      </c>
      <c r="B171" s="50" t="n"/>
      <c r="C171" s="5" t="n">
        <v>0.4</v>
      </c>
      <c r="D171" s="6" t="n">
        <v>6</v>
      </c>
      <c r="E171" s="5" t="n">
        <v>2.4</v>
      </c>
      <c r="F171" s="5" t="n"/>
      <c r="G171" s="6" t="n">
        <v>35</v>
      </c>
      <c r="H171" s="137" t="inlineStr">
        <is>
          <t>Сосиски Сочинки по-баварски с сыром Бавария Фикс.вес 0,4 П/а мгс Стародворье</t>
        </is>
      </c>
      <c r="I171" s="7" t="inlineStr"/>
      <c r="J171" s="7" t="inlineStr"/>
      <c r="K171" s="8" t="inlineStr">
        <is>
          <t>кг</t>
        </is>
      </c>
      <c r="L171" s="38" t="n">
        <v>10</v>
      </c>
      <c r="M171" s="42">
        <f>IFERROR(IF(L171="",0,CEILING((L171/$E171),1)*$E171),"")</f>
        <v/>
      </c>
      <c r="N171" s="9">
        <f>IFERROR(IF(M171=0,"",ROUNDUP(M171/E171,0)*0.00753),"")</f>
        <v/>
      </c>
      <c r="O171" s="10" t="inlineStr"/>
      <c r="P171" s="11" t="inlineStr"/>
    </row>
    <row r="172" ht="15" customHeight="1">
      <c r="A172" s="136" t="inlineStr">
        <is>
          <t>SU002802</t>
        </is>
      </c>
      <c r="B172" s="50" t="n"/>
      <c r="C172" s="5" t="n">
        <v>0.84</v>
      </c>
      <c r="D172" s="6" t="n">
        <v>4</v>
      </c>
      <c r="E172" s="5" t="n">
        <v>3.36</v>
      </c>
      <c r="F172" s="5" t="n"/>
      <c r="G172" s="6" t="n">
        <v>35</v>
      </c>
      <c r="H172" s="140" t="inlineStr">
        <is>
          <t>Сосиски Сочинки по-баварски с сыром ТМ Стародворье полиамид мгс ф/в 0,84 кг СК3</t>
        </is>
      </c>
      <c r="I172" s="7" t="inlineStr"/>
      <c r="J172" s="7" t="inlineStr"/>
      <c r="K172" s="8" t="inlineStr">
        <is>
          <t>кг</t>
        </is>
      </c>
      <c r="L172" s="38" t="n">
        <v>0</v>
      </c>
      <c r="M172" s="42">
        <f>IFERROR(IF(L172="",0,CEILING((L172/$E172),1)*$E172),"")</f>
        <v/>
      </c>
      <c r="N172" s="9">
        <f>IFERROR(IF(M172=0,"",ROUNDUP(M172/E172,0)*0.00937),"")</f>
        <v/>
      </c>
      <c r="O172" s="10" t="inlineStr"/>
      <c r="P172" s="11" t="inlineStr"/>
    </row>
    <row r="173" ht="15" customHeight="1">
      <c r="A173" s="136" t="inlineStr">
        <is>
          <t>SU002799</t>
        </is>
      </c>
      <c r="B173" s="50" t="n"/>
      <c r="C173" s="5" t="n">
        <v>0.4</v>
      </c>
      <c r="D173" s="6" t="n">
        <v>6</v>
      </c>
      <c r="E173" s="5" t="n">
        <v>2.4</v>
      </c>
      <c r="F173" s="5" t="n"/>
      <c r="G173" s="6" t="n">
        <v>45</v>
      </c>
      <c r="H173" s="160" t="inlineStr">
        <is>
          <t>Сосиски Сочинки по-баварски Бавария Фикс.вес 0,4 П/а мгс Стародворье</t>
        </is>
      </c>
      <c r="I173" s="7" t="inlineStr"/>
      <c r="J173" s="7" t="inlineStr"/>
      <c r="K173" s="8" t="inlineStr">
        <is>
          <t>кг</t>
        </is>
      </c>
      <c r="L173" s="38" t="n">
        <v>50</v>
      </c>
      <c r="M173" s="42">
        <f>IFERROR(IF(L173="",0,CEILING((L173/$E173),1)*$E173),"")</f>
        <v/>
      </c>
      <c r="N173" s="9">
        <f>IFERROR(IF(M173=0,"",ROUNDUP(M173/E173,0)*0.00753),"")</f>
        <v/>
      </c>
      <c r="O173" s="10" t="inlineStr"/>
      <c r="P173" s="11" t="inlineStr"/>
    </row>
    <row r="174" ht="15" customHeight="1">
      <c r="A174" s="136" t="inlineStr">
        <is>
          <t>SU002800</t>
        </is>
      </c>
      <c r="B174" s="50" t="n"/>
      <c r="C174" s="5" t="n">
        <v>0.84</v>
      </c>
      <c r="D174" s="6" t="n">
        <v>4</v>
      </c>
      <c r="E174" s="5" t="n">
        <v>3.36</v>
      </c>
      <c r="F174" s="5" t="n"/>
      <c r="G174" s="6" t="n">
        <v>45</v>
      </c>
      <c r="H174" s="140" t="inlineStr">
        <is>
          <t>Сосиски Сочинки по-баварски Бавария Фикс.вес 0,84 П/а мгс Стародворье</t>
        </is>
      </c>
      <c r="I174" s="7" t="inlineStr"/>
      <c r="J174" s="7" t="inlineStr"/>
      <c r="K174" s="8" t="inlineStr">
        <is>
          <t>кг</t>
        </is>
      </c>
      <c r="L174" s="38" t="n">
        <v>0</v>
      </c>
      <c r="M174" s="42">
        <f>IFERROR(IF(L174="",0,CEILING((L174/$E174),1)*$E174),"")</f>
        <v/>
      </c>
      <c r="N174" s="9">
        <f>IFERROR(IF(M174=0,"",ROUNDUP(M174/E174,0)*0.00937),"")</f>
        <v/>
      </c>
      <c r="O174" s="10" t="inlineStr"/>
      <c r="P174" s="11" t="inlineStr"/>
    </row>
    <row r="175" ht="15" customHeight="1">
      <c r="A175" s="136" t="inlineStr">
        <is>
          <t>SU001341</t>
        </is>
      </c>
      <c r="B175" s="50" t="inlineStr">
        <is>
          <t>102</t>
        </is>
      </c>
      <c r="C175" s="5" t="n">
        <v>0.6</v>
      </c>
      <c r="D175" s="6" t="n">
        <v>6</v>
      </c>
      <c r="E175" s="5" t="n">
        <v>3.6</v>
      </c>
      <c r="F175" s="5" t="n"/>
      <c r="G175" s="6" t="n">
        <v>40</v>
      </c>
      <c r="H175" s="137" t="inlineStr">
        <is>
          <t>Сосиски Ганноверские Бордо Фикс.вес 0,6 П/а мгс Баварушка</t>
        </is>
      </c>
      <c r="I175" s="7" t="inlineStr"/>
      <c r="J175" s="7" t="inlineStr"/>
      <c r="K175" s="8" t="inlineStr">
        <is>
          <t>кг</t>
        </is>
      </c>
      <c r="L175" s="38" t="n">
        <v>0</v>
      </c>
      <c r="M175" s="42">
        <f>IFERROR(IF(L175="",0,CEILING((L175/$E175),1)*$E175),"")</f>
        <v/>
      </c>
      <c r="N175" s="9">
        <f>IFERROR(IF(M175=0,"",ROUNDUP(M175/E175,0)*0.00937),"")</f>
        <v/>
      </c>
      <c r="O175" s="10" t="inlineStr"/>
      <c r="P175" s="11" t="inlineStr"/>
    </row>
    <row r="176" ht="15" customHeight="1">
      <c r="A176" s="136" t="inlineStr">
        <is>
          <t>SU001763</t>
        </is>
      </c>
      <c r="B176" s="50" t="inlineStr">
        <is>
          <t>104</t>
        </is>
      </c>
      <c r="C176" s="5" t="n">
        <v>0.45</v>
      </c>
      <c r="D176" s="6" t="n">
        <v>6</v>
      </c>
      <c r="E176" s="5" t="n">
        <v>2.7</v>
      </c>
      <c r="F176" s="5" t="n"/>
      <c r="G176" s="6" t="n">
        <v>40</v>
      </c>
      <c r="H176" s="137" t="inlineStr">
        <is>
          <t>Сосиски Молочные по-стародворски Бордо Фикс.вес 0,45 п/а мгс Стародворье</t>
        </is>
      </c>
      <c r="I176" s="7" t="inlineStr"/>
      <c r="J176" s="7" t="inlineStr"/>
      <c r="K176" s="8" t="inlineStr">
        <is>
          <t>кг</t>
        </is>
      </c>
      <c r="L176" s="38" t="n">
        <v>10</v>
      </c>
      <c r="M176" s="42">
        <f>IFERROR(IF(L176="",0,CEILING((L176/$E176),1)*$E176),"")</f>
        <v/>
      </c>
      <c r="N176" s="9">
        <f>IFERROR(IF(M176=0,"",ROUNDUP(M176/E176,0)*0.00753),"")</f>
        <v/>
      </c>
      <c r="O176" s="10" t="inlineStr"/>
      <c r="P176" s="11" t="inlineStr"/>
    </row>
    <row r="177" ht="15" customHeight="1">
      <c r="A177" s="136" t="inlineStr">
        <is>
          <t>SU001762</t>
        </is>
      </c>
      <c r="B177" s="50" t="inlineStr">
        <is>
          <t>109</t>
        </is>
      </c>
      <c r="C177" s="5" t="n">
        <v>0.45</v>
      </c>
      <c r="D177" s="6" t="n">
        <v>6</v>
      </c>
      <c r="E177" s="5" t="n">
        <v>2.7</v>
      </c>
      <c r="F177" s="5" t="n"/>
      <c r="G177" s="6" t="n">
        <v>40</v>
      </c>
      <c r="H177" s="140" t="inlineStr">
        <is>
          <t>Сосиски Сливочные по-стародворски Бордо Фикс.вес 0,45 П/а мгс Стародворье</t>
        </is>
      </c>
      <c r="I177" s="7" t="inlineStr"/>
      <c r="J177" s="7" t="inlineStr"/>
      <c r="K177" s="8" t="inlineStr">
        <is>
          <t>кг</t>
        </is>
      </c>
      <c r="L177" s="38" t="n">
        <v>0</v>
      </c>
      <c r="M177" s="42">
        <f>IFERROR(IF(L177="",0,CEILING((L177/$E177),1)*$E177),"")</f>
        <v/>
      </c>
      <c r="N177" s="9">
        <f>IFERROR(IF(M177=0,"",ROUNDUP(M177/E177,0)*0.00753),"")</f>
        <v/>
      </c>
      <c r="O177" s="10" t="inlineStr"/>
      <c r="P177" s="11" t="inlineStr"/>
    </row>
    <row r="178" ht="15" customHeight="1">
      <c r="A178" s="136" t="inlineStr">
        <is>
          <t>SU002618</t>
        </is>
      </c>
      <c r="B178" s="50" t="inlineStr">
        <is>
          <t>273</t>
        </is>
      </c>
      <c r="C178" s="5" t="n">
        <v>0.4</v>
      </c>
      <c r="D178" s="6" t="n">
        <v>6</v>
      </c>
      <c r="E178" s="5" t="n">
        <v>2.4</v>
      </c>
      <c r="F178" s="5" t="n"/>
      <c r="G178" s="6" t="n">
        <v>45</v>
      </c>
      <c r="H178" s="160" t="inlineStr">
        <is>
          <t>Сосиски "Сочинки с сочной грудинкой" Фикс.вес 0,4 П/а мгс ТМ "Стародворье"</t>
        </is>
      </c>
      <c r="I178" s="7" t="inlineStr">
        <is>
          <t>06.07.2023</t>
        </is>
      </c>
      <c r="J178" s="7" t="inlineStr"/>
      <c r="K178" s="8" t="inlineStr">
        <is>
          <t>кг</t>
        </is>
      </c>
      <c r="L178" s="38" t="n">
        <v>20</v>
      </c>
      <c r="M178" s="42">
        <f>IFERROR(IF(L178="",0,CEILING((L178/$E178),1)*$E178),"")</f>
        <v/>
      </c>
      <c r="N178" s="9">
        <f>IFERROR(IF(M178=0,"",ROUNDUP(M178/E178,0)*0.00753),"")</f>
        <v/>
      </c>
      <c r="O178" s="10" t="inlineStr"/>
      <c r="P178" s="11" t="inlineStr"/>
    </row>
    <row r="179" ht="15" customHeight="1">
      <c r="A179" s="136" t="inlineStr">
        <is>
          <t>SU002618</t>
        </is>
      </c>
      <c r="B179" s="50" t="n"/>
      <c r="C179" s="5" t="n">
        <v>0.4</v>
      </c>
      <c r="D179" s="6" t="n">
        <v>6</v>
      </c>
      <c r="E179" s="5" t="n">
        <v>2.4</v>
      </c>
      <c r="F179" s="5" t="n"/>
      <c r="G179" s="6" t="n">
        <v>40</v>
      </c>
      <c r="H179" s="137" t="inlineStr">
        <is>
          <t>Сосиски Сочинки с сочной грудинкой Бордо Фикс.вес 0,4 П/а мгс Стародворье</t>
        </is>
      </c>
      <c r="I179" s="7" t="inlineStr"/>
      <c r="J179" s="7" t="inlineStr"/>
      <c r="K179" s="8" t="inlineStr">
        <is>
          <t>кг</t>
        </is>
      </c>
      <c r="L179" s="38" t="n">
        <v>12</v>
      </c>
      <c r="M179" s="42">
        <f>IFERROR(IF(L179="",0,CEILING((L179/$E179),1)*$E179),"")</f>
        <v/>
      </c>
      <c r="N179" s="9">
        <f>IFERROR(IF(M179=0,"",ROUNDUP(M179/E179,0)*0.00753),"")</f>
        <v/>
      </c>
      <c r="O179" s="10" t="inlineStr"/>
      <c r="P179" s="11" t="inlineStr"/>
    </row>
    <row r="180" ht="15" customHeight="1">
      <c r="A180" s="136" t="inlineStr">
        <is>
          <t>SU002621</t>
        </is>
      </c>
      <c r="B180" s="50" t="n"/>
      <c r="C180" s="5" t="n">
        <v>0.4</v>
      </c>
      <c r="D180" s="6" t="n">
        <v>6</v>
      </c>
      <c r="E180" s="5" t="n">
        <v>2.4</v>
      </c>
      <c r="F180" s="5" t="n"/>
      <c r="G180" s="6" t="n">
        <v>45</v>
      </c>
      <c r="H180" s="137" t="inlineStr">
        <is>
          <t>Сосиски Сочинки с сочным окороком Бордо Фикс.вес 0,4 П/а мгс Стародворье</t>
        </is>
      </c>
      <c r="I180" s="7" t="inlineStr">
        <is>
          <t>06.07.2023</t>
        </is>
      </c>
      <c r="J180" s="7" t="inlineStr"/>
      <c r="K180" s="8" t="inlineStr">
        <is>
          <t>кг</t>
        </is>
      </c>
      <c r="L180" s="38" t="n">
        <v>12</v>
      </c>
      <c r="M180" s="42">
        <f>IFERROR(IF(L180="",0,CEILING((L180/$E180),1)*$E180),"")</f>
        <v/>
      </c>
      <c r="N180" s="9">
        <f>IFERROR(IF(M180=0,"",ROUNDUP(M180/E180,0)*0.00753),"")</f>
        <v/>
      </c>
      <c r="O180" s="10" t="inlineStr"/>
      <c r="P180" s="11" t="inlineStr"/>
    </row>
    <row r="181" ht="15" customHeight="1">
      <c r="A181" s="136" t="inlineStr">
        <is>
          <t>SU002621</t>
        </is>
      </c>
      <c r="B181" s="50" t="n"/>
      <c r="C181" s="5" t="n">
        <v>0.4</v>
      </c>
      <c r="D181" s="6" t="n">
        <v>6</v>
      </c>
      <c r="E181" s="5" t="n">
        <v>2.4</v>
      </c>
      <c r="F181" s="5" t="n"/>
      <c r="G181" s="6" t="n">
        <v>40</v>
      </c>
      <c r="H181" s="137" t="inlineStr">
        <is>
          <t>Сосиски Сочинки с сочным окороком Бордо Фикс.вес 0,4 П/а мгс Стародворье</t>
        </is>
      </c>
      <c r="I181" s="7" t="inlineStr"/>
      <c r="J181" s="7" t="inlineStr"/>
      <c r="K181" s="8" t="inlineStr">
        <is>
          <t>кг</t>
        </is>
      </c>
      <c r="L181" s="38" t="n">
        <v>0</v>
      </c>
      <c r="M181" s="42">
        <f>IFERROR(IF(L181="",0,CEILING((L181/$E181),1)*$E181),"")</f>
        <v/>
      </c>
      <c r="N181" s="9">
        <f>IFERROR(IF(M181=0,"",ROUNDUP(M181/E181,0)*0.00753),"")</f>
        <v/>
      </c>
      <c r="O181" s="10" t="inlineStr"/>
      <c r="P181" s="11" t="inlineStr"/>
    </row>
    <row r="182" ht="15" customHeight="1">
      <c r="A182" s="136" t="inlineStr">
        <is>
          <t>SU002686</t>
        </is>
      </c>
      <c r="B182" s="50" t="n"/>
      <c r="C182" s="5" t="n">
        <v>0.4</v>
      </c>
      <c r="D182" s="6" t="n">
        <v>6</v>
      </c>
      <c r="E182" s="5" t="n">
        <v>2.4</v>
      </c>
      <c r="F182" s="5" t="n"/>
      <c r="G182" s="6" t="n">
        <v>40</v>
      </c>
      <c r="H182" s="146" t="inlineStr">
        <is>
          <t>Сосиски Сочинки с сыром Бордо ф/в 0,4 кг п/а Стародворье</t>
        </is>
      </c>
      <c r="I182" s="7" t="inlineStr"/>
      <c r="J182" s="7" t="inlineStr"/>
      <c r="K182" s="8" t="inlineStr">
        <is>
          <t>кг</t>
        </is>
      </c>
      <c r="L182" s="38" t="n">
        <v>4.8</v>
      </c>
      <c r="M182" s="42">
        <f>IFERROR(IF(L182="",0,CEILING((L182/$E182),1)*$E182),"")</f>
        <v/>
      </c>
      <c r="N182" s="9">
        <f>IFERROR(IF(M182=0,"",ROUNDUP(M182/E182,0)*0.00753),"")</f>
        <v/>
      </c>
      <c r="O182" s="10" t="inlineStr"/>
      <c r="P182" s="11" t="inlineStr"/>
    </row>
    <row r="183" ht="15" customHeight="1">
      <c r="A183" s="99" t="n"/>
      <c r="B183" s="55" t="n"/>
      <c r="C183" s="120" t="n"/>
      <c r="D183" s="120" t="n"/>
      <c r="E183" s="120" t="n"/>
      <c r="F183" s="120" t="n"/>
      <c r="G183" s="121" t="n"/>
      <c r="H183" s="122" t="inlineStr">
        <is>
          <t>Итого</t>
        </is>
      </c>
      <c r="I183" s="123" t="n"/>
      <c r="J183" s="124" t="n"/>
      <c r="K183" s="12" t="inlineStr">
        <is>
          <t>кор</t>
        </is>
      </c>
      <c r="L183" s="39">
        <f>IFERROR(L159/E159,"0")+IFERROR(L160/E160,"0")+IFERROR(L161/E161,"0")+IFERROR(L162/E162,"0")+IFERROR(L163/E163,"0")+IFERROR(L164/E164,"0")+IFERROR(L165/E165,"0")+IFERROR(L166/E166,"0")+IFERROR(L167/E167,"0")+IFERROR(L168/E168,"0")+IFERROR(L169/E169,"0")+IFERROR(L170/E170,"0")+IFERROR(L171/E171,"0")+IFERROR(L172/E172,"0")+IFERROR(L173/E173,"0")+IFERROR(L174/E174,"0")+IFERROR(L175/E175,"0")+IFERROR(L176/E176,"0")+IFERROR(L177/E177,"0")+IFERROR(L178/E178,"0")+IFERROR(L179/E179,"0")+IFERROR(L180/E180,"0")+IFERROR(L181/E181,"0")+IFERROR(L182/E182,"0")</f>
        <v/>
      </c>
      <c r="M183" s="39">
        <f>IFERROR(M159/E159,"0")+IFERROR(M160/E160,"0")+IFERROR(M161/E161,"0")+IFERROR(M162/E162,"0")+IFERROR(M163/E163,"0")+IFERROR(M164/E164,"0")+IFERROR(M165/E165,"0")+IFERROR(M166/E166,"0")+IFERROR(M167/E167,"0")+IFERROR(M168/E168,"0")+IFERROR(M169/E169,"0")+IFERROR(M170/E170,"0")+IFERROR(M171/E171,"0")+IFERROR(M172/E172,"0")+IFERROR(M173/E173,"0")+IFERROR(M174/E174,"0")+IFERROR(M175/E175,"0")+IFERROR(M176/E176,"0")+IFERROR(M177/E177,"0")+IFERROR(M178/E178,"0")+IFERROR(M179/E179,"0")+IFERROR(M180/E180,"0")+IFERROR(M181/E181,"0")+IFERROR(M182/E182,"0")</f>
        <v/>
      </c>
      <c r="N183" s="13">
        <f>IFERROR(IF(N159="",0,N159),"0")+IFERROR(IF(N160="",0,N160),"0")+IFERROR(IF(N161="",0,N161),"0")+IFERROR(IF(N162="",0,N162),"0")+IFERROR(IF(N163="",0,N163),"0")+IFERROR(IF(N164="",0,N164),"0")+IFERROR(IF(N165="",0,N165),"0")+IFERROR(IF(N166="",0,N166),"0")+IFERROR(IF(N167="",0,N167),"0")+IFERROR(IF(N168="",0,N168),"0")+IFERROR(IF(N169="",0,N169),"0")+IFERROR(IF(N170="",0,N170),"0")+IFERROR(IF(N171="",0,N171),"0")+IFERROR(IF(N172="",0,N172),"0")+IFERROR(IF(N173="",0,N173),"0")+IFERROR(IF(N174="",0,N174),"0")+IFERROR(IF(N175="",0,N175),"0")+IFERROR(IF(N176="",0,N176),"0")+IFERROR(IF(N177="",0,N177),"0")+IFERROR(IF(N178="",0,N178),"0")+IFERROR(IF(N179="",0,N179),"0")+IFERROR(IF(N180="",0,N180),"0")+IFERROR(IF(N181="",0,N181),"0")+IFERROR(IF(N182="",0,N182),"0")</f>
        <v/>
      </c>
      <c r="O183" s="14" t="n"/>
      <c r="P183" s="14" t="n"/>
    </row>
    <row r="184" ht="15" customHeight="1">
      <c r="A184" s="99" t="n"/>
      <c r="B184" s="55" t="n"/>
      <c r="C184" s="120" t="n"/>
      <c r="D184" s="120" t="n"/>
      <c r="E184" s="120" t="n"/>
      <c r="F184" s="120" t="n"/>
      <c r="G184" s="121" t="n"/>
      <c r="H184" s="122" t="inlineStr">
        <is>
          <t>Итого</t>
        </is>
      </c>
      <c r="I184" s="123" t="n"/>
      <c r="J184" s="124" t="n"/>
      <c r="K184" s="12" t="inlineStr">
        <is>
          <t>кг</t>
        </is>
      </c>
      <c r="L184" s="39">
        <f>IFERROR(SUM(L159:L182),"0")</f>
        <v/>
      </c>
      <c r="M184" s="39">
        <f>IFERROR(SUM(M159:M182),"0")</f>
        <v/>
      </c>
      <c r="N184" s="12" t="n"/>
      <c r="O184" s="14" t="n"/>
      <c r="P184" s="14" t="n"/>
    </row>
    <row r="185" ht="15" customHeight="1">
      <c r="C185" s="111" t="inlineStr">
        <is>
          <t>Сардельки</t>
        </is>
      </c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</row>
    <row r="186" ht="15" customHeight="1">
      <c r="A186" s="136" t="inlineStr">
        <is>
          <t>SU001051</t>
        </is>
      </c>
      <c r="B186" s="50" t="inlineStr">
        <is>
          <t>247</t>
        </is>
      </c>
      <c r="C186" s="5" t="n">
        <v>1.4</v>
      </c>
      <c r="D186" s="6" t="n">
        <v>6</v>
      </c>
      <c r="E186" s="5" t="n">
        <v>8.4</v>
      </c>
      <c r="F186" s="5" t="n"/>
      <c r="G186" s="6" t="n">
        <v>30</v>
      </c>
      <c r="H186" s="160" t="inlineStr">
        <is>
          <t>Сардельки Нежные Бордо Весовые н/о мгс Стародворье</t>
        </is>
      </c>
      <c r="I186" s="7" t="inlineStr"/>
      <c r="J186" s="7" t="inlineStr"/>
      <c r="K186" s="8" t="inlineStr">
        <is>
          <t>кг</t>
        </is>
      </c>
      <c r="L186" s="38" t="n">
        <v>50</v>
      </c>
      <c r="M186" s="42">
        <f>IFERROR(IF(L186="",0,CEILING((L186/$E186),1)*$E186),"")</f>
        <v/>
      </c>
      <c r="N186" s="9">
        <f>IFERROR(IF(M186=0,"",ROUNDUP(M186/E186,0)*0.02175),"")</f>
        <v/>
      </c>
      <c r="O186" s="10" t="inlineStr"/>
      <c r="P186" s="11" t="inlineStr"/>
    </row>
    <row r="187" ht="15" customHeight="1">
      <c r="A187" s="136" t="inlineStr">
        <is>
          <t>SU000227</t>
        </is>
      </c>
      <c r="B187" s="50" t="inlineStr">
        <is>
          <t>250</t>
        </is>
      </c>
      <c r="C187" s="5" t="n">
        <v>1.3</v>
      </c>
      <c r="D187" s="6" t="n">
        <v>6</v>
      </c>
      <c r="E187" s="5" t="n">
        <v>7.8</v>
      </c>
      <c r="F187" s="5" t="n"/>
      <c r="G187" s="6" t="n">
        <v>30</v>
      </c>
      <c r="H187" s="137" t="inlineStr">
        <is>
          <t>Сардельки Стародворские с говядиной Бордо Весовые NDX мгс Стародворье</t>
        </is>
      </c>
      <c r="I187" s="7" t="inlineStr"/>
      <c r="J187" s="7" t="inlineStr"/>
      <c r="K187" s="8" t="inlineStr">
        <is>
          <t>кг</t>
        </is>
      </c>
      <c r="L187" s="38" t="n">
        <v>35</v>
      </c>
      <c r="M187" s="42">
        <f>IFERROR(IF(L187="",0,CEILING((L187/$E187),1)*$E187),"")</f>
        <v/>
      </c>
      <c r="N187" s="9">
        <f>IFERROR(IF(M187=0,"",ROUNDUP(M187/E187,0)*0.02175),"")</f>
        <v/>
      </c>
      <c r="O187" s="10" t="inlineStr"/>
      <c r="P187" s="11" t="inlineStr"/>
    </row>
    <row r="188" ht="15" customHeight="1">
      <c r="A188" s="136" t="inlineStr">
        <is>
          <t>SU001430</t>
        </is>
      </c>
      <c r="B188" s="50" t="inlineStr">
        <is>
          <t>263</t>
        </is>
      </c>
      <c r="C188" s="5" t="n">
        <v>1.4</v>
      </c>
      <c r="D188" s="6" t="n">
        <v>6</v>
      </c>
      <c r="E188" s="5" t="n">
        <v>8.4</v>
      </c>
      <c r="F188" s="5" t="n"/>
      <c r="G188" s="6" t="n">
        <v>30</v>
      </c>
      <c r="H188" s="160" t="inlineStr">
        <is>
          <t>Сардельки Шпикачки Бордо Весовые NDX мгс Стародворье</t>
        </is>
      </c>
      <c r="I188" s="7" t="inlineStr"/>
      <c r="J188" s="7" t="inlineStr"/>
      <c r="K188" s="8" t="inlineStr">
        <is>
          <t>кг</t>
        </is>
      </c>
      <c r="L188" s="38" t="n">
        <v>40</v>
      </c>
      <c r="M188" s="42">
        <f>IFERROR(IF(L188="",0,CEILING((L188/$E188),1)*$E188),"")</f>
        <v/>
      </c>
      <c r="N188" s="9">
        <f>IFERROR(IF(M188=0,"",ROUNDUP(M188/E188,0)*0.02175),"")</f>
        <v/>
      </c>
      <c r="O188" s="10" t="inlineStr"/>
      <c r="P188" s="11" t="inlineStr"/>
    </row>
    <row r="189" ht="15" customHeight="1">
      <c r="A189" s="136" t="inlineStr">
        <is>
          <t>SU002758</t>
        </is>
      </c>
      <c r="B189" s="50" t="n"/>
      <c r="C189" s="5" t="n">
        <v>0.4</v>
      </c>
      <c r="D189" s="6" t="n">
        <v>6</v>
      </c>
      <c r="E189" s="5" t="n">
        <v>2.4</v>
      </c>
      <c r="F189" s="5" t="n"/>
      <c r="G189" s="6" t="n">
        <v>40</v>
      </c>
      <c r="H189" s="140" t="inlineStr">
        <is>
          <t>Сардельки Сочинки с сочным окороком ТМ Стародворье полиамид мгс ф/в 0,4 кг СК3</t>
        </is>
      </c>
      <c r="I189" s="7" t="inlineStr"/>
      <c r="J189" s="7" t="inlineStr"/>
      <c r="K189" s="8" t="inlineStr">
        <is>
          <t>кг</t>
        </is>
      </c>
      <c r="L189" s="38" t="n">
        <v>0</v>
      </c>
      <c r="M189" s="42">
        <f>IFERROR(IF(L189="",0,CEILING((L189/$E189),1)*$E189),"")</f>
        <v/>
      </c>
      <c r="N189" s="9">
        <f>IFERROR(IF(M189=0,"",ROUNDUP(M189/E189,0)*0.00753),"")</f>
        <v/>
      </c>
      <c r="O189" s="10" t="inlineStr"/>
      <c r="P189" s="11" t="inlineStr"/>
    </row>
    <row r="190" ht="15" customHeight="1">
      <c r="A190" s="136" t="inlineStr">
        <is>
          <t>SU002759</t>
        </is>
      </c>
      <c r="B190" s="50" t="n"/>
      <c r="C190" s="5" t="n">
        <v>0.4</v>
      </c>
      <c r="D190" s="6" t="n">
        <v>6</v>
      </c>
      <c r="E190" s="5" t="n">
        <v>2.4</v>
      </c>
      <c r="F190" s="5" t="n"/>
      <c r="G190" s="6" t="n">
        <v>40</v>
      </c>
      <c r="H190" s="140" t="inlineStr">
        <is>
          <t>Сардельки Сочинки с сыром Бордо Фикс.вес 0,4 п/а Стародворье</t>
        </is>
      </c>
      <c r="I190" s="7" t="inlineStr"/>
      <c r="J190" s="7" t="inlineStr"/>
      <c r="K190" s="8" t="inlineStr">
        <is>
          <t>кг</t>
        </is>
      </c>
      <c r="L190" s="38" t="n">
        <v>0</v>
      </c>
      <c r="M190" s="42">
        <f>IFERROR(IF(L190="",0,CEILING((L190/$E190),1)*$E190),"")</f>
        <v/>
      </c>
      <c r="N190" s="9">
        <f>IFERROR(IF(M190=0,"",ROUNDUP(M190/E190,0)*0.00753),"")</f>
        <v/>
      </c>
      <c r="O190" s="10" t="inlineStr"/>
      <c r="P190" s="11" t="inlineStr"/>
    </row>
    <row r="191" ht="15" customHeight="1">
      <c r="A191" s="136" t="inlineStr">
        <is>
          <t>SU002691</t>
        </is>
      </c>
      <c r="B191" s="50" t="n"/>
      <c r="C191" s="5" t="n">
        <v>1</v>
      </c>
      <c r="D191" s="6" t="n">
        <v>4</v>
      </c>
      <c r="E191" s="5" t="n">
        <v>4</v>
      </c>
      <c r="F191" s="5" t="n"/>
      <c r="G191" s="6" t="n">
        <v>40</v>
      </c>
      <c r="H191" s="140" t="inlineStr">
        <is>
          <t>Сардельки Царедворские Бордо ф/в 1 кг п/а Стародворье</t>
        </is>
      </c>
      <c r="I191" s="7" t="inlineStr"/>
      <c r="J191" s="7" t="inlineStr"/>
      <c r="K191" s="8" t="inlineStr">
        <is>
          <t>кг</t>
        </is>
      </c>
      <c r="L191" s="38" t="n">
        <v>0</v>
      </c>
      <c r="M191" s="42">
        <f>IFERROR(IF(L191="",0,CEILING((L191/$E191),1)*$E191),"")</f>
        <v/>
      </c>
      <c r="N191" s="9">
        <f>IFERROR(IF(M191=0,"",ROUNDUP(M191/E191,0)*0.01196),"")</f>
        <v/>
      </c>
      <c r="O191" s="10" t="inlineStr"/>
      <c r="P191" s="11" t="inlineStr"/>
    </row>
    <row r="192" ht="15" customHeight="1">
      <c r="A192" s="99" t="n"/>
      <c r="B192" s="55" t="n"/>
      <c r="C192" s="120" t="n"/>
      <c r="D192" s="120" t="n"/>
      <c r="E192" s="120" t="n"/>
      <c r="F192" s="120" t="n"/>
      <c r="G192" s="121" t="n"/>
      <c r="H192" s="122" t="inlineStr">
        <is>
          <t>Итого</t>
        </is>
      </c>
      <c r="I192" s="123" t="n"/>
      <c r="J192" s="124" t="n"/>
      <c r="K192" s="12" t="inlineStr">
        <is>
          <t>кор</t>
        </is>
      </c>
      <c r="L192" s="39">
        <f>IFERROR(L186/E186,"0")+IFERROR(L187/E187,"0")+IFERROR(L188/E188,"0")+IFERROR(L189/E189,"0")+IFERROR(L190/E190,"0")+IFERROR(L191/E191,"0")</f>
        <v/>
      </c>
      <c r="M192" s="39">
        <f>IFERROR(M186/E186,"0")+IFERROR(M187/E187,"0")+IFERROR(M188/E188,"0")+IFERROR(M189/E189,"0")+IFERROR(M190/E190,"0")+IFERROR(M191/E191,"0")</f>
        <v/>
      </c>
      <c r="N192" s="13">
        <f>IFERROR(IF(N186="",0,N186),"0")+IFERROR(IF(N187="",0,N187),"0")+IFERROR(IF(N188="",0,N188),"0")+IFERROR(IF(N189="",0,N189),"0")+IFERROR(IF(N190="",0,N190),"0")+IFERROR(IF(N191="",0,N191),"0")</f>
        <v/>
      </c>
      <c r="O192" s="14" t="n"/>
      <c r="P192" s="14" t="n"/>
    </row>
    <row r="193" ht="15" customHeight="1">
      <c r="A193" s="99" t="n"/>
      <c r="B193" s="55" t="n"/>
      <c r="C193" s="120" t="n"/>
      <c r="D193" s="120" t="n"/>
      <c r="E193" s="120" t="n"/>
      <c r="F193" s="120" t="n"/>
      <c r="G193" s="121" t="n"/>
      <c r="H193" s="122" t="inlineStr">
        <is>
          <t>Итого</t>
        </is>
      </c>
      <c r="I193" s="123" t="n"/>
      <c r="J193" s="124" t="n"/>
      <c r="K193" s="12" t="inlineStr">
        <is>
          <t>кг</t>
        </is>
      </c>
      <c r="L193" s="39">
        <f>IFERROR(SUM(L186:L191),"0")</f>
        <v/>
      </c>
      <c r="M193" s="39">
        <f>IFERROR(SUM(M186:M191),"0")</f>
        <v/>
      </c>
      <c r="N193" s="12" t="n"/>
      <c r="O193" s="14" t="n"/>
      <c r="P193" s="14" t="n"/>
    </row>
    <row r="194" ht="15" customHeight="1">
      <c r="C194" s="111" t="inlineStr">
        <is>
          <t>Сырокопченые колбасы</t>
        </is>
      </c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</row>
    <row r="195" ht="15" customHeight="1">
      <c r="A195" s="136" t="inlineStr">
        <is>
          <t>SU001920</t>
        </is>
      </c>
      <c r="B195" s="50" t="n"/>
      <c r="C195" s="5" t="n">
        <v>0.38</v>
      </c>
      <c r="D195" s="6" t="n">
        <v>8</v>
      </c>
      <c r="E195" s="5" t="n">
        <v>3.04</v>
      </c>
      <c r="F195" s="5" t="n"/>
      <c r="G195" s="6" t="n">
        <v>180</v>
      </c>
      <c r="H195" s="146" t="inlineStr">
        <is>
          <t>С/к колбасы Княжеская Бордо Весовые б/о терм/п Стародворье</t>
        </is>
      </c>
      <c r="I195" s="7" t="inlineStr"/>
      <c r="J195" s="7" t="inlineStr"/>
      <c r="K195" s="8" t="inlineStr">
        <is>
          <t>кг</t>
        </is>
      </c>
      <c r="L195" s="38" t="n">
        <v>6</v>
      </c>
      <c r="M195" s="42">
        <f>IFERROR(IF(L195="",0,CEILING((L195/$E195),1)*$E195),"")</f>
        <v/>
      </c>
      <c r="N195" s="9">
        <f>IFERROR(IF(M195=0,"",ROUNDUP(M195/E195,0)*0.00753),"")</f>
        <v/>
      </c>
      <c r="O195" s="10" t="inlineStr"/>
      <c r="P195" s="11" t="inlineStr"/>
    </row>
    <row r="196" ht="15" customHeight="1">
      <c r="A196" s="136" t="inlineStr">
        <is>
          <t>SU001921</t>
        </is>
      </c>
      <c r="B196" s="50" t="n"/>
      <c r="C196" s="5" t="n">
        <v>0.38</v>
      </c>
      <c r="D196" s="6" t="n">
        <v>8</v>
      </c>
      <c r="E196" s="5" t="n">
        <v>3.04</v>
      </c>
      <c r="F196" s="5" t="n"/>
      <c r="G196" s="6" t="n">
        <v>180</v>
      </c>
      <c r="H196" s="146" t="inlineStr">
        <is>
          <t>С/к колбасы Салями Охотничья Бордо Весовые б/о терм/п 180 Стародворье</t>
        </is>
      </c>
      <c r="I196" s="7" t="inlineStr"/>
      <c r="J196" s="7" t="inlineStr"/>
      <c r="K196" s="8" t="inlineStr">
        <is>
          <t>кг</t>
        </is>
      </c>
      <c r="L196" s="38" t="n">
        <v>6</v>
      </c>
      <c r="M196" s="42">
        <f>IFERROR(IF(L196="",0,CEILING((L196/$E196),1)*$E196),"")</f>
        <v/>
      </c>
      <c r="N196" s="9">
        <f>IFERROR(IF(M196=0,"",ROUNDUP(M196/E196,0)*0.00753),"")</f>
        <v/>
      </c>
      <c r="O196" s="10" t="inlineStr"/>
      <c r="P196" s="11" t="inlineStr"/>
    </row>
    <row r="197" ht="15" customHeight="1">
      <c r="A197" s="136" t="inlineStr">
        <is>
          <t>SU001869</t>
        </is>
      </c>
      <c r="B197" s="50" t="inlineStr">
        <is>
          <t>083</t>
        </is>
      </c>
      <c r="C197" s="5" t="n">
        <v>0.17</v>
      </c>
      <c r="D197" s="6" t="n">
        <v>15</v>
      </c>
      <c r="E197" s="5" t="n">
        <v>2.55</v>
      </c>
      <c r="F197" s="5" t="n"/>
      <c r="G197" s="6" t="n">
        <v>180</v>
      </c>
      <c r="H197" s="146" t="inlineStr">
        <is>
          <t>С/к колбасы Швейцарская Бордо Фикс.вес 0,17 Фиброуз терм/п Стародворье</t>
        </is>
      </c>
      <c r="I197" s="7" t="inlineStr"/>
      <c r="J197" s="7" t="inlineStr"/>
      <c r="K197" s="8" t="inlineStr">
        <is>
          <t>кг</t>
        </is>
      </c>
      <c r="L197" s="38" t="n">
        <v>5</v>
      </c>
      <c r="M197" s="42">
        <f>IFERROR(IF(L197="",0,CEILING((L197/$E197),1)*$E197),"")</f>
        <v/>
      </c>
      <c r="N197" s="9">
        <f>IFERROR(IF(M197=0,"",ROUNDUP(M197/E197,0)*0.00753),"")</f>
        <v/>
      </c>
      <c r="O197" s="10" t="inlineStr"/>
      <c r="P197" s="11" t="inlineStr"/>
    </row>
    <row r="198" ht="15" customHeight="1">
      <c r="A198" s="99" t="n"/>
      <c r="B198" s="55" t="n"/>
      <c r="C198" s="120" t="n"/>
      <c r="D198" s="120" t="n"/>
      <c r="E198" s="120" t="n"/>
      <c r="F198" s="120" t="n"/>
      <c r="G198" s="121" t="n"/>
      <c r="H198" s="122" t="inlineStr">
        <is>
          <t>Итого</t>
        </is>
      </c>
      <c r="I198" s="123" t="n"/>
      <c r="J198" s="124" t="n"/>
      <c r="K198" s="12" t="inlineStr">
        <is>
          <t>кор</t>
        </is>
      </c>
      <c r="L198" s="39">
        <f>IFERROR(L195/E195,"0")+IFERROR(L196/E196,"0")+IFERROR(L197/E197,"0")</f>
        <v/>
      </c>
      <c r="M198" s="39">
        <f>IFERROR(M195/E195,"0")+IFERROR(M196/E196,"0")+IFERROR(M197/E197,"0")</f>
        <v/>
      </c>
      <c r="N198" s="13">
        <f>IFERROR(IF(N195="",0,N195),"0")+IFERROR(IF(N196="",0,N196),"0")+IFERROR(IF(N197="",0,N197),"0")</f>
        <v/>
      </c>
      <c r="O198" s="14" t="n"/>
      <c r="P198" s="14" t="n"/>
    </row>
    <row r="199" ht="15" customHeight="1">
      <c r="A199" s="99" t="n"/>
      <c r="B199" s="55" t="n"/>
      <c r="C199" s="120" t="n"/>
      <c r="D199" s="120" t="n"/>
      <c r="E199" s="120" t="n"/>
      <c r="F199" s="120" t="n"/>
      <c r="G199" s="121" t="n"/>
      <c r="H199" s="122" t="inlineStr">
        <is>
          <t>Итого</t>
        </is>
      </c>
      <c r="I199" s="123" t="n"/>
      <c r="J199" s="124" t="n"/>
      <c r="K199" s="12" t="inlineStr">
        <is>
          <t>кг</t>
        </is>
      </c>
      <c r="L199" s="39">
        <f>IFERROR(SUM(L195:L197),"0")</f>
        <v/>
      </c>
      <c r="M199" s="39">
        <f>IFERROR(SUM(M195:M197),"0")</f>
        <v/>
      </c>
      <c r="N199" s="12" t="n"/>
      <c r="O199" s="14" t="n"/>
      <c r="P199" s="14" t="n"/>
    </row>
    <row r="200" ht="15" customHeight="1">
      <c r="C200" s="111" t="inlineStr">
        <is>
          <t>Паштеты</t>
        </is>
      </c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</row>
    <row r="201" ht="15" customHeight="1">
      <c r="A201" s="136" t="inlineStr">
        <is>
          <t>SU002369</t>
        </is>
      </c>
      <c r="B201" s="50" t="n"/>
      <c r="C201" s="5" t="n">
        <v>0.1</v>
      </c>
      <c r="D201" s="6" t="n">
        <v>20</v>
      </c>
      <c r="E201" s="5" t="n">
        <v>2</v>
      </c>
      <c r="F201" s="5" t="n"/>
      <c r="G201" s="6" t="n">
        <v>730</v>
      </c>
      <c r="H201" s="140" t="inlineStr">
        <is>
          <t>Паштеты Копчёный бекон Бордо фикс.вес 0,1 Стародворье</t>
        </is>
      </c>
      <c r="I201" s="7" t="inlineStr"/>
      <c r="J201" s="7" t="inlineStr"/>
      <c r="K201" s="8" t="inlineStr">
        <is>
          <t>кг</t>
        </is>
      </c>
      <c r="L201" s="38" t="n">
        <v>0</v>
      </c>
      <c r="M201" s="42">
        <f>IFERROR(IF(L201="",0,CEILING((L201/$E201),1)*$E201),"")</f>
        <v/>
      </c>
      <c r="N201" s="9">
        <f>IFERROR(IF(M201=0,"",ROUNDUP(M201/E201,0)*0.00474),"")</f>
        <v/>
      </c>
      <c r="O201" s="10" t="inlineStr"/>
      <c r="P201" s="11" t="inlineStr"/>
    </row>
    <row r="202" ht="15" customHeight="1">
      <c r="A202" s="136" t="inlineStr">
        <is>
          <t>SU002841</t>
        </is>
      </c>
      <c r="B202" s="50" t="n"/>
      <c r="C202" s="5" t="n">
        <v>0.1</v>
      </c>
      <c r="D202" s="6" t="n">
        <v>20</v>
      </c>
      <c r="E202" s="5" t="n">
        <v>2</v>
      </c>
      <c r="F202" s="5" t="n"/>
      <c r="G202" s="6" t="n">
        <v>730</v>
      </c>
      <c r="H202" s="140" t="inlineStr">
        <is>
          <t>Паштеты "Любительский ГОСТ" Фикс.вес 0,1 ТМ "Стародворье"</t>
        </is>
      </c>
      <c r="I202" s="7" t="inlineStr"/>
      <c r="J202" s="7" t="inlineStr"/>
      <c r="K202" s="8" t="inlineStr">
        <is>
          <t>кг</t>
        </is>
      </c>
      <c r="L202" s="38" t="n">
        <v>0</v>
      </c>
      <c r="M202" s="42">
        <f>IFERROR(IF(L202="",0,CEILING((L202/$E202),1)*$E202),"")</f>
        <v/>
      </c>
      <c r="N202" s="9">
        <f>IFERROR(IF(M202=0,"",ROUNDUP(M202/E202,0)*0.00474),"")</f>
        <v/>
      </c>
      <c r="O202" s="10" t="inlineStr"/>
      <c r="P202" s="11" t="inlineStr"/>
    </row>
    <row r="203" ht="15" customHeight="1">
      <c r="A203" s="136" t="inlineStr">
        <is>
          <t>SU002840</t>
        </is>
      </c>
      <c r="B203" s="50" t="n"/>
      <c r="C203" s="5" t="n">
        <v>0.1</v>
      </c>
      <c r="D203" s="6" t="n">
        <v>20</v>
      </c>
      <c r="E203" s="5" t="n">
        <v>2</v>
      </c>
      <c r="F203" s="5" t="n"/>
      <c r="G203" s="6" t="n">
        <v>730</v>
      </c>
      <c r="H203" s="140" t="inlineStr">
        <is>
          <t>Паштеты "Печеночный с морковью ГОСТ" Фикс.вес 0,1 ТМ "Стародворье"</t>
        </is>
      </c>
      <c r="I203" s="7" t="inlineStr"/>
      <c r="J203" s="7" t="inlineStr"/>
      <c r="K203" s="8" t="inlineStr">
        <is>
          <t>кг</t>
        </is>
      </c>
      <c r="L203" s="38" t="n">
        <v>0</v>
      </c>
      <c r="M203" s="42">
        <f>IFERROR(IF(L203="",0,CEILING((L203/$E203),1)*$E203),"")</f>
        <v/>
      </c>
      <c r="N203" s="9">
        <f>IFERROR(IF(M203=0,"",ROUNDUP(M203/E203,0)*0.00474),"")</f>
        <v/>
      </c>
      <c r="O203" s="10" t="inlineStr"/>
      <c r="P203" s="11" t="inlineStr"/>
    </row>
    <row r="204" ht="15" customHeight="1">
      <c r="A204" s="136" t="inlineStr">
        <is>
          <t>SU002368</t>
        </is>
      </c>
      <c r="B204" s="50" t="n"/>
      <c r="C204" s="5" t="n">
        <v>0.1</v>
      </c>
      <c r="D204" s="6" t="n">
        <v>20</v>
      </c>
      <c r="E204" s="5" t="n">
        <v>2</v>
      </c>
      <c r="F204" s="5" t="n"/>
      <c r="G204" s="6" t="n">
        <v>730</v>
      </c>
      <c r="H204" s="140" t="inlineStr">
        <is>
          <t>Паштеты Со сливочным маслом ГОСТ Бордо фикс.вес 0,1 Стародворье</t>
        </is>
      </c>
      <c r="I204" s="7" t="inlineStr"/>
      <c r="J204" s="7" t="inlineStr"/>
      <c r="K204" s="8" t="inlineStr">
        <is>
          <t>кг</t>
        </is>
      </c>
      <c r="L204" s="38" t="n">
        <v>0</v>
      </c>
      <c r="M204" s="42">
        <f>IFERROR(IF(L204="",0,CEILING((L204/$E204),1)*$E204),"")</f>
        <v/>
      </c>
      <c r="N204" s="9">
        <f>IFERROR(IF(M204=0,"",ROUNDUP(M204/E204,0)*0.00474),"")</f>
        <v/>
      </c>
      <c r="O204" s="10" t="inlineStr"/>
      <c r="P204" s="11" t="inlineStr"/>
    </row>
    <row r="205" ht="15" customHeight="1">
      <c r="A205" s="99" t="n"/>
      <c r="B205" s="55" t="n"/>
      <c r="C205" s="120" t="n"/>
      <c r="D205" s="120" t="n"/>
      <c r="E205" s="120" t="n"/>
      <c r="F205" s="120" t="n"/>
      <c r="G205" s="121" t="n"/>
      <c r="H205" s="122" t="inlineStr">
        <is>
          <t>Итого</t>
        </is>
      </c>
      <c r="I205" s="123" t="n"/>
      <c r="J205" s="124" t="n"/>
      <c r="K205" s="12" t="inlineStr">
        <is>
          <t>кор</t>
        </is>
      </c>
      <c r="L205" s="39">
        <f>IFERROR(L201/E201,"0")+IFERROR(L202/E202,"0")+IFERROR(L203/E203,"0")+IFERROR(L204/E204,"0")</f>
        <v/>
      </c>
      <c r="M205" s="39">
        <f>IFERROR(M201/E201,"0")+IFERROR(M202/E202,"0")+IFERROR(M203/E203,"0")+IFERROR(M204/E204,"0")</f>
        <v/>
      </c>
      <c r="N205" s="13">
        <f>IFERROR(IF(N201="",0,N201),"0")+IFERROR(IF(N202="",0,N202),"0")+IFERROR(IF(N203="",0,N203),"0")+IFERROR(IF(N204="",0,N204),"0")</f>
        <v/>
      </c>
      <c r="O205" s="14" t="n"/>
      <c r="P205" s="14" t="n"/>
    </row>
    <row r="206" ht="15" customHeight="1">
      <c r="A206" s="99" t="n"/>
      <c r="B206" s="55" t="n"/>
      <c r="C206" s="120" t="n"/>
      <c r="D206" s="120" t="n"/>
      <c r="E206" s="120" t="n"/>
      <c r="F206" s="120" t="n"/>
      <c r="G206" s="121" t="n"/>
      <c r="H206" s="122" t="inlineStr">
        <is>
          <t>Итого</t>
        </is>
      </c>
      <c r="I206" s="123" t="n"/>
      <c r="J206" s="124" t="n"/>
      <c r="K206" s="12" t="inlineStr">
        <is>
          <t>кг</t>
        </is>
      </c>
      <c r="L206" s="39">
        <f>IFERROR(SUM(L201:L204),"0")</f>
        <v/>
      </c>
      <c r="M206" s="39">
        <f>IFERROR(SUM(M201:M204),"0")</f>
        <v/>
      </c>
      <c r="N206" s="12" t="n"/>
      <c r="O206" s="14" t="n"/>
      <c r="P206" s="14" t="n"/>
    </row>
    <row r="207" ht="15" customHeight="1">
      <c r="C207" s="112" t="inlineStr">
        <is>
          <t>Фирменная</t>
        </is>
      </c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</row>
    <row r="208" ht="15" customHeight="1">
      <c r="C208" s="111" t="inlineStr">
        <is>
          <t>Вареные колбасы</t>
        </is>
      </c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</row>
    <row r="209" ht="15" customHeight="1">
      <c r="A209" s="136" t="inlineStr">
        <is>
          <t>SU001793</t>
        </is>
      </c>
      <c r="B209" s="50" t="n"/>
      <c r="C209" s="5" t="n">
        <v>1.35</v>
      </c>
      <c r="D209" s="6" t="n">
        <v>8</v>
      </c>
      <c r="E209" s="5" t="n">
        <v>10.8</v>
      </c>
      <c r="F209" s="5" t="n"/>
      <c r="G209" s="6" t="n">
        <v>55</v>
      </c>
      <c r="H209" s="160" t="inlineStr">
        <is>
          <t>Вареные колбасы Докторская По-стародворски Фирменная Весовые П/а Стародворье</t>
        </is>
      </c>
      <c r="I209" s="7" t="inlineStr"/>
      <c r="J209" s="7" t="inlineStr"/>
      <c r="K209" s="8" t="inlineStr">
        <is>
          <t>кг</t>
        </is>
      </c>
      <c r="L209" s="38" t="n">
        <v>21</v>
      </c>
      <c r="M209" s="42">
        <f>IFERROR(IF(L209="",0,CEILING((L209/$E209),1)*$E209),"")</f>
        <v/>
      </c>
      <c r="N209" s="9">
        <f>IFERROR(IF(M209=0,"",ROUNDUP(M209/E209,0)*0.02175),"")</f>
        <v/>
      </c>
      <c r="O209" s="10" t="inlineStr"/>
      <c r="P209" s="11" t="inlineStr"/>
    </row>
    <row r="210" ht="15" customHeight="1">
      <c r="A210" s="136" t="inlineStr">
        <is>
          <t>SU001793</t>
        </is>
      </c>
      <c r="B210" s="50" t="n"/>
      <c r="C210" s="5" t="n">
        <v>1.35</v>
      </c>
      <c r="D210" s="6" t="n">
        <v>8</v>
      </c>
      <c r="E210" s="5" t="n">
        <v>10.8</v>
      </c>
      <c r="F210" s="5" t="n"/>
      <c r="G210" s="6" t="n">
        <v>55</v>
      </c>
      <c r="H210" s="160" t="inlineStr">
        <is>
          <t>Вареные колбасы Докторская По-стародворски Фирменная Весовые П/а Стародворье</t>
        </is>
      </c>
      <c r="I210" s="7" t="inlineStr"/>
      <c r="J210" s="7" t="inlineStr"/>
      <c r="K210" s="8" t="inlineStr">
        <is>
          <t>кг</t>
        </is>
      </c>
      <c r="L210" s="38" t="n">
        <v>0</v>
      </c>
      <c r="M210" s="42">
        <f>IFERROR(IF(L210="",0,CEILING((L210/$E210),1)*$E210),"")</f>
        <v/>
      </c>
      <c r="N210" s="9">
        <f>IFERROR(IF(M210=0,"",ROUNDUP(M210/E210,0)*0.02039),"")</f>
        <v/>
      </c>
      <c r="O210" s="10" t="inlineStr"/>
      <c r="P210" s="11" t="inlineStr"/>
    </row>
    <row r="211" ht="15" customHeight="1">
      <c r="A211" s="136" t="inlineStr">
        <is>
          <t>SU001799</t>
        </is>
      </c>
      <c r="B211" s="50" t="inlineStr">
        <is>
          <t>231</t>
        </is>
      </c>
      <c r="C211" s="5" t="n">
        <v>1.35</v>
      </c>
      <c r="D211" s="6" t="n">
        <v>8</v>
      </c>
      <c r="E211" s="5" t="n">
        <v>10.8</v>
      </c>
      <c r="F211" s="5" t="n"/>
      <c r="G211" s="6" t="n">
        <v>55</v>
      </c>
      <c r="H211" s="160" t="inlineStr">
        <is>
          <t>Вареные колбасы Молочная По-стародворски Фирменная Весовые П/а Стародворье</t>
        </is>
      </c>
      <c r="I211" s="7" t="inlineStr"/>
      <c r="J211" s="7" t="inlineStr"/>
      <c r="K211" s="8" t="inlineStr">
        <is>
          <t>кг</t>
        </is>
      </c>
      <c r="L211" s="38" t="n">
        <v>0</v>
      </c>
      <c r="M211" s="42">
        <f>IFERROR(IF(L211="",0,CEILING((L211/$E211),1)*$E211),"")</f>
        <v/>
      </c>
      <c r="N211" s="9">
        <f>IFERROR(IF(M211=0,"",ROUNDUP(M211/E211,0)*0.02175),"")</f>
        <v/>
      </c>
      <c r="O211" s="10" t="inlineStr"/>
      <c r="P211" s="11" t="inlineStr"/>
    </row>
    <row r="212" ht="15" customHeight="1">
      <c r="A212" s="136" t="inlineStr">
        <is>
          <t>SU001799</t>
        </is>
      </c>
      <c r="B212" s="50" t="n"/>
      <c r="C212" s="5" t="n">
        <v>1.35</v>
      </c>
      <c r="D212" s="6" t="n">
        <v>8</v>
      </c>
      <c r="E212" s="5" t="n">
        <v>10.8</v>
      </c>
      <c r="F212" s="5" t="n"/>
      <c r="G212" s="6" t="n">
        <v>55</v>
      </c>
      <c r="H212" s="160" t="inlineStr">
        <is>
          <t>Вареные колбасы Молочная По-стародворски Фирменная Весовые П/а Стародворье</t>
        </is>
      </c>
      <c r="I212" s="7" t="inlineStr"/>
      <c r="J212" s="7" t="inlineStr"/>
      <c r="K212" s="8" t="inlineStr">
        <is>
          <t>кг</t>
        </is>
      </c>
      <c r="L212" s="38" t="n">
        <v>0</v>
      </c>
      <c r="M212" s="42">
        <f>IFERROR(IF(L212="",0,CEILING((L212/$E212),1)*$E212),"")</f>
        <v/>
      </c>
      <c r="N212" s="9">
        <f>IFERROR(IF(M212=0,"",ROUNDUP(M212/E212,0)*0.02039),"")</f>
        <v/>
      </c>
      <c r="O212" s="10" t="inlineStr"/>
      <c r="P212" s="11" t="inlineStr"/>
    </row>
    <row r="213" ht="15" customHeight="1">
      <c r="A213" s="136" t="inlineStr">
        <is>
          <t>SU001792</t>
        </is>
      </c>
      <c r="B213" s="50" t="n"/>
      <c r="C213" s="5" t="n">
        <v>1.35</v>
      </c>
      <c r="D213" s="6" t="n">
        <v>8</v>
      </c>
      <c r="E213" s="5" t="n">
        <v>10.8</v>
      </c>
      <c r="F213" s="5" t="n"/>
      <c r="G213" s="6" t="n">
        <v>55</v>
      </c>
      <c r="H213" s="137" t="inlineStr">
        <is>
          <t>Вареные колбасы Русская По-стародворски Фирменная Весовые П/а Стародворье</t>
        </is>
      </c>
      <c r="I213" s="7" t="inlineStr"/>
      <c r="J213" s="7" t="inlineStr"/>
      <c r="K213" s="8" t="inlineStr">
        <is>
          <t>кг</t>
        </is>
      </c>
      <c r="L213" s="38" t="n">
        <v>21</v>
      </c>
      <c r="M213" s="42">
        <f>IFERROR(IF(L213="",0,CEILING((L213/$E213),1)*$E213),"")</f>
        <v/>
      </c>
      <c r="N213" s="9">
        <f>IFERROR(IF(M213=0,"",ROUNDUP(M213/E213,0)*0.02175),"")</f>
        <v/>
      </c>
      <c r="O213" s="10" t="inlineStr"/>
      <c r="P213" s="11" t="inlineStr"/>
    </row>
    <row r="214" ht="15" customHeight="1">
      <c r="A214" s="136" t="inlineStr">
        <is>
          <t>SU001794</t>
        </is>
      </c>
      <c r="B214" s="50" t="inlineStr">
        <is>
          <t>059</t>
        </is>
      </c>
      <c r="C214" s="5" t="n">
        <v>0.5</v>
      </c>
      <c r="D214" s="6" t="n">
        <v>10</v>
      </c>
      <c r="E214" s="5" t="n">
        <v>5</v>
      </c>
      <c r="F214" s="5" t="n"/>
      <c r="G214" s="6" t="n">
        <v>55</v>
      </c>
      <c r="H214" s="137" t="inlineStr">
        <is>
          <t>Вареные колбасы Докторская По-стародворски Фирменная Фикс.вес 0,5 П/а Стародворье</t>
        </is>
      </c>
      <c r="I214" s="7" t="inlineStr"/>
      <c r="J214" s="7" t="inlineStr"/>
      <c r="K214" s="8" t="inlineStr">
        <is>
          <t>кг</t>
        </is>
      </c>
      <c r="L214" s="38" t="n">
        <v>25</v>
      </c>
      <c r="M214" s="42">
        <f>IFERROR(IF(L214="",0,CEILING((L214/$E214),1)*$E214),"")</f>
        <v/>
      </c>
      <c r="N214" s="9">
        <f>IFERROR(IF(M214=0,"",ROUNDUP(M214/E214,0)*0.00937),"")</f>
        <v/>
      </c>
      <c r="O214" s="10" t="inlineStr"/>
      <c r="P214" s="11" t="inlineStr"/>
    </row>
    <row r="215" ht="15" customHeight="1">
      <c r="A215" s="136" t="inlineStr">
        <is>
          <t>SU001795</t>
        </is>
      </c>
      <c r="B215" s="50" t="n"/>
      <c r="C215" s="5" t="n">
        <v>0.5</v>
      </c>
      <c r="D215" s="6" t="n">
        <v>10</v>
      </c>
      <c r="E215" s="5" t="n">
        <v>5</v>
      </c>
      <c r="F215" s="5" t="n"/>
      <c r="G215" s="6" t="n">
        <v>55</v>
      </c>
      <c r="H215" s="140" t="inlineStr">
        <is>
          <t>Вареные колбасы Молочная По-стародворски Фирменная Фикс.вес 0,5 П/а Стародворье</t>
        </is>
      </c>
      <c r="I215" s="7" t="inlineStr"/>
      <c r="J215" s="7" t="inlineStr"/>
      <c r="K215" s="8" t="inlineStr">
        <is>
          <t>кг</t>
        </is>
      </c>
      <c r="L215" s="38" t="n">
        <v>0</v>
      </c>
      <c r="M215" s="42">
        <f>IFERROR(IF(L215="",0,CEILING((L215/$E215),1)*$E215),"")</f>
        <v/>
      </c>
      <c r="N215" s="9">
        <f>IFERROR(IF(M215=0,"",ROUNDUP(M215/E215,0)*0.00937),"")</f>
        <v/>
      </c>
      <c r="O215" s="10" t="inlineStr"/>
      <c r="P215" s="11" t="inlineStr"/>
    </row>
    <row r="216" ht="15" customHeight="1">
      <c r="A216" s="99" t="n"/>
      <c r="B216" s="55" t="n"/>
      <c r="C216" s="120" t="n"/>
      <c r="D216" s="120" t="n"/>
      <c r="E216" s="120" t="n"/>
      <c r="F216" s="120" t="n"/>
      <c r="G216" s="121" t="n"/>
      <c r="H216" s="122" t="inlineStr">
        <is>
          <t>Итого</t>
        </is>
      </c>
      <c r="I216" s="123" t="n"/>
      <c r="J216" s="124" t="n"/>
      <c r="K216" s="12" t="inlineStr">
        <is>
          <t>кор</t>
        </is>
      </c>
      <c r="L216" s="39">
        <f>IFERROR(L209/E209,"0")+IFERROR(L210/E210,"0")+IFERROR(L211/E211,"0")+IFERROR(L212/E212,"0")+IFERROR(L213/E213,"0")+IFERROR(L214/E214,"0")+IFERROR(L215/E215,"0")</f>
        <v/>
      </c>
      <c r="M216" s="39">
        <f>IFERROR(M209/E209,"0")+IFERROR(M210/E210,"0")+IFERROR(M211/E211,"0")+IFERROR(M212/E212,"0")+IFERROR(M213/E213,"0")+IFERROR(M214/E214,"0")+IFERROR(M215/E215,"0")</f>
        <v/>
      </c>
      <c r="N216" s="13">
        <f>IFERROR(IF(N209="",0,N209),"0")+IFERROR(IF(N210="",0,N210),"0")+IFERROR(IF(N211="",0,N211),"0")+IFERROR(IF(N212="",0,N212),"0")+IFERROR(IF(N213="",0,N213),"0")+IFERROR(IF(N214="",0,N214),"0")+IFERROR(IF(N215="",0,N215),"0")</f>
        <v/>
      </c>
      <c r="O216" s="14" t="n"/>
      <c r="P216" s="14" t="n"/>
    </row>
    <row r="217" ht="15" customHeight="1">
      <c r="A217" s="99" t="n"/>
      <c r="B217" s="55" t="n"/>
      <c r="C217" s="120" t="n"/>
      <c r="D217" s="120" t="n"/>
      <c r="E217" s="120" t="n"/>
      <c r="F217" s="120" t="n"/>
      <c r="G217" s="121" t="n"/>
      <c r="H217" s="122" t="inlineStr">
        <is>
          <t>Итого</t>
        </is>
      </c>
      <c r="I217" s="123" t="n"/>
      <c r="J217" s="124" t="n"/>
      <c r="K217" s="12" t="inlineStr">
        <is>
          <t>кг</t>
        </is>
      </c>
      <c r="L217" s="39">
        <f>IFERROR(SUM(L209:L215),"0")</f>
        <v/>
      </c>
      <c r="M217" s="39">
        <f>IFERROR(SUM(M209:M215),"0")</f>
        <v/>
      </c>
      <c r="N217" s="12" t="n"/>
      <c r="O217" s="14" t="n"/>
      <c r="P217" s="14" t="n"/>
    </row>
    <row r="218" ht="15" customHeight="1">
      <c r="C218" s="111" t="inlineStr">
        <is>
          <t>Копченые колбасы</t>
        </is>
      </c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</row>
    <row r="219" ht="15" customHeight="1">
      <c r="A219" s="136" t="inlineStr">
        <is>
          <t>SU001801</t>
        </is>
      </c>
      <c r="B219" s="50" t="n"/>
      <c r="C219" s="5" t="n">
        <v>0.63</v>
      </c>
      <c r="D219" s="6" t="n">
        <v>6</v>
      </c>
      <c r="E219" s="5" t="n">
        <v>3.78</v>
      </c>
      <c r="F219" s="5" t="n"/>
      <c r="G219" s="6" t="n">
        <v>45</v>
      </c>
      <c r="H219" s="140" t="inlineStr">
        <is>
          <t>В/к колбасы Сервелатная По-стародворски Фирменная Весовые Фиброуз в/у Стародворье</t>
        </is>
      </c>
      <c r="I219" s="7" t="inlineStr"/>
      <c r="J219" s="7" t="inlineStr"/>
      <c r="K219" s="8" t="inlineStr">
        <is>
          <t>кг</t>
        </is>
      </c>
      <c r="L219" s="38" t="n">
        <v>0</v>
      </c>
      <c r="M219" s="42">
        <f>IFERROR(IF(L219="",0,CEILING((L219/$E219),1)*$E219),"")</f>
        <v/>
      </c>
      <c r="N219" s="9">
        <f>IFERROR(IF(M219=0,"",ROUNDUP(M219/E219,0)*0.00753),"")</f>
        <v/>
      </c>
      <c r="O219" s="10" t="inlineStr"/>
      <c r="P219" s="11" t="inlineStr"/>
    </row>
    <row r="220" ht="15" customHeight="1">
      <c r="A220" s="136" t="inlineStr">
        <is>
          <t>SU000231</t>
        </is>
      </c>
      <c r="B220" s="50" t="n"/>
      <c r="C220" s="5" t="n">
        <v>0.7</v>
      </c>
      <c r="D220" s="6" t="n">
        <v>4</v>
      </c>
      <c r="E220" s="5" t="n">
        <v>2.8</v>
      </c>
      <c r="F220" s="5" t="n"/>
      <c r="G220" s="6" t="n">
        <v>45</v>
      </c>
      <c r="H220" s="140" t="inlineStr">
        <is>
          <t>В/к колбасы Сервелатная По-стародворски Фирменная Фикс.вес 0,7 Фиброуз в/у Стародворье</t>
        </is>
      </c>
      <c r="I220" s="7" t="inlineStr"/>
      <c r="J220" s="7" t="inlineStr"/>
      <c r="K220" s="8" t="inlineStr">
        <is>
          <t>кг</t>
        </is>
      </c>
      <c r="L220" s="38" t="n">
        <v>0</v>
      </c>
      <c r="M220" s="42">
        <f>IFERROR(IF(L220="",0,CEILING((L220/$E220),1)*$E220),"")</f>
        <v/>
      </c>
      <c r="N220" s="9">
        <f>IFERROR(IF(M220=0,"",ROUNDUP(M220/E220,0)*0.00753),"")</f>
        <v/>
      </c>
      <c r="O220" s="10" t="inlineStr"/>
      <c r="P220" s="11" t="inlineStr"/>
    </row>
    <row r="221" ht="15" customHeight="1">
      <c r="A221" s="99" t="n"/>
      <c r="B221" s="55" t="n"/>
      <c r="C221" s="120" t="n"/>
      <c r="D221" s="120" t="n"/>
      <c r="E221" s="120" t="n"/>
      <c r="F221" s="120" t="n"/>
      <c r="G221" s="121" t="n"/>
      <c r="H221" s="122" t="inlineStr">
        <is>
          <t>Итого</t>
        </is>
      </c>
      <c r="I221" s="123" t="n"/>
      <c r="J221" s="124" t="n"/>
      <c r="K221" s="12" t="inlineStr">
        <is>
          <t>кор</t>
        </is>
      </c>
      <c r="L221" s="39">
        <f>IFERROR(L219/E219,"0")+IFERROR(L220/E220,"0")</f>
        <v/>
      </c>
      <c r="M221" s="39">
        <f>IFERROR(M219/E219,"0")+IFERROR(M220/E220,"0")</f>
        <v/>
      </c>
      <c r="N221" s="13">
        <f>IFERROR(IF(N219="",0,N219),"0")+IFERROR(IF(N220="",0,N220),"0")</f>
        <v/>
      </c>
      <c r="O221" s="14" t="n"/>
      <c r="P221" s="14" t="n"/>
    </row>
    <row r="222" ht="15" customHeight="1">
      <c r="A222" s="99" t="n"/>
      <c r="B222" s="55" t="n"/>
      <c r="C222" s="120" t="n"/>
      <c r="D222" s="120" t="n"/>
      <c r="E222" s="120" t="n"/>
      <c r="F222" s="120" t="n"/>
      <c r="G222" s="121" t="n"/>
      <c r="H222" s="122" t="inlineStr">
        <is>
          <t>Итого</t>
        </is>
      </c>
      <c r="I222" s="123" t="n"/>
      <c r="J222" s="124" t="n"/>
      <c r="K222" s="12" t="inlineStr">
        <is>
          <t>кг</t>
        </is>
      </c>
      <c r="L222" s="39">
        <f>IFERROR(SUM(L219:L220),"0")</f>
        <v/>
      </c>
      <c r="M222" s="39">
        <f>IFERROR(SUM(M219:M220),"0")</f>
        <v/>
      </c>
      <c r="N222" s="12" t="n"/>
      <c r="O222" s="14" t="n"/>
      <c r="P222" s="14" t="n"/>
    </row>
    <row r="223" ht="15" customHeight="1">
      <c r="C223" s="112" t="inlineStr">
        <is>
          <t>Бавария</t>
        </is>
      </c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</row>
    <row r="224" ht="15" customHeight="1">
      <c r="C224" s="111" t="inlineStr">
        <is>
          <t>Копченые колбасы</t>
        </is>
      </c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</row>
    <row r="225" ht="15" customHeight="1">
      <c r="A225" s="136" t="inlineStr">
        <is>
          <t>SU002061</t>
        </is>
      </c>
      <c r="B225" s="50" t="inlineStr">
        <is>
          <t>084</t>
        </is>
      </c>
      <c r="C225" s="5" t="n">
        <v>0.28</v>
      </c>
      <c r="D225" s="6" t="n">
        <v>6</v>
      </c>
      <c r="E225" s="5" t="n">
        <v>1.68</v>
      </c>
      <c r="F225" s="5" t="n"/>
      <c r="G225" s="6" t="n">
        <v>35</v>
      </c>
      <c r="H225" s="140" t="inlineStr">
        <is>
          <t>П/к колбасы Баварские копченые Бавария Фикс.вес 0,28 NDX мгс Стародворье</t>
        </is>
      </c>
      <c r="I225" s="7" t="inlineStr"/>
      <c r="J225" s="7" t="inlineStr"/>
      <c r="K225" s="8" t="inlineStr">
        <is>
          <t>кг</t>
        </is>
      </c>
      <c r="L225" s="38" t="n">
        <v>14</v>
      </c>
      <c r="M225" s="42">
        <f>IFERROR(IF(L225="",0,CEILING((L225/$E225),1)*$E225),"")</f>
        <v/>
      </c>
      <c r="N225" s="9">
        <f>IFERROR(IF(M225=0,"",ROUNDUP(M225/E225,0)*0.00753),"")</f>
        <v/>
      </c>
      <c r="O225" s="10" t="inlineStr"/>
      <c r="P225" s="11" t="inlineStr"/>
    </row>
    <row r="226" ht="15" customHeight="1">
      <c r="A226" s="136" t="inlineStr">
        <is>
          <t>SU002252</t>
        </is>
      </c>
      <c r="B226" s="50" t="n"/>
      <c r="C226" s="5" t="n">
        <v>0.3</v>
      </c>
      <c r="D226" s="6" t="n">
        <v>6</v>
      </c>
      <c r="E226" s="5" t="n">
        <v>1.8</v>
      </c>
      <c r="F226" s="5" t="n"/>
      <c r="G226" s="6" t="n">
        <v>40</v>
      </c>
      <c r="H226" s="140" t="inlineStr">
        <is>
          <t>П/к колбасы Кракушка пряная с сальцем Бавария Фикс.вес 0,3 н/о в/у Стародворье</t>
        </is>
      </c>
      <c r="I226" s="7" t="inlineStr"/>
      <c r="J226" s="7" t="inlineStr"/>
      <c r="K226" s="8" t="inlineStr">
        <is>
          <t>кг</t>
        </is>
      </c>
      <c r="L226" s="38" t="n">
        <v>0</v>
      </c>
      <c r="M226" s="42">
        <f>IFERROR(IF(L226="",0,CEILING((L226/$E226),1)*$E226),"")</f>
        <v/>
      </c>
      <c r="N226" s="9">
        <f>IFERROR(IF(M226=0,"",ROUNDUP(M226/E226,0)*0.00753),"")</f>
        <v/>
      </c>
      <c r="O226" s="10" t="inlineStr"/>
      <c r="P226" s="11" t="inlineStr"/>
    </row>
    <row r="227" ht="15" customHeight="1">
      <c r="A227" s="99" t="n"/>
      <c r="B227" s="55" t="n"/>
      <c r="C227" s="120" t="n"/>
      <c r="D227" s="120" t="n"/>
      <c r="E227" s="120" t="n"/>
      <c r="F227" s="120" t="n"/>
      <c r="G227" s="121" t="n"/>
      <c r="H227" s="122" t="inlineStr">
        <is>
          <t>Итого</t>
        </is>
      </c>
      <c r="I227" s="123" t="n"/>
      <c r="J227" s="124" t="n"/>
      <c r="K227" s="12" t="inlineStr">
        <is>
          <t>кор</t>
        </is>
      </c>
      <c r="L227" s="39">
        <f>IFERROR(L225/E225,"0")+IFERROR(L226/E226,"0")</f>
        <v/>
      </c>
      <c r="M227" s="39">
        <f>IFERROR(M225/E225,"0")+IFERROR(M226/E226,"0")</f>
        <v/>
      </c>
      <c r="N227" s="13">
        <f>IFERROR(IF(N225="",0,N225),"0")+IFERROR(IF(N226="",0,N226),"0")</f>
        <v/>
      </c>
      <c r="O227" s="14" t="n"/>
      <c r="P227" s="14" t="n"/>
    </row>
    <row r="228" ht="15" customHeight="1">
      <c r="A228" s="99" t="n"/>
      <c r="B228" s="55" t="n"/>
      <c r="C228" s="120" t="n"/>
      <c r="D228" s="120" t="n"/>
      <c r="E228" s="120" t="n"/>
      <c r="F228" s="120" t="n"/>
      <c r="G228" s="121" t="n"/>
      <c r="H228" s="122" t="inlineStr">
        <is>
          <t>Итого</t>
        </is>
      </c>
      <c r="I228" s="123" t="n"/>
      <c r="J228" s="124" t="n"/>
      <c r="K228" s="12" t="inlineStr">
        <is>
          <t>кг</t>
        </is>
      </c>
      <c r="L228" s="39">
        <f>IFERROR(SUM(L225:L226),"0")</f>
        <v/>
      </c>
      <c r="M228" s="39">
        <f>IFERROR(SUM(M225:M226),"0")</f>
        <v/>
      </c>
      <c r="N228" s="12" t="n"/>
      <c r="O228" s="14" t="n"/>
      <c r="P228" s="14" t="n"/>
    </row>
    <row r="229" ht="15" customHeight="1">
      <c r="C229" s="111" t="inlineStr">
        <is>
          <t>Сосиски</t>
        </is>
      </c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</row>
    <row r="230" ht="15" customHeight="1">
      <c r="A230" s="136" t="inlineStr">
        <is>
          <t>SU001835</t>
        </is>
      </c>
      <c r="B230" s="50" t="inlineStr">
        <is>
          <t>251</t>
        </is>
      </c>
      <c r="C230" s="5" t="n">
        <v>1.35</v>
      </c>
      <c r="D230" s="6" t="n">
        <v>6</v>
      </c>
      <c r="E230" s="5" t="n">
        <v>8.1</v>
      </c>
      <c r="F230" s="5" t="n"/>
      <c r="G230" s="6" t="n">
        <v>45</v>
      </c>
      <c r="H230" s="160" t="inlineStr">
        <is>
          <t>Сосиски Баварские Бавария Весовые П/а мгс Стародворье</t>
        </is>
      </c>
      <c r="I230" s="7" t="inlineStr"/>
      <c r="J230" s="7" t="inlineStr"/>
      <c r="K230" s="8" t="inlineStr">
        <is>
          <t>кг</t>
        </is>
      </c>
      <c r="L230" s="38" t="n">
        <v>100</v>
      </c>
      <c r="M230" s="42">
        <f>IFERROR(IF(L230="",0,CEILING((L230/$E230),1)*$E230),"")</f>
        <v/>
      </c>
      <c r="N230" s="9">
        <f>IFERROR(IF(M230=0,"",ROUNDUP(M230/E230,0)*0.02175),"")</f>
        <v/>
      </c>
      <c r="O230" s="10" t="inlineStr"/>
      <c r="P230" s="11" t="inlineStr"/>
    </row>
    <row r="231" ht="15" customHeight="1">
      <c r="A231" s="136" t="inlineStr">
        <is>
          <t>SU001836</t>
        </is>
      </c>
      <c r="B231" s="50" t="inlineStr">
        <is>
          <t>096</t>
        </is>
      </c>
      <c r="C231" s="5" t="n">
        <v>0.42</v>
      </c>
      <c r="D231" s="6" t="n">
        <v>6</v>
      </c>
      <c r="E231" s="5" t="n">
        <v>2.52</v>
      </c>
      <c r="F231" s="5" t="n"/>
      <c r="G231" s="6" t="n">
        <v>45</v>
      </c>
      <c r="H231" s="160" t="inlineStr">
        <is>
          <t>Сосиски Баварские Бавария Фикс.вес 0,42 П/а мгс Стародворье</t>
        </is>
      </c>
      <c r="I231" s="7" t="inlineStr"/>
      <c r="J231" s="7" t="inlineStr"/>
      <c r="K231" s="8" t="inlineStr">
        <is>
          <t>кг</t>
        </is>
      </c>
      <c r="L231" s="38" t="n">
        <v>12.6</v>
      </c>
      <c r="M231" s="42">
        <f>IFERROR(IF(L231="",0,CEILING((L231/$E231),1)*$E231),"")</f>
        <v/>
      </c>
      <c r="N231" s="9">
        <f>IFERROR(IF(M231=0,"",ROUNDUP(M231/E231,0)*0.00753),"")</f>
        <v/>
      </c>
      <c r="O231" s="10" t="inlineStr"/>
      <c r="P231" s="11" t="inlineStr"/>
    </row>
    <row r="232" ht="15" customHeight="1">
      <c r="A232" s="136" t="inlineStr">
        <is>
          <t>SU001970</t>
        </is>
      </c>
      <c r="B232" s="50" t="inlineStr">
        <is>
          <t>092</t>
        </is>
      </c>
      <c r="C232" s="5" t="n">
        <v>0.42</v>
      </c>
      <c r="D232" s="6" t="n">
        <v>6</v>
      </c>
      <c r="E232" s="5" t="n">
        <v>2.52</v>
      </c>
      <c r="F232" s="5" t="n"/>
      <c r="G232" s="6" t="n">
        <v>35</v>
      </c>
      <c r="H232" s="160" t="inlineStr">
        <is>
          <t>Сосиски Баварские с сыром Бавария Фикс.вес 0,42 ц/о Стародворье</t>
        </is>
      </c>
      <c r="I232" s="7" t="inlineStr"/>
      <c r="J232" s="7" t="inlineStr"/>
      <c r="K232" s="8" t="inlineStr">
        <is>
          <t>кг</t>
        </is>
      </c>
      <c r="L232" s="38" t="n">
        <v>17</v>
      </c>
      <c r="M232" s="42">
        <f>IFERROR(IF(L232="",0,CEILING((L232/$E232),1)*$E232),"")</f>
        <v/>
      </c>
      <c r="N232" s="9">
        <f>IFERROR(IF(M232=0,"",ROUNDUP(M232/E232,0)*0.00753),"")</f>
        <v/>
      </c>
      <c r="O232" s="10" t="inlineStr"/>
      <c r="P232" s="11" t="inlineStr"/>
    </row>
    <row r="233" ht="15" customHeight="1">
      <c r="A233" s="99" t="n"/>
      <c r="B233" s="55" t="n"/>
      <c r="C233" s="120" t="n"/>
      <c r="D233" s="120" t="n"/>
      <c r="E233" s="120" t="n"/>
      <c r="F233" s="120" t="n"/>
      <c r="G233" s="121" t="n"/>
      <c r="H233" s="122" t="inlineStr">
        <is>
          <t>Итого</t>
        </is>
      </c>
      <c r="I233" s="123" t="n"/>
      <c r="J233" s="124" t="n"/>
      <c r="K233" s="12" t="inlineStr">
        <is>
          <t>кор</t>
        </is>
      </c>
      <c r="L233" s="39">
        <f>IFERROR(L230/E230,"0")+IFERROR(L231/E231,"0")+IFERROR(L232/E232,"0")</f>
        <v/>
      </c>
      <c r="M233" s="39">
        <f>IFERROR(M230/E230,"0")+IFERROR(M231/E231,"0")+IFERROR(M232/E232,"0")</f>
        <v/>
      </c>
      <c r="N233" s="13">
        <f>IFERROR(IF(N230="",0,N230),"0")+IFERROR(IF(N231="",0,N231),"0")+IFERROR(IF(N232="",0,N232),"0")</f>
        <v/>
      </c>
      <c r="O233" s="14" t="n"/>
      <c r="P233" s="14" t="n"/>
    </row>
    <row r="234" ht="15" customHeight="1">
      <c r="A234" s="99" t="n"/>
      <c r="B234" s="55" t="n"/>
      <c r="C234" s="120" t="n"/>
      <c r="D234" s="120" t="n"/>
      <c r="E234" s="120" t="n"/>
      <c r="F234" s="120" t="n"/>
      <c r="G234" s="121" t="n"/>
      <c r="H234" s="122" t="inlineStr">
        <is>
          <t>Итого</t>
        </is>
      </c>
      <c r="I234" s="123" t="n"/>
      <c r="J234" s="124" t="n"/>
      <c r="K234" s="12" t="inlineStr">
        <is>
          <t>кг</t>
        </is>
      </c>
      <c r="L234" s="39">
        <f>IFERROR(SUM(L230:L232),"0")</f>
        <v/>
      </c>
      <c r="M234" s="39">
        <f>IFERROR(SUM(M230:M232),"0")</f>
        <v/>
      </c>
      <c r="N234" s="12" t="n"/>
      <c r="O234" s="14" t="n"/>
      <c r="P234" s="14" t="n"/>
    </row>
    <row r="235" ht="15" customHeight="1">
      <c r="C235" s="111" t="inlineStr">
        <is>
          <t>Сардельки</t>
        </is>
      </c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</row>
    <row r="236" ht="15" customHeight="1">
      <c r="A236" s="136" t="inlineStr">
        <is>
          <t>SU002173</t>
        </is>
      </c>
      <c r="B236" s="50" t="n"/>
      <c r="C236" s="5" t="n">
        <v>0.38</v>
      </c>
      <c r="D236" s="6" t="n">
        <v>6</v>
      </c>
      <c r="E236" s="5" t="n">
        <v>2.28</v>
      </c>
      <c r="F236" s="5" t="n"/>
      <c r="G236" s="6" t="n">
        <v>40</v>
      </c>
      <c r="H236" s="140" t="inlineStr">
        <is>
          <t>Сардельки Баварские Бавария фикс.вес 0,38 п/а мгс Стародворье</t>
        </is>
      </c>
      <c r="I236" s="7" t="inlineStr"/>
      <c r="J236" s="7" t="inlineStr"/>
      <c r="K236" s="8" t="inlineStr">
        <is>
          <t>кг</t>
        </is>
      </c>
      <c r="L236" s="38" t="n">
        <v>0</v>
      </c>
      <c r="M236" s="42">
        <f>IFERROR(IF(L236="",0,CEILING((L236/$E236),1)*$E236),"")</f>
        <v/>
      </c>
      <c r="N236" s="9">
        <f>IFERROR(IF(M236=0,"",ROUNDUP(M236/E236,0)*0.00753),"")</f>
        <v/>
      </c>
      <c r="O236" s="10" t="inlineStr"/>
      <c r="P236" s="11" t="inlineStr"/>
    </row>
    <row r="237" ht="15" customHeight="1">
      <c r="A237" s="99" t="n"/>
      <c r="B237" s="55" t="n"/>
      <c r="C237" s="120" t="n"/>
      <c r="D237" s="120" t="n"/>
      <c r="E237" s="120" t="n"/>
      <c r="F237" s="120" t="n"/>
      <c r="G237" s="121" t="n"/>
      <c r="H237" s="122" t="inlineStr">
        <is>
          <t>Итого</t>
        </is>
      </c>
      <c r="I237" s="123" t="n"/>
      <c r="J237" s="124" t="n"/>
      <c r="K237" s="12" t="inlineStr">
        <is>
          <t>кор</t>
        </is>
      </c>
      <c r="L237" s="39">
        <f>IFERROR(L236/E236,"0")</f>
        <v/>
      </c>
      <c r="M237" s="39">
        <f>IFERROR(M236/E236,"0")</f>
        <v/>
      </c>
      <c r="N237" s="13">
        <f>IFERROR(IF(N236="",0,N236),"0")</f>
        <v/>
      </c>
      <c r="O237" s="14" t="n"/>
      <c r="P237" s="14" t="n"/>
    </row>
    <row r="238" ht="15" customHeight="1">
      <c r="A238" s="99" t="n"/>
      <c r="B238" s="55" t="n"/>
      <c r="C238" s="120" t="n"/>
      <c r="D238" s="120" t="n"/>
      <c r="E238" s="120" t="n"/>
      <c r="F238" s="120" t="n"/>
      <c r="G238" s="121" t="n"/>
      <c r="H238" s="122" t="inlineStr">
        <is>
          <t>Итого</t>
        </is>
      </c>
      <c r="I238" s="123" t="n"/>
      <c r="J238" s="124" t="n"/>
      <c r="K238" s="12" t="inlineStr">
        <is>
          <t>кг</t>
        </is>
      </c>
      <c r="L238" s="39">
        <f>IFERROR(SUM(L236:L236),"0")</f>
        <v/>
      </c>
      <c r="M238" s="39">
        <f>IFERROR(SUM(M236:M236),"0")</f>
        <v/>
      </c>
      <c r="N238" s="12" t="n"/>
      <c r="O238" s="14" t="n"/>
      <c r="P238" s="14" t="n"/>
    </row>
    <row r="239" ht="15" customHeight="1">
      <c r="C239" s="111" t="inlineStr">
        <is>
          <t>Сырокопченые колбасы</t>
        </is>
      </c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</row>
    <row r="240" ht="15" customHeight="1">
      <c r="A240" s="136" t="inlineStr">
        <is>
          <t>SU002092</t>
        </is>
      </c>
      <c r="B240" s="50" t="n"/>
      <c r="C240" s="5" t="n">
        <v>0.17</v>
      </c>
      <c r="D240" s="6" t="n">
        <v>15</v>
      </c>
      <c r="E240" s="5" t="n">
        <v>2.55</v>
      </c>
      <c r="F240" s="5" t="n"/>
      <c r="G240" s="6" t="n">
        <v>180</v>
      </c>
      <c r="H240" s="146" t="inlineStr">
        <is>
          <t>С/к колбасы Баварская Бавария Фикс.вес 0,17 б/о терм/п Стародворье</t>
        </is>
      </c>
      <c r="I240" s="7" t="inlineStr"/>
      <c r="J240" s="7" t="inlineStr"/>
      <c r="K240" s="8" t="inlineStr">
        <is>
          <t>кг</t>
        </is>
      </c>
      <c r="L240" s="38" t="n">
        <v>5</v>
      </c>
      <c r="M240" s="42">
        <f>IFERROR(IF(L240="",0,CEILING((L240/$E240),1)*$E240),"")</f>
        <v/>
      </c>
      <c r="N240" s="9">
        <f>IFERROR(IF(M240=0,"",ROUNDUP(M240/E240,0)*0.00753),"")</f>
        <v/>
      </c>
      <c r="O240" s="10" t="inlineStr"/>
      <c r="P240" s="11" t="inlineStr"/>
    </row>
    <row r="241" ht="15" customHeight="1">
      <c r="A241" s="99" t="n"/>
      <c r="B241" s="55" t="n"/>
      <c r="C241" s="120" t="n"/>
      <c r="D241" s="120" t="n"/>
      <c r="E241" s="120" t="n"/>
      <c r="F241" s="120" t="n"/>
      <c r="G241" s="121" t="n"/>
      <c r="H241" s="122" t="inlineStr">
        <is>
          <t>Итого</t>
        </is>
      </c>
      <c r="I241" s="123" t="n"/>
      <c r="J241" s="124" t="n"/>
      <c r="K241" s="12" t="inlineStr">
        <is>
          <t>кор</t>
        </is>
      </c>
      <c r="L241" s="39">
        <f>IFERROR(L240/E240,"0")</f>
        <v/>
      </c>
      <c r="M241" s="39">
        <f>IFERROR(M240/E240,"0")</f>
        <v/>
      </c>
      <c r="N241" s="13">
        <f>IFERROR(IF(N240="",0,N240),"0")</f>
        <v/>
      </c>
      <c r="O241" s="14" t="n"/>
      <c r="P241" s="14" t="n"/>
    </row>
    <row r="242" ht="15" customHeight="1">
      <c r="A242" s="99" t="n"/>
      <c r="B242" s="55" t="n"/>
      <c r="C242" s="120" t="n"/>
      <c r="D242" s="120" t="n"/>
      <c r="E242" s="120" t="n"/>
      <c r="F242" s="120" t="n"/>
      <c r="G242" s="121" t="n"/>
      <c r="H242" s="122" t="inlineStr">
        <is>
          <t>Итого</t>
        </is>
      </c>
      <c r="I242" s="123" t="n"/>
      <c r="J242" s="124" t="n"/>
      <c r="K242" s="12" t="inlineStr">
        <is>
          <t>кг</t>
        </is>
      </c>
      <c r="L242" s="39">
        <f>IFERROR(SUM(L240:L240),"0")</f>
        <v/>
      </c>
      <c r="M242" s="39">
        <f>IFERROR(SUM(M240:M240),"0")</f>
        <v/>
      </c>
      <c r="N242" s="12" t="n"/>
      <c r="O242" s="14" t="n"/>
      <c r="P242" s="14" t="n"/>
    </row>
    <row r="243" ht="15" customHeight="1">
      <c r="C243" s="111" t="inlineStr">
        <is>
          <t>Сыровяленые колбасы</t>
        </is>
      </c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</row>
    <row r="244" ht="15" customHeight="1">
      <c r="A244" s="136" t="inlineStr">
        <is>
          <t>SU002457</t>
        </is>
      </c>
      <c r="B244" s="50" t="n"/>
      <c r="C244" s="5" t="n">
        <v>0.15</v>
      </c>
      <c r="D244" s="6" t="n">
        <v>10</v>
      </c>
      <c r="E244" s="5" t="n">
        <v>1.5</v>
      </c>
      <c r="F244" s="5" t="n"/>
      <c r="G244" s="6" t="n">
        <v>150</v>
      </c>
      <c r="H244" s="140" t="inlineStr">
        <is>
          <t>С/в колбасы Филейбургская мраморная Бавария Фикс.вес 0,15 б/о в/у 150 Стародворье</t>
        </is>
      </c>
      <c r="I244" s="7" t="inlineStr"/>
      <c r="J244" s="7" t="inlineStr"/>
      <c r="K244" s="8" t="inlineStr">
        <is>
          <t>кг</t>
        </is>
      </c>
      <c r="L244" s="38" t="n">
        <v>0</v>
      </c>
      <c r="M244" s="42">
        <f>IFERROR(IF(L244="",0,CEILING((L244/$E244),1)*$E244),"")</f>
        <v/>
      </c>
      <c r="N244" s="9">
        <f>IFERROR(IF(M244=0,"",ROUNDUP(M244/E244,0)*0.00673),"")</f>
        <v/>
      </c>
      <c r="O244" s="10" t="inlineStr"/>
      <c r="P244" s="11" t="inlineStr"/>
    </row>
    <row r="245" ht="15" customHeight="1">
      <c r="A245" s="99" t="n"/>
      <c r="B245" s="55" t="n"/>
      <c r="C245" s="120" t="n"/>
      <c r="D245" s="120" t="n"/>
      <c r="E245" s="120" t="n"/>
      <c r="F245" s="120" t="n"/>
      <c r="G245" s="121" t="n"/>
      <c r="H245" s="122" t="inlineStr">
        <is>
          <t>Итого</t>
        </is>
      </c>
      <c r="I245" s="123" t="n"/>
      <c r="J245" s="124" t="n"/>
      <c r="K245" s="12" t="inlineStr">
        <is>
          <t>кор</t>
        </is>
      </c>
      <c r="L245" s="39">
        <f>IFERROR(L244/E244,"0")</f>
        <v/>
      </c>
      <c r="M245" s="39">
        <f>IFERROR(M244/E244,"0")</f>
        <v/>
      </c>
      <c r="N245" s="13">
        <f>IFERROR(IF(N244="",0,N244),"0")</f>
        <v/>
      </c>
      <c r="O245" s="14" t="n"/>
      <c r="P245" s="14" t="n"/>
    </row>
    <row r="246" ht="15" customHeight="1">
      <c r="A246" s="99" t="n"/>
      <c r="B246" s="55" t="n"/>
      <c r="C246" s="120" t="n"/>
      <c r="D246" s="120" t="n"/>
      <c r="E246" s="120" t="n"/>
      <c r="F246" s="120" t="n"/>
      <c r="G246" s="121" t="n"/>
      <c r="H246" s="122" t="inlineStr">
        <is>
          <t>Итого</t>
        </is>
      </c>
      <c r="I246" s="123" t="n"/>
      <c r="J246" s="124" t="n"/>
      <c r="K246" s="12" t="inlineStr">
        <is>
          <t>кг</t>
        </is>
      </c>
      <c r="L246" s="39">
        <f>IFERROR(SUM(L244:L244),"0")</f>
        <v/>
      </c>
      <c r="M246" s="39">
        <f>IFERROR(SUM(M244:M244),"0")</f>
        <v/>
      </c>
      <c r="N246" s="12" t="n"/>
      <c r="O246" s="14" t="n"/>
      <c r="P246" s="14" t="n"/>
    </row>
    <row r="247" ht="15" customHeight="1">
      <c r="C247" s="113" t="inlineStr">
        <is>
          <t>ОСОБЫЙ РЕЦЕПТ</t>
        </is>
      </c>
    </row>
    <row r="248" ht="15" customHeight="1">
      <c r="C248" s="112" t="inlineStr">
        <is>
          <t>Особая</t>
        </is>
      </c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</row>
    <row r="249" ht="15" customHeight="1">
      <c r="C249" s="111" t="inlineStr">
        <is>
          <t>Вареные колбасы</t>
        </is>
      </c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</row>
    <row r="250" ht="15" customHeight="1">
      <c r="A250" s="136" t="inlineStr">
        <is>
          <t>SU000251</t>
        </is>
      </c>
      <c r="B250" s="50" t="inlineStr">
        <is>
          <t>219</t>
        </is>
      </c>
      <c r="C250" s="5" t="n">
        <v>2.5</v>
      </c>
      <c r="D250" s="6" t="n">
        <v>6</v>
      </c>
      <c r="E250" s="5" t="n">
        <v>15</v>
      </c>
      <c r="F250" s="5" t="n"/>
      <c r="G250" s="6" t="n">
        <v>60</v>
      </c>
      <c r="H250" s="160" t="inlineStr">
        <is>
          <t>Вареные колбасы Докторская Особая Особая Весовые П/а Особый рецепт</t>
        </is>
      </c>
      <c r="I250" s="7" t="inlineStr"/>
      <c r="J250" s="7" t="inlineStr"/>
      <c r="K250" s="8" t="inlineStr">
        <is>
          <t>кг</t>
        </is>
      </c>
      <c r="L250" s="38" t="n">
        <v>0</v>
      </c>
      <c r="M250" s="42">
        <f>IFERROR(IF(L250="",0,CEILING((L250/$E250),1)*$E250),"")</f>
        <v/>
      </c>
      <c r="N250" s="9">
        <f>IFERROR(IF(M250=0,"",ROUNDUP(M250/E250,0)*0.02175),"")</f>
        <v/>
      </c>
      <c r="O250" s="10" t="inlineStr"/>
      <c r="P250" s="11" t="inlineStr"/>
    </row>
    <row r="251" ht="15" customHeight="1">
      <c r="A251" s="136" t="inlineStr">
        <is>
          <t>SU000251</t>
        </is>
      </c>
      <c r="B251" s="50" t="inlineStr">
        <is>
          <t>219</t>
        </is>
      </c>
      <c r="C251" s="5" t="n">
        <v>2.5</v>
      </c>
      <c r="D251" s="6" t="n">
        <v>6</v>
      </c>
      <c r="E251" s="5" t="n">
        <v>15</v>
      </c>
      <c r="F251" s="5" t="n"/>
      <c r="G251" s="6" t="n">
        <v>60</v>
      </c>
      <c r="H251" s="160" t="inlineStr">
        <is>
          <t>Вареные колбасы Докторская Особая Особая Весовые П/а Особый рецепт</t>
        </is>
      </c>
      <c r="I251" s="7" t="inlineStr"/>
      <c r="J251" s="7" t="inlineStr"/>
      <c r="K251" s="8" t="inlineStr">
        <is>
          <t>кг</t>
        </is>
      </c>
      <c r="L251" s="38" t="n">
        <v>0</v>
      </c>
      <c r="M251" s="42">
        <f>IFERROR(IF(L251="",0,CEILING((L251/$E251),1)*$E251),"")</f>
        <v/>
      </c>
      <c r="N251" s="9">
        <f>IFERROR(IF(M251=0,"",ROUNDUP(M251/E251,0)*0.02039),"")</f>
        <v/>
      </c>
      <c r="O251" s="10" t="inlineStr"/>
      <c r="P251" s="11" t="inlineStr"/>
    </row>
    <row r="252" ht="15" customHeight="1">
      <c r="A252" s="136" t="inlineStr">
        <is>
          <t>SU001578</t>
        </is>
      </c>
      <c r="B252" s="50" t="n"/>
      <c r="C252" s="5" t="n">
        <v>2.5</v>
      </c>
      <c r="D252" s="6" t="n">
        <v>6</v>
      </c>
      <c r="E252" s="5" t="n">
        <v>15</v>
      </c>
      <c r="F252" s="5" t="n"/>
      <c r="G252" s="6" t="n">
        <v>60</v>
      </c>
      <c r="H252" s="160" t="inlineStr">
        <is>
          <t>Вареные колбасы Молочная Особая Особая Весовые П/а Особый рецепт</t>
        </is>
      </c>
      <c r="I252" s="7" t="inlineStr"/>
      <c r="J252" s="7" t="inlineStr"/>
      <c r="K252" s="8" t="inlineStr">
        <is>
          <t>кг</t>
        </is>
      </c>
      <c r="L252" s="38" t="n">
        <v>30</v>
      </c>
      <c r="M252" s="42">
        <f>IFERROR(IF(L252="",0,CEILING((L252/$E252),1)*$E252),"")</f>
        <v/>
      </c>
      <c r="N252" s="9">
        <f>IFERROR(IF(M252=0,"",ROUNDUP(M252/E252,0)*0.02175),"")</f>
        <v/>
      </c>
      <c r="O252" s="10" t="inlineStr"/>
      <c r="P252" s="11" t="inlineStr"/>
    </row>
    <row r="253" ht="15" customHeight="1">
      <c r="A253" s="136" t="inlineStr">
        <is>
          <t>SU001578</t>
        </is>
      </c>
      <c r="B253" s="50" t="inlineStr">
        <is>
          <t>230</t>
        </is>
      </c>
      <c r="C253" s="5" t="n">
        <v>2.5</v>
      </c>
      <c r="D253" s="6" t="n">
        <v>6</v>
      </c>
      <c r="E253" s="5" t="n">
        <v>15</v>
      </c>
      <c r="F253" s="5" t="n"/>
      <c r="G253" s="6" t="n">
        <v>60</v>
      </c>
      <c r="H253" s="160" t="inlineStr">
        <is>
          <t>Вареные колбасы Молочная Особая Особая Весовые П/а Особый рецепт</t>
        </is>
      </c>
      <c r="I253" s="7" t="inlineStr"/>
      <c r="J253" s="7" t="inlineStr"/>
      <c r="K253" s="8" t="inlineStr">
        <is>
          <t>кг</t>
        </is>
      </c>
      <c r="L253" s="38" t="n">
        <v>0</v>
      </c>
      <c r="M253" s="42">
        <f>IFERROR(IF(L253="",0,CEILING((L253/$E253),1)*$E253),"")</f>
        <v/>
      </c>
      <c r="N253" s="9">
        <f>IFERROR(IF(M253=0,"",ROUNDUP(M253/E253,0)*0.02039),"")</f>
        <v/>
      </c>
      <c r="O253" s="10" t="inlineStr"/>
      <c r="P253" s="11" t="inlineStr"/>
    </row>
    <row r="254" ht="15" customHeight="1">
      <c r="A254" s="136" t="inlineStr">
        <is>
          <t>SU000102</t>
        </is>
      </c>
      <c r="B254" s="50" t="inlineStr">
        <is>
          <t>235</t>
        </is>
      </c>
      <c r="C254" s="5" t="n">
        <v>2.5</v>
      </c>
      <c r="D254" s="6" t="n">
        <v>6</v>
      </c>
      <c r="E254" s="5" t="n">
        <v>15</v>
      </c>
      <c r="F254" s="5" t="n"/>
      <c r="G254" s="6" t="n">
        <v>60</v>
      </c>
      <c r="H254" s="160" t="inlineStr">
        <is>
          <t>Вареные колбасы Особая Особая Весовые П/а Особый рецепт</t>
        </is>
      </c>
      <c r="I254" s="7" t="inlineStr"/>
      <c r="J254" s="7" t="inlineStr"/>
      <c r="K254" s="8" t="inlineStr">
        <is>
          <t>кг</t>
        </is>
      </c>
      <c r="L254" s="38" t="n">
        <v>0</v>
      </c>
      <c r="M254" s="42">
        <f>IFERROR(IF(L254="",0,CEILING((L254/$E254),1)*$E254),"")</f>
        <v/>
      </c>
      <c r="N254" s="9">
        <f>IFERROR(IF(M254=0,"",ROUNDUP(M254/E254,0)*0.02175),"")</f>
        <v/>
      </c>
      <c r="O254" s="10" t="inlineStr"/>
      <c r="P254" s="11" t="inlineStr"/>
    </row>
    <row r="255" ht="15" customHeight="1">
      <c r="A255" s="136" t="inlineStr">
        <is>
          <t>SU000102</t>
        </is>
      </c>
      <c r="B255" s="50" t="inlineStr">
        <is>
          <t>235</t>
        </is>
      </c>
      <c r="C255" s="5" t="n">
        <v>2.5</v>
      </c>
      <c r="D255" s="6" t="n">
        <v>6</v>
      </c>
      <c r="E255" s="5" t="n">
        <v>15</v>
      </c>
      <c r="F255" s="5" t="n"/>
      <c r="G255" s="6" t="n">
        <v>60</v>
      </c>
      <c r="H255" s="160" t="inlineStr">
        <is>
          <t>Вареные колбасы Особая Особая Весовые П/а Особый рецепт</t>
        </is>
      </c>
      <c r="I255" s="7" t="inlineStr"/>
      <c r="J255" s="7" t="inlineStr"/>
      <c r="K255" s="8" t="inlineStr">
        <is>
          <t>кг</t>
        </is>
      </c>
      <c r="L255" s="38" t="n">
        <v>0</v>
      </c>
      <c r="M255" s="42">
        <f>IFERROR(IF(L255="",0,CEILING((L255/$E255),1)*$E255),"")</f>
        <v/>
      </c>
      <c r="N255" s="9">
        <f>IFERROR(IF(M255=0,"",ROUNDUP(M255/E255,0)*0.02039),"")</f>
        <v/>
      </c>
      <c r="O255" s="10" t="inlineStr"/>
      <c r="P255" s="11" t="inlineStr"/>
    </row>
    <row r="256" ht="15" customHeight="1">
      <c r="A256" s="136" t="inlineStr">
        <is>
          <t>SU001989</t>
        </is>
      </c>
      <c r="B256" s="50" t="inlineStr">
        <is>
          <t>058</t>
        </is>
      </c>
      <c r="C256" s="5" t="n">
        <v>0.5</v>
      </c>
      <c r="D256" s="6" t="n">
        <v>10</v>
      </c>
      <c r="E256" s="5" t="n">
        <v>5</v>
      </c>
      <c r="F256" s="5" t="n"/>
      <c r="G256" s="6" t="n">
        <v>60</v>
      </c>
      <c r="H256" s="137" t="inlineStr">
        <is>
          <t>Вареные колбасы Докторская Особая Особая Фикс.вес 0,5 П/а Особый рецепт</t>
        </is>
      </c>
      <c r="I256" s="7" t="inlineStr"/>
      <c r="J256" s="7" t="inlineStr"/>
      <c r="K256" s="8" t="inlineStr">
        <is>
          <t>кг</t>
        </is>
      </c>
      <c r="L256" s="38" t="n">
        <v>10</v>
      </c>
      <c r="M256" s="42">
        <f>IFERROR(IF(L256="",0,CEILING((L256/$E256),1)*$E256),"")</f>
        <v/>
      </c>
      <c r="N256" s="9">
        <f>IFERROR(IF(M256=0,"",ROUNDUP(M256/E256,0)*0.00937),"")</f>
        <v/>
      </c>
      <c r="O256" s="10" t="inlineStr"/>
      <c r="P256" s="11" t="inlineStr"/>
    </row>
    <row r="257" ht="15" customHeight="1">
      <c r="A257" s="136" t="inlineStr">
        <is>
          <t>SU000256</t>
        </is>
      </c>
      <c r="B257" s="50" t="inlineStr">
        <is>
          <t>068</t>
        </is>
      </c>
      <c r="C257" s="5" t="n">
        <v>0.5</v>
      </c>
      <c r="D257" s="6" t="n">
        <v>10</v>
      </c>
      <c r="E257" s="5" t="n">
        <v>5</v>
      </c>
      <c r="F257" s="5" t="n"/>
      <c r="G257" s="6" t="n">
        <v>60</v>
      </c>
      <c r="H257" s="137" t="inlineStr">
        <is>
          <t>Вареные колбасы Особая Особая Фикс.вес 0,5 П/а Особый рецепт</t>
        </is>
      </c>
      <c r="I257" s="7" t="inlineStr"/>
      <c r="J257" s="7" t="inlineStr"/>
      <c r="K257" s="8" t="inlineStr">
        <is>
          <t>кг</t>
        </is>
      </c>
      <c r="L257" s="38" t="n">
        <v>0</v>
      </c>
      <c r="M257" s="42">
        <f>IFERROR(IF(L257="",0,CEILING((L257/$E257),1)*$E257),"")</f>
        <v/>
      </c>
      <c r="N257" s="9">
        <f>IFERROR(IF(M257=0,"",ROUNDUP(M257/E257,0)*0.00937),"")</f>
        <v/>
      </c>
      <c r="O257" s="10" t="inlineStr"/>
      <c r="P257" s="11" t="inlineStr"/>
    </row>
    <row r="258" ht="15" customHeight="1">
      <c r="A258" s="99" t="n"/>
      <c r="B258" s="55" t="n"/>
      <c r="C258" s="120" t="n"/>
      <c r="D258" s="120" t="n"/>
      <c r="E258" s="120" t="n"/>
      <c r="F258" s="120" t="n"/>
      <c r="G258" s="121" t="n"/>
      <c r="H258" s="122" t="inlineStr">
        <is>
          <t>Итого</t>
        </is>
      </c>
      <c r="I258" s="123" t="n"/>
      <c r="J258" s="124" t="n"/>
      <c r="K258" s="12" t="inlineStr">
        <is>
          <t>кор</t>
        </is>
      </c>
      <c r="L258" s="39">
        <f>IFERROR(L250/E250,"0")+IFERROR(L251/E251,"0")+IFERROR(L252/E252,"0")+IFERROR(L253/E253,"0")+IFERROR(L254/E254,"0")+IFERROR(L255/E255,"0")+IFERROR(L256/E256,"0")+IFERROR(L257/E257,"0")</f>
        <v/>
      </c>
      <c r="M258" s="39">
        <f>IFERROR(M250/E250,"0")+IFERROR(M251/E251,"0")+IFERROR(M252/E252,"0")+IFERROR(M253/E253,"0")+IFERROR(M254/E254,"0")+IFERROR(M255/E255,"0")+IFERROR(M256/E256,"0")+IFERROR(M257/E257,"0")</f>
        <v/>
      </c>
      <c r="N258" s="13">
        <f>IFERROR(IF(N250="",0,N250),"0")+IFERROR(IF(N251="",0,N251),"0")+IFERROR(IF(N252="",0,N252),"0")+IFERROR(IF(N253="",0,N253),"0")+IFERROR(IF(N254="",0,N254),"0")+IFERROR(IF(N255="",0,N255),"0")+IFERROR(IF(N256="",0,N256),"0")+IFERROR(IF(N257="",0,N257),"0")</f>
        <v/>
      </c>
      <c r="O258" s="14" t="n"/>
      <c r="P258" s="14" t="n"/>
    </row>
    <row r="259" ht="15" customHeight="1">
      <c r="A259" s="99" t="n"/>
      <c r="B259" s="55" t="n"/>
      <c r="C259" s="120" t="n"/>
      <c r="D259" s="120" t="n"/>
      <c r="E259" s="120" t="n"/>
      <c r="F259" s="120" t="n"/>
      <c r="G259" s="121" t="n"/>
      <c r="H259" s="122" t="inlineStr">
        <is>
          <t>Итого</t>
        </is>
      </c>
      <c r="I259" s="123" t="n"/>
      <c r="J259" s="124" t="n"/>
      <c r="K259" s="12" t="inlineStr">
        <is>
          <t>кг</t>
        </is>
      </c>
      <c r="L259" s="39">
        <f>IFERROR(SUM(L250:L257),"0")</f>
        <v/>
      </c>
      <c r="M259" s="39">
        <f>IFERROR(SUM(M250:M257),"0")</f>
        <v/>
      </c>
      <c r="N259" s="12" t="n"/>
      <c r="O259" s="14" t="n"/>
      <c r="P259" s="14" t="n"/>
    </row>
    <row r="260" ht="15" customHeight="1">
      <c r="C260" s="111" t="inlineStr">
        <is>
          <t>Ветчины</t>
        </is>
      </c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</row>
    <row r="261" ht="15" customHeight="1">
      <c r="A261" s="136" t="inlineStr">
        <is>
          <t>SU000126</t>
        </is>
      </c>
      <c r="B261" s="50" t="inlineStr">
        <is>
          <t>201</t>
        </is>
      </c>
      <c r="C261" s="5" t="n">
        <v>2.5</v>
      </c>
      <c r="D261" s="6" t="n">
        <v>6</v>
      </c>
      <c r="E261" s="5" t="n">
        <v>15</v>
      </c>
      <c r="F261" s="5" t="n"/>
      <c r="G261" s="6" t="n">
        <v>50</v>
      </c>
      <c r="H261" s="160" t="inlineStr">
        <is>
          <t>Ветчины Нежная Особая Особая Весовые П/а Особый рецепт большой батон</t>
        </is>
      </c>
      <c r="I261" s="7" t="inlineStr"/>
      <c r="J261" s="7" t="inlineStr"/>
      <c r="K261" s="8" t="inlineStr">
        <is>
          <t>кг</t>
        </is>
      </c>
      <c r="L261" s="38" t="n">
        <v>100</v>
      </c>
      <c r="M261" s="42">
        <f>IFERROR(IF(L261="",0,CEILING((L261/$E261),1)*$E261),"")</f>
        <v/>
      </c>
      <c r="N261" s="9">
        <f>IFERROR(IF(M261=0,"",ROUNDUP(M261/E261,0)*0.02175),"")</f>
        <v/>
      </c>
      <c r="O261" s="10" t="inlineStr"/>
      <c r="P261" s="11" t="inlineStr"/>
    </row>
    <row r="262" ht="15" customHeight="1">
      <c r="A262" s="136" t="inlineStr">
        <is>
          <t>SU002027</t>
        </is>
      </c>
      <c r="B262" s="50" t="n"/>
      <c r="C262" s="5" t="n">
        <v>0.4</v>
      </c>
      <c r="D262" s="6" t="n">
        <v>10</v>
      </c>
      <c r="E262" s="5" t="n">
        <v>4</v>
      </c>
      <c r="F262" s="5" t="n"/>
      <c r="G262" s="6" t="n">
        <v>50</v>
      </c>
      <c r="H262" s="137" t="inlineStr">
        <is>
          <t>Ветчины Нежная Особая Особая Фикс.вес 0,4 П/а Особый рецепт</t>
        </is>
      </c>
      <c r="I262" s="7" t="inlineStr"/>
      <c r="J262" s="7" t="inlineStr"/>
      <c r="K262" s="8" t="inlineStr">
        <is>
          <t>кг</t>
        </is>
      </c>
      <c r="L262" s="38" t="n">
        <v>8</v>
      </c>
      <c r="M262" s="42">
        <f>IFERROR(IF(L262="",0,CEILING((L262/$E262),1)*$E262),"")</f>
        <v/>
      </c>
      <c r="N262" s="9">
        <f>IFERROR(IF(M262=0,"",ROUNDUP(M262/E262,0)*0.00937),"")</f>
        <v/>
      </c>
      <c r="O262" s="10" t="inlineStr"/>
      <c r="P262" s="11" t="inlineStr"/>
    </row>
    <row r="263" ht="15" customHeight="1">
      <c r="A263" s="99" t="n"/>
      <c r="B263" s="55" t="n"/>
      <c r="C263" s="120" t="n"/>
      <c r="D263" s="120" t="n"/>
      <c r="E263" s="120" t="n"/>
      <c r="F263" s="120" t="n"/>
      <c r="G263" s="121" t="n"/>
      <c r="H263" s="122" t="inlineStr">
        <is>
          <t>Итого</t>
        </is>
      </c>
      <c r="I263" s="123" t="n"/>
      <c r="J263" s="124" t="n"/>
      <c r="K263" s="12" t="inlineStr">
        <is>
          <t>кор</t>
        </is>
      </c>
      <c r="L263" s="39">
        <f>IFERROR(L261/E261,"0")+IFERROR(L262/E262,"0")</f>
        <v/>
      </c>
      <c r="M263" s="39">
        <f>IFERROR(M261/E261,"0")+IFERROR(M262/E262,"0")</f>
        <v/>
      </c>
      <c r="N263" s="13">
        <f>IFERROR(IF(N261="",0,N261),"0")+IFERROR(IF(N262="",0,N262),"0")</f>
        <v/>
      </c>
      <c r="O263" s="14" t="n"/>
      <c r="P263" s="14" t="n"/>
    </row>
    <row r="264" ht="15" customHeight="1">
      <c r="A264" s="99" t="n"/>
      <c r="B264" s="55" t="n"/>
      <c r="C264" s="120" t="n"/>
      <c r="D264" s="120" t="n"/>
      <c r="E264" s="120" t="n"/>
      <c r="F264" s="120" t="n"/>
      <c r="G264" s="121" t="n"/>
      <c r="H264" s="122" t="inlineStr">
        <is>
          <t>Итого</t>
        </is>
      </c>
      <c r="I264" s="123" t="n"/>
      <c r="J264" s="124" t="n"/>
      <c r="K264" s="12" t="inlineStr">
        <is>
          <t>кг</t>
        </is>
      </c>
      <c r="L264" s="39">
        <f>IFERROR(SUM(L261:L262),"0")</f>
        <v/>
      </c>
      <c r="M264" s="39">
        <f>IFERROR(SUM(M261:M262),"0")</f>
        <v/>
      </c>
      <c r="N264" s="12" t="n"/>
      <c r="O264" s="14" t="n"/>
      <c r="P264" s="14" t="n"/>
    </row>
    <row r="265" ht="15" customHeight="1">
      <c r="C265" s="111" t="inlineStr">
        <is>
          <t>Копченые колбасы</t>
        </is>
      </c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</row>
    <row r="266" ht="15" customHeight="1">
      <c r="A266" s="136" t="inlineStr">
        <is>
          <t>SU002362</t>
        </is>
      </c>
      <c r="B266" s="50" t="n"/>
      <c r="C266" s="5" t="n">
        <v>0.73</v>
      </c>
      <c r="D266" s="6" t="n">
        <v>6</v>
      </c>
      <c r="E266" s="5" t="n">
        <v>4.38</v>
      </c>
      <c r="F266" s="5" t="n"/>
      <c r="G266" s="6" t="n">
        <v>35</v>
      </c>
      <c r="H266" s="140" t="inlineStr">
        <is>
          <t>В/к колбасы Сервелат Филейный Особая Весовые Фиброуз в/у Особый рецепт</t>
        </is>
      </c>
      <c r="I266" s="7" t="inlineStr"/>
      <c r="J266" s="7" t="inlineStr"/>
      <c r="K266" s="8" t="inlineStr">
        <is>
          <t>кг</t>
        </is>
      </c>
      <c r="L266" s="38" t="n">
        <v>0</v>
      </c>
      <c r="M266" s="42">
        <f>IFERROR(IF(L266="",0,CEILING((L266/$E266),1)*$E266),"")</f>
        <v/>
      </c>
      <c r="N266" s="9">
        <f>IFERROR(IF(M266=0,"",ROUNDUP(M266/E266,0)*0.00753),"")</f>
        <v/>
      </c>
      <c r="O266" s="10" t="inlineStr"/>
      <c r="P266" s="11" t="inlineStr"/>
    </row>
    <row r="267" ht="15" customHeight="1">
      <c r="A267" s="136" t="inlineStr">
        <is>
          <t>SU002364</t>
        </is>
      </c>
      <c r="B267" s="50" t="n"/>
      <c r="C267" s="5" t="n">
        <v>0.73</v>
      </c>
      <c r="D267" s="6" t="n">
        <v>6</v>
      </c>
      <c r="E267" s="5" t="n">
        <v>4.38</v>
      </c>
      <c r="F267" s="5" t="n"/>
      <c r="G267" s="6" t="n">
        <v>35</v>
      </c>
      <c r="H267" s="140" t="inlineStr">
        <is>
          <t>В/к колбасы Чесночная Особая Весовые Фиброуз в/у Особый рецепт</t>
        </is>
      </c>
      <c r="I267" s="7" t="inlineStr"/>
      <c r="J267" s="7" t="inlineStr"/>
      <c r="K267" s="8" t="inlineStr">
        <is>
          <t>кг</t>
        </is>
      </c>
      <c r="L267" s="38" t="n">
        <v>0</v>
      </c>
      <c r="M267" s="42">
        <f>IFERROR(IF(L267="",0,CEILING((L267/$E267),1)*$E267),"")</f>
        <v/>
      </c>
      <c r="N267" s="9">
        <f>IFERROR(IF(M267=0,"",ROUNDUP(M267/E267,0)*0.00753),"")</f>
        <v/>
      </c>
      <c r="O267" s="10" t="inlineStr"/>
      <c r="P267" s="11" t="inlineStr"/>
    </row>
    <row r="268" ht="15" customHeight="1">
      <c r="A268" s="99" t="n"/>
      <c r="B268" s="55" t="n"/>
      <c r="C268" s="120" t="n"/>
      <c r="D268" s="120" t="n"/>
      <c r="E268" s="120" t="n"/>
      <c r="F268" s="120" t="n"/>
      <c r="G268" s="121" t="n"/>
      <c r="H268" s="122" t="inlineStr">
        <is>
          <t>Итого</t>
        </is>
      </c>
      <c r="I268" s="123" t="n"/>
      <c r="J268" s="124" t="n"/>
      <c r="K268" s="12" t="inlineStr">
        <is>
          <t>кор</t>
        </is>
      </c>
      <c r="L268" s="39">
        <f>IFERROR(L266/E266,"0")+IFERROR(L267/E267,"0")</f>
        <v/>
      </c>
      <c r="M268" s="39">
        <f>IFERROR(M266/E266,"0")+IFERROR(M267/E267,"0")</f>
        <v/>
      </c>
      <c r="N268" s="13">
        <f>IFERROR(IF(N266="",0,N266),"0")+IFERROR(IF(N267="",0,N267),"0")</f>
        <v/>
      </c>
      <c r="O268" s="14" t="n"/>
      <c r="P268" s="14" t="n"/>
    </row>
    <row r="269" ht="15" customHeight="1">
      <c r="A269" s="99" t="n"/>
      <c r="B269" s="55" t="n"/>
      <c r="C269" s="120" t="n"/>
      <c r="D269" s="120" t="n"/>
      <c r="E269" s="120" t="n"/>
      <c r="F269" s="120" t="n"/>
      <c r="G269" s="121" t="n"/>
      <c r="H269" s="122" t="inlineStr">
        <is>
          <t>Итого</t>
        </is>
      </c>
      <c r="I269" s="123" t="n"/>
      <c r="J269" s="124" t="n"/>
      <c r="K269" s="12" t="inlineStr">
        <is>
          <t>кг</t>
        </is>
      </c>
      <c r="L269" s="39">
        <f>IFERROR(SUM(L266:L267),"0")</f>
        <v/>
      </c>
      <c r="M269" s="39">
        <f>IFERROR(SUM(M266:M267),"0")</f>
        <v/>
      </c>
      <c r="N269" s="12" t="n"/>
      <c r="O269" s="14" t="n"/>
      <c r="P269" s="14" t="n"/>
    </row>
    <row r="270" ht="15" customHeight="1">
      <c r="C270" s="111" t="inlineStr">
        <is>
          <t>Сосиски</t>
        </is>
      </c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</row>
    <row r="271" ht="15" customHeight="1">
      <c r="A271" s="136" t="inlineStr">
        <is>
          <t>SU000246</t>
        </is>
      </c>
      <c r="B271" s="50" t="n"/>
      <c r="C271" s="5" t="n">
        <v>1.3</v>
      </c>
      <c r="D271" s="6" t="n">
        <v>6</v>
      </c>
      <c r="E271" s="5" t="n">
        <v>7.8</v>
      </c>
      <c r="F271" s="5" t="n"/>
      <c r="G271" s="6" t="n">
        <v>35</v>
      </c>
      <c r="H271" s="160" t="inlineStr">
        <is>
          <t>Сосиски Молочные Оригинальные Особая Весовые П/а мгс Особый рецепт</t>
        </is>
      </c>
      <c r="I271" s="7" t="inlineStr"/>
      <c r="J271" s="7" t="inlineStr"/>
      <c r="K271" s="8" t="inlineStr">
        <is>
          <t>кг</t>
        </is>
      </c>
      <c r="L271" s="38" t="n">
        <v>15</v>
      </c>
      <c r="M271" s="42">
        <f>IFERROR(IF(L271="",0,CEILING((L271/$E271),1)*$E271),"")</f>
        <v/>
      </c>
      <c r="N271" s="9">
        <f>IFERROR(IF(M271=0,"",ROUNDUP(M271/E271,0)*0.02175),"")</f>
        <v/>
      </c>
      <c r="O271" s="10" t="inlineStr"/>
      <c r="P271" s="11" t="inlineStr"/>
    </row>
    <row r="272" ht="15" customHeight="1">
      <c r="A272" s="99" t="n"/>
      <c r="B272" s="55" t="n"/>
      <c r="C272" s="120" t="n"/>
      <c r="D272" s="120" t="n"/>
      <c r="E272" s="120" t="n"/>
      <c r="F272" s="120" t="n"/>
      <c r="G272" s="121" t="n"/>
      <c r="H272" s="122" t="inlineStr">
        <is>
          <t>Итого</t>
        </is>
      </c>
      <c r="I272" s="123" t="n"/>
      <c r="J272" s="124" t="n"/>
      <c r="K272" s="12" t="inlineStr">
        <is>
          <t>кор</t>
        </is>
      </c>
      <c r="L272" s="39">
        <f>IFERROR(L271/E271,"0")</f>
        <v/>
      </c>
      <c r="M272" s="39">
        <f>IFERROR(M271/E271,"0")</f>
        <v/>
      </c>
      <c r="N272" s="13">
        <f>IFERROR(IF(N271="",0,N271),"0")</f>
        <v/>
      </c>
      <c r="O272" s="14" t="n"/>
      <c r="P272" s="14" t="n"/>
    </row>
    <row r="273" ht="15" customHeight="1">
      <c r="A273" s="99" t="n"/>
      <c r="B273" s="55" t="n"/>
      <c r="C273" s="120" t="n"/>
      <c r="D273" s="120" t="n"/>
      <c r="E273" s="120" t="n"/>
      <c r="F273" s="120" t="n"/>
      <c r="G273" s="121" t="n"/>
      <c r="H273" s="122" t="inlineStr">
        <is>
          <t>Итого</t>
        </is>
      </c>
      <c r="I273" s="123" t="n"/>
      <c r="J273" s="124" t="n"/>
      <c r="K273" s="12" t="inlineStr">
        <is>
          <t>кг</t>
        </is>
      </c>
      <c r="L273" s="39">
        <f>IFERROR(SUM(L271:L271),"0")</f>
        <v/>
      </c>
      <c r="M273" s="39">
        <f>IFERROR(SUM(M271:M271),"0")</f>
        <v/>
      </c>
      <c r="N273" s="12" t="n"/>
      <c r="O273" s="14" t="n"/>
      <c r="P273" s="14" t="n"/>
    </row>
    <row r="274" ht="15" customHeight="1">
      <c r="C274" s="111" t="inlineStr">
        <is>
          <t>Сардельки</t>
        </is>
      </c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</row>
    <row r="275" ht="15" customHeight="1">
      <c r="A275" s="136" t="inlineStr">
        <is>
          <t>SU002287</t>
        </is>
      </c>
      <c r="B275" s="50" t="inlineStr">
        <is>
          <t>248</t>
        </is>
      </c>
      <c r="C275" s="5" t="n">
        <v>1.3</v>
      </c>
      <c r="D275" s="6" t="n">
        <v>6</v>
      </c>
      <c r="E275" s="5" t="n">
        <v>7.8</v>
      </c>
      <c r="F275" s="5" t="n"/>
      <c r="G275" s="6" t="n">
        <v>30</v>
      </c>
      <c r="H275" s="137" t="inlineStr">
        <is>
          <t>Сардельки Сочные Особая Весовые NDX мгс Особый рецепт</t>
        </is>
      </c>
      <c r="I275" s="7" t="inlineStr"/>
      <c r="J275" s="7" t="inlineStr"/>
      <c r="K275" s="8" t="inlineStr">
        <is>
          <t>кг</t>
        </is>
      </c>
      <c r="L275" s="38" t="n">
        <v>30</v>
      </c>
      <c r="M275" s="42">
        <f>IFERROR(IF(L275="",0,CEILING((L275/$E275),1)*$E275),"")</f>
        <v/>
      </c>
      <c r="N275" s="9">
        <f>IFERROR(IF(M275=0,"",ROUNDUP(M275/E275,0)*0.02175),"")</f>
        <v/>
      </c>
      <c r="O275" s="10" t="inlineStr"/>
      <c r="P275" s="11" t="inlineStr"/>
    </row>
    <row r="276" ht="15" customHeight="1">
      <c r="A276" s="99" t="n"/>
      <c r="B276" s="55" t="n"/>
      <c r="C276" s="120" t="n"/>
      <c r="D276" s="120" t="n"/>
      <c r="E276" s="120" t="n"/>
      <c r="F276" s="120" t="n"/>
      <c r="G276" s="121" t="n"/>
      <c r="H276" s="122" t="inlineStr">
        <is>
          <t>Итого</t>
        </is>
      </c>
      <c r="I276" s="123" t="n"/>
      <c r="J276" s="124" t="n"/>
      <c r="K276" s="12" t="inlineStr">
        <is>
          <t>кор</t>
        </is>
      </c>
      <c r="L276" s="39">
        <f>IFERROR(L275/E275,"0")</f>
        <v/>
      </c>
      <c r="M276" s="39">
        <f>IFERROR(M275/E275,"0")</f>
        <v/>
      </c>
      <c r="N276" s="13">
        <f>IFERROR(IF(N275="",0,N275),"0")</f>
        <v/>
      </c>
      <c r="O276" s="14" t="n"/>
      <c r="P276" s="14" t="n"/>
    </row>
    <row r="277" ht="15" customHeight="1">
      <c r="A277" s="99" t="n"/>
      <c r="B277" s="55" t="n"/>
      <c r="C277" s="120" t="n"/>
      <c r="D277" s="120" t="n"/>
      <c r="E277" s="120" t="n"/>
      <c r="F277" s="120" t="n"/>
      <c r="G277" s="121" t="n"/>
      <c r="H277" s="122" t="inlineStr">
        <is>
          <t>Итого</t>
        </is>
      </c>
      <c r="I277" s="123" t="n"/>
      <c r="J277" s="124" t="n"/>
      <c r="K277" s="12" t="inlineStr">
        <is>
          <t>кг</t>
        </is>
      </c>
      <c r="L277" s="39">
        <f>IFERROR(SUM(L275:L275),"0")</f>
        <v/>
      </c>
      <c r="M277" s="39">
        <f>IFERROR(SUM(M275:M275),"0")</f>
        <v/>
      </c>
      <c r="N277" s="12" t="n"/>
      <c r="O277" s="14" t="n"/>
      <c r="P277" s="14" t="n"/>
    </row>
    <row r="278" ht="15" customHeight="1">
      <c r="C278" s="112" t="inlineStr">
        <is>
          <t>Особая Без свинины</t>
        </is>
      </c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</row>
    <row r="279" ht="15" customHeight="1">
      <c r="C279" s="111" t="inlineStr">
        <is>
          <t>Вареные колбасы</t>
        </is>
      </c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</row>
    <row r="280" ht="15" customHeight="1">
      <c r="A280" s="136" t="inlineStr">
        <is>
          <t>SU002899</t>
        </is>
      </c>
      <c r="B280" s="50" t="n"/>
      <c r="C280" s="5" t="n">
        <v>2.5</v>
      </c>
      <c r="D280" s="6" t="n">
        <v>6</v>
      </c>
      <c r="E280" s="5" t="n">
        <v>15</v>
      </c>
      <c r="F280" s="5" t="n"/>
      <c r="G280" s="6" t="n">
        <v>60</v>
      </c>
      <c r="H280" s="140" t="inlineStr">
        <is>
          <t>Вареные колбасы "Молочная оригинальная" Вес П/а ТМ "Особый рецепт" большой батон</t>
        </is>
      </c>
      <c r="I280" s="7" t="inlineStr">
        <is>
          <t>05.07.2023</t>
        </is>
      </c>
      <c r="J280" s="7" t="inlineStr"/>
      <c r="K280" s="8" t="inlineStr">
        <is>
          <t>кг</t>
        </is>
      </c>
      <c r="L280" s="38" t="n">
        <v>0</v>
      </c>
      <c r="M280" s="42">
        <f>IFERROR(IF(L280="",0,CEILING((L280/$E280),1)*$E280),"")</f>
        <v/>
      </c>
      <c r="N280" s="9">
        <f>IFERROR(IF(M280=0,"",ROUNDUP(M280/E280,0)*0.02175),"")</f>
        <v/>
      </c>
      <c r="O280" s="10" t="inlineStr"/>
      <c r="P280" s="11" t="inlineStr">
        <is>
          <t>Новинка</t>
        </is>
      </c>
    </row>
    <row r="281" ht="15" customHeight="1">
      <c r="A281" s="136" t="inlineStr">
        <is>
          <t>SU002073</t>
        </is>
      </c>
      <c r="B281" s="50" t="n"/>
      <c r="C281" s="5" t="n">
        <v>0.8</v>
      </c>
      <c r="D281" s="6" t="n">
        <v>15</v>
      </c>
      <c r="E281" s="5" t="n">
        <v>12</v>
      </c>
      <c r="F281" s="5" t="n"/>
      <c r="G281" s="6" t="n">
        <v>60</v>
      </c>
      <c r="H281" s="140" t="inlineStr">
        <is>
          <t>Вареные колбасы Докторская оригинальная Особая Без свинины Весовые П/а Особый рецепт</t>
        </is>
      </c>
      <c r="I281" s="7" t="inlineStr"/>
      <c r="J281" s="7" t="inlineStr"/>
      <c r="K281" s="8" t="inlineStr">
        <is>
          <t>кг</t>
        </is>
      </c>
      <c r="L281" s="38" t="n">
        <v>0</v>
      </c>
      <c r="M281" s="42">
        <f>IFERROR(IF(L281="",0,CEILING((L281/$E281),1)*$E281),"")</f>
        <v/>
      </c>
      <c r="N281" s="9">
        <f>IFERROR(IF(M281=0,"",ROUNDUP(M281/E281,0)*0.02175),"")</f>
        <v/>
      </c>
      <c r="O281" s="10" t="inlineStr"/>
      <c r="P281" s="11" t="inlineStr"/>
    </row>
    <row r="282" ht="15" customHeight="1">
      <c r="A282" s="136" t="inlineStr">
        <is>
          <t>SU002187</t>
        </is>
      </c>
      <c r="B282" s="50" t="n"/>
      <c r="C282" s="5" t="n">
        <v>1.8</v>
      </c>
      <c r="D282" s="6" t="n">
        <v>6</v>
      </c>
      <c r="E282" s="5" t="n">
        <v>10.8</v>
      </c>
      <c r="F282" s="5" t="n"/>
      <c r="G282" s="6" t="n">
        <v>60</v>
      </c>
      <c r="H282" s="146" t="inlineStr">
        <is>
          <t>Вареные колбасы Докторская оригинальная Особая Без свинины Весовые П/а Особый рецепт большой батон</t>
        </is>
      </c>
      <c r="I282" s="7" t="inlineStr"/>
      <c r="J282" s="7" t="inlineStr"/>
      <c r="K282" s="8" t="inlineStr">
        <is>
          <t>кг</t>
        </is>
      </c>
      <c r="L282" s="38" t="n">
        <v>21</v>
      </c>
      <c r="M282" s="42">
        <f>IFERROR(IF(L282="",0,CEILING((L282/$E282),1)*$E282),"")</f>
        <v/>
      </c>
      <c r="N282" s="9">
        <f>IFERROR(IF(M282=0,"",ROUNDUP(M282/E282,0)*0.02175),"")</f>
        <v/>
      </c>
      <c r="O282" s="10" t="inlineStr"/>
      <c r="P282" s="11" t="inlineStr"/>
    </row>
    <row r="283" ht="15" customHeight="1">
      <c r="A283" s="136" t="inlineStr">
        <is>
          <t>SU002462</t>
        </is>
      </c>
      <c r="B283" s="50" t="n"/>
      <c r="C283" s="5" t="n">
        <v>0.4</v>
      </c>
      <c r="D283" s="6" t="n">
        <v>10</v>
      </c>
      <c r="E283" s="5" t="n">
        <v>4</v>
      </c>
      <c r="F283" s="5" t="n"/>
      <c r="G283" s="6" t="n">
        <v>60</v>
      </c>
      <c r="H283" s="140" t="inlineStr">
        <is>
          <t>Вареные колбасы Докторская оригинальная Особая Без свинины Фикс.вес 0,4 П/а Особый рецепт</t>
        </is>
      </c>
      <c r="I283" s="7" t="inlineStr"/>
      <c r="J283" s="7" t="inlineStr"/>
      <c r="K283" s="8" t="inlineStr">
        <is>
          <t>кг</t>
        </is>
      </c>
      <c r="L283" s="38" t="n">
        <v>0</v>
      </c>
      <c r="M283" s="42">
        <f>IFERROR(IF(L283="",0,CEILING((L283/$E283),1)*$E283),"")</f>
        <v/>
      </c>
      <c r="N283" s="9">
        <f>IFERROR(IF(M283=0,"",ROUNDUP(M283/E283,0)*0.00937),"")</f>
        <v/>
      </c>
      <c r="O283" s="10" t="inlineStr"/>
      <c r="P283" s="11" t="inlineStr"/>
    </row>
    <row r="284" ht="15" customHeight="1">
      <c r="A284" s="99" t="n"/>
      <c r="B284" s="55" t="n"/>
      <c r="C284" s="120" t="n"/>
      <c r="D284" s="120" t="n"/>
      <c r="E284" s="120" t="n"/>
      <c r="F284" s="120" t="n"/>
      <c r="G284" s="121" t="n"/>
      <c r="H284" s="122" t="inlineStr">
        <is>
          <t>Итого</t>
        </is>
      </c>
      <c r="I284" s="123" t="n"/>
      <c r="J284" s="124" t="n"/>
      <c r="K284" s="12" t="inlineStr">
        <is>
          <t>кор</t>
        </is>
      </c>
      <c r="L284" s="39">
        <f>IFERROR(L280/E280,"0")+IFERROR(L281/E281,"0")+IFERROR(L282/E282,"0")+IFERROR(L283/E283,"0")</f>
        <v/>
      </c>
      <c r="M284" s="39">
        <f>IFERROR(M280/E280,"0")+IFERROR(M281/E281,"0")+IFERROR(M282/E282,"0")+IFERROR(M283/E283,"0")</f>
        <v/>
      </c>
      <c r="N284" s="13">
        <f>IFERROR(IF(N280="",0,N280),"0")+IFERROR(IF(N281="",0,N281),"0")+IFERROR(IF(N282="",0,N282),"0")+IFERROR(IF(N283="",0,N283),"0")</f>
        <v/>
      </c>
      <c r="O284" s="14" t="n"/>
      <c r="P284" s="14" t="n"/>
    </row>
    <row r="285" ht="15" customHeight="1">
      <c r="A285" s="99" t="n"/>
      <c r="B285" s="55" t="n"/>
      <c r="C285" s="120" t="n"/>
      <c r="D285" s="120" t="n"/>
      <c r="E285" s="120" t="n"/>
      <c r="F285" s="120" t="n"/>
      <c r="G285" s="121" t="n"/>
      <c r="H285" s="122" t="inlineStr">
        <is>
          <t>Итого</t>
        </is>
      </c>
      <c r="I285" s="123" t="n"/>
      <c r="J285" s="124" t="n"/>
      <c r="K285" s="12" t="inlineStr">
        <is>
          <t>кг</t>
        </is>
      </c>
      <c r="L285" s="39">
        <f>IFERROR(SUM(L280:L283),"0")</f>
        <v/>
      </c>
      <c r="M285" s="39">
        <f>IFERROR(SUM(M280:M283),"0")</f>
        <v/>
      </c>
      <c r="N285" s="12" t="n"/>
      <c r="O285" s="14" t="n"/>
      <c r="P285" s="14" t="n"/>
    </row>
    <row r="286" ht="15" customHeight="1">
      <c r="C286" s="111" t="inlineStr">
        <is>
          <t>Копченые колбасы</t>
        </is>
      </c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</row>
    <row r="287" ht="15" customHeight="1">
      <c r="A287" s="136" t="inlineStr">
        <is>
          <t>SU002360</t>
        </is>
      </c>
      <c r="B287" s="50" t="n"/>
      <c r="C287" s="5" t="n">
        <v>0.73</v>
      </c>
      <c r="D287" s="6" t="n">
        <v>6</v>
      </c>
      <c r="E287" s="5" t="n">
        <v>4.38</v>
      </c>
      <c r="F287" s="5" t="n"/>
      <c r="G287" s="6" t="n">
        <v>35</v>
      </c>
      <c r="H287" s="146" t="inlineStr">
        <is>
          <t>В/к колбасы Сервелат Левантский Особая Без свинины Весовые в/у Особый рецепт</t>
        </is>
      </c>
      <c r="I287" s="7" t="inlineStr"/>
      <c r="J287" s="7" t="inlineStr"/>
      <c r="K287" s="8" t="inlineStr">
        <is>
          <t>кг</t>
        </is>
      </c>
      <c r="L287" s="38" t="n">
        <v>8</v>
      </c>
      <c r="M287" s="42">
        <f>IFERROR(IF(L287="",0,CEILING((L287/$E287),1)*$E287),"")</f>
        <v/>
      </c>
      <c r="N287" s="9">
        <f>IFERROR(IF(M287=0,"",ROUNDUP(M287/E287,0)*0.00753),"")</f>
        <v/>
      </c>
      <c r="O287" s="10" t="inlineStr"/>
      <c r="P287" s="11" t="inlineStr"/>
    </row>
    <row r="288" ht="15" customHeight="1">
      <c r="A288" s="136" t="inlineStr">
        <is>
          <t>SU002361</t>
        </is>
      </c>
      <c r="B288" s="50" t="n"/>
      <c r="C288" s="5" t="n">
        <v>0.35</v>
      </c>
      <c r="D288" s="6" t="n">
        <v>8</v>
      </c>
      <c r="E288" s="5" t="n">
        <v>2.8</v>
      </c>
      <c r="F288" s="5" t="n"/>
      <c r="G288" s="6" t="n">
        <v>35</v>
      </c>
      <c r="H288" s="146" t="inlineStr">
        <is>
          <t>В/к колбасы Сервелат Левантский Особая Без свинины Фикс.вес 0,35 в/у Особый рецепт</t>
        </is>
      </c>
      <c r="I288" s="7" t="inlineStr"/>
      <c r="J288" s="7" t="inlineStr"/>
      <c r="K288" s="8" t="inlineStr">
        <is>
          <t>кг</t>
        </is>
      </c>
      <c r="L288" s="38" t="n">
        <v>5</v>
      </c>
      <c r="M288" s="42">
        <f>IFERROR(IF(L288="",0,CEILING((L288/$E288),1)*$E288),"")</f>
        <v/>
      </c>
      <c r="N288" s="9">
        <f>IFERROR(IF(M288=0,"",ROUNDUP(M288/E288,0)*0.00502),"")</f>
        <v/>
      </c>
      <c r="O288" s="10" t="inlineStr"/>
      <c r="P288" s="11" t="inlineStr"/>
    </row>
    <row r="289" ht="15" customHeight="1">
      <c r="A289" s="99" t="n"/>
      <c r="B289" s="55" t="n"/>
      <c r="C289" s="120" t="n"/>
      <c r="D289" s="120" t="n"/>
      <c r="E289" s="120" t="n"/>
      <c r="F289" s="120" t="n"/>
      <c r="G289" s="121" t="n"/>
      <c r="H289" s="122" t="inlineStr">
        <is>
          <t>Итого</t>
        </is>
      </c>
      <c r="I289" s="123" t="n"/>
      <c r="J289" s="124" t="n"/>
      <c r="K289" s="12" t="inlineStr">
        <is>
          <t>кор</t>
        </is>
      </c>
      <c r="L289" s="39">
        <f>IFERROR(L287/E287,"0")+IFERROR(L288/E288,"0")</f>
        <v/>
      </c>
      <c r="M289" s="39">
        <f>IFERROR(M287/E287,"0")+IFERROR(M288/E288,"0")</f>
        <v/>
      </c>
      <c r="N289" s="13">
        <f>IFERROR(IF(N287="",0,N287),"0")+IFERROR(IF(N288="",0,N288),"0")</f>
        <v/>
      </c>
      <c r="O289" s="14" t="n"/>
      <c r="P289" s="14" t="n"/>
    </row>
    <row r="290" ht="15" customHeight="1">
      <c r="A290" s="99" t="n"/>
      <c r="B290" s="55" t="n"/>
      <c r="C290" s="120" t="n"/>
      <c r="D290" s="120" t="n"/>
      <c r="E290" s="120" t="n"/>
      <c r="F290" s="120" t="n"/>
      <c r="G290" s="121" t="n"/>
      <c r="H290" s="122" t="inlineStr">
        <is>
          <t>Итого</t>
        </is>
      </c>
      <c r="I290" s="123" t="n"/>
      <c r="J290" s="124" t="n"/>
      <c r="K290" s="12" t="inlineStr">
        <is>
          <t>кг</t>
        </is>
      </c>
      <c r="L290" s="39">
        <f>IFERROR(SUM(L287:L288),"0")</f>
        <v/>
      </c>
      <c r="M290" s="39">
        <f>IFERROR(SUM(M287:M288),"0")</f>
        <v/>
      </c>
      <c r="N290" s="12" t="n"/>
      <c r="O290" s="14" t="n"/>
      <c r="P290" s="14" t="n"/>
    </row>
    <row r="291" ht="15" customHeight="1">
      <c r="C291" s="111" t="inlineStr">
        <is>
          <t>Сосиски</t>
        </is>
      </c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</row>
    <row r="292" ht="15" customHeight="1">
      <c r="A292" s="136" t="inlineStr">
        <is>
          <t>SU002074</t>
        </is>
      </c>
      <c r="B292" s="50" t="inlineStr">
        <is>
          <t>255</t>
        </is>
      </c>
      <c r="C292" s="5" t="n">
        <v>1.3</v>
      </c>
      <c r="D292" s="6" t="n">
        <v>6</v>
      </c>
      <c r="E292" s="5" t="n">
        <v>7.8</v>
      </c>
      <c r="F292" s="5" t="n"/>
      <c r="G292" s="6" t="n">
        <v>40</v>
      </c>
      <c r="H292" s="160" t="inlineStr">
        <is>
          <t>Сосиски Молочные для завтрака Особая Без свинины Весовые П/а мгс Особый рецепт</t>
        </is>
      </c>
      <c r="I292" s="7" t="inlineStr"/>
      <c r="J292" s="7" t="inlineStr"/>
      <c r="K292" s="8" t="inlineStr">
        <is>
          <t>кг</t>
        </is>
      </c>
      <c r="L292" s="38" t="n">
        <v>0</v>
      </c>
      <c r="M292" s="42">
        <f>IFERROR(IF(L292="",0,CEILING((L292/$E292),1)*$E292),"")</f>
        <v/>
      </c>
      <c r="N292" s="9">
        <f>IFERROR(IF(M292=0,"",ROUNDUP(M292/E292,0)*0.02175),"")</f>
        <v/>
      </c>
      <c r="O292" s="10" t="inlineStr"/>
      <c r="P292" s="11" t="inlineStr"/>
    </row>
    <row r="293" ht="15" customHeight="1">
      <c r="A293" s="136" t="inlineStr">
        <is>
          <t>SU002205</t>
        </is>
      </c>
      <c r="B293" s="50" t="n"/>
      <c r="C293" s="5" t="n">
        <v>0.4</v>
      </c>
      <c r="D293" s="6" t="n">
        <v>6</v>
      </c>
      <c r="E293" s="5" t="n">
        <v>2.4</v>
      </c>
      <c r="F293" s="5" t="n"/>
      <c r="G293" s="6" t="n">
        <v>40</v>
      </c>
      <c r="H293" s="160" t="inlineStr">
        <is>
          <t>Сосиски Молочные для завтрака Особая Без свинины Фикс.вес 0,4 П/а мгс Особый рецепт</t>
        </is>
      </c>
      <c r="I293" s="7" t="inlineStr"/>
      <c r="J293" s="7" t="inlineStr"/>
      <c r="K293" s="8" t="inlineStr">
        <is>
          <t>кг</t>
        </is>
      </c>
      <c r="L293" s="38" t="n">
        <v>10</v>
      </c>
      <c r="M293" s="42">
        <f>IFERROR(IF(L293="",0,CEILING((L293/$E293),1)*$E293),"")</f>
        <v/>
      </c>
      <c r="N293" s="9">
        <f>IFERROR(IF(M293=0,"",ROUNDUP(M293/E293,0)*0.00753),"")</f>
        <v/>
      </c>
      <c r="O293" s="10" t="inlineStr"/>
      <c r="P293" s="11" t="inlineStr"/>
    </row>
    <row r="294" ht="15" customHeight="1">
      <c r="A294" s="99" t="n"/>
      <c r="B294" s="55" t="n"/>
      <c r="C294" s="120" t="n"/>
      <c r="D294" s="120" t="n"/>
      <c r="E294" s="120" t="n"/>
      <c r="F294" s="120" t="n"/>
      <c r="G294" s="121" t="n"/>
      <c r="H294" s="122" t="inlineStr">
        <is>
          <t>Итого</t>
        </is>
      </c>
      <c r="I294" s="123" t="n"/>
      <c r="J294" s="124" t="n"/>
      <c r="K294" s="12" t="inlineStr">
        <is>
          <t>кор</t>
        </is>
      </c>
      <c r="L294" s="39">
        <f>IFERROR(L292/E292,"0")+IFERROR(L293/E293,"0")</f>
        <v/>
      </c>
      <c r="M294" s="39">
        <f>IFERROR(M292/E292,"0")+IFERROR(M293/E293,"0")</f>
        <v/>
      </c>
      <c r="N294" s="13">
        <f>IFERROR(IF(N292="",0,N292),"0")+IFERROR(IF(N293="",0,N293),"0")</f>
        <v/>
      </c>
      <c r="O294" s="14" t="n"/>
      <c r="P294" s="14" t="n"/>
    </row>
    <row r="295" ht="15" customHeight="1">
      <c r="A295" s="99" t="n"/>
      <c r="B295" s="55" t="n"/>
      <c r="C295" s="120" t="n"/>
      <c r="D295" s="120" t="n"/>
      <c r="E295" s="120" t="n"/>
      <c r="F295" s="120" t="n"/>
      <c r="G295" s="121" t="n"/>
      <c r="H295" s="122" t="inlineStr">
        <is>
          <t>Итого</t>
        </is>
      </c>
      <c r="I295" s="123" t="n"/>
      <c r="J295" s="124" t="n"/>
      <c r="K295" s="12" t="inlineStr">
        <is>
          <t>кг</t>
        </is>
      </c>
      <c r="L295" s="39">
        <f>IFERROR(SUM(L292:L293),"0")</f>
        <v/>
      </c>
      <c r="M295" s="39">
        <f>IFERROR(SUM(M292:M293),"0")</f>
        <v/>
      </c>
      <c r="N295" s="12" t="n"/>
      <c r="O295" s="14" t="n"/>
      <c r="P295" s="14" t="n"/>
    </row>
    <row r="296" ht="15" customHeight="1">
      <c r="C296" s="111" t="inlineStr">
        <is>
          <t>Сардельки</t>
        </is>
      </c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</row>
    <row r="297" ht="15" customHeight="1">
      <c r="A297" s="136" t="inlineStr">
        <is>
          <t>SU002472</t>
        </is>
      </c>
      <c r="B297" s="50" t="n"/>
      <c r="C297" s="5" t="n">
        <v>1.3</v>
      </c>
      <c r="D297" s="6" t="n">
        <v>6</v>
      </c>
      <c r="E297" s="5" t="n">
        <v>7.8</v>
      </c>
      <c r="F297" s="5" t="n"/>
      <c r="G297" s="6" t="n">
        <v>30</v>
      </c>
      <c r="H297" s="140" t="inlineStr">
        <is>
          <t>Сардельки Левантские Особая Без свинины Весовые NDX мгс Особый рецепт</t>
        </is>
      </c>
      <c r="I297" s="7" t="inlineStr"/>
      <c r="J297" s="7" t="inlineStr"/>
      <c r="K297" s="8" t="inlineStr">
        <is>
          <t>кг</t>
        </is>
      </c>
      <c r="L297" s="38" t="n">
        <v>0</v>
      </c>
      <c r="M297" s="42">
        <f>IFERROR(IF(L297="",0,CEILING((L297/$E297),1)*$E297),"")</f>
        <v/>
      </c>
      <c r="N297" s="9">
        <f>IFERROR(IF(M297=0,"",ROUNDUP(M297/E297,0)*0.02175),"")</f>
        <v/>
      </c>
      <c r="O297" s="10" t="inlineStr"/>
      <c r="P297" s="11" t="inlineStr"/>
    </row>
    <row r="298" ht="15" customHeight="1">
      <c r="A298" s="99" t="n"/>
      <c r="B298" s="55" t="n"/>
      <c r="C298" s="120" t="n"/>
      <c r="D298" s="120" t="n"/>
      <c r="E298" s="120" t="n"/>
      <c r="F298" s="120" t="n"/>
      <c r="G298" s="121" t="n"/>
      <c r="H298" s="122" t="inlineStr">
        <is>
          <t>Итого</t>
        </is>
      </c>
      <c r="I298" s="123" t="n"/>
      <c r="J298" s="124" t="n"/>
      <c r="K298" s="12" t="inlineStr">
        <is>
          <t>кор</t>
        </is>
      </c>
      <c r="L298" s="39">
        <f>IFERROR(L297/E297,"0")</f>
        <v/>
      </c>
      <c r="M298" s="39">
        <f>IFERROR(M297/E297,"0")</f>
        <v/>
      </c>
      <c r="N298" s="13">
        <f>IFERROR(IF(N297="",0,N297),"0")</f>
        <v/>
      </c>
      <c r="O298" s="14" t="n"/>
      <c r="P298" s="14" t="n"/>
    </row>
    <row r="299" ht="15" customHeight="1">
      <c r="A299" s="99" t="n"/>
      <c r="B299" s="55" t="n"/>
      <c r="C299" s="120" t="n"/>
      <c r="D299" s="120" t="n"/>
      <c r="E299" s="120" t="n"/>
      <c r="F299" s="120" t="n"/>
      <c r="G299" s="121" t="n"/>
      <c r="H299" s="122" t="inlineStr">
        <is>
          <t>Итого</t>
        </is>
      </c>
      <c r="I299" s="123" t="n"/>
      <c r="J299" s="124" t="n"/>
      <c r="K299" s="12" t="inlineStr">
        <is>
          <t>кг</t>
        </is>
      </c>
      <c r="L299" s="39">
        <f>IFERROR(SUM(L297:L297),"0")</f>
        <v/>
      </c>
      <c r="M299" s="39">
        <f>IFERROR(SUM(M297:M297),"0")</f>
        <v/>
      </c>
      <c r="N299" s="12" t="n"/>
      <c r="O299" s="14" t="n"/>
      <c r="P299" s="14" t="n"/>
    </row>
    <row r="300" ht="15" customHeight="1">
      <c r="C300" s="113" t="inlineStr">
        <is>
          <t>БАВАРУШКА</t>
        </is>
      </c>
    </row>
    <row r="301" ht="15" customHeight="1">
      <c r="C301" s="112" t="inlineStr">
        <is>
          <t>Филейбургская</t>
        </is>
      </c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</row>
    <row r="302" ht="15" customHeight="1">
      <c r="C302" s="111" t="inlineStr">
        <is>
          <t>Вареные колбасы</t>
        </is>
      </c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</row>
    <row r="303" ht="15" customHeight="1">
      <c r="A303" s="136" t="inlineStr">
        <is>
          <t>SU002477</t>
        </is>
      </c>
      <c r="B303" s="50" t="n"/>
      <c r="C303" s="5" t="n">
        <v>0.45</v>
      </c>
      <c r="D303" s="6" t="n">
        <v>6</v>
      </c>
      <c r="E303" s="5" t="n">
        <v>2.7</v>
      </c>
      <c r="F303" s="5" t="n"/>
      <c r="G303" s="6" t="n">
        <v>50</v>
      </c>
      <c r="H303" s="140" t="inlineStr">
        <is>
          <t>Вареные колбасы Филейбургская с филе сочного окорока Филейбургская Фикс.Вес 0,45 П/а Баварушка</t>
        </is>
      </c>
      <c r="I303" s="7" t="inlineStr"/>
      <c r="J303" s="7" t="inlineStr"/>
      <c r="K303" s="8" t="inlineStr">
        <is>
          <t>кг</t>
        </is>
      </c>
      <c r="L303" s="38" t="n">
        <v>0</v>
      </c>
      <c r="M303" s="42">
        <f>IFERROR(IF(L303="",0,CEILING((L303/$E303),1)*$E303),"")</f>
        <v/>
      </c>
      <c r="N303" s="9">
        <f>IFERROR(IF(M303=0,"",ROUNDUP(M303/E303,0)*0.00753),"")</f>
        <v/>
      </c>
      <c r="O303" s="10" t="inlineStr"/>
      <c r="P303" s="11" t="inlineStr"/>
    </row>
    <row r="304" ht="15" customHeight="1">
      <c r="A304" s="136" t="inlineStr">
        <is>
          <t>SU002476</t>
        </is>
      </c>
      <c r="B304" s="50" t="n"/>
      <c r="C304" s="5" t="n">
        <v>0.45</v>
      </c>
      <c r="D304" s="6" t="n">
        <v>6</v>
      </c>
      <c r="E304" s="5" t="n">
        <v>2.7</v>
      </c>
      <c r="F304" s="5" t="n"/>
      <c r="G304" s="6" t="n">
        <v>50</v>
      </c>
      <c r="H304" s="140" t="inlineStr">
        <is>
          <t>Вареные колбасы Филейбургская Филейбургская Фикс.Вес 0,45 П/а Баварушка</t>
        </is>
      </c>
      <c r="I304" s="7" t="inlineStr"/>
      <c r="J304" s="7" t="inlineStr"/>
      <c r="K304" s="8" t="inlineStr">
        <is>
          <t>кг</t>
        </is>
      </c>
      <c r="L304" s="38" t="n">
        <v>0</v>
      </c>
      <c r="M304" s="42">
        <f>IFERROR(IF(L304="",0,CEILING((L304/$E304),1)*$E304),"")</f>
        <v/>
      </c>
      <c r="N304" s="9">
        <f>IFERROR(IF(M304=0,"",ROUNDUP(M304/E304,0)*0.00753),"")</f>
        <v/>
      </c>
      <c r="O304" s="10" t="inlineStr"/>
      <c r="P304" s="11" t="inlineStr"/>
    </row>
    <row r="305" ht="15" customHeight="1">
      <c r="A305" s="99" t="n"/>
      <c r="B305" s="55" t="n"/>
      <c r="C305" s="120" t="n"/>
      <c r="D305" s="120" t="n"/>
      <c r="E305" s="120" t="n"/>
      <c r="F305" s="120" t="n"/>
      <c r="G305" s="121" t="n"/>
      <c r="H305" s="122" t="inlineStr">
        <is>
          <t>Итого</t>
        </is>
      </c>
      <c r="I305" s="123" t="n"/>
      <c r="J305" s="124" t="n"/>
      <c r="K305" s="12" t="inlineStr">
        <is>
          <t>кор</t>
        </is>
      </c>
      <c r="L305" s="39">
        <f>IFERROR(L303/E303,"0")+IFERROR(L304/E304,"0")</f>
        <v/>
      </c>
      <c r="M305" s="39">
        <f>IFERROR(M303/E303,"0")+IFERROR(M304/E304,"0")</f>
        <v/>
      </c>
      <c r="N305" s="13">
        <f>IFERROR(IF(N303="",0,N303),"0")+IFERROR(IF(N304="",0,N304),"0")</f>
        <v/>
      </c>
      <c r="O305" s="14" t="n"/>
      <c r="P305" s="14" t="n"/>
    </row>
    <row r="306" ht="15" customHeight="1">
      <c r="A306" s="99" t="n"/>
      <c r="B306" s="55" t="n"/>
      <c r="C306" s="120" t="n"/>
      <c r="D306" s="120" t="n"/>
      <c r="E306" s="120" t="n"/>
      <c r="F306" s="120" t="n"/>
      <c r="G306" s="121" t="n"/>
      <c r="H306" s="122" t="inlineStr">
        <is>
          <t>Итого</t>
        </is>
      </c>
      <c r="I306" s="123" t="n"/>
      <c r="J306" s="124" t="n"/>
      <c r="K306" s="12" t="inlineStr">
        <is>
          <t>кг</t>
        </is>
      </c>
      <c r="L306" s="39">
        <f>IFERROR(SUM(L303:L304),"0")</f>
        <v/>
      </c>
      <c r="M306" s="39">
        <f>IFERROR(SUM(M303:M304),"0")</f>
        <v/>
      </c>
      <c r="N306" s="12" t="n"/>
      <c r="O306" s="14" t="n"/>
      <c r="P306" s="14" t="n"/>
    </row>
    <row r="307" ht="15" customHeight="1">
      <c r="C307" s="111" t="inlineStr">
        <is>
          <t>Копченые колбасы</t>
        </is>
      </c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</row>
    <row r="308" ht="15" customHeight="1">
      <c r="A308" s="136" t="inlineStr">
        <is>
          <t>SU002614</t>
        </is>
      </c>
      <c r="B308" s="50" t="inlineStr">
        <is>
          <t>267</t>
        </is>
      </c>
      <c r="C308" s="5" t="n">
        <v>0.7</v>
      </c>
      <c r="D308" s="6" t="n">
        <v>6</v>
      </c>
      <c r="E308" s="5" t="n">
        <v>4.2</v>
      </c>
      <c r="F308" s="5" t="n"/>
      <c r="G308" s="6" t="n">
        <v>45</v>
      </c>
      <c r="H308" s="146" t="inlineStr">
        <is>
          <t>В/к колбасы Салями Филейбургская зернистая Филейбургская Весовые фиброуз в/у Баварушка</t>
        </is>
      </c>
      <c r="I308" s="7" t="inlineStr"/>
      <c r="J308" s="7" t="inlineStr"/>
      <c r="K308" s="8" t="inlineStr">
        <is>
          <t>кг</t>
        </is>
      </c>
      <c r="L308" s="38" t="n">
        <v>0</v>
      </c>
      <c r="M308" s="42">
        <f>IFERROR(IF(L308="",0,CEILING((L308/$E308),1)*$E308),"")</f>
        <v/>
      </c>
      <c r="N308" s="9">
        <f>IFERROR(IF(M308=0,"",ROUNDUP(M308/E308,0)*0.00753),"")</f>
        <v/>
      </c>
      <c r="O308" s="10" t="inlineStr"/>
      <c r="P308" s="11" t="inlineStr"/>
    </row>
    <row r="309" ht="15" customHeight="1">
      <c r="A309" s="136" t="inlineStr">
        <is>
          <t>SU002615</t>
        </is>
      </c>
      <c r="B309" s="50" t="n"/>
      <c r="C309" s="5" t="n">
        <v>0.7</v>
      </c>
      <c r="D309" s="6" t="n">
        <v>6</v>
      </c>
      <c r="E309" s="5" t="n">
        <v>4.2</v>
      </c>
      <c r="F309" s="5" t="n"/>
      <c r="G309" s="6" t="n">
        <v>45</v>
      </c>
      <c r="H309" s="140" t="inlineStr">
        <is>
          <t>В/к колбасы Филейбургская с душистым чесноком Филейбургская Весовые фиброуз в/у Баварушка</t>
        </is>
      </c>
      <c r="I309" s="7" t="inlineStr"/>
      <c r="J309" s="7" t="inlineStr"/>
      <c r="K309" s="8" t="inlineStr">
        <is>
          <t>кг</t>
        </is>
      </c>
      <c r="L309" s="38" t="n">
        <v>0</v>
      </c>
      <c r="M309" s="42">
        <f>IFERROR(IF(L309="",0,CEILING((L309/$E309),1)*$E309),"")</f>
        <v/>
      </c>
      <c r="N309" s="9">
        <f>IFERROR(IF(M309=0,"",ROUNDUP(M309/E309,0)*0.00753),"")</f>
        <v/>
      </c>
      <c r="O309" s="10" t="inlineStr"/>
      <c r="P309" s="11" t="inlineStr"/>
    </row>
    <row r="310" ht="15" customHeight="1">
      <c r="A310" s="136" t="inlineStr">
        <is>
          <t>SU002613</t>
        </is>
      </c>
      <c r="B310" s="50" t="inlineStr">
        <is>
          <t>266</t>
        </is>
      </c>
      <c r="C310" s="5" t="n">
        <v>0.7</v>
      </c>
      <c r="D310" s="6" t="n">
        <v>6</v>
      </c>
      <c r="E310" s="5" t="n">
        <v>4.2</v>
      </c>
      <c r="F310" s="5" t="n"/>
      <c r="G310" s="6" t="n">
        <v>45</v>
      </c>
      <c r="H310" s="160" t="inlineStr">
        <is>
          <t>В/к колбасы Филейбургская с сочным окороком Филейбургская Весовые фиброуз в/у Баварушка</t>
        </is>
      </c>
      <c r="I310" s="7" t="inlineStr"/>
      <c r="J310" s="7" t="inlineStr"/>
      <c r="K310" s="8" t="inlineStr">
        <is>
          <t>кг</t>
        </is>
      </c>
      <c r="L310" s="38" t="n">
        <v>17</v>
      </c>
      <c r="M310" s="42">
        <f>IFERROR(IF(L310="",0,CEILING((L310/$E310),1)*$E310),"")</f>
        <v/>
      </c>
      <c r="N310" s="9">
        <f>IFERROR(IF(M310=0,"",ROUNDUP(M310/E310,0)*0.00753),"")</f>
        <v/>
      </c>
      <c r="O310" s="10" t="inlineStr"/>
      <c r="P310" s="11" t="inlineStr"/>
    </row>
    <row r="311" ht="15" customHeight="1">
      <c r="A311" s="136" t="inlineStr">
        <is>
          <t>SU002538</t>
        </is>
      </c>
      <c r="B311" s="50" t="n"/>
      <c r="C311" s="5" t="n">
        <v>0.35</v>
      </c>
      <c r="D311" s="6" t="n">
        <v>6</v>
      </c>
      <c r="E311" s="5" t="n">
        <v>2.1</v>
      </c>
      <c r="F311" s="5" t="n"/>
      <c r="G311" s="6" t="n">
        <v>45</v>
      </c>
      <c r="H311" s="137" t="inlineStr">
        <is>
          <t>В/к колбасы Салями Филейбургская зернистая срез Филейбургская Фикс.вес 0,35 фиброуз Баварушка</t>
        </is>
      </c>
      <c r="I311" s="7" t="inlineStr"/>
      <c r="J311" s="7" t="inlineStr"/>
      <c r="K311" s="8" t="inlineStr">
        <is>
          <t>кг</t>
        </is>
      </c>
      <c r="L311" s="38" t="n">
        <v>4</v>
      </c>
      <c r="M311" s="42">
        <f>IFERROR(IF(L311="",0,CEILING((L311/$E311),1)*$E311),"")</f>
        <v/>
      </c>
      <c r="N311" s="9">
        <f>IFERROR(IF(M311=0,"",ROUNDUP(M311/E311,0)*0.00502),"")</f>
        <v/>
      </c>
      <c r="O311" s="10" t="inlineStr"/>
      <c r="P311" s="11" t="inlineStr"/>
    </row>
    <row r="312" ht="15" customHeight="1">
      <c r="A312" s="136" t="inlineStr">
        <is>
          <t>SU002602</t>
        </is>
      </c>
      <c r="B312" s="50" t="inlineStr">
        <is>
          <t>117</t>
        </is>
      </c>
      <c r="C312" s="5" t="n">
        <v>0.35</v>
      </c>
      <c r="D312" s="6" t="n">
        <v>6</v>
      </c>
      <c r="E312" s="5" t="n">
        <v>2.1</v>
      </c>
      <c r="F312" s="5" t="n"/>
      <c r="G312" s="6" t="n">
        <v>45</v>
      </c>
      <c r="H312" s="14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I312" s="7" t="inlineStr"/>
      <c r="J312" s="7" t="inlineStr"/>
      <c r="K312" s="8" t="inlineStr">
        <is>
          <t>кг</t>
        </is>
      </c>
      <c r="L312" s="38" t="n">
        <v>8</v>
      </c>
      <c r="M312" s="42">
        <f>IFERROR(IF(L312="",0,CEILING((L312/$E312),1)*$E312),"")</f>
        <v/>
      </c>
      <c r="N312" s="9">
        <f>IFERROR(IF(M312=0,"",ROUNDUP(M312/E312,0)*0.00502),"")</f>
        <v/>
      </c>
      <c r="O312" s="10" t="inlineStr"/>
      <c r="P312" s="11" t="inlineStr"/>
    </row>
    <row r="313" ht="15" customHeight="1">
      <c r="A313" s="136" t="inlineStr">
        <is>
          <t>SU002603</t>
        </is>
      </c>
      <c r="B313" s="50" t="n"/>
      <c r="C313" s="5" t="n">
        <v>0.35</v>
      </c>
      <c r="D313" s="6" t="n">
        <v>6</v>
      </c>
      <c r="E313" s="5" t="n">
        <v>2.1</v>
      </c>
      <c r="F313" s="5" t="n"/>
      <c r="G313" s="6" t="n">
        <v>45</v>
      </c>
      <c r="H313" s="146" t="inlineStr">
        <is>
          <t>В/к колбасы Сервелат Филейбургский с копченой грудинкой срез Филейбургская Фикс.вес 0,35 фиброуз Баварушка</t>
        </is>
      </c>
      <c r="I313" s="7" t="inlineStr"/>
      <c r="J313" s="7" t="inlineStr"/>
      <c r="K313" s="8" t="inlineStr">
        <is>
          <t>кг</t>
        </is>
      </c>
      <c r="L313" s="38" t="n">
        <v>8</v>
      </c>
      <c r="M313" s="42">
        <f>IFERROR(IF(L313="",0,CEILING((L313/$E313),1)*$E313),"")</f>
        <v/>
      </c>
      <c r="N313" s="9">
        <f>IFERROR(IF(M313=0,"",ROUNDUP(M313/E313,0)*0.00502),"")</f>
        <v/>
      </c>
      <c r="O313" s="10" t="inlineStr"/>
      <c r="P313" s="11" t="inlineStr"/>
    </row>
    <row r="314" ht="15" customHeight="1">
      <c r="A314" s="136" t="inlineStr">
        <is>
          <t>SU002606</t>
        </is>
      </c>
      <c r="B314" s="50" t="inlineStr">
        <is>
          <t>118</t>
        </is>
      </c>
      <c r="C314" s="5" t="n">
        <v>0.35</v>
      </c>
      <c r="D314" s="6" t="n">
        <v>6</v>
      </c>
      <c r="E314" s="5" t="n">
        <v>2.1</v>
      </c>
      <c r="F314" s="5" t="n"/>
      <c r="G314" s="6" t="n">
        <v>45</v>
      </c>
      <c r="H314" s="14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I314" s="7" t="inlineStr"/>
      <c r="J314" s="7" t="inlineStr"/>
      <c r="K314" s="8" t="inlineStr">
        <is>
          <t>кг</t>
        </is>
      </c>
      <c r="L314" s="38" t="n">
        <v>5</v>
      </c>
      <c r="M314" s="42">
        <f>IFERROR(IF(L314="",0,CEILING((L314/$E314),1)*$E314),"")</f>
        <v/>
      </c>
      <c r="N314" s="9">
        <f>IFERROR(IF(M314=0,"",ROUNDUP(M314/E314,0)*0.00502),"")</f>
        <v/>
      </c>
      <c r="O314" s="10" t="inlineStr"/>
      <c r="P314" s="11" t="inlineStr"/>
    </row>
    <row r="315" ht="15" customHeight="1">
      <c r="A315" s="99" t="n"/>
      <c r="B315" s="55" t="n"/>
      <c r="C315" s="120" t="n"/>
      <c r="D315" s="120" t="n"/>
      <c r="E315" s="120" t="n"/>
      <c r="F315" s="120" t="n"/>
      <c r="G315" s="121" t="n"/>
      <c r="H315" s="122" t="inlineStr">
        <is>
          <t>Итого</t>
        </is>
      </c>
      <c r="I315" s="123" t="n"/>
      <c r="J315" s="124" t="n"/>
      <c r="K315" s="12" t="inlineStr">
        <is>
          <t>кор</t>
        </is>
      </c>
      <c r="L315" s="39">
        <f>IFERROR(L308/E308,"0")+IFERROR(L309/E309,"0")+IFERROR(L310/E310,"0")+IFERROR(L311/E311,"0")+IFERROR(L312/E312,"0")+IFERROR(L313/E313,"0")+IFERROR(L314/E314,"0")</f>
        <v/>
      </c>
      <c r="M315" s="39">
        <f>IFERROR(M308/E308,"0")+IFERROR(M309/E309,"0")+IFERROR(M310/E310,"0")+IFERROR(M311/E311,"0")+IFERROR(M312/E312,"0")+IFERROR(M313/E313,"0")+IFERROR(M314/E314,"0")</f>
        <v/>
      </c>
      <c r="N315" s="13">
        <f>IFERROR(IF(N308="",0,N308),"0")+IFERROR(IF(N309="",0,N309),"0")+IFERROR(IF(N310="",0,N310),"0")+IFERROR(IF(N311="",0,N311),"0")+IFERROR(IF(N312="",0,N312),"0")+IFERROR(IF(N313="",0,N313),"0")+IFERROR(IF(N314="",0,N314),"0")</f>
        <v/>
      </c>
      <c r="O315" s="14" t="n"/>
      <c r="P315" s="14" t="n"/>
    </row>
    <row r="316" ht="15" customHeight="1">
      <c r="A316" s="99" t="n"/>
      <c r="B316" s="55" t="n"/>
      <c r="C316" s="120" t="n"/>
      <c r="D316" s="120" t="n"/>
      <c r="E316" s="120" t="n"/>
      <c r="F316" s="120" t="n"/>
      <c r="G316" s="121" t="n"/>
      <c r="H316" s="122" t="inlineStr">
        <is>
          <t>Итого</t>
        </is>
      </c>
      <c r="I316" s="123" t="n"/>
      <c r="J316" s="124" t="n"/>
      <c r="K316" s="12" t="inlineStr">
        <is>
          <t>кг</t>
        </is>
      </c>
      <c r="L316" s="39">
        <f>IFERROR(SUM(L308:L314),"0")</f>
        <v/>
      </c>
      <c r="M316" s="39">
        <f>IFERROR(SUM(M308:M314),"0")</f>
        <v/>
      </c>
      <c r="N316" s="12" t="n"/>
      <c r="O316" s="14" t="n"/>
      <c r="P316" s="14" t="n"/>
    </row>
    <row r="317" ht="15" customHeight="1">
      <c r="C317" s="111" t="inlineStr">
        <is>
          <t>Сосиски</t>
        </is>
      </c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</row>
    <row r="318" ht="15" customHeight="1">
      <c r="A318" s="136" t="inlineStr">
        <is>
          <t>SU002448</t>
        </is>
      </c>
      <c r="B318" s="50" t="n"/>
      <c r="C318" s="5" t="n">
        <v>1.3</v>
      </c>
      <c r="D318" s="6" t="n">
        <v>6</v>
      </c>
      <c r="E318" s="5" t="n">
        <v>7.8</v>
      </c>
      <c r="F318" s="5" t="n"/>
      <c r="G318" s="6" t="n">
        <v>45</v>
      </c>
      <c r="H318" s="140" t="inlineStr">
        <is>
          <t>Сосиски Филейбургские с филе сочного окорока Филейбургская Вес П/а мгс Баварушка</t>
        </is>
      </c>
      <c r="I318" s="7" t="inlineStr"/>
      <c r="J318" s="7" t="inlineStr"/>
      <c r="K318" s="8" t="inlineStr">
        <is>
          <t>кг</t>
        </is>
      </c>
      <c r="L318" s="38" t="n">
        <v>0</v>
      </c>
      <c r="M318" s="42">
        <f>IFERROR(IF(L318="",0,CEILING((L318/$E318),1)*$E318),"")</f>
        <v/>
      </c>
      <c r="N318" s="9">
        <f>IFERROR(IF(M318=0,"",ROUNDUP(M318/E318,0)*0.02175),"")</f>
        <v/>
      </c>
      <c r="O318" s="10" t="inlineStr"/>
      <c r="P318" s="11" t="inlineStr"/>
    </row>
    <row r="319" ht="15" customHeight="1">
      <c r="A319" s="136" t="inlineStr">
        <is>
          <t>SU002557</t>
        </is>
      </c>
      <c r="B319" s="50" t="n"/>
      <c r="C319" s="5" t="n">
        <v>0.33</v>
      </c>
      <c r="D319" s="6" t="n">
        <v>6</v>
      </c>
      <c r="E319" s="5" t="n">
        <v>1.98</v>
      </c>
      <c r="F319" s="5" t="n"/>
      <c r="G319" s="6" t="n">
        <v>45</v>
      </c>
      <c r="H319" s="140" t="inlineStr">
        <is>
          <t>Сосиски Баварушки (с грудкой ГОСТ 31962-2013) Филейбургская Фикс.вес 0,33 П/а мгс Баварушка</t>
        </is>
      </c>
      <c r="I319" s="7" t="inlineStr"/>
      <c r="J319" s="7" t="inlineStr"/>
      <c r="K319" s="8" t="inlineStr">
        <is>
          <t>кг</t>
        </is>
      </c>
      <c r="L319" s="38" t="n">
        <v>0</v>
      </c>
      <c r="M319" s="42">
        <f>IFERROR(IF(L319="",0,CEILING((L319/$E319),1)*$E319),"")</f>
        <v/>
      </c>
      <c r="N319" s="9">
        <f>IFERROR(IF(M319=0,"",ROUNDUP(M319/E319,0)*0.00753),"")</f>
        <v/>
      </c>
      <c r="O319" s="10" t="inlineStr"/>
      <c r="P319" s="11" t="inlineStr"/>
    </row>
    <row r="320" ht="15" customHeight="1">
      <c r="A320" s="136" t="inlineStr">
        <is>
          <t>SU002285</t>
        </is>
      </c>
      <c r="B320" s="50" t="n"/>
      <c r="C320" s="5" t="n">
        <v>0.6</v>
      </c>
      <c r="D320" s="6" t="n">
        <v>4</v>
      </c>
      <c r="E320" s="5" t="n">
        <v>2.4</v>
      </c>
      <c r="F320" s="5" t="n"/>
      <c r="G320" s="6" t="n">
        <v>45</v>
      </c>
      <c r="H320" s="140" t="inlineStr">
        <is>
          <t>Сосиски Баварушки (со сливочным маслом ГОСТ 32261-2013) Филейбургская Фикс.вес 0,6 П/а мгс Баварушка</t>
        </is>
      </c>
      <c r="I320" s="7" t="inlineStr"/>
      <c r="J320" s="7" t="inlineStr"/>
      <c r="K320" s="8" t="inlineStr">
        <is>
          <t>кг</t>
        </is>
      </c>
      <c r="L320" s="38" t="n">
        <v>0</v>
      </c>
      <c r="M320" s="42">
        <f>IFERROR(IF(L320="",0,CEILING((L320/$E320),1)*$E320),"")</f>
        <v/>
      </c>
      <c r="N320" s="9">
        <f>IFERROR(IF(M320=0,"",ROUNDUP(M320/E320,0)*0.00937),"")</f>
        <v/>
      </c>
      <c r="O320" s="10" t="inlineStr"/>
      <c r="P320" s="11" t="inlineStr"/>
    </row>
    <row r="321" ht="15" customHeight="1">
      <c r="A321" s="136" t="inlineStr">
        <is>
          <t>SU002419</t>
        </is>
      </c>
      <c r="B321" s="50" t="n"/>
      <c r="C321" s="5" t="n">
        <v>0.55</v>
      </c>
      <c r="D321" s="6" t="n">
        <v>4</v>
      </c>
      <c r="E321" s="5" t="n">
        <v>2.2</v>
      </c>
      <c r="F321" s="5" t="n"/>
      <c r="G321" s="6" t="n">
        <v>45</v>
      </c>
      <c r="H321" s="140" t="inlineStr">
        <is>
          <t>Сосиски Филейбургские с филе сочного окорока Филейбургская Фикс.вес 0,55 П/а мгс Баварушка</t>
        </is>
      </c>
      <c r="I321" s="7" t="inlineStr"/>
      <c r="J321" s="7" t="inlineStr"/>
      <c r="K321" s="8" t="inlineStr">
        <is>
          <t>кг</t>
        </is>
      </c>
      <c r="L321" s="38" t="n">
        <v>0</v>
      </c>
      <c r="M321" s="42">
        <f>IFERROR(IF(L321="",0,CEILING((L321/$E321),1)*$E321),"")</f>
        <v/>
      </c>
      <c r="N321" s="9">
        <f>IFERROR(IF(M321=0,"",ROUNDUP(M321/E321,0)*0.00937),"")</f>
        <v/>
      </c>
      <c r="O321" s="10" t="inlineStr"/>
      <c r="P321" s="11" t="inlineStr"/>
    </row>
    <row r="322" ht="15" customHeight="1">
      <c r="A322" s="99" t="n"/>
      <c r="B322" s="55" t="n"/>
      <c r="C322" s="120" t="n"/>
      <c r="D322" s="120" t="n"/>
      <c r="E322" s="120" t="n"/>
      <c r="F322" s="120" t="n"/>
      <c r="G322" s="121" t="n"/>
      <c r="H322" s="122" t="inlineStr">
        <is>
          <t>Итого</t>
        </is>
      </c>
      <c r="I322" s="123" t="n"/>
      <c r="J322" s="124" t="n"/>
      <c r="K322" s="12" t="inlineStr">
        <is>
          <t>кор</t>
        </is>
      </c>
      <c r="L322" s="39">
        <f>IFERROR(L318/E318,"0")+IFERROR(L319/E319,"0")+IFERROR(L320/E320,"0")+IFERROR(L321/E321,"0")</f>
        <v/>
      </c>
      <c r="M322" s="39">
        <f>IFERROR(M318/E318,"0")+IFERROR(M319/E319,"0")+IFERROR(M320/E320,"0")+IFERROR(M321/E321,"0")</f>
        <v/>
      </c>
      <c r="N322" s="13">
        <f>IFERROR(IF(N318="",0,N318),"0")+IFERROR(IF(N319="",0,N319),"0")+IFERROR(IF(N320="",0,N320),"0")+IFERROR(IF(N321="",0,N321),"0")</f>
        <v/>
      </c>
      <c r="O322" s="14" t="n"/>
      <c r="P322" s="14" t="n"/>
    </row>
    <row r="323" ht="15" customHeight="1">
      <c r="A323" s="99" t="n"/>
      <c r="B323" s="55" t="n"/>
      <c r="C323" s="120" t="n"/>
      <c r="D323" s="120" t="n"/>
      <c r="E323" s="120" t="n"/>
      <c r="F323" s="120" t="n"/>
      <c r="G323" s="121" t="n"/>
      <c r="H323" s="122" t="inlineStr">
        <is>
          <t>Итого</t>
        </is>
      </c>
      <c r="I323" s="123" t="n"/>
      <c r="J323" s="124" t="n"/>
      <c r="K323" s="12" t="inlineStr">
        <is>
          <t>кг</t>
        </is>
      </c>
      <c r="L323" s="39">
        <f>IFERROR(SUM(L318:L321),"0")</f>
        <v/>
      </c>
      <c r="M323" s="39">
        <f>IFERROR(SUM(M318:M321),"0")</f>
        <v/>
      </c>
      <c r="N323" s="12" t="n"/>
      <c r="O323" s="14" t="n"/>
      <c r="P323" s="14" t="n"/>
    </row>
    <row r="324" ht="15" customHeight="1">
      <c r="C324" s="111" t="inlineStr">
        <is>
          <t>Сардельки</t>
        </is>
      </c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</row>
    <row r="325" ht="15" customHeight="1">
      <c r="A325" s="136" t="inlineStr">
        <is>
          <t>SU002846</t>
        </is>
      </c>
      <c r="B325" s="50" t="n"/>
      <c r="C325" s="5" t="n">
        <v>1</v>
      </c>
      <c r="D325" s="6" t="n">
        <v>4</v>
      </c>
      <c r="E325" s="5" t="n">
        <v>4</v>
      </c>
      <c r="F325" s="5" t="n"/>
      <c r="G325" s="6" t="n">
        <v>35</v>
      </c>
      <c r="H325" s="140" t="inlineStr">
        <is>
          <t>Сардельки "Шпикачки Филейбургские" весовые н/о ТМ "Баварушка"</t>
        </is>
      </c>
      <c r="I325" s="7" t="inlineStr"/>
      <c r="J325" s="7" t="inlineStr"/>
      <c r="K325" s="8" t="inlineStr">
        <is>
          <t>кг</t>
        </is>
      </c>
      <c r="L325" s="38" t="n">
        <v>0</v>
      </c>
      <c r="M325" s="42">
        <f>IFERROR(IF(L325="",0,CEILING((L325/$E325),1)*$E325),"")</f>
        <v/>
      </c>
      <c r="N325" s="9">
        <f>IFERROR(IF(M325=0,"",ROUNDUP(M325/E325,0)*0.01196),"")</f>
        <v/>
      </c>
      <c r="O325" s="10" t="inlineStr"/>
      <c r="P325" s="11" t="inlineStr"/>
    </row>
    <row r="326" ht="15" customHeight="1">
      <c r="A326" s="99" t="n"/>
      <c r="B326" s="55" t="n"/>
      <c r="C326" s="120" t="n"/>
      <c r="D326" s="120" t="n"/>
      <c r="E326" s="120" t="n"/>
      <c r="F326" s="120" t="n"/>
      <c r="G326" s="121" t="n"/>
      <c r="H326" s="122" t="inlineStr">
        <is>
          <t>Итого</t>
        </is>
      </c>
      <c r="I326" s="123" t="n"/>
      <c r="J326" s="124" t="n"/>
      <c r="K326" s="12" t="inlineStr">
        <is>
          <t>кор</t>
        </is>
      </c>
      <c r="L326" s="39">
        <f>IFERROR(L325/E325,"0")</f>
        <v/>
      </c>
      <c r="M326" s="39">
        <f>IFERROR(M325/E325,"0")</f>
        <v/>
      </c>
      <c r="N326" s="13">
        <f>IFERROR(IF(N325="",0,N325),"0")</f>
        <v/>
      </c>
      <c r="O326" s="14" t="n"/>
      <c r="P326" s="14" t="n"/>
    </row>
    <row r="327" ht="15" customHeight="1">
      <c r="A327" s="99" t="n"/>
      <c r="B327" s="55" t="n"/>
      <c r="C327" s="120" t="n"/>
      <c r="D327" s="120" t="n"/>
      <c r="E327" s="120" t="n"/>
      <c r="F327" s="120" t="n"/>
      <c r="G327" s="121" t="n"/>
      <c r="H327" s="122" t="inlineStr">
        <is>
          <t>Итого</t>
        </is>
      </c>
      <c r="I327" s="123" t="n"/>
      <c r="J327" s="124" t="n"/>
      <c r="K327" s="12" t="inlineStr">
        <is>
          <t>кг</t>
        </is>
      </c>
      <c r="L327" s="39">
        <f>IFERROR(SUM(L325:L325),"0")</f>
        <v/>
      </c>
      <c r="M327" s="39">
        <f>IFERROR(SUM(M325:M325),"0")</f>
        <v/>
      </c>
      <c r="N327" s="12" t="n"/>
      <c r="O327" s="14" t="n"/>
      <c r="P327" s="14" t="n"/>
    </row>
    <row r="328" ht="15" customHeight="1">
      <c r="C328" s="112" t="inlineStr">
        <is>
          <t>Балыкбургская</t>
        </is>
      </c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</row>
    <row r="329" ht="15" customHeight="1">
      <c r="C329" s="111" t="inlineStr">
        <is>
          <t>Ветчины</t>
        </is>
      </c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</row>
    <row r="330" ht="15" customHeight="1">
      <c r="A330" s="136" t="inlineStr">
        <is>
          <t>SU002542</t>
        </is>
      </c>
      <c r="B330" s="50" t="n"/>
      <c r="C330" s="5" t="n">
        <v>1.3</v>
      </c>
      <c r="D330" s="6" t="n">
        <v>4</v>
      </c>
      <c r="E330" s="5" t="n">
        <v>5.2</v>
      </c>
      <c r="F330" s="5" t="n"/>
      <c r="G330" s="6" t="n">
        <v>35</v>
      </c>
      <c r="H330" s="140" t="inlineStr">
        <is>
          <t>Ветчины Балыкбургская Балыкбургская Весовые Фиброуз Баварушка</t>
        </is>
      </c>
      <c r="I330" s="7" t="inlineStr"/>
      <c r="J330" s="7" t="inlineStr"/>
      <c r="K330" s="8" t="inlineStr">
        <is>
          <t>кг</t>
        </is>
      </c>
      <c r="L330" s="38" t="n">
        <v>0</v>
      </c>
      <c r="M330" s="42">
        <f>IFERROR(IF(L330="",0,CEILING((L330/$E330),1)*$E330),"")</f>
        <v/>
      </c>
      <c r="N330" s="9">
        <f>IFERROR(IF(M330=0,"",ROUNDUP(M330/E330,0)*0.01196),"")</f>
        <v/>
      </c>
      <c r="O330" s="10" t="inlineStr"/>
      <c r="P330" s="11" t="inlineStr"/>
    </row>
    <row r="331" ht="15" customHeight="1">
      <c r="A331" s="136" t="inlineStr">
        <is>
          <t>SU002319</t>
        </is>
      </c>
      <c r="B331" s="50" t="n"/>
      <c r="C331" s="5" t="n">
        <v>0.42</v>
      </c>
      <c r="D331" s="6" t="n">
        <v>6</v>
      </c>
      <c r="E331" s="5" t="n">
        <v>2.52</v>
      </c>
      <c r="F331" s="5" t="n"/>
      <c r="G331" s="6" t="n">
        <v>35</v>
      </c>
      <c r="H331" s="140" t="inlineStr">
        <is>
          <t>Ветчины Балыкбургская срез Балыкбургская Фикс.вес 0,42 Фиброуз в/у Баварушка</t>
        </is>
      </c>
      <c r="I331" s="7" t="inlineStr"/>
      <c r="J331" s="7" t="inlineStr"/>
      <c r="K331" s="8" t="inlineStr">
        <is>
          <t>кг</t>
        </is>
      </c>
      <c r="L331" s="38" t="n">
        <v>0</v>
      </c>
      <c r="M331" s="42">
        <f>IFERROR(IF(L331="",0,CEILING((L331/$E331),1)*$E331),"")</f>
        <v/>
      </c>
      <c r="N331" s="9">
        <f>IFERROR(IF(M331=0,"",ROUNDUP(M331/E331,0)*0.00753),"")</f>
        <v/>
      </c>
      <c r="O331" s="10" t="inlineStr"/>
      <c r="P331" s="11" t="inlineStr"/>
    </row>
    <row r="332" ht="15" customHeight="1">
      <c r="A332" s="99" t="n"/>
      <c r="B332" s="55" t="n"/>
      <c r="C332" s="120" t="n"/>
      <c r="D332" s="120" t="n"/>
      <c r="E332" s="120" t="n"/>
      <c r="F332" s="120" t="n"/>
      <c r="G332" s="121" t="n"/>
      <c r="H332" s="122" t="inlineStr">
        <is>
          <t>Итого</t>
        </is>
      </c>
      <c r="I332" s="123" t="n"/>
      <c r="J332" s="124" t="n"/>
      <c r="K332" s="12" t="inlineStr">
        <is>
          <t>кор</t>
        </is>
      </c>
      <c r="L332" s="39">
        <f>IFERROR(L330/E330,"0")+IFERROR(L331/E331,"0")</f>
        <v/>
      </c>
      <c r="M332" s="39">
        <f>IFERROR(M330/E330,"0")+IFERROR(M331/E331,"0")</f>
        <v/>
      </c>
      <c r="N332" s="13">
        <f>IFERROR(IF(N330="",0,N330),"0")+IFERROR(IF(N331="",0,N331),"0")</f>
        <v/>
      </c>
      <c r="O332" s="14" t="n"/>
      <c r="P332" s="14" t="n"/>
    </row>
    <row r="333" ht="15" customHeight="1">
      <c r="A333" s="99" t="n"/>
      <c r="B333" s="55" t="n"/>
      <c r="C333" s="120" t="n"/>
      <c r="D333" s="120" t="n"/>
      <c r="E333" s="120" t="n"/>
      <c r="F333" s="120" t="n"/>
      <c r="G333" s="121" t="n"/>
      <c r="H333" s="122" t="inlineStr">
        <is>
          <t>Итого</t>
        </is>
      </c>
      <c r="I333" s="123" t="n"/>
      <c r="J333" s="124" t="n"/>
      <c r="K333" s="12" t="inlineStr">
        <is>
          <t>кг</t>
        </is>
      </c>
      <c r="L333" s="39">
        <f>IFERROR(SUM(L330:L331),"0")</f>
        <v/>
      </c>
      <c r="M333" s="39">
        <f>IFERROR(SUM(M330:M331),"0")</f>
        <v/>
      </c>
      <c r="N333" s="12" t="n"/>
      <c r="O333" s="14" t="n"/>
      <c r="P333" s="14" t="n"/>
    </row>
    <row r="334" ht="15" customHeight="1">
      <c r="C334" s="111" t="inlineStr">
        <is>
          <t>Копченые колбасы</t>
        </is>
      </c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</row>
    <row r="335" ht="15" customHeight="1">
      <c r="A335" s="136" t="inlineStr">
        <is>
          <t>SU002612</t>
        </is>
      </c>
      <c r="B335" s="50" t="n"/>
      <c r="C335" s="5" t="n">
        <v>0.7</v>
      </c>
      <c r="D335" s="6" t="n">
        <v>6</v>
      </c>
      <c r="E335" s="5" t="n">
        <v>4.2</v>
      </c>
      <c r="F335" s="5" t="n"/>
      <c r="G335" s="6" t="n">
        <v>45</v>
      </c>
      <c r="H335" s="146" t="inlineStr">
        <is>
          <t>В/к колбасы Балыкбургская Балыкбургская Весовые фиброуз в/у Баварушка</t>
        </is>
      </c>
      <c r="I335" s="7" t="inlineStr"/>
      <c r="J335" s="7" t="inlineStr"/>
      <c r="K335" s="8" t="inlineStr">
        <is>
          <t>кг</t>
        </is>
      </c>
      <c r="L335" s="38" t="n">
        <v>8</v>
      </c>
      <c r="M335" s="42">
        <f>IFERROR(IF(L335="",0,CEILING((L335/$E335),1)*$E335),"")</f>
        <v/>
      </c>
      <c r="N335" s="9">
        <f>IFERROR(IF(M335=0,"",ROUNDUP(M335/E335,0)*0.00753),"")</f>
        <v/>
      </c>
      <c r="O335" s="10" t="inlineStr"/>
      <c r="P335" s="11" t="inlineStr"/>
    </row>
    <row r="336" ht="15" customHeight="1">
      <c r="A336" s="136" t="inlineStr">
        <is>
          <t>SU002545</t>
        </is>
      </c>
      <c r="B336" s="50" t="n"/>
      <c r="C336" s="5" t="n">
        <v>0.35</v>
      </c>
      <c r="D336" s="6" t="n">
        <v>6</v>
      </c>
      <c r="E336" s="5" t="n">
        <v>2.1</v>
      </c>
      <c r="F336" s="5" t="n"/>
      <c r="G336" s="6" t="n">
        <v>45</v>
      </c>
      <c r="H336" s="146" t="inlineStr">
        <is>
          <t>В/к колбасы Балыкбургская рубленая срез Балыкбургская Фикс.вес 0,35 фиброуз в/у Баварушка</t>
        </is>
      </c>
      <c r="I336" s="7" t="inlineStr"/>
      <c r="J336" s="7" t="inlineStr"/>
      <c r="K336" s="8" t="inlineStr">
        <is>
          <t>кг</t>
        </is>
      </c>
      <c r="L336" s="38" t="n">
        <v>4</v>
      </c>
      <c r="M336" s="42">
        <f>IFERROR(IF(L336="",0,CEILING((L336/$E336),1)*$E336),"")</f>
        <v/>
      </c>
      <c r="N336" s="9">
        <f>IFERROR(IF(M336=0,"",ROUNDUP(M336/E336,0)*0.00502),"")</f>
        <v/>
      </c>
      <c r="O336" s="10" t="inlineStr"/>
      <c r="P336" s="11" t="inlineStr"/>
    </row>
    <row r="337" ht="15" customHeight="1">
      <c r="A337" s="136" t="inlineStr">
        <is>
          <t>SU002726</t>
        </is>
      </c>
      <c r="B337" s="50" t="n"/>
      <c r="C337" s="5" t="n">
        <v>0.28</v>
      </c>
      <c r="D337" s="6" t="n">
        <v>6</v>
      </c>
      <c r="E337" s="5" t="n">
        <v>1.68</v>
      </c>
      <c r="F337" s="5" t="n"/>
      <c r="G337" s="6" t="n">
        <v>45</v>
      </c>
      <c r="H337" s="140" t="inlineStr">
        <is>
          <t>В/к колбасы Балыкбургская с копченым балыком срез Балыкбургская Фикс.вес 0,28 фиброуз в/у Баварушка</t>
        </is>
      </c>
      <c r="I337" s="7" t="inlineStr"/>
      <c r="J337" s="7" t="inlineStr"/>
      <c r="K337" s="8" t="inlineStr">
        <is>
          <t>кг</t>
        </is>
      </c>
      <c r="L337" s="38" t="n">
        <v>0</v>
      </c>
      <c r="M337" s="42">
        <f>IFERROR(IF(L337="",0,CEILING((L337/$E337),1)*$E337),"")</f>
        <v/>
      </c>
      <c r="N337" s="9">
        <f>IFERROR(IF(M337=0,"",ROUNDUP(M337/E337,0)*0.00502),"")</f>
        <v/>
      </c>
      <c r="O337" s="10" t="inlineStr"/>
      <c r="P337" s="11" t="inlineStr"/>
    </row>
    <row r="338" ht="15" customHeight="1">
      <c r="A338" s="136" t="inlineStr">
        <is>
          <t>SU002604</t>
        </is>
      </c>
      <c r="B338" s="50" t="n"/>
      <c r="C338" s="5" t="n">
        <v>0.35</v>
      </c>
      <c r="D338" s="6" t="n">
        <v>6</v>
      </c>
      <c r="E338" s="5" t="n">
        <v>2.1</v>
      </c>
      <c r="F338" s="5" t="n"/>
      <c r="G338" s="6" t="n">
        <v>45</v>
      </c>
      <c r="H338" s="140" t="inlineStr">
        <is>
          <t>В/к колбасы Балыкбургская с копченым балыком срез Балыкбургская Фикс.вес 0,35 фиброуз в/у Баварушка</t>
        </is>
      </c>
      <c r="I338" s="7" t="inlineStr"/>
      <c r="J338" s="7" t="inlineStr"/>
      <c r="K338" s="8" t="inlineStr">
        <is>
          <t>кг</t>
        </is>
      </c>
      <c r="L338" s="38" t="n">
        <v>0</v>
      </c>
      <c r="M338" s="42">
        <f>IFERROR(IF(L338="",0,CEILING((L338/$E338),1)*$E338),"")</f>
        <v/>
      </c>
      <c r="N338" s="9">
        <f>IFERROR(IF(M338=0,"",ROUNDUP(M338/E338,0)*0.00502),"")</f>
        <v/>
      </c>
      <c r="O338" s="10" t="inlineStr"/>
      <c r="P338" s="11" t="inlineStr"/>
    </row>
    <row r="339" ht="15" customHeight="1">
      <c r="A339" s="136" t="inlineStr">
        <is>
          <t>SU002358</t>
        </is>
      </c>
      <c r="B339" s="50" t="n"/>
      <c r="C339" s="5" t="n">
        <v>0.28</v>
      </c>
      <c r="D339" s="6" t="n">
        <v>4</v>
      </c>
      <c r="E339" s="5" t="n">
        <v>1.12</v>
      </c>
      <c r="F339" s="5" t="n"/>
      <c r="G339" s="6" t="n">
        <v>40</v>
      </c>
      <c r="H339" s="140" t="inlineStr">
        <is>
          <t>Колбаса Балыкбургская по-краковски с копченым балыком в натуральной оболочке 0,28 кг</t>
        </is>
      </c>
      <c r="I339" s="7" t="inlineStr"/>
      <c r="J339" s="7" t="inlineStr"/>
      <c r="K339" s="8" t="inlineStr">
        <is>
          <t>кг</t>
        </is>
      </c>
      <c r="L339" s="38" t="n">
        <v>0</v>
      </c>
      <c r="M339" s="42">
        <f>IFERROR(IF(L339="",0,CEILING((L339/$E339),1)*$E339),"")</f>
        <v/>
      </c>
      <c r="N339" s="9">
        <f>IFERROR(IF(M339=0,"",ROUNDUP(M339/E339,0)*0.00502),"")</f>
        <v/>
      </c>
      <c r="O339" s="10" t="inlineStr"/>
      <c r="P339" s="11" t="inlineStr"/>
    </row>
    <row r="340" ht="15" customHeight="1">
      <c r="A340" s="99" t="n"/>
      <c r="B340" s="55" t="n"/>
      <c r="C340" s="120" t="n"/>
      <c r="D340" s="120" t="n"/>
      <c r="E340" s="120" t="n"/>
      <c r="F340" s="120" t="n"/>
      <c r="G340" s="121" t="n"/>
      <c r="H340" s="122" t="inlineStr">
        <is>
          <t>Итого</t>
        </is>
      </c>
      <c r="I340" s="123" t="n"/>
      <c r="J340" s="124" t="n"/>
      <c r="K340" s="12" t="inlineStr">
        <is>
          <t>кор</t>
        </is>
      </c>
      <c r="L340" s="39">
        <f>IFERROR(L335/E335,"0")+IFERROR(L336/E336,"0")+IFERROR(L337/E337,"0")+IFERROR(L338/E338,"0")+IFERROR(L339/E339,"0")</f>
        <v/>
      </c>
      <c r="M340" s="39">
        <f>IFERROR(M335/E335,"0")+IFERROR(M336/E336,"0")+IFERROR(M337/E337,"0")+IFERROR(M338/E338,"0")+IFERROR(M339/E339,"0")</f>
        <v/>
      </c>
      <c r="N340" s="13">
        <f>IFERROR(IF(N335="",0,N335),"0")+IFERROR(IF(N336="",0,N336),"0")+IFERROR(IF(N337="",0,N337),"0")+IFERROR(IF(N338="",0,N338),"0")+IFERROR(IF(N339="",0,N339),"0")</f>
        <v/>
      </c>
      <c r="O340" s="14" t="n"/>
      <c r="P340" s="14" t="n"/>
    </row>
    <row r="341" ht="15" customHeight="1">
      <c r="A341" s="99" t="n"/>
      <c r="B341" s="55" t="n"/>
      <c r="C341" s="120" t="n"/>
      <c r="D341" s="120" t="n"/>
      <c r="E341" s="120" t="n"/>
      <c r="F341" s="120" t="n"/>
      <c r="G341" s="121" t="n"/>
      <c r="H341" s="122" t="inlineStr">
        <is>
          <t>Итого</t>
        </is>
      </c>
      <c r="I341" s="123" t="n"/>
      <c r="J341" s="124" t="n"/>
      <c r="K341" s="12" t="inlineStr">
        <is>
          <t>кг</t>
        </is>
      </c>
      <c r="L341" s="39">
        <f>IFERROR(SUM(L335:L339),"0")</f>
        <v/>
      </c>
      <c r="M341" s="39">
        <f>IFERROR(SUM(M335:M339),"0")</f>
        <v/>
      </c>
      <c r="N341" s="12" t="n"/>
      <c r="O341" s="14" t="n"/>
      <c r="P341" s="14" t="n"/>
    </row>
    <row r="342" ht="15" customHeight="1">
      <c r="C342" s="113" t="inlineStr">
        <is>
          <t>ДУГУШКА</t>
        </is>
      </c>
    </row>
    <row r="343" ht="15" customHeight="1">
      <c r="C343" s="112" t="inlineStr">
        <is>
          <t>Дугушка</t>
        </is>
      </c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</row>
    <row r="344" ht="15" customHeight="1">
      <c r="C344" s="111" t="inlineStr">
        <is>
          <t>Вареные колбасы</t>
        </is>
      </c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</row>
    <row r="345" ht="15" customHeight="1">
      <c r="A345" s="136" t="inlineStr">
        <is>
          <t>SU002011</t>
        </is>
      </c>
      <c r="B345" s="50" t="inlineStr">
        <is>
          <t>215</t>
        </is>
      </c>
      <c r="C345" s="5" t="n">
        <v>0.88</v>
      </c>
      <c r="D345" s="6" t="n">
        <v>6</v>
      </c>
      <c r="E345" s="5" t="n">
        <v>5.28</v>
      </c>
      <c r="F345" s="5" t="n"/>
      <c r="G345" s="6" t="n">
        <v>55</v>
      </c>
      <c r="H345" s="140" t="inlineStr">
        <is>
          <t>Вареные колбасы Докторская ГОСТ Дугушка Весовые Вектор Дугушка</t>
        </is>
      </c>
      <c r="I345" s="7" t="inlineStr"/>
      <c r="J345" s="7" t="inlineStr"/>
      <c r="K345" s="8" t="inlineStr">
        <is>
          <t>кг</t>
        </is>
      </c>
      <c r="L345" s="38" t="n">
        <v>0</v>
      </c>
      <c r="M345" s="42">
        <f>IFERROR(IF(L345="",0,CEILING((L345/$E345),1)*$E345),"")</f>
        <v/>
      </c>
      <c r="N345" s="9">
        <f>IFERROR(IF(M345=0,"",ROUNDUP(M345/E345,0)*0.01196),"")</f>
        <v/>
      </c>
      <c r="O345" s="10" t="inlineStr"/>
      <c r="P345" s="11" t="inlineStr"/>
    </row>
    <row r="346" ht="15" customHeight="1">
      <c r="A346" s="136" t="inlineStr">
        <is>
          <t>SU002094</t>
        </is>
      </c>
      <c r="B346" s="50" t="inlineStr">
        <is>
          <t>217</t>
        </is>
      </c>
      <c r="C346" s="5" t="n">
        <v>0.88</v>
      </c>
      <c r="D346" s="6" t="n">
        <v>6</v>
      </c>
      <c r="E346" s="5" t="n">
        <v>5.28</v>
      </c>
      <c r="F346" s="5" t="n"/>
      <c r="G346" s="6" t="n">
        <v>55</v>
      </c>
      <c r="H346" s="160" t="inlineStr">
        <is>
          <t>Вареные колбасы Докторская Дугушка Дугушка Весовые Вектор Дугушка</t>
        </is>
      </c>
      <c r="I346" s="7" t="inlineStr"/>
      <c r="J346" s="7" t="inlineStr"/>
      <c r="K346" s="8" t="inlineStr">
        <is>
          <t>кг</t>
        </is>
      </c>
      <c r="L346" s="38" t="n">
        <v>0</v>
      </c>
      <c r="M346" s="42">
        <f>IFERROR(IF(L346="",0,CEILING((L346/$E346),1)*$E346),"")</f>
        <v/>
      </c>
      <c r="N346" s="9">
        <f>IFERROR(IF(M346=0,"",ROUNDUP(M346/E346,0)*0.01196),"")</f>
        <v/>
      </c>
      <c r="O346" s="10" t="inlineStr"/>
      <c r="P346" s="11" t="inlineStr"/>
    </row>
    <row r="347" ht="15" customHeight="1">
      <c r="A347" s="136" t="inlineStr">
        <is>
          <t>SU002182</t>
        </is>
      </c>
      <c r="B347" s="59" t="inlineStr">
        <is>
          <t>225</t>
        </is>
      </c>
      <c r="C347" s="5" t="n">
        <v>0.88</v>
      </c>
      <c r="D347" s="6" t="n">
        <v>6</v>
      </c>
      <c r="E347" s="5" t="n">
        <v>5.28</v>
      </c>
      <c r="F347" s="5" t="n"/>
      <c r="G347" s="6" t="n">
        <v>50</v>
      </c>
      <c r="H347" s="140" t="inlineStr">
        <is>
          <t>Вареные колбасы Дугушка со шпиком Дугушка Весовые Вектор Дугушка</t>
        </is>
      </c>
      <c r="I347" s="7" t="inlineStr"/>
      <c r="J347" s="7" t="inlineStr"/>
      <c r="K347" s="8" t="inlineStr">
        <is>
          <t>кг</t>
        </is>
      </c>
      <c r="L347" s="38" t="n">
        <v>0</v>
      </c>
      <c r="M347" s="42">
        <f>IFERROR(IF(L347="",0,CEILING((L347/$E347),1)*$E347),"")</f>
        <v/>
      </c>
      <c r="N347" s="9">
        <f>IFERROR(IF(M347=0,"",ROUNDUP(M347/E347,0)*0.01196),"")</f>
        <v/>
      </c>
      <c r="O347" s="10" t="inlineStr"/>
      <c r="P347" s="11" t="inlineStr"/>
    </row>
    <row r="348" ht="15" customHeight="1">
      <c r="A348" s="136" t="inlineStr">
        <is>
          <t>SU002010</t>
        </is>
      </c>
      <c r="B348" s="50" t="inlineStr">
        <is>
          <t>229</t>
        </is>
      </c>
      <c r="C348" s="5" t="n">
        <v>0.88</v>
      </c>
      <c r="D348" s="6" t="n">
        <v>6</v>
      </c>
      <c r="E348" s="5" t="n">
        <v>5.28</v>
      </c>
      <c r="F348" s="5" t="n"/>
      <c r="G348" s="6" t="n">
        <v>55</v>
      </c>
      <c r="H348" s="140" t="inlineStr">
        <is>
          <t>Вареные колбасы Молочная Дугушка Дугушка Весовые Вектор Дугушка</t>
        </is>
      </c>
      <c r="I348" s="7" t="inlineStr"/>
      <c r="J348" s="7" t="inlineStr"/>
      <c r="K348" s="8" t="inlineStr">
        <is>
          <t>кг</t>
        </is>
      </c>
      <c r="L348" s="38" t="n">
        <v>0</v>
      </c>
      <c r="M348" s="42">
        <f>IFERROR(IF(L348="",0,CEILING((L348/$E348),1)*$E348),"")</f>
        <v/>
      </c>
      <c r="N348" s="9">
        <f>IFERROR(IF(M348=0,"",ROUNDUP(M348/E348,0)*0.01196),"")</f>
        <v/>
      </c>
      <c r="O348" s="10" t="inlineStr"/>
      <c r="P348" s="11" t="inlineStr"/>
    </row>
    <row r="349" ht="15" customHeight="1">
      <c r="A349" s="136" t="inlineStr">
        <is>
          <t>SU002019</t>
        </is>
      </c>
      <c r="B349" s="50" t="inlineStr">
        <is>
          <t>057</t>
        </is>
      </c>
      <c r="C349" s="5" t="n">
        <v>0.4</v>
      </c>
      <c r="D349" s="6" t="n">
        <v>6</v>
      </c>
      <c r="E349" s="5" t="n">
        <v>2.4</v>
      </c>
      <c r="F349" s="5" t="n"/>
      <c r="G349" s="6" t="n">
        <v>50</v>
      </c>
      <c r="H349" s="140" t="inlineStr">
        <is>
          <t>Вареные колбасы Докторская ГОСТ Дугушка Фикс.вес 0,4 Вектор Дугушка</t>
        </is>
      </c>
      <c r="I349" s="7" t="inlineStr"/>
      <c r="J349" s="7" t="inlineStr"/>
      <c r="K349" s="8" t="inlineStr">
        <is>
          <t>кг</t>
        </is>
      </c>
      <c r="L349" s="38" t="n">
        <v>0</v>
      </c>
      <c r="M349" s="42">
        <f>IFERROR(IF(L349="",0,CEILING((L349/$E349),1)*$E349),"")</f>
        <v/>
      </c>
      <c r="N349" s="9">
        <f>IFERROR(IF(M349=0,"",ROUNDUP(M349/E349,0)*0.00753),"")</f>
        <v/>
      </c>
      <c r="O349" s="10" t="inlineStr"/>
      <c r="P349" s="11" t="inlineStr"/>
    </row>
    <row r="350" ht="15" customHeight="1">
      <c r="A350" s="136" t="inlineStr">
        <is>
          <t>SU002020</t>
        </is>
      </c>
      <c r="B350" s="50" t="n"/>
      <c r="C350" s="5" t="n">
        <v>0.4</v>
      </c>
      <c r="D350" s="6" t="n">
        <v>6</v>
      </c>
      <c r="E350" s="5" t="n">
        <v>2.4</v>
      </c>
      <c r="F350" s="5" t="n"/>
      <c r="G350" s="6" t="n">
        <v>50</v>
      </c>
      <c r="H350" s="140" t="inlineStr">
        <is>
          <t>Вареные колбасы Молочная Дугушка Дугушка Фикс.вес 0,4 Вектор Дугушка</t>
        </is>
      </c>
      <c r="I350" s="7" t="inlineStr"/>
      <c r="J350" s="7" t="inlineStr"/>
      <c r="K350" s="8" t="inlineStr">
        <is>
          <t>кг</t>
        </is>
      </c>
      <c r="L350" s="38" t="n">
        <v>0</v>
      </c>
      <c r="M350" s="42">
        <f>IFERROR(IF(L350="",0,CEILING((L350/$E350),1)*$E350),"")</f>
        <v/>
      </c>
      <c r="N350" s="9">
        <f>IFERROR(IF(M350=0,"",ROUNDUP(M350/E350,0)*0.00753),"")</f>
        <v/>
      </c>
      <c r="O350" s="10" t="inlineStr"/>
      <c r="P350" s="11" t="inlineStr"/>
    </row>
    <row r="351" ht="15" customHeight="1">
      <c r="A351" s="99" t="n"/>
      <c r="B351" s="55" t="n"/>
      <c r="C351" s="120" t="n"/>
      <c r="D351" s="120" t="n"/>
      <c r="E351" s="120" t="n"/>
      <c r="F351" s="120" t="n"/>
      <c r="G351" s="121" t="n"/>
      <c r="H351" s="122" t="inlineStr">
        <is>
          <t>Итого</t>
        </is>
      </c>
      <c r="I351" s="123" t="n"/>
      <c r="J351" s="124" t="n"/>
      <c r="K351" s="12" t="inlineStr">
        <is>
          <t>кор</t>
        </is>
      </c>
      <c r="L351" s="39">
        <f>IFERROR(L345/E345,"0")+IFERROR(L346/E346,"0")+IFERROR(L347/E347,"0")+IFERROR(L348/E348,"0")+IFERROR(L349/E349,"0")+IFERROR(L350/E350,"0")</f>
        <v/>
      </c>
      <c r="M351" s="39">
        <f>IFERROR(M345/E345,"0")+IFERROR(M346/E346,"0")+IFERROR(M347/E347,"0")+IFERROR(M348/E348,"0")+IFERROR(M349/E349,"0")+IFERROR(M350/E350,"0")</f>
        <v/>
      </c>
      <c r="N351" s="13">
        <f>IFERROR(IF(N345="",0,N345),"0")+IFERROR(IF(N346="",0,N346),"0")+IFERROR(IF(N347="",0,N347),"0")+IFERROR(IF(N348="",0,N348),"0")+IFERROR(IF(N349="",0,N349),"0")+IFERROR(IF(N350="",0,N350),"0")</f>
        <v/>
      </c>
      <c r="O351" s="14" t="n"/>
      <c r="P351" s="14" t="n"/>
    </row>
    <row r="352" ht="15" customHeight="1">
      <c r="A352" s="99" t="n"/>
      <c r="B352" s="55" t="n"/>
      <c r="C352" s="120" t="n"/>
      <c r="D352" s="120" t="n"/>
      <c r="E352" s="120" t="n"/>
      <c r="F352" s="120" t="n"/>
      <c r="G352" s="121" t="n"/>
      <c r="H352" s="122" t="inlineStr">
        <is>
          <t>Итого</t>
        </is>
      </c>
      <c r="I352" s="123" t="n"/>
      <c r="J352" s="124" t="n"/>
      <c r="K352" s="12" t="inlineStr">
        <is>
          <t>кг</t>
        </is>
      </c>
      <c r="L352" s="39">
        <f>IFERROR(SUM(L345:L350),"0")</f>
        <v/>
      </c>
      <c r="M352" s="39">
        <f>IFERROR(SUM(M345:M350),"0")</f>
        <v/>
      </c>
      <c r="N352" s="12" t="n"/>
      <c r="O352" s="14" t="n"/>
      <c r="P352" s="14" t="n"/>
    </row>
    <row r="353" ht="15" customHeight="1">
      <c r="C353" s="111" t="inlineStr">
        <is>
          <t>Ветчины</t>
        </is>
      </c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</row>
    <row r="354" ht="15" customHeight="1">
      <c r="A354" s="136" t="inlineStr">
        <is>
          <t>SU002035</t>
        </is>
      </c>
      <c r="B354" s="50" t="inlineStr">
        <is>
          <t>200</t>
        </is>
      </c>
      <c r="C354" s="5" t="n">
        <v>0.88</v>
      </c>
      <c r="D354" s="6" t="n">
        <v>6</v>
      </c>
      <c r="E354" s="5" t="n">
        <v>5.28</v>
      </c>
      <c r="F354" s="5" t="n"/>
      <c r="G354" s="6" t="n">
        <v>55</v>
      </c>
      <c r="H354" s="160" t="inlineStr">
        <is>
          <t>Ветчины Дугушка Дугушка Вес б/о Дугушка</t>
        </is>
      </c>
      <c r="I354" s="7" t="inlineStr"/>
      <c r="J354" s="7" t="inlineStr"/>
      <c r="K354" s="8" t="inlineStr">
        <is>
          <t>кг</t>
        </is>
      </c>
      <c r="L354" s="38" t="n">
        <v>0</v>
      </c>
      <c r="M354" s="42">
        <f>IFERROR(IF(L354="",0,CEILING((L354/$E354),1)*$E354),"")</f>
        <v/>
      </c>
      <c r="N354" s="9">
        <f>IFERROR(IF(M354=0,"",ROUNDUP(M354/E354,0)*0.01196),"")</f>
        <v/>
      </c>
      <c r="O354" s="10" t="inlineStr"/>
      <c r="P354" s="11" t="inlineStr"/>
    </row>
    <row r="355" ht="15" customHeight="1">
      <c r="A355" s="99" t="n"/>
      <c r="B355" s="55" t="n"/>
      <c r="C355" s="120" t="n"/>
      <c r="D355" s="120" t="n"/>
      <c r="E355" s="120" t="n"/>
      <c r="F355" s="120" t="n"/>
      <c r="G355" s="121" t="n"/>
      <c r="H355" s="122" t="inlineStr">
        <is>
          <t>Итого</t>
        </is>
      </c>
      <c r="I355" s="123" t="n"/>
      <c r="J355" s="124" t="n"/>
      <c r="K355" s="12" t="inlineStr">
        <is>
          <t>кор</t>
        </is>
      </c>
      <c r="L355" s="39">
        <f>IFERROR(L354/E354,"0")</f>
        <v/>
      </c>
      <c r="M355" s="39">
        <f>IFERROR(M354/E354,"0")</f>
        <v/>
      </c>
      <c r="N355" s="13">
        <f>IFERROR(IF(N354="",0,N354),"0")</f>
        <v/>
      </c>
      <c r="O355" s="14" t="n"/>
      <c r="P355" s="14" t="n"/>
    </row>
    <row r="356" ht="15" customHeight="1">
      <c r="A356" s="99" t="n"/>
      <c r="B356" s="55" t="n"/>
      <c r="C356" s="120" t="n"/>
      <c r="D356" s="120" t="n"/>
      <c r="E356" s="120" t="n"/>
      <c r="F356" s="120" t="n"/>
      <c r="G356" s="121" t="n"/>
      <c r="H356" s="122" t="inlineStr">
        <is>
          <t>Итого</t>
        </is>
      </c>
      <c r="I356" s="123" t="n"/>
      <c r="J356" s="124" t="n"/>
      <c r="K356" s="12" t="inlineStr">
        <is>
          <t>кг</t>
        </is>
      </c>
      <c r="L356" s="39">
        <f>IFERROR(SUM(L354:L354),"0")</f>
        <v/>
      </c>
      <c r="M356" s="39">
        <f>IFERROR(SUM(M354:M354),"0")</f>
        <v/>
      </c>
      <c r="N356" s="12" t="n"/>
      <c r="O356" s="14" t="n"/>
      <c r="P356" s="14" t="n"/>
    </row>
    <row r="357" ht="15" customHeight="1">
      <c r="C357" s="111" t="inlineStr">
        <is>
          <t>Копченые колбасы</t>
        </is>
      </c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</row>
    <row r="358" ht="15" customHeight="1">
      <c r="A358" s="136" t="inlineStr">
        <is>
          <t>SU002919</t>
        </is>
      </c>
      <c r="B358" s="50" t="n"/>
      <c r="C358" s="5" t="n">
        <v>0.6</v>
      </c>
      <c r="D358" s="6" t="n">
        <v>6</v>
      </c>
      <c r="E358" s="5" t="n">
        <v>3.6</v>
      </c>
      <c r="F358" s="5" t="n"/>
      <c r="G358" s="6" t="n">
        <v>55</v>
      </c>
      <c r="H358" s="140" t="inlineStr">
        <is>
          <t>В/к колбасы "Салями Запеченая" Фикс.вес 0,6 Вектор ТМ "Дугушка"</t>
        </is>
      </c>
      <c r="I358" s="7" t="inlineStr"/>
      <c r="J358" s="7" t="inlineStr"/>
      <c r="K358" s="8" t="inlineStr">
        <is>
          <t>кг</t>
        </is>
      </c>
      <c r="L358" s="38" t="n">
        <v>0</v>
      </c>
      <c r="M358" s="42">
        <f>IFERROR(IF(L358="",0,CEILING((L358/$E358),1)*$E358),"")</f>
        <v/>
      </c>
      <c r="N358" s="9">
        <f>IFERROR(IF(M358=0,"",ROUNDUP(M358/E358,0)*0.00937),"")</f>
        <v/>
      </c>
      <c r="O358" s="10" t="inlineStr"/>
      <c r="P358" s="11" t="inlineStr">
        <is>
          <t>Новинка</t>
        </is>
      </c>
    </row>
    <row r="359" ht="15" customHeight="1">
      <c r="A359" s="136" t="inlineStr">
        <is>
          <t>SU002918</t>
        </is>
      </c>
      <c r="B359" s="50" t="n"/>
      <c r="C359" s="5" t="n">
        <v>0.6</v>
      </c>
      <c r="D359" s="6" t="n">
        <v>6</v>
      </c>
      <c r="E359" s="5" t="n">
        <v>3.6</v>
      </c>
      <c r="F359" s="5" t="n"/>
      <c r="G359" s="6" t="n">
        <v>55</v>
      </c>
      <c r="H359" s="140" t="inlineStr">
        <is>
          <t>В/к колбасы "Сервелат Запеченный" Фикс.вес 0,6 Вектор ТМ "Дугушка"</t>
        </is>
      </c>
      <c r="I359" s="7" t="inlineStr"/>
      <c r="J359" s="7" t="inlineStr"/>
      <c r="K359" s="8" t="inlineStr">
        <is>
          <t>кг</t>
        </is>
      </c>
      <c r="L359" s="38" t="n">
        <v>0</v>
      </c>
      <c r="M359" s="42">
        <f>IFERROR(IF(L359="",0,CEILING((L359/$E359),1)*$E359),"")</f>
        <v/>
      </c>
      <c r="N359" s="9">
        <f>IFERROR(IF(M359=0,"",ROUNDUP(M359/E359,0)*0.00937),"")</f>
        <v/>
      </c>
      <c r="O359" s="10" t="inlineStr"/>
      <c r="P359" s="11" t="inlineStr">
        <is>
          <t>Новинка</t>
        </is>
      </c>
    </row>
    <row r="360" ht="15" customHeight="1">
      <c r="A360" s="136" t="inlineStr">
        <is>
          <t>SU002150</t>
        </is>
      </c>
      <c r="B360" s="50" t="inlineStr">
        <is>
          <t>236</t>
        </is>
      </c>
      <c r="C360" s="5" t="n">
        <v>0.88</v>
      </c>
      <c r="D360" s="6" t="n">
        <v>6</v>
      </c>
      <c r="E360" s="5" t="n">
        <v>5.28</v>
      </c>
      <c r="F360" s="5" t="n"/>
      <c r="G360" s="6" t="n">
        <v>55</v>
      </c>
      <c r="H360" s="160" t="inlineStr">
        <is>
          <t>В/к колбасы Рубленая Запеченная Дугушка Весовые Вектор Дугушка</t>
        </is>
      </c>
      <c r="I360" s="7" t="inlineStr"/>
      <c r="J360" s="7" t="inlineStr"/>
      <c r="K360" s="8" t="inlineStr">
        <is>
          <t>кг</t>
        </is>
      </c>
      <c r="L360" s="38" t="n">
        <v>50</v>
      </c>
      <c r="M360" s="42">
        <f>IFERROR(IF(L360="",0,CEILING((L360/$E360),1)*$E360),"")</f>
        <v/>
      </c>
      <c r="N360" s="9">
        <f>IFERROR(IF(M360=0,"",ROUNDUP(M360/E360,0)*0.01196),"")</f>
        <v/>
      </c>
      <c r="O360" s="10" t="inlineStr"/>
      <c r="P360" s="11" t="inlineStr"/>
    </row>
    <row r="361" ht="15" customHeight="1">
      <c r="A361" s="136" t="inlineStr">
        <is>
          <t>SU002158</t>
        </is>
      </c>
      <c r="B361" s="50" t="inlineStr">
        <is>
          <t>239</t>
        </is>
      </c>
      <c r="C361" s="5" t="n">
        <v>0.88</v>
      </c>
      <c r="D361" s="6" t="n">
        <v>6</v>
      </c>
      <c r="E361" s="5" t="n">
        <v>5.28</v>
      </c>
      <c r="F361" s="5" t="n"/>
      <c r="G361" s="6" t="n">
        <v>55</v>
      </c>
      <c r="H361" s="140" t="inlineStr">
        <is>
          <t>В/к колбасы Салями Запеченая Дугушка Весовые Вектор Дугушка</t>
        </is>
      </c>
      <c r="I361" s="7" t="inlineStr"/>
      <c r="J361" s="7" t="inlineStr"/>
      <c r="K361" s="8" t="inlineStr">
        <is>
          <t>кг</t>
        </is>
      </c>
      <c r="L361" s="38" t="n">
        <v>30</v>
      </c>
      <c r="M361" s="42">
        <f>IFERROR(IF(L361="",0,CEILING((L361/$E361),1)*$E361),"")</f>
        <v/>
      </c>
      <c r="N361" s="9">
        <f>IFERROR(IF(M361=0,"",ROUNDUP(M361/E361,0)*0.01196),"")</f>
        <v/>
      </c>
      <c r="O361" s="10" t="inlineStr"/>
      <c r="P361" s="11" t="inlineStr"/>
    </row>
    <row r="362" ht="15" customHeight="1">
      <c r="A362" s="136" t="inlineStr">
        <is>
          <t>SU002151</t>
        </is>
      </c>
      <c r="B362" s="50" t="inlineStr">
        <is>
          <t>242</t>
        </is>
      </c>
      <c r="C362" s="5" t="n">
        <v>0.88</v>
      </c>
      <c r="D362" s="6" t="n">
        <v>6</v>
      </c>
      <c r="E362" s="5" t="n">
        <v>5.28</v>
      </c>
      <c r="F362" s="5" t="n"/>
      <c r="G362" s="6" t="n">
        <v>55</v>
      </c>
      <c r="H362" s="160" t="inlineStr">
        <is>
          <t>В/к колбасы Сервелат Запеченный Дугушка Вес Вектор Дугушка</t>
        </is>
      </c>
      <c r="I362" s="7" t="inlineStr"/>
      <c r="J362" s="7" t="inlineStr"/>
      <c r="K362" s="8" t="inlineStr">
        <is>
          <t>кг</t>
        </is>
      </c>
      <c r="L362" s="38" t="n">
        <v>0</v>
      </c>
      <c r="M362" s="42">
        <f>IFERROR(IF(L362="",0,CEILING((L362/$E362),1)*$E362),"")</f>
        <v/>
      </c>
      <c r="N362" s="9">
        <f>IFERROR(IF(M362=0,"",ROUNDUP(M362/E362,0)*0.01196),"")</f>
        <v/>
      </c>
      <c r="O362" s="10" t="inlineStr"/>
      <c r="P362" s="11" t="inlineStr"/>
    </row>
    <row r="363" ht="15" customHeight="1">
      <c r="A363" s="99" t="n"/>
      <c r="B363" s="55" t="n"/>
      <c r="C363" s="120" t="n"/>
      <c r="D363" s="120" t="n"/>
      <c r="E363" s="120" t="n"/>
      <c r="F363" s="120" t="n"/>
      <c r="G363" s="121" t="n"/>
      <c r="H363" s="122" t="inlineStr">
        <is>
          <t>Итого</t>
        </is>
      </c>
      <c r="I363" s="123" t="n"/>
      <c r="J363" s="124" t="n"/>
      <c r="K363" s="12" t="inlineStr">
        <is>
          <t>кор</t>
        </is>
      </c>
      <c r="L363" s="39">
        <f>IFERROR(L358/E358,"0")+IFERROR(L359/E359,"0")+IFERROR(L360/E360,"0")+IFERROR(L361/E361,"0")+IFERROR(L362/E362,"0")</f>
        <v/>
      </c>
      <c r="M363" s="39">
        <f>IFERROR(M358/E358,"0")+IFERROR(M359/E359,"0")+IFERROR(M360/E360,"0")+IFERROR(M361/E361,"0")+IFERROR(M362/E362,"0")</f>
        <v/>
      </c>
      <c r="N363" s="13">
        <f>IFERROR(IF(N358="",0,N358),"0")+IFERROR(IF(N359="",0,N359),"0")+IFERROR(IF(N360="",0,N360),"0")+IFERROR(IF(N361="",0,N361),"0")+IFERROR(IF(N362="",0,N362),"0")</f>
        <v/>
      </c>
      <c r="O363" s="14" t="n"/>
      <c r="P363" s="14" t="n"/>
    </row>
    <row r="364" ht="15" customHeight="1">
      <c r="A364" s="99" t="n"/>
      <c r="B364" s="55" t="n"/>
      <c r="C364" s="120" t="n"/>
      <c r="D364" s="120" t="n"/>
      <c r="E364" s="120" t="n"/>
      <c r="F364" s="120" t="n"/>
      <c r="G364" s="121" t="n"/>
      <c r="H364" s="122" t="inlineStr">
        <is>
          <t>Итого</t>
        </is>
      </c>
      <c r="I364" s="123" t="n"/>
      <c r="J364" s="124" t="n"/>
      <c r="K364" s="12" t="inlineStr">
        <is>
          <t>кг</t>
        </is>
      </c>
      <c r="L364" s="39">
        <f>IFERROR(SUM(L358:L362),"0")</f>
        <v/>
      </c>
      <c r="M364" s="39">
        <f>IFERROR(SUM(M358:M362),"0")</f>
        <v/>
      </c>
      <c r="N364" s="12" t="n"/>
      <c r="O364" s="14" t="n"/>
      <c r="P364" s="14" t="n"/>
    </row>
    <row r="365" ht="15" customHeight="1">
      <c r="C365" s="111" t="inlineStr">
        <is>
          <t>Сосиски</t>
        </is>
      </c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</row>
    <row r="366" ht="15" customHeight="1">
      <c r="A366" s="136" t="inlineStr">
        <is>
          <t>SU002218</t>
        </is>
      </c>
      <c r="B366" s="50" t="n"/>
      <c r="C366" s="5" t="n">
        <v>1.3</v>
      </c>
      <c r="D366" s="6" t="n">
        <v>6</v>
      </c>
      <c r="E366" s="5" t="n">
        <v>7.8</v>
      </c>
      <c r="F366" s="5" t="n"/>
      <c r="G366" s="6" t="n">
        <v>45</v>
      </c>
      <c r="H366" s="140" t="inlineStr">
        <is>
          <t>Сосиски Молочные Дугушки Дугушка Весовые П/а мгс Дугушка</t>
        </is>
      </c>
      <c r="I366" s="7" t="inlineStr"/>
      <c r="J366" s="7" t="inlineStr"/>
      <c r="K366" s="8" t="inlineStr">
        <is>
          <t>кг</t>
        </is>
      </c>
      <c r="L366" s="38" t="n">
        <v>0</v>
      </c>
      <c r="M366" s="42">
        <f>IFERROR(IF(L366="",0,CEILING((L366/$E366),1)*$E366),"")</f>
        <v/>
      </c>
      <c r="N366" s="9">
        <f>IFERROR(IF(M366=0,"",ROUNDUP(M366/E366,0)*0.02175),"")</f>
        <v/>
      </c>
      <c r="O366" s="10" t="inlineStr"/>
      <c r="P366" s="11" t="inlineStr"/>
    </row>
    <row r="367" ht="15" customHeight="1">
      <c r="A367" s="136" t="inlineStr">
        <is>
          <t>SU002219</t>
        </is>
      </c>
      <c r="B367" s="50" t="n"/>
      <c r="C367" s="5" t="n">
        <v>1.3</v>
      </c>
      <c r="D367" s="6" t="n">
        <v>6</v>
      </c>
      <c r="E367" s="5" t="n">
        <v>7.8</v>
      </c>
      <c r="F367" s="5" t="n"/>
      <c r="G367" s="6" t="n">
        <v>45</v>
      </c>
      <c r="H367" s="140" t="inlineStr">
        <is>
          <t>Сосиски Сливочные Дугушки Дугушка Весовые П/а мгс Дугушка</t>
        </is>
      </c>
      <c r="I367" s="7" t="inlineStr"/>
      <c r="J367" s="7" t="inlineStr"/>
      <c r="K367" s="8" t="inlineStr">
        <is>
          <t>кг</t>
        </is>
      </c>
      <c r="L367" s="38" t="n">
        <v>0</v>
      </c>
      <c r="M367" s="42">
        <f>IFERROR(IF(L367="",0,CEILING((L367/$E367),1)*$E367),"")</f>
        <v/>
      </c>
      <c r="N367" s="9">
        <f>IFERROR(IF(M367=0,"",ROUNDUP(M367/E367,0)*0.02175),"")</f>
        <v/>
      </c>
      <c r="O367" s="10" t="inlineStr"/>
      <c r="P367" s="11" t="inlineStr"/>
    </row>
    <row r="368" ht="15" customHeight="1">
      <c r="A368" s="99" t="n"/>
      <c r="B368" s="55" t="n"/>
      <c r="C368" s="120" t="n"/>
      <c r="D368" s="120" t="n"/>
      <c r="E368" s="120" t="n"/>
      <c r="F368" s="120" t="n"/>
      <c r="G368" s="121" t="n"/>
      <c r="H368" s="122" t="inlineStr">
        <is>
          <t>Итого</t>
        </is>
      </c>
      <c r="I368" s="123" t="n"/>
      <c r="J368" s="124" t="n"/>
      <c r="K368" s="12" t="inlineStr">
        <is>
          <t>кор</t>
        </is>
      </c>
      <c r="L368" s="39">
        <f>IFERROR(L366/E366,"0")+IFERROR(L367/E367,"0")</f>
        <v/>
      </c>
      <c r="M368" s="39">
        <f>IFERROR(M366/E366,"0")+IFERROR(M367/E367,"0")</f>
        <v/>
      </c>
      <c r="N368" s="13">
        <f>IFERROR(IF(N366="",0,N366),"0")+IFERROR(IF(N367="",0,N367),"0")</f>
        <v/>
      </c>
      <c r="O368" s="14" t="n"/>
      <c r="P368" s="14" t="n"/>
    </row>
    <row r="369" ht="15" customHeight="1">
      <c r="A369" s="99" t="n"/>
      <c r="B369" s="55" t="n"/>
      <c r="C369" s="120" t="n"/>
      <c r="D369" s="120" t="n"/>
      <c r="E369" s="120" t="n"/>
      <c r="F369" s="120" t="n"/>
      <c r="G369" s="121" t="n"/>
      <c r="H369" s="122" t="inlineStr">
        <is>
          <t>Итого</t>
        </is>
      </c>
      <c r="I369" s="123" t="n"/>
      <c r="J369" s="124" t="n"/>
      <c r="K369" s="12" t="inlineStr">
        <is>
          <t>кг</t>
        </is>
      </c>
      <c r="L369" s="39">
        <f>IFERROR(SUM(L366:L367),"0")</f>
        <v/>
      </c>
      <c r="M369" s="39">
        <f>IFERROR(SUM(M366:M367),"0")</f>
        <v/>
      </c>
      <c r="N369" s="12" t="n"/>
      <c r="O369" s="14" t="n"/>
      <c r="P369" s="14" t="n"/>
    </row>
    <row r="370" ht="15" customHeight="1">
      <c r="C370" s="113" t="inlineStr">
        <is>
          <t>ЗАРЕЧЕНСКИЕ</t>
        </is>
      </c>
    </row>
    <row r="371" ht="15" customHeight="1">
      <c r="C371" s="112" t="inlineStr">
        <is>
          <t>Зареченские продукты</t>
        </is>
      </c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</row>
    <row r="372" ht="15" customHeight="1">
      <c r="C372" s="111" t="inlineStr">
        <is>
          <t>Вареные колбасы</t>
        </is>
      </c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</row>
    <row r="373" ht="15" customHeight="1">
      <c r="A373" s="136" t="inlineStr">
        <is>
          <t>SU002807</t>
        </is>
      </c>
      <c r="B373" s="50" t="n"/>
      <c r="C373" s="5" t="n">
        <v>1.5</v>
      </c>
      <c r="D373" s="6" t="n">
        <v>8</v>
      </c>
      <c r="E373" s="5" t="n">
        <v>12</v>
      </c>
      <c r="F373" s="5" t="n"/>
      <c r="G373" s="6" t="n">
        <v>50</v>
      </c>
      <c r="H373" s="140" t="inlineStr">
        <is>
          <t>Вареные колбасы "Муромская" Весовой п/а ТМ "Зареченские"</t>
        </is>
      </c>
      <c r="I373" s="7" t="inlineStr"/>
      <c r="J373" s="7" t="inlineStr"/>
      <c r="K373" s="8" t="inlineStr">
        <is>
          <t>кг</t>
        </is>
      </c>
      <c r="L373" s="38" t="n">
        <v>0</v>
      </c>
      <c r="M373" s="42">
        <f>IFERROR(IF(L373="",0,CEILING((L373/$E373),1)*$E373),"")</f>
        <v/>
      </c>
      <c r="N373" s="9">
        <f>IFERROR(IF(M373=0,"",ROUNDUP(M373/E373,0)*0.02175),"")</f>
        <v/>
      </c>
      <c r="O373" s="10" t="inlineStr"/>
      <c r="P373" s="11" t="inlineStr"/>
    </row>
    <row r="374" ht="15" customHeight="1">
      <c r="A374" s="136" t="inlineStr">
        <is>
          <t>SU002808</t>
        </is>
      </c>
      <c r="B374" s="50" t="inlineStr">
        <is>
          <t>316</t>
        </is>
      </c>
      <c r="C374" s="5" t="n">
        <v>1.5</v>
      </c>
      <c r="D374" s="6" t="n">
        <v>8</v>
      </c>
      <c r="E374" s="5" t="n">
        <v>12</v>
      </c>
      <c r="F374" s="5" t="n"/>
      <c r="G374" s="6" t="n">
        <v>50</v>
      </c>
      <c r="H374" s="137" t="inlineStr">
        <is>
          <t>Вареные колбасы "Нежная" НТУ Весовые П/а ТМ "Зареченские"</t>
        </is>
      </c>
      <c r="I374" s="7" t="inlineStr"/>
      <c r="J374" s="7" t="inlineStr"/>
      <c r="K374" s="8" t="inlineStr">
        <is>
          <t>кг</t>
        </is>
      </c>
      <c r="L374" s="38" t="n">
        <v>70</v>
      </c>
      <c r="M374" s="42">
        <f>IFERROR(IF(L374="",0,CEILING((L374/$E374),1)*$E374),"")</f>
        <v/>
      </c>
      <c r="N374" s="9">
        <f>IFERROR(IF(M374=0,"",ROUNDUP(M374/E374,0)*0.02175),"")</f>
        <v/>
      </c>
      <c r="O374" s="10" t="inlineStr"/>
      <c r="P374" s="11" t="inlineStr"/>
    </row>
    <row r="375" ht="15" customHeight="1">
      <c r="A375" s="99" t="n"/>
      <c r="B375" s="55" t="n"/>
      <c r="C375" s="120" t="n"/>
      <c r="D375" s="120" t="n"/>
      <c r="E375" s="120" t="n"/>
      <c r="F375" s="120" t="n"/>
      <c r="G375" s="121" t="n"/>
      <c r="H375" s="122" t="inlineStr">
        <is>
          <t>Итого</t>
        </is>
      </c>
      <c r="I375" s="123" t="n"/>
      <c r="J375" s="124" t="n"/>
      <c r="K375" s="12" t="inlineStr">
        <is>
          <t>кор</t>
        </is>
      </c>
      <c r="L375" s="39">
        <f>IFERROR(L373/E373,"0")+IFERROR(L374/E374,"0")</f>
        <v/>
      </c>
      <c r="M375" s="39">
        <f>IFERROR(M373/E373,"0")+IFERROR(M374/E374,"0")</f>
        <v/>
      </c>
      <c r="N375" s="13">
        <f>IFERROR(IF(N373="",0,N373),"0")+IFERROR(IF(N374="",0,N374),"0")</f>
        <v/>
      </c>
      <c r="O375" s="14" t="n"/>
      <c r="P375" s="14" t="n"/>
    </row>
    <row r="376" ht="15" customHeight="1">
      <c r="A376" s="99" t="n"/>
      <c r="B376" s="55" t="n"/>
      <c r="C376" s="120" t="n"/>
      <c r="D376" s="120" t="n"/>
      <c r="E376" s="120" t="n"/>
      <c r="F376" s="120" t="n"/>
      <c r="G376" s="121" t="n"/>
      <c r="H376" s="122" t="inlineStr">
        <is>
          <t>Итого</t>
        </is>
      </c>
      <c r="I376" s="123" t="n"/>
      <c r="J376" s="124" t="n"/>
      <c r="K376" s="12" t="inlineStr">
        <is>
          <t>кг</t>
        </is>
      </c>
      <c r="L376" s="39">
        <f>IFERROR(SUM(L373:L374),"0")</f>
        <v/>
      </c>
      <c r="M376" s="39">
        <f>IFERROR(SUM(M373:M374),"0")</f>
        <v/>
      </c>
      <c r="N376" s="12" t="n"/>
      <c r="O376" s="14" t="n"/>
      <c r="P376" s="14" t="n"/>
    </row>
    <row r="377" ht="15" customHeight="1">
      <c r="C377" s="111" t="inlineStr">
        <is>
          <t>Ветчины</t>
        </is>
      </c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</row>
    <row r="378" ht="15" customHeight="1">
      <c r="A378" s="136" t="inlineStr">
        <is>
          <t>SU002806</t>
        </is>
      </c>
      <c r="B378" s="50" t="n"/>
      <c r="C378" s="5" t="n">
        <v>1.35</v>
      </c>
      <c r="D378" s="6" t="n">
        <v>8</v>
      </c>
      <c r="E378" s="5" t="n">
        <v>10.8</v>
      </c>
      <c r="F378" s="5" t="n"/>
      <c r="G378" s="6" t="n">
        <v>50</v>
      </c>
      <c r="H378" s="146" t="inlineStr">
        <is>
          <t>Ветчины "Нежная" Весовой п/а ТМ "Зареченские"</t>
        </is>
      </c>
      <c r="I378" s="7" t="inlineStr"/>
      <c r="J378" s="7" t="inlineStr"/>
      <c r="K378" s="8" t="inlineStr">
        <is>
          <t>кг</t>
        </is>
      </c>
      <c r="L378" s="38" t="n">
        <v>21</v>
      </c>
      <c r="M378" s="42">
        <f>IFERROR(IF(L378="",0,CEILING((L378/$E378),1)*$E378),"")</f>
        <v/>
      </c>
      <c r="N378" s="9">
        <f>IFERROR(IF(M378=0,"",ROUNDUP(M378/E378,0)*0.02175),"")</f>
        <v/>
      </c>
      <c r="O378" s="10" t="inlineStr"/>
      <c r="P378" s="11" t="inlineStr"/>
    </row>
    <row r="379" ht="15" customHeight="1">
      <c r="A379" s="136" t="inlineStr">
        <is>
          <t>SU002811</t>
        </is>
      </c>
      <c r="B379" s="50" t="n"/>
      <c r="C379" s="5" t="n">
        <v>1.8</v>
      </c>
      <c r="D379" s="6" t="n">
        <v>6</v>
      </c>
      <c r="E379" s="5" t="n">
        <v>10.8</v>
      </c>
      <c r="F379" s="5" t="n"/>
      <c r="G379" s="6" t="n">
        <v>50</v>
      </c>
      <c r="H379" s="140" t="inlineStr">
        <is>
          <t>Ветчины "Нежная" Весовой п/а ТМ "Зареченские" большой батон</t>
        </is>
      </c>
      <c r="I379" s="7" t="inlineStr"/>
      <c r="J379" s="7" t="inlineStr"/>
      <c r="K379" s="8" t="inlineStr">
        <is>
          <t>кг</t>
        </is>
      </c>
      <c r="L379" s="38" t="n">
        <v>0</v>
      </c>
      <c r="M379" s="42">
        <f>IFERROR(IF(L379="",0,CEILING((L379/$E379),1)*$E379),"")</f>
        <v/>
      </c>
      <c r="N379" s="9">
        <f>IFERROR(IF(M379=0,"",ROUNDUP(M379/E379,0)*0.02175),"")</f>
        <v/>
      </c>
      <c r="O379" s="10" t="inlineStr"/>
      <c r="P379" s="11" t="inlineStr"/>
    </row>
    <row r="380" ht="15" customHeight="1">
      <c r="A380" s="99" t="n"/>
      <c r="B380" s="55" t="n"/>
      <c r="C380" s="120" t="n"/>
      <c r="D380" s="120" t="n"/>
      <c r="E380" s="120" t="n"/>
      <c r="F380" s="120" t="n"/>
      <c r="G380" s="121" t="n"/>
      <c r="H380" s="122" t="inlineStr">
        <is>
          <t>Итого</t>
        </is>
      </c>
      <c r="I380" s="123" t="n"/>
      <c r="J380" s="124" t="n"/>
      <c r="K380" s="12" t="inlineStr">
        <is>
          <t>кор</t>
        </is>
      </c>
      <c r="L380" s="39">
        <f>IFERROR(L378/E378,"0")+IFERROR(L379/E379,"0")</f>
        <v/>
      </c>
      <c r="M380" s="39">
        <f>IFERROR(M378/E378,"0")+IFERROR(M379/E379,"0")</f>
        <v/>
      </c>
      <c r="N380" s="13">
        <f>IFERROR(IF(N378="",0,N378),"0")+IFERROR(IF(N379="",0,N379),"0")</f>
        <v/>
      </c>
      <c r="O380" s="14" t="n"/>
      <c r="P380" s="14" t="n"/>
    </row>
    <row r="381" ht="15" customHeight="1">
      <c r="A381" s="99" t="n"/>
      <c r="B381" s="55" t="n"/>
      <c r="C381" s="120" t="n"/>
      <c r="D381" s="120" t="n"/>
      <c r="E381" s="120" t="n"/>
      <c r="F381" s="120" t="n"/>
      <c r="G381" s="121" t="n"/>
      <c r="H381" s="122" t="inlineStr">
        <is>
          <t>Итого</t>
        </is>
      </c>
      <c r="I381" s="123" t="n"/>
      <c r="J381" s="124" t="n"/>
      <c r="K381" s="12" t="inlineStr">
        <is>
          <t>кг</t>
        </is>
      </c>
      <c r="L381" s="39">
        <f>IFERROR(SUM(L378:L379),"0")</f>
        <v/>
      </c>
      <c r="M381" s="39">
        <f>IFERROR(SUM(M378:M379),"0")</f>
        <v/>
      </c>
      <c r="N381" s="12" t="n"/>
      <c r="O381" s="14" t="n"/>
      <c r="P381" s="14" t="n"/>
    </row>
    <row r="382" ht="15" customHeight="1">
      <c r="C382" s="111" t="inlineStr">
        <is>
          <t>Копченые колбасы</t>
        </is>
      </c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</row>
    <row r="383" ht="15" customHeight="1">
      <c r="A383" s="136" t="inlineStr">
        <is>
          <t>SU002805</t>
        </is>
      </c>
      <c r="B383" s="50" t="inlineStr">
        <is>
          <t>321</t>
        </is>
      </c>
      <c r="C383" s="5" t="n">
        <v>0.63</v>
      </c>
      <c r="D383" s="6" t="n">
        <v>6</v>
      </c>
      <c r="E383" s="5" t="n">
        <v>3.78</v>
      </c>
      <c r="F383" s="5" t="n"/>
      <c r="G383" s="6" t="n">
        <v>40</v>
      </c>
      <c r="H383" s="146" t="inlineStr">
        <is>
          <t>Копченые колбасы Пражский Зареченские продукты Весовой фиброуз Зареченские</t>
        </is>
      </c>
      <c r="I383" s="7" t="inlineStr"/>
      <c r="J383" s="7" t="inlineStr"/>
      <c r="K383" s="8" t="inlineStr">
        <is>
          <t>кг</t>
        </is>
      </c>
      <c r="L383" s="38" t="n">
        <v>0</v>
      </c>
      <c r="M383" s="42">
        <f>IFERROR(IF(L383="",0,CEILING((L383/$E383),1)*$E383),"")</f>
        <v/>
      </c>
      <c r="N383" s="9">
        <f>IFERROR(IF(M383=0,"",ROUNDUP(M383/E383,0)*0.00753),"")</f>
        <v/>
      </c>
      <c r="O383" s="10" t="inlineStr"/>
      <c r="P383" s="11" t="inlineStr"/>
    </row>
    <row r="384" ht="15" customHeight="1">
      <c r="A384" s="136" t="inlineStr">
        <is>
          <t>SU002809</t>
        </is>
      </c>
      <c r="B384" s="50" t="inlineStr">
        <is>
          <t>317</t>
        </is>
      </c>
      <c r="C384" s="5" t="n">
        <v>0.63</v>
      </c>
      <c r="D384" s="6" t="n">
        <v>6</v>
      </c>
      <c r="E384" s="5" t="n">
        <v>3.78</v>
      </c>
      <c r="F384" s="5" t="n"/>
      <c r="G384" s="6" t="n">
        <v>40</v>
      </c>
      <c r="H384" s="146" t="inlineStr">
        <is>
          <t>В/к колбасы "Рижский" НТУ Весовые Фиброуз в/у ТМ "Зареченские"</t>
        </is>
      </c>
      <c r="I384" s="7" t="inlineStr"/>
      <c r="J384" s="7" t="inlineStr"/>
      <c r="K384" s="8" t="inlineStr">
        <is>
          <t>кг</t>
        </is>
      </c>
      <c r="L384" s="38" t="n">
        <v>0</v>
      </c>
      <c r="M384" s="42">
        <f>IFERROR(IF(L384="",0,CEILING((L384/$E384),1)*$E384),"")</f>
        <v/>
      </c>
      <c r="N384" s="9">
        <f>IFERROR(IF(M384=0,"",ROUNDUP(M384/E384,0)*0.00753),"")</f>
        <v/>
      </c>
      <c r="O384" s="10" t="inlineStr"/>
      <c r="P384" s="11" t="inlineStr"/>
    </row>
    <row r="385" ht="15" customHeight="1">
      <c r="A385" s="99" t="n"/>
      <c r="B385" s="55" t="n"/>
      <c r="C385" s="120" t="n"/>
      <c r="D385" s="120" t="n"/>
      <c r="E385" s="120" t="n"/>
      <c r="F385" s="120" t="n"/>
      <c r="G385" s="121" t="n"/>
      <c r="H385" s="122" t="inlineStr">
        <is>
          <t>Итого</t>
        </is>
      </c>
      <c r="I385" s="123" t="n"/>
      <c r="J385" s="124" t="n"/>
      <c r="K385" s="12" t="inlineStr">
        <is>
          <t>кор</t>
        </is>
      </c>
      <c r="L385" s="39">
        <f>IFERROR(L383/E383,"0")+IFERROR(L384/E384,"0")</f>
        <v/>
      </c>
      <c r="M385" s="39">
        <f>IFERROR(M383/E383,"0")+IFERROR(M384/E384,"0")</f>
        <v/>
      </c>
      <c r="N385" s="13">
        <f>IFERROR(IF(N383="",0,N383),"0")+IFERROR(IF(N384="",0,N384),"0")</f>
        <v/>
      </c>
      <c r="O385" s="14" t="n"/>
      <c r="P385" s="14" t="n"/>
    </row>
    <row r="386" ht="15" customHeight="1">
      <c r="A386" s="99" t="n"/>
      <c r="B386" s="55" t="n"/>
      <c r="C386" s="120" t="n"/>
      <c r="D386" s="120" t="n"/>
      <c r="E386" s="120" t="n"/>
      <c r="F386" s="120" t="n"/>
      <c r="G386" s="121" t="n"/>
      <c r="H386" s="122" t="inlineStr">
        <is>
          <t>Итого</t>
        </is>
      </c>
      <c r="I386" s="123" t="n"/>
      <c r="J386" s="124" t="n"/>
      <c r="K386" s="12" t="inlineStr">
        <is>
          <t>кг</t>
        </is>
      </c>
      <c r="L386" s="39">
        <f>IFERROR(SUM(L383:L384),"0")</f>
        <v/>
      </c>
      <c r="M386" s="39">
        <f>IFERROR(SUM(M383:M384),"0")</f>
        <v/>
      </c>
      <c r="N386" s="12" t="n"/>
      <c r="O386" s="14" t="n"/>
      <c r="P386" s="14" t="n"/>
    </row>
    <row r="387" ht="15" customHeight="1">
      <c r="C387" s="111" t="inlineStr">
        <is>
          <t>Сосиски</t>
        </is>
      </c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</row>
    <row r="388" ht="15" customHeight="1">
      <c r="A388" s="136" t="inlineStr">
        <is>
          <t>SU002810</t>
        </is>
      </c>
      <c r="B388" s="50" t="n"/>
      <c r="C388" s="5" t="n">
        <v>1.3</v>
      </c>
      <c r="D388" s="6" t="n">
        <v>6</v>
      </c>
      <c r="E388" s="5" t="n">
        <v>7.8</v>
      </c>
      <c r="F388" s="5" t="n"/>
      <c r="G388" s="6" t="n">
        <v>40</v>
      </c>
      <c r="H388" s="137" t="inlineStr">
        <is>
          <t>Сосиски "Датские" НТУ Весовые П/а мгс ТМ "Зареченские"</t>
        </is>
      </c>
      <c r="I388" s="7" t="inlineStr"/>
      <c r="J388" s="7" t="inlineStr"/>
      <c r="K388" s="8" t="inlineStr">
        <is>
          <t>кг</t>
        </is>
      </c>
      <c r="L388" s="38" t="n">
        <v>7.8</v>
      </c>
      <c r="M388" s="42">
        <f>IFERROR(IF(L388="",0,CEILING((L388/$E388),1)*$E388),"")</f>
        <v/>
      </c>
      <c r="N388" s="9">
        <f>IFERROR(IF(M388=0,"",ROUNDUP(M388/E388,0)*0.02175),"")</f>
        <v/>
      </c>
      <c r="O388" s="10" t="inlineStr"/>
      <c r="P388" s="11" t="inlineStr"/>
    </row>
    <row r="389" ht="15" customHeight="1">
      <c r="A389" s="136" t="inlineStr">
        <is>
          <t>SU002803</t>
        </is>
      </c>
      <c r="B389" s="50" t="n"/>
      <c r="C389" s="5" t="n">
        <v>1.3</v>
      </c>
      <c r="D389" s="6" t="n">
        <v>6</v>
      </c>
      <c r="E389" s="5" t="n">
        <v>7.8</v>
      </c>
      <c r="F389" s="5" t="n"/>
      <c r="G389" s="6" t="n">
        <v>30</v>
      </c>
      <c r="H389" s="140" t="inlineStr">
        <is>
          <t>Сосиски "Сочные" Весовой п/а ТМ "Зареченские"</t>
        </is>
      </c>
      <c r="I389" s="7" t="inlineStr"/>
      <c r="J389" s="7" t="inlineStr"/>
      <c r="K389" s="8" t="inlineStr">
        <is>
          <t>кг</t>
        </is>
      </c>
      <c r="L389" s="38" t="n">
        <v>0</v>
      </c>
      <c r="M389" s="42">
        <f>IFERROR(IF(L389="",0,CEILING((L389/$E389),1)*$E389),"")</f>
        <v/>
      </c>
      <c r="N389" s="9">
        <f>IFERROR(IF(M389=0,"",ROUNDUP(M389/E389,0)*0.02175),"")</f>
        <v/>
      </c>
      <c r="O389" s="10" t="inlineStr"/>
      <c r="P389" s="11" t="inlineStr"/>
    </row>
    <row r="390" ht="15" customHeight="1">
      <c r="A390" s="136" t="inlineStr">
        <is>
          <t>SU002804</t>
        </is>
      </c>
      <c r="B390" s="50" t="n"/>
      <c r="C390" s="5" t="n">
        <v>0.5</v>
      </c>
      <c r="D390" s="6" t="n">
        <v>6</v>
      </c>
      <c r="E390" s="5" t="n">
        <v>3</v>
      </c>
      <c r="F390" s="5" t="n"/>
      <c r="G390" s="6" t="n">
        <v>30</v>
      </c>
      <c r="H390" s="140" t="inlineStr">
        <is>
          <t>Сосиски "Сочные" Фикс.вес 0,5 п/а ТМ "Зареченские"</t>
        </is>
      </c>
      <c r="I390" s="7" t="inlineStr"/>
      <c r="J390" s="7" t="inlineStr"/>
      <c r="K390" s="8" t="inlineStr">
        <is>
          <t>кг</t>
        </is>
      </c>
      <c r="L390" s="38" t="n">
        <v>0</v>
      </c>
      <c r="M390" s="42">
        <f>IFERROR(IF(L390="",0,CEILING((L390/$E390),1)*$E390),"")</f>
        <v/>
      </c>
      <c r="N390" s="9">
        <f>IFERROR(IF(M390=0,"",ROUNDUP(M390/E390,0)*0.00753),"")</f>
        <v/>
      </c>
      <c r="O390" s="10" t="inlineStr"/>
      <c r="P390" s="11" t="inlineStr"/>
    </row>
    <row r="391">
      <c r="A391" s="99" t="n"/>
      <c r="B391" s="55" t="n"/>
      <c r="C391" s="120" t="n"/>
      <c r="D391" s="120" t="n"/>
      <c r="E391" s="120" t="n"/>
      <c r="F391" s="120" t="n"/>
      <c r="G391" s="121" t="n"/>
      <c r="H391" s="122" t="inlineStr">
        <is>
          <t>Итого</t>
        </is>
      </c>
      <c r="I391" s="123" t="n"/>
      <c r="J391" s="124" t="n"/>
      <c r="K391" s="12" t="inlineStr">
        <is>
          <t>кор</t>
        </is>
      </c>
      <c r="L391" s="39">
        <f>IFERROR(L388/E388,"0")+IFERROR(L389/E389,"0")+IFERROR(L390/E390,"0")</f>
        <v/>
      </c>
      <c r="M391" s="39">
        <f>IFERROR(M388/E388,"0")+IFERROR(M389/E389,"0")+IFERROR(M390/E390,"0")</f>
        <v/>
      </c>
      <c r="N391" s="13">
        <f>IFERROR(IF(N388="",0,N388),"0")+IFERROR(IF(N389="",0,N389),"0")+IFERROR(IF(N390="",0,N390),"0")</f>
        <v/>
      </c>
      <c r="O391" s="14" t="n"/>
      <c r="P391" s="14" t="n"/>
    </row>
    <row r="392">
      <c r="A392" s="99" t="n"/>
      <c r="B392" s="55" t="n"/>
      <c r="C392" s="120" t="n"/>
      <c r="D392" s="120" t="n"/>
      <c r="E392" s="120" t="n"/>
      <c r="F392" s="120" t="n"/>
      <c r="G392" s="121" t="n"/>
      <c r="H392" s="122" t="inlineStr">
        <is>
          <t>Итого</t>
        </is>
      </c>
      <c r="I392" s="123" t="n"/>
      <c r="J392" s="124" t="n"/>
      <c r="K392" s="12" t="inlineStr">
        <is>
          <t>кг</t>
        </is>
      </c>
      <c r="L392" s="39">
        <f>IFERROR(SUM(L388:L390),"0")</f>
        <v/>
      </c>
      <c r="M392" s="39">
        <f>IFERROR(SUM(M388:M390),"0")</f>
        <v/>
      </c>
      <c r="N392" s="12" t="n"/>
      <c r="O392" s="14" t="n"/>
      <c r="P392" s="14" t="n"/>
    </row>
    <row r="393" ht="15" customHeight="1">
      <c r="A393" s="99" t="n"/>
      <c r="B393" s="55" t="n"/>
      <c r="C393" s="120" t="n"/>
      <c r="D393" s="120" t="n"/>
      <c r="E393" s="120" t="n"/>
      <c r="F393" s="120" t="n"/>
      <c r="G393" s="125" t="n"/>
      <c r="H393" s="129" t="inlineStr">
        <is>
          <t>ИТОГО НЕТТО</t>
        </is>
      </c>
      <c r="I393" s="130" t="n"/>
      <c r="J393" s="131" t="n"/>
      <c r="K393" s="12" t="inlineStr">
        <is>
          <t>кг</t>
        </is>
      </c>
      <c r="L393" s="39">
        <f>IFERROR(L8+L17+L22+L26+L30+L37+L44+L64+L73+L85+L95+L102+L110+L118+L136+L140+L157+L184+L193+L199+L206+L217+L222+L228+L234+L238+L242+L246+L259+L264+L269+L273+L277+L285+L290+L295+L299+L306+L316+L323+L327+L333+L341+L352+L356+L364+L369+L376+L381+L386+L392,"0")</f>
        <v/>
      </c>
      <c r="M393" s="39">
        <f>IFERROR(M8+M17+M22+M26+M30+M37+M44+M64+M73+M85+M95+M102+M110+M118+M136+M140+M157+M184+M193+M199+M206+M217+M222+M228+M234+M238+M242+M246+M259+M264+M269+M273+M277+M285+M290+M295+M299+M306+M316+M323+M327+M333+M341+M352+M356+M364+M369+M376+M381+M386+M392,"0")</f>
        <v/>
      </c>
      <c r="N393" s="12" t="n"/>
      <c r="O393" s="14" t="n"/>
      <c r="P393" s="14" t="n"/>
    </row>
    <row r="394">
      <c r="A394" s="99" t="n"/>
      <c r="B394" s="55" t="n"/>
      <c r="C394" s="120" t="n"/>
      <c r="D394" s="120" t="n"/>
      <c r="E394" s="120" t="n"/>
      <c r="F394" s="120" t="n"/>
      <c r="G394" s="125" t="n"/>
      <c r="H394" s="129" t="inlineStr">
        <is>
          <t>ИТОГО БРУТТО</t>
        </is>
      </c>
      <c r="I394" s="130" t="n"/>
      <c r="J394" s="131" t="n"/>
      <c r="K394" s="12" t="inlineStr">
        <is>
          <t>кг</t>
        </is>
      </c>
      <c r="L394" s="39">
        <f>IFERROR(IFERROR(L6*#REF!/E6,"0")+IFERROR(L10*#REF!/E10,"0")+IFERROR(L11*#REF!/E11,"0")+IFERROR(L12*#REF!/E12,"0")+IFERROR(L13*#REF!/E13,"0")+IFERROR(L14*#REF!/E14,"0")+IFERROR(L15*#REF!/E15,"0")+IFERROR(L19*#REF!/E19,"0")+IFERROR(L20*#REF!/E20,"0")+IFERROR(L24*#REF!/E24,"0")+IFERROR(L28*#REF!/E28,"0")+IFERROR(L34*#REF!/E34,"0")+IFERROR(L35*#REF!/E35,"0")+IFERROR(L40*#REF!/E40,"0")+IFERROR(L41*#REF!/E41,"0")+IFERROR(L42*#REF!/E42,"0")+IFERROR(L47*#REF!/E47,"0")+IFERROR(L48*#REF!/E48,"0")+IFERROR(L49*#REF!/E49,"0")+IFERROR(L50*#REF!/E50,"0")+IFERROR(L51*#REF!/E51,"0")+IFERROR(L52*#REF!/E52,"0")+IFERROR(L53*#REF!/E53,"0")+IFERROR(L54*#REF!/E54,"0")+IFERROR(L55*#REF!/E55,"0")+IFERROR(L56*#REF!/E56,"0")+IFERROR(L57*#REF!/E57,"0")+IFERROR(L58*#REF!/E58,"0")+IFERROR(L59*#REF!/E59,"0")+IFERROR(L60*#REF!/E60,"0")+IFERROR(L61*#REF!/E61,"0")+IFERROR(L62*#REF!/E62,"0")+IFERROR(L66*#REF!/E66,"0")+IFERROR(L67*#REF!/E67,"0")+IFERROR(L68*#REF!/E68,"0")+IFERROR(L69*#REF!/E69,"0")+IFERROR(L70*#REF!/E70,"0")+IFERROR(L71*#REF!/E71,"0")+IFERROR(L75*#REF!/E75,"0")+IFERROR(L76*#REF!/E76,"0")+IFERROR(L77*#REF!/E77,"0")+IFERROR(L78*#REF!/E78,"0")+IFERROR(L79*#REF!/E79,"0")+IFERROR(L80*#REF!/E80,"0")+IFERROR(L81*#REF!/E81,"0")+IFERROR(L82*#REF!/E82,"0")+IFERROR(L83*#REF!/E83,"0")+IFERROR(L87*#REF!/E87,"0")+IFERROR(L88*#REF!/E88,"0")+IFERROR(L89*#REF!/E89,"0")+IFERROR(L90*#REF!/E90,"0")+IFERROR(L91*#REF!/E91,"0")+IFERROR(L92*#REF!/E92,"0")+IFERROR(L93*#REF!/E93,"0")+IFERROR(L97*#REF!/E97,"0")+IFERROR(L98*#REF!/E98,"0")+IFERROR(L99*#REF!/E99,"0")+IFERROR(L100*#REF!/E100,"0")+IFERROR(L105*#REF!/E105,"0")+IFERROR(L106*#REF!/E106,"0")+IFERROR(L107*#REF!/E107,"0")+IFERROR(L108*#REF!/E108,"0")+IFERROR(L114*#REF!/E114,"0")+IFERROR(L115*#REF!/E115,"0")+IFERROR(L116*#REF!/E116,"0")+IFERROR(L121*#REF!/E121,"0")+IFERROR(L122*#REF!/E122,"0")+IFERROR(L123*#REF!/E123,"0")+IFERROR(L124*#REF!/E124,"0")+IFERROR(L125*#REF!/E125,"0")+IFERROR(L126*#REF!/E126,"0")+IFERROR(L127*#REF!/E127,"0")+IFERROR(L128*#REF!/E128,"0")+IFERROR(L129*#REF!/E129,"0")+IFERROR(L130*#REF!/E130,"0")+IFERROR(L131*#REF!/E131,"0")+IFERROR(L132*#REF!/E132,"0")+IFERROR(L133*#REF!/E133,"0")+IFERROR(L134*#REF!/E134,"0")+IFERROR(L138*#REF!/E138,"0")+IFERROR(L142*#REF!/E142,"0")+IFERROR(L143*#REF!/E143,"0")+IFERROR(L144*#REF!/E144,"0")+IFERROR(L145*#REF!/E145,"0")+IFERROR(L146*#REF!/E146,"0")+IFERROR(L147*#REF!/E147,"0")+IFERROR(L148*#REF!/E148,"0")+IFERROR(L149*#REF!/E149,"0")+IFERROR(L150*#REF!/E150,"0")+IFERROR(L151*#REF!/E151,"0")+IFERROR(L152*#REF!/E152,"0")+IFERROR(L153*#REF!/E153,"0")+IFERROR(L154*#REF!/E154,"0")+IFERROR(L155*#REF!/E155,"0")+IFERROR(L159*#REF!/E159,"0")+IFERROR(L160*#REF!/E160,"0")+IFERROR(L161*#REF!/E161,"0")+IFERROR(L162*#REF!/E162,"0")+IFERROR(L163*#REF!/E163,"0")+IFERROR(L164*#REF!/E164,"0")+IFERROR(L165*#REF!/E165,"0")+IFERROR(L166*#REF!/E166,"0")+IFERROR(L167*#REF!/E167,"0")+IFERROR(L168*#REF!/E168,"0")+IFERROR(L169*#REF!/E169,"0")+IFERROR(L170*#REF!/E170,"0")+IFERROR(L171*#REF!/E171,"0")+IFERROR(L172*#REF!/E172,"0")+IFERROR(L173*#REF!/E173,"0")+IFERROR(L174*#REF!/E174,"0")+IFERROR(L175*#REF!/E175,"0")+IFERROR(L176*#REF!/E176,"0")+IFERROR(L177*#REF!/E177,"0")+IFERROR(L178*#REF!/E178,"0")+IFERROR(L179*#REF!/E179,"0")+IFERROR(L180*#REF!/E180,"0")+IFERROR(L181*#REF!/E181,"0")+IFERROR(L182*#REF!/E182,"0")+IFERROR(L186*#REF!/E186,"0")+IFERROR(L187*#REF!/E187,"0")+IFERROR(L188*#REF!/E188,"0")+IFERROR(L189*#REF!/E189,"0")+IFERROR(L190*#REF!/E190,"0")+IFERROR(L191*#REF!/E191,"0")+IFERROR(L195*#REF!/E195,"0")+IFERROR(L196*#REF!/E196,"0")+IFERROR(L197*#REF!/E197,"0")+IFERROR(L201*#REF!/E201,"0")+IFERROR(L202*#REF!/E202,"0")+IFERROR(L203*#REF!/E203,"0")+IFERROR(L204*#REF!/E204,"0")+IFERROR(L209*#REF!/E209,"0")+IFERROR(L210*#REF!/E210,"0")+IFERROR(L211*#REF!/E211,"0")+IFERROR(L212*#REF!/E212,"0")+IFERROR(L213*#REF!/E213,"0")+IFERROR(L214*#REF!/E214,"0")+IFERROR(L215*#REF!/E215,"0")+IFERROR(L219*#REF!/E219,"0")+IFERROR(L220*#REF!/E220,"0")+IFERROR(L225*#REF!/E225,"0")+IFERROR(L226*#REF!/E226,"0")+IFERROR(L230*#REF!/E230,"0")+IFERROR(L231*#REF!/E231,"0")+IFERROR(L232*#REF!/E232,"0")+IFERROR(L236*#REF!/E236,"0")+IFERROR(L240*#REF!/E240,"0")+IFERROR(L244*#REF!/E244,"0")+IFERROR(L250*#REF!/E250,"0")+IFERROR(L251*#REF!/E251,"0")+IFERROR(L252*#REF!/E252,"0")+IFERROR(L253*#REF!/E253,"0")+IFERROR(L254*#REF!/E254,"0")+IFERROR(L255*#REF!/E255,"0")+IFERROR(L256*#REF!/E256,"0")+IFERROR(L257*#REF!/E257,"0")+IFERROR(L261*#REF!/E261,"0")+IFERROR(L262*#REF!/E262,"0")+IFERROR(L266*#REF!/E266,"0")+IFERROR(L267*#REF!/E267,"0")+IFERROR(L271*#REF!/E271,"0")+IFERROR(L275*#REF!/E275,"0")+IFERROR(L280*#REF!/E280,"0")+IFERROR(L281*#REF!/E281,"0")+IFERROR(L282*#REF!/E282,"0")+IFERROR(L283*#REF!/E283,"0")+IFERROR(L287*#REF!/E287,"0")+IFERROR(L288*#REF!/E288,"0")+IFERROR(L292*#REF!/E292,"0")+IFERROR(L293*#REF!/E293,"0")+IFERROR(L297*#REF!/E297,"0")+IFERROR(L303*#REF!/E303,"0")+IFERROR(L304*#REF!/E304,"0")+IFERROR(L308*#REF!/E308,"0")+IFERROR(L309*#REF!/E309,"0")+IFERROR(L310*#REF!/E310,"0")+IFERROR(L311*#REF!/E311,"0")+IFERROR(L312*#REF!/E312,"0")+IFERROR(L313*#REF!/E313,"0")+IFERROR(L314*#REF!/E314,"0")+IFERROR(L318*#REF!/E318,"0")+IFERROR(L319*#REF!/E319,"0")+IFERROR(L320*#REF!/E320,"0")+IFERROR(L321*#REF!/E321,"0")+IFERROR(L325*#REF!/E325,"0")+IFERROR(L330*#REF!/E330,"0")+IFERROR(L331*#REF!/E331,"0")+IFERROR(L335*#REF!/E335,"0")+IFERROR(L336*#REF!/E336,"0")+IFERROR(L337*#REF!/E337,"0")+IFERROR(L338*#REF!/E338,"0")+IFERROR(L339*#REF!/E339,"0")+IFERROR(L345*#REF!/E345,"0")+IFERROR(L346*#REF!/E346,"0")+IFERROR(L347*#REF!/E347,"0")+IFERROR(L348*#REF!/E348,"0")+IFERROR(L349*#REF!/E349,"0")+IFERROR(L350*#REF!/E350,"0")+IFERROR(L354*#REF!/E354,"0")+IFERROR(L358*#REF!/E358,"0")+IFERROR(L359*#REF!/E359,"0")+IFERROR(L360*#REF!/E360,"0")+IFERROR(L361*#REF!/E361,"0")+IFERROR(L362*#REF!/E362,"0")+IFERROR(L366*#REF!/E366,"0")+IFERROR(L367*#REF!/E367,"0")+IFERROR(L373*#REF!/E373,"0")+IFERROR(L374*#REF!/E374,"0")+IFERROR(L378*#REF!/E378,"0")+IFERROR(L379*#REF!/E379,"0")+IFERROR(L383*#REF!/E383,"0")+IFERROR(L384*#REF!/E384,"0")+IFERROR(L388*#REF!/E388,"0")+IFERROR(L389*#REF!/E389,"0")+IFERROR(L390*#REF!/E390,"0"),"0")</f>
        <v/>
      </c>
      <c r="M394" s="39">
        <f>IFERROR(IFERROR(M6*#REF!/E6,"0")+IFERROR(M10*#REF!/E10,"0")+IFERROR(M11*#REF!/E11,"0")+IFERROR(M12*#REF!/E12,"0")+IFERROR(M13*#REF!/E13,"0")+IFERROR(M14*#REF!/E14,"0")+IFERROR(M15*#REF!/E15,"0")+IFERROR(M19*#REF!/E19,"0")+IFERROR(M20*#REF!/E20,"0")+IFERROR(M24*#REF!/E24,"0")+IFERROR(M28*#REF!/E28,"0")+IFERROR(M34*#REF!/E34,"0")+IFERROR(M35*#REF!/E35,"0")+IFERROR(M40*#REF!/E40,"0")+IFERROR(M41*#REF!/E41,"0")+IFERROR(M42*#REF!/E42,"0")+IFERROR(M47*#REF!/E47,"0")+IFERROR(M48*#REF!/E48,"0")+IFERROR(M49*#REF!/E49,"0")+IFERROR(M50*#REF!/E50,"0")+IFERROR(M51*#REF!/E51,"0")+IFERROR(M52*#REF!/E52,"0")+IFERROR(M53*#REF!/E53,"0")+IFERROR(M54*#REF!/E54,"0")+IFERROR(M55*#REF!/E55,"0")+IFERROR(M56*#REF!/E56,"0")+IFERROR(M57*#REF!/E57,"0")+IFERROR(M58*#REF!/E58,"0")+IFERROR(M59*#REF!/E59,"0")+IFERROR(M60*#REF!/E60,"0")+IFERROR(M61*#REF!/E61,"0")+IFERROR(M62*#REF!/E62,"0")+IFERROR(M66*#REF!/E66,"0")+IFERROR(M67*#REF!/E67,"0")+IFERROR(M68*#REF!/E68,"0")+IFERROR(M69*#REF!/E69,"0")+IFERROR(M70*#REF!/E70,"0")+IFERROR(M71*#REF!/E71,"0")+IFERROR(M75*#REF!/E75,"0")+IFERROR(M76*#REF!/E76,"0")+IFERROR(M77*#REF!/E77,"0")+IFERROR(M78*#REF!/E78,"0")+IFERROR(M79*#REF!/E79,"0")+IFERROR(M80*#REF!/E80,"0")+IFERROR(M81*#REF!/E81,"0")+IFERROR(M82*#REF!/E82,"0")+IFERROR(M83*#REF!/E83,"0")+IFERROR(M87*#REF!/E87,"0")+IFERROR(M88*#REF!/E88,"0")+IFERROR(M89*#REF!/E89,"0")+IFERROR(M90*#REF!/E90,"0")+IFERROR(M91*#REF!/E91,"0")+IFERROR(M92*#REF!/E92,"0")+IFERROR(M93*#REF!/E93,"0")+IFERROR(M97*#REF!/E97,"0")+IFERROR(M98*#REF!/E98,"0")+IFERROR(M99*#REF!/E99,"0")+IFERROR(M100*#REF!/E100,"0")+IFERROR(M105*#REF!/E105,"0")+IFERROR(M106*#REF!/E106,"0")+IFERROR(M107*#REF!/E107,"0")+IFERROR(M108*#REF!/E108,"0")+IFERROR(M114*#REF!/E114,"0")+IFERROR(M115*#REF!/E115,"0")+IFERROR(M116*#REF!/E116,"0")+IFERROR(M121*#REF!/E121,"0")+IFERROR(M122*#REF!/E122,"0")+IFERROR(M123*#REF!/E123,"0")+IFERROR(M124*#REF!/E124,"0")+IFERROR(M125*#REF!/E125,"0")+IFERROR(M126*#REF!/E126,"0")+IFERROR(M127*#REF!/E127,"0")+IFERROR(M128*#REF!/E128,"0")+IFERROR(M129*#REF!/E129,"0")+IFERROR(M130*#REF!/E130,"0")+IFERROR(M131*#REF!/E131,"0")+IFERROR(M132*#REF!/E132,"0")+IFERROR(M133*#REF!/E133,"0")+IFERROR(M134*#REF!/E134,"0")+IFERROR(M138*#REF!/E138,"0")+IFERROR(M142*#REF!/E142,"0")+IFERROR(M143*#REF!/E143,"0")+IFERROR(M144*#REF!/E144,"0")+IFERROR(M145*#REF!/E145,"0")+IFERROR(M146*#REF!/E146,"0")+IFERROR(M147*#REF!/E147,"0")+IFERROR(M148*#REF!/E148,"0")+IFERROR(M149*#REF!/E149,"0")+IFERROR(M150*#REF!/E150,"0")+IFERROR(M151*#REF!/E151,"0")+IFERROR(M152*#REF!/E152,"0")+IFERROR(M153*#REF!/E153,"0")+IFERROR(M154*#REF!/E154,"0")+IFERROR(M155*#REF!/E155,"0")+IFERROR(M159*#REF!/E159,"0")+IFERROR(M160*#REF!/E160,"0")+IFERROR(M161*#REF!/E161,"0")+IFERROR(M162*#REF!/E162,"0")+IFERROR(M163*#REF!/E163,"0")+IFERROR(M164*#REF!/E164,"0")+IFERROR(M165*#REF!/E165,"0")+IFERROR(M166*#REF!/E166,"0")+IFERROR(M167*#REF!/E167,"0")+IFERROR(M168*#REF!/E168,"0")+IFERROR(M169*#REF!/E169,"0")+IFERROR(M170*#REF!/E170,"0")+IFERROR(M171*#REF!/E171,"0")+IFERROR(M172*#REF!/E172,"0")+IFERROR(M173*#REF!/E173,"0")+IFERROR(M174*#REF!/E174,"0")+IFERROR(M175*#REF!/E175,"0")+IFERROR(M176*#REF!/E176,"0")+IFERROR(M177*#REF!/E177,"0")+IFERROR(M178*#REF!/E178,"0")+IFERROR(M179*#REF!/E179,"0")+IFERROR(M180*#REF!/E180,"0")+IFERROR(M181*#REF!/E181,"0")+IFERROR(M182*#REF!/E182,"0")+IFERROR(M186*#REF!/E186,"0")+IFERROR(M187*#REF!/E187,"0")+IFERROR(M188*#REF!/E188,"0")+IFERROR(M189*#REF!/E189,"0")+IFERROR(M190*#REF!/E190,"0")+IFERROR(M191*#REF!/E191,"0")+IFERROR(M195*#REF!/E195,"0")+IFERROR(M196*#REF!/E196,"0")+IFERROR(M197*#REF!/E197,"0")+IFERROR(M201*#REF!/E201,"0")+IFERROR(M202*#REF!/E202,"0")+IFERROR(M203*#REF!/E203,"0")+IFERROR(M204*#REF!/E204,"0")+IFERROR(M209*#REF!/E209,"0")+IFERROR(M210*#REF!/E210,"0")+IFERROR(M211*#REF!/E211,"0")+IFERROR(M212*#REF!/E212,"0")+IFERROR(M213*#REF!/E213,"0")+IFERROR(M214*#REF!/E214,"0")+IFERROR(M215*#REF!/E215,"0")+IFERROR(M219*#REF!/E219,"0")+IFERROR(M220*#REF!/E220,"0")+IFERROR(M225*#REF!/E225,"0")+IFERROR(M226*#REF!/E226,"0")+IFERROR(M230*#REF!/E230,"0")+IFERROR(M231*#REF!/E231,"0")+IFERROR(M232*#REF!/E232,"0")+IFERROR(M236*#REF!/E236,"0")+IFERROR(M240*#REF!/E240,"0")+IFERROR(M244*#REF!/E244,"0")+IFERROR(M250*#REF!/E250,"0")+IFERROR(M251*#REF!/E251,"0")+IFERROR(M252*#REF!/E252,"0")+IFERROR(M253*#REF!/E253,"0")+IFERROR(M254*#REF!/E254,"0")+IFERROR(M255*#REF!/E255,"0")+IFERROR(M256*#REF!/E256,"0")+IFERROR(M257*#REF!/E257,"0")+IFERROR(M261*#REF!/E261,"0")+IFERROR(M262*#REF!/E262,"0")+IFERROR(M266*#REF!/E266,"0")+IFERROR(M267*#REF!/E267,"0")+IFERROR(M271*#REF!/E271,"0")+IFERROR(M275*#REF!/E275,"0")+IFERROR(M280*#REF!/E280,"0")+IFERROR(M281*#REF!/E281,"0")+IFERROR(M282*#REF!/E282,"0")+IFERROR(M283*#REF!/E283,"0")+IFERROR(M287*#REF!/E287,"0")+IFERROR(M288*#REF!/E288,"0")+IFERROR(M292*#REF!/E292,"0")+IFERROR(M293*#REF!/E293,"0")+IFERROR(M297*#REF!/E297,"0")+IFERROR(M303*#REF!/E303,"0")+IFERROR(M304*#REF!/E304,"0")+IFERROR(M308*#REF!/E308,"0")+IFERROR(M309*#REF!/E309,"0")+IFERROR(M310*#REF!/E310,"0")+IFERROR(M311*#REF!/E311,"0")+IFERROR(M312*#REF!/E312,"0")+IFERROR(M313*#REF!/E313,"0")+IFERROR(M314*#REF!/E314,"0")+IFERROR(M318*#REF!/E318,"0")+IFERROR(M319*#REF!/E319,"0")+IFERROR(M320*#REF!/E320,"0")+IFERROR(M321*#REF!/E321,"0")+IFERROR(M325*#REF!/E325,"0")+IFERROR(M330*#REF!/E330,"0")+IFERROR(M331*#REF!/E331,"0")+IFERROR(M335*#REF!/E335,"0")+IFERROR(M336*#REF!/E336,"0")+IFERROR(M337*#REF!/E337,"0")+IFERROR(M338*#REF!/E338,"0")+IFERROR(M339*#REF!/E339,"0")+IFERROR(M345*#REF!/E345,"0")+IFERROR(M346*#REF!/E346,"0")+IFERROR(M347*#REF!/E347,"0")+IFERROR(M348*#REF!/E348,"0")+IFERROR(M349*#REF!/E349,"0")+IFERROR(M350*#REF!/E350,"0")+IFERROR(M354*#REF!/E354,"0")+IFERROR(M358*#REF!/E358,"0")+IFERROR(M359*#REF!/E359,"0")+IFERROR(M360*#REF!/E360,"0")+IFERROR(M361*#REF!/E361,"0")+IFERROR(M362*#REF!/E362,"0")+IFERROR(M366*#REF!/E366,"0")+IFERROR(M367*#REF!/E367,"0")+IFERROR(M373*#REF!/E373,"0")+IFERROR(M374*#REF!/E374,"0")+IFERROR(M378*#REF!/E378,"0")+IFERROR(M379*#REF!/E379,"0")+IFERROR(M383*#REF!/E383,"0")+IFERROR(M384*#REF!/E384,"0")+IFERROR(M388*#REF!/E388,"0")+IFERROR(M389*#REF!/E389,"0")+IFERROR(M390*#REF!/E390,"0"),"0")</f>
        <v/>
      </c>
      <c r="N394" s="12" t="n"/>
      <c r="O394" s="14" t="n"/>
      <c r="P394" s="14" t="n"/>
    </row>
    <row r="395">
      <c r="A395" s="99" t="n"/>
      <c r="B395" s="55" t="n"/>
      <c r="C395" s="120" t="n"/>
      <c r="D395" s="120" t="n"/>
      <c r="E395" s="120" t="n"/>
      <c r="F395" s="120" t="n"/>
      <c r="G395" s="125" t="n"/>
      <c r="H395" s="129" t="inlineStr">
        <is>
          <t>Кол-во паллет</t>
        </is>
      </c>
      <c r="I395" s="130" t="n"/>
      <c r="J395" s="131" t="n"/>
      <c r="K395" s="12" t="inlineStr">
        <is>
          <t>шт</t>
        </is>
      </c>
      <c r="L395" s="40">
        <f>ROUNDUP(IFERROR(SUMPRODUCT(1/#REF!*(L6:L6/E6:E6)),"0")+IFERROR(SUMPRODUCT(1/#REF!*(L10:L15/E10:E15)),"0")+IFERROR(SUMPRODUCT(1/#REF!*(L19:L20/E19:E20)),"0")+IFERROR(SUMPRODUCT(1/#REF!*(L24:L24/E24:E24)),"0")+IFERROR(SUMPRODUCT(1/#REF!*(L28:L28/E28:E28)),"0")+IFERROR(SUMPRODUCT(1/#REF!*(L34:L35/E34:E35)),"0")+IFERROR(SUMPRODUCT(1/#REF!*(L40:L42/E40:E42)),"0")+IFERROR(SUMPRODUCT(1/#REF!*(L47:L62/E47:E62)),"0")+IFERROR(SUMPRODUCT(1/#REF!*(L66:L71/E66:E71)),"0")+IFERROR(SUMPRODUCT(1/#REF!*(L75:L83/E75:E83)),"0")+IFERROR(SUMPRODUCT(1/#REF!*(L87:L93/E87:E93)),"0")+IFERROR(SUMPRODUCT(1/#REF!*(L97:L100/E97:E100)),"0")+IFERROR(SUMPRODUCT(1/#REF!*(L105:L108/E105:E108)),"0")+IFERROR(SUMPRODUCT(1/#REF!*(L114:L116/E114:E116)),"0")+IFERROR(SUMPRODUCT(1/#REF!*(L121:L134/E121:E134)),"0")+IFERROR(SUMPRODUCT(1/#REF!*(L138:L138/E138:E138)),"0")+IFERROR(SUMPRODUCT(1/#REF!*(L142:L155/E142:E155)),"0")+IFERROR(SUMPRODUCT(1/#REF!*(L159:L182/E159:E182)),"0")+IFERROR(SUMPRODUCT(1/#REF!*(L186:L191/E186:E191)),"0")+IFERROR(SUMPRODUCT(1/#REF!*(L195:L197/E195:E197)),"0")+IFERROR(SUMPRODUCT(1/#REF!*(L201:L204/E201:E204)),"0")+IFERROR(SUMPRODUCT(1/#REF!*(L209:L215/E209:E215)),"0")+IFERROR(SUMPRODUCT(1/#REF!*(L219:L220/E219:E220)),"0")+IFERROR(SUMPRODUCT(1/#REF!*(L225:L226/E225:E226)),"0")+IFERROR(SUMPRODUCT(1/#REF!*(L230:L232/E230:E232)),"0")+IFERROR(SUMPRODUCT(1/#REF!*(L236:L236/E236:E236)),"0")+IFERROR(SUMPRODUCT(1/#REF!*(L240:L240/E240:E240)),"0")+IFERROR(SUMPRODUCT(1/#REF!*(L244:L244/E244:E244)),"0")+IFERROR(SUMPRODUCT(1/#REF!*(L250:L257/E250:E257)),"0")+IFERROR(SUMPRODUCT(1/#REF!*(L261:L262/E261:E262)),"0")+IFERROR(SUMPRODUCT(1/#REF!*(L266:L267/E266:E267)),"0")+IFERROR(SUMPRODUCT(1/#REF!*(L271:L271/E271:E271)),"0")+IFERROR(SUMPRODUCT(1/#REF!*(L275:L275/E275:E275)),"0")+IFERROR(SUMPRODUCT(1/#REF!*(L280:L283/E280:E283)),"0")+IFERROR(SUMPRODUCT(1/#REF!*(L287:L288/E287:E288)),"0")+IFERROR(SUMPRODUCT(1/#REF!*(L292:L293/E292:E293)),"0")+IFERROR(SUMPRODUCT(1/#REF!*(L297:L297/E297:E297)),"0")+IFERROR(SUMPRODUCT(1/#REF!*(L303:L304/E303:E304)),"0")+IFERROR(SUMPRODUCT(1/#REF!*(L308:L314/E308:E314)),"0")+IFERROR(SUMPRODUCT(1/#REF!*(L318:L321/E318:E321)),"0")+IFERROR(SUMPRODUCT(1/#REF!*(L325:L325/E325:E325)),"0")+IFERROR(SUMPRODUCT(1/#REF!*(L330:L331/E330:E331)),"0")+IFERROR(SUMPRODUCT(1/#REF!*(L335:L339/E335:E339)),"0")+IFERROR(SUMPRODUCT(1/#REF!*(L345:L350/E345:E350)),"0")+IFERROR(SUMPRODUCT(1/#REF!*(L354:L354/E354:E354)),"0")+IFERROR(SUMPRODUCT(1/#REF!*(L358:L362/E358:E362)),"0")+IFERROR(SUMPRODUCT(1/#REF!*(L366:L367/E366:E367)),"0")+IFERROR(SUMPRODUCT(1/#REF!*(L373:L374/E373:E374)),"0")+IFERROR(SUMPRODUCT(1/#REF!*(L378:L379/E378:E379)),"0")+IFERROR(SUMPRODUCT(1/#REF!*(L383:L384/E383:E384)),"0")+IFERROR(SUMPRODUCT(1/#REF!*(L388:L390/E388:E390)),"0"),0)</f>
        <v/>
      </c>
      <c r="M395" s="40">
        <f>ROUNDUP(IFERROR(SUMPRODUCT(1/#REF!*(M6:M6/E6:E6)),"0")+IFERROR(SUMPRODUCT(1/#REF!*(M10:M15/E10:E15)),"0")+IFERROR(SUMPRODUCT(1/#REF!*(M19:M20/E19:E20)),"0")+IFERROR(SUMPRODUCT(1/#REF!*(M24:M24/E24:E24)),"0")+IFERROR(SUMPRODUCT(1/#REF!*(M28:M28/E28:E28)),"0")+IFERROR(SUMPRODUCT(1/#REF!*(M34:M35/E34:E35)),"0")+IFERROR(SUMPRODUCT(1/#REF!*(M40:M42/E40:E42)),"0")+IFERROR(SUMPRODUCT(1/#REF!*(M47:M62/E47:E62)),"0")+IFERROR(SUMPRODUCT(1/#REF!*(M66:M71/E66:E71)),"0")+IFERROR(SUMPRODUCT(1/#REF!*(M75:M83/E75:E83)),"0")+IFERROR(SUMPRODUCT(1/#REF!*(M87:M93/E87:E93)),"0")+IFERROR(SUMPRODUCT(1/#REF!*(M97:M100/E97:E100)),"0")+IFERROR(SUMPRODUCT(1/#REF!*(M105:M108/E105:E108)),"0")+IFERROR(SUMPRODUCT(1/#REF!*(M114:M116/E114:E116)),"0")+IFERROR(SUMPRODUCT(1/#REF!*(M121:M134/E121:E134)),"0")+IFERROR(SUMPRODUCT(1/#REF!*(M138:M138/E138:E138)),"0")+IFERROR(SUMPRODUCT(1/#REF!*(M142:M155/E142:E155)),"0")+IFERROR(SUMPRODUCT(1/#REF!*(M159:M182/E159:E182)),"0")+IFERROR(SUMPRODUCT(1/#REF!*(M186:M191/E186:E191)),"0")+IFERROR(SUMPRODUCT(1/#REF!*(M195:M197/E195:E197)),"0")+IFERROR(SUMPRODUCT(1/#REF!*(M201:M204/E201:E204)),"0")+IFERROR(SUMPRODUCT(1/#REF!*(M209:M215/E209:E215)),"0")+IFERROR(SUMPRODUCT(1/#REF!*(M219:M220/E219:E220)),"0")+IFERROR(SUMPRODUCT(1/#REF!*(M225:M226/E225:E226)),"0")+IFERROR(SUMPRODUCT(1/#REF!*(M230:M232/E230:E232)),"0")+IFERROR(SUMPRODUCT(1/#REF!*(M236:M236/E236:E236)),"0")+IFERROR(SUMPRODUCT(1/#REF!*(M240:M240/E240:E240)),"0")+IFERROR(SUMPRODUCT(1/#REF!*(M244:M244/E244:E244)),"0")+IFERROR(SUMPRODUCT(1/#REF!*(M250:M257/E250:E257)),"0")+IFERROR(SUMPRODUCT(1/#REF!*(M261:M262/E261:E262)),"0")+IFERROR(SUMPRODUCT(1/#REF!*(M266:M267/E266:E267)),"0")+IFERROR(SUMPRODUCT(1/#REF!*(M271:M271/E271:E271)),"0")+IFERROR(SUMPRODUCT(1/#REF!*(M275:M275/E275:E275)),"0")+IFERROR(SUMPRODUCT(1/#REF!*(M280:M283/E280:E283)),"0")+IFERROR(SUMPRODUCT(1/#REF!*(M287:M288/E287:E288)),"0")+IFERROR(SUMPRODUCT(1/#REF!*(M292:M293/E292:E293)),"0")+IFERROR(SUMPRODUCT(1/#REF!*(M297:M297/E297:E297)),"0")+IFERROR(SUMPRODUCT(1/#REF!*(M303:M304/E303:E304)),"0")+IFERROR(SUMPRODUCT(1/#REF!*(M308:M314/E308:E314)),"0")+IFERROR(SUMPRODUCT(1/#REF!*(M318:M321/E318:E321)),"0")+IFERROR(SUMPRODUCT(1/#REF!*(M325:M325/E325:E325)),"0")+IFERROR(SUMPRODUCT(1/#REF!*(M330:M331/E330:E331)),"0")+IFERROR(SUMPRODUCT(1/#REF!*(M335:M339/E335:E339)),"0")+IFERROR(SUMPRODUCT(1/#REF!*(M345:M350/E345:E350)),"0")+IFERROR(SUMPRODUCT(1/#REF!*(M354:M354/E354:E354)),"0")+IFERROR(SUMPRODUCT(1/#REF!*(M358:M362/E358:E362)),"0")+IFERROR(SUMPRODUCT(1/#REF!*(M366:M367/E366:E367)),"0")+IFERROR(SUMPRODUCT(1/#REF!*(M373:M374/E373:E374)),"0")+IFERROR(SUMPRODUCT(1/#REF!*(M378:M379/E378:E379)),"0")+IFERROR(SUMPRODUCT(1/#REF!*(M383:M384/E383:E384)),"0")+IFERROR(SUMPRODUCT(1/#REF!*(M388:M390/E388:E390)),"0"),0)</f>
        <v/>
      </c>
      <c r="N395" s="12" t="n"/>
      <c r="O395" s="14" t="n"/>
      <c r="P395" s="14" t="n"/>
    </row>
    <row r="396">
      <c r="A396" s="99" t="n"/>
      <c r="B396" s="55" t="n"/>
      <c r="C396" s="120" t="n"/>
      <c r="D396" s="120" t="n"/>
      <c r="E396" s="120" t="n"/>
      <c r="F396" s="120" t="n"/>
      <c r="G396" s="125" t="n"/>
      <c r="H396" s="129" t="inlineStr">
        <is>
          <t>Вес брутто  с паллетами</t>
        </is>
      </c>
      <c r="I396" s="130" t="n"/>
      <c r="J396" s="131" t="n"/>
      <c r="K396" s="12" t="inlineStr">
        <is>
          <t>кг</t>
        </is>
      </c>
      <c r="L396" s="39">
        <f>GrossWeightTotal+PalletQtyTotal*25</f>
        <v/>
      </c>
      <c r="M396" s="39">
        <f>GrossWeightTotalR+PalletQtyTotalR*25</f>
        <v/>
      </c>
      <c r="N396" s="12" t="n"/>
      <c r="O396" s="14" t="n"/>
      <c r="P396" s="14" t="n"/>
    </row>
    <row r="397">
      <c r="A397" s="99" t="n"/>
      <c r="B397" s="55" t="n"/>
      <c r="C397" s="120" t="n"/>
      <c r="D397" s="120" t="n"/>
      <c r="E397" s="120" t="n"/>
      <c r="F397" s="120" t="n"/>
      <c r="G397" s="125" t="n"/>
      <c r="H397" s="129" t="inlineStr">
        <is>
          <t>Кол-во коробок</t>
        </is>
      </c>
      <c r="I397" s="130" t="n"/>
      <c r="J397" s="131" t="n"/>
      <c r="K397" s="12" t="inlineStr">
        <is>
          <t>шт</t>
        </is>
      </c>
      <c r="L397" s="39">
        <f>IFERROR(L7+L16+L21+L25+L29+L36+L43+L63+L72+L84+L94+L101+L109+L117+L135+L139+L156+L183+L192+L198+L205+L216+L221+L227+L233+L237+L241+L245+L258+L263+L268+L272+L276+L284+L289+L294+L298+L305+L315+L322+L326+L332+L340+L351+L355+L363+L368+L375+L380+L385+L391,"0")</f>
        <v/>
      </c>
      <c r="M397" s="39">
        <f>IFERROR(M7+M16+M21+M25+M29+M36+M43+M63+M72+M84+M94+M101+M109+M117+M135+M139+M156+M183+M192+M198+M205+M216+M221+M227+M233+M237+M241+M245+M258+M263+M268+M272+M276+M284+M289+M294+M298+M305+M315+M322+M326+M332+M340+M351+M355+M363+M368+M375+M380+M385+M391,"0")</f>
        <v/>
      </c>
      <c r="N397" s="12" t="n"/>
      <c r="O397" s="14" t="n"/>
      <c r="P397" s="14" t="n"/>
    </row>
    <row r="398">
      <c r="A398" s="99" t="n"/>
      <c r="B398" s="55" t="n"/>
      <c r="C398" s="120" t="n"/>
      <c r="D398" s="120" t="n"/>
      <c r="E398" s="120" t="n"/>
      <c r="F398" s="120" t="n"/>
      <c r="G398" s="125" t="n"/>
      <c r="H398" s="129" t="inlineStr">
        <is>
          <t>Объем заказа</t>
        </is>
      </c>
      <c r="I398" s="130" t="n"/>
      <c r="J398" s="131" t="n"/>
      <c r="K398" s="15" t="inlineStr">
        <is>
          <t>м3</t>
        </is>
      </c>
      <c r="L398" s="37" t="n"/>
      <c r="M398" s="37" t="n"/>
      <c r="N398" s="12" t="n">
        <v>12.92608</v>
      </c>
      <c r="O398" s="14" t="n"/>
      <c r="P398" s="14" t="n"/>
    </row>
    <row r="399" ht="15.75" customHeight="1" thickBot="1"/>
    <row r="400" ht="27" customHeight="1" thickBot="1" thickTop="1">
      <c r="A400" s="45" t="inlineStr">
        <is>
          <t>ТОРГОВАЯ МАРКА</t>
        </is>
      </c>
      <c r="B400" s="56" t="n"/>
      <c r="C400" s="35" t="inlineStr">
        <is>
          <t>Вязанка</t>
        </is>
      </c>
      <c r="D400" s="132" t="inlineStr">
        <is>
          <t>Стародворье</t>
        </is>
      </c>
      <c r="E400" s="132" t="inlineStr">
        <is>
          <t>Стародворье</t>
        </is>
      </c>
      <c r="F400" s="132" t="n"/>
      <c r="G400" s="132" t="inlineStr">
        <is>
          <t>Особый рецепт</t>
        </is>
      </c>
      <c r="H400" s="132" t="inlineStr">
        <is>
          <t>Баварушка</t>
        </is>
      </c>
      <c r="I400" s="1" t="n"/>
      <c r="J400" s="1" t="n"/>
      <c r="K400" s="1" t="n"/>
      <c r="P400" s="2" t="n"/>
    </row>
    <row r="401" ht="27.6" customHeight="1" thickBot="1" thickTop="1">
      <c r="A401" s="46" t="inlineStr">
        <is>
          <t>СЕРИЯ</t>
        </is>
      </c>
      <c r="B401" s="57" t="n"/>
      <c r="C401" s="132" t="inlineStr">
        <is>
          <t>Сливушки</t>
        </is>
      </c>
      <c r="D401" s="132" t="inlineStr">
        <is>
          <t>Золоченная в печи</t>
        </is>
      </c>
      <c r="E401" s="132" t="inlineStr">
        <is>
          <t>Бордо</t>
        </is>
      </c>
      <c r="F401" s="132" t="n"/>
      <c r="G401" s="132" t="inlineStr">
        <is>
          <t>Особая Без свинины</t>
        </is>
      </c>
      <c r="H401" s="132" t="inlineStr">
        <is>
          <t>Филейбургская</t>
        </is>
      </c>
      <c r="I401" s="1" t="n"/>
      <c r="J401" s="1" t="n"/>
      <c r="K401" s="1" t="n"/>
      <c r="P401" s="2" t="n"/>
    </row>
    <row r="402" ht="16.5" customHeight="1" thickBot="1" thickTop="1">
      <c r="A402" s="47" t="n"/>
      <c r="B402" s="57" t="n"/>
      <c r="C402" s="132" t="n"/>
      <c r="D402" s="132" t="n"/>
      <c r="E402" s="132" t="n"/>
      <c r="F402" s="132" t="n"/>
      <c r="G402" s="132" t="n"/>
      <c r="H402" s="132" t="n"/>
      <c r="I402" s="1" t="n"/>
      <c r="J402" s="1" t="n"/>
      <c r="K402" s="1" t="n"/>
      <c r="P402" s="2" t="n"/>
    </row>
    <row r="403" ht="18" customHeight="1" thickBot="1" thickTop="1">
      <c r="A403" s="45" t="inlineStr">
        <is>
          <t>ИТОГО, кг</t>
        </is>
      </c>
      <c r="B403" s="58" t="n"/>
      <c r="C403" s="20" t="n">
        <v>0</v>
      </c>
      <c r="D403" s="20" t="n">
        <v>0</v>
      </c>
      <c r="E403" s="20" t="n">
        <v>3881.7</v>
      </c>
      <c r="F403" s="20" t="n"/>
      <c r="G403" s="20" t="n">
        <v>0</v>
      </c>
      <c r="H403" s="20" t="n">
        <v>0</v>
      </c>
      <c r="I403" s="1" t="n"/>
      <c r="J403" s="1" t="n"/>
      <c r="K403" s="1" t="n"/>
      <c r="P403" s="2" t="n"/>
    </row>
    <row r="404" ht="15.75" customHeight="1" thickTop="1"/>
  </sheetData>
  <mergeCells count="73">
    <mergeCell ref="C38:P38"/>
    <mergeCell ref="C39:P39"/>
    <mergeCell ref="C33:P33"/>
    <mergeCell ref="C32:P32"/>
    <mergeCell ref="C247:P247"/>
    <mergeCell ref="C96:P96"/>
    <mergeCell ref="C86:P86"/>
    <mergeCell ref="C74:P74"/>
    <mergeCell ref="C65:P65"/>
    <mergeCell ref="C45:P45"/>
    <mergeCell ref="C46:P46"/>
    <mergeCell ref="C111:P111"/>
    <mergeCell ref="C112:P112"/>
    <mergeCell ref="C113:P113"/>
    <mergeCell ref="C103:P103"/>
    <mergeCell ref="C104:P104"/>
    <mergeCell ref="C158:P158"/>
    <mergeCell ref="C137:P137"/>
    <mergeCell ref="C141:P141"/>
    <mergeCell ref="C119:P119"/>
    <mergeCell ref="C120:P120"/>
    <mergeCell ref="C207:P207"/>
    <mergeCell ref="C208:P208"/>
    <mergeCell ref="C194:P194"/>
    <mergeCell ref="C200:P200"/>
    <mergeCell ref="C185:P185"/>
    <mergeCell ref="C223:P223"/>
    <mergeCell ref="C224:P224"/>
    <mergeCell ref="C229:P229"/>
    <mergeCell ref="C235:P235"/>
    <mergeCell ref="C218:P218"/>
    <mergeCell ref="C317:P317"/>
    <mergeCell ref="C307:P307"/>
    <mergeCell ref="C301:P301"/>
    <mergeCell ref="C302:P302"/>
    <mergeCell ref="C300:P300"/>
    <mergeCell ref="C343:P343"/>
    <mergeCell ref="C342:P342"/>
    <mergeCell ref="C334:P334"/>
    <mergeCell ref="C324:P324"/>
    <mergeCell ref="C328:P328"/>
    <mergeCell ref="C329:P329"/>
    <mergeCell ref="C370:P370"/>
    <mergeCell ref="C365:P365"/>
    <mergeCell ref="C357:P357"/>
    <mergeCell ref="C353:P353"/>
    <mergeCell ref="C344:P344"/>
    <mergeCell ref="C387:P387"/>
    <mergeCell ref="C382:P382"/>
    <mergeCell ref="C377:P377"/>
    <mergeCell ref="C372:P372"/>
    <mergeCell ref="C371:P371"/>
    <mergeCell ref="C296:P296"/>
    <mergeCell ref="C3:P3"/>
    <mergeCell ref="C4:P4"/>
    <mergeCell ref="C5:P5"/>
    <mergeCell ref="C9:P9"/>
    <mergeCell ref="C18:P18"/>
    <mergeCell ref="C23:P23"/>
    <mergeCell ref="C27:P27"/>
    <mergeCell ref="C31:P31"/>
    <mergeCell ref="C260:P260"/>
    <mergeCell ref="C265:P265"/>
    <mergeCell ref="C270:P270"/>
    <mergeCell ref="C248:P248"/>
    <mergeCell ref="C249:P249"/>
    <mergeCell ref="C239:P239"/>
    <mergeCell ref="C243:P243"/>
    <mergeCell ref="C274:P274"/>
    <mergeCell ref="C278:P278"/>
    <mergeCell ref="C279:P279"/>
    <mergeCell ref="C286:P286"/>
    <mergeCell ref="C291:P291"/>
  </mergeCells>
  <dataValidations disablePrompts="1" count="1">
    <dataValidation sqref="N6:P6" showErrorMessage="1" showInputMessage="1" allowBlank="1" error="укажите вес, кратный весу коробки" operator="equal"/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420"/>
  <sheetViews>
    <sheetView tabSelected="1" workbookViewId="0">
      <selection activeCell="R15" sqref="R15"/>
    </sheetView>
  </sheetViews>
  <sheetFormatPr baseColWidth="8" defaultRowHeight="15"/>
  <cols>
    <col width="8.85546875" customWidth="1" min="1" max="2"/>
    <col width="12.7109375" customWidth="1" min="3" max="3"/>
    <col width="8.85546875" customWidth="1" min="4" max="5"/>
    <col width="8.85546875" customWidth="1" min="9" max="10"/>
    <col width="20.7109375" customWidth="1" min="17" max="17"/>
  </cols>
  <sheetData>
    <row r="1" ht="21" customHeight="1">
      <c r="A1" s="66" t="n"/>
      <c r="B1" s="66" t="n"/>
      <c r="C1" s="66" t="n"/>
      <c r="D1" s="205" t="inlineStr">
        <is>
          <t xml:space="preserve">  БЛАНК ЗАКАЗА </t>
        </is>
      </c>
      <c r="G1" s="67" t="inlineStr">
        <is>
          <t>КИ</t>
        </is>
      </c>
      <c r="H1" s="205" t="inlineStr">
        <is>
          <t>на отгрузку продукции с ООО Трейд-Сервис с</t>
        </is>
      </c>
      <c r="O1" s="206" t="inlineStr">
        <is>
          <t>03.07.2023</t>
        </is>
      </c>
      <c r="R1" s="68" t="n"/>
      <c r="S1" s="68" t="n"/>
      <c r="T1" s="68" t="n"/>
      <c r="U1" s="68" t="n"/>
      <c r="V1" s="68" t="n"/>
      <c r="W1" s="68" t="n"/>
      <c r="X1" s="68" t="n"/>
      <c r="Y1" s="69" t="n"/>
    </row>
    <row r="2" ht="25.5" customHeight="1">
      <c r="A2" s="70" t="inlineStr">
        <is>
          <t>бланк создан</t>
        </is>
      </c>
      <c r="B2" s="71" t="inlineStr">
        <is>
          <t>29.06.2023</t>
        </is>
      </c>
      <c r="C2" s="72" t="n"/>
      <c r="D2" s="72" t="n"/>
      <c r="E2" s="73" t="n"/>
      <c r="F2" s="73" t="n"/>
      <c r="G2" s="73" t="n"/>
      <c r="H2" s="73" t="n"/>
      <c r="I2" s="73" t="n"/>
      <c r="J2" s="73" t="n"/>
      <c r="K2" s="73" t="n"/>
      <c r="L2" s="73" t="n"/>
      <c r="M2" s="207" t="inlineStr"/>
      <c r="N2" s="1" t="n"/>
      <c r="O2" s="1" t="n"/>
      <c r="P2" s="1" t="n"/>
      <c r="Q2" s="1" t="n"/>
      <c r="R2" s="1" t="n"/>
      <c r="S2" s="1" t="n"/>
      <c r="T2" s="1" t="n"/>
      <c r="U2" s="74" t="n"/>
      <c r="V2" s="74" t="n"/>
      <c r="W2" s="74" t="n"/>
      <c r="X2" s="74" t="n"/>
      <c r="Y2" s="75" t="n"/>
    </row>
    <row r="3" ht="21" customHeight="1">
      <c r="A3" s="76" t="n"/>
      <c r="B3" s="77" t="inlineStr">
        <is>
          <t>-поле, обязательное к заполнению</t>
        </is>
      </c>
      <c r="C3" s="78" t="n"/>
      <c r="D3" s="78" t="n"/>
      <c r="E3" s="79" t="n"/>
      <c r="F3" s="80" t="inlineStr">
        <is>
          <t>-поля, не обязательные к заполнению</t>
        </is>
      </c>
      <c r="G3" s="73" t="n"/>
      <c r="H3" s="73" t="n"/>
      <c r="I3" s="73" t="n"/>
      <c r="J3" s="80" t="n"/>
      <c r="K3" s="73" t="n"/>
      <c r="L3" s="73" t="n"/>
      <c r="M3" s="1" t="n"/>
      <c r="N3" s="1" t="n"/>
      <c r="O3" s="1" t="n"/>
      <c r="P3" s="1" t="n"/>
      <c r="Q3" s="1" t="n"/>
      <c r="R3" s="1" t="n"/>
      <c r="S3" s="1" t="n"/>
      <c r="T3" s="1" t="n"/>
      <c r="U3" s="74" t="n"/>
      <c r="V3" s="74" t="n"/>
      <c r="W3" s="74" t="n"/>
      <c r="X3" s="74" t="n"/>
      <c r="Y3" s="75" t="n"/>
    </row>
    <row r="4" ht="18.75" customHeight="1">
      <c r="A4" s="81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2" t="n"/>
      <c r="O4" s="82" t="n"/>
      <c r="P4" s="82" t="n"/>
      <c r="Q4" s="82" t="n"/>
      <c r="R4" s="82" t="n"/>
      <c r="S4" s="83" t="n"/>
      <c r="T4" s="84" t="n"/>
      <c r="U4" s="84" t="n"/>
      <c r="V4" s="84" t="n"/>
      <c r="W4" s="84" t="n"/>
      <c r="X4" s="84" t="n"/>
      <c r="Y4" s="75" t="n"/>
    </row>
    <row r="5" ht="14.45" customHeight="1">
      <c r="A5" s="244" t="inlineStr">
        <is>
          <t xml:space="preserve">Ваш контактный телефон и имя: </t>
        </is>
      </c>
      <c r="B5" s="245" t="n"/>
      <c r="C5" s="246" t="n"/>
      <c r="D5" s="247" t="n"/>
      <c r="E5" s="248" t="n"/>
      <c r="F5" s="249" t="inlineStr">
        <is>
          <t>Комментарий к заказу:</t>
        </is>
      </c>
      <c r="G5" s="246" t="n"/>
      <c r="H5" s="247" t="n"/>
      <c r="I5" s="250" t="n"/>
      <c r="J5" s="250" t="n"/>
      <c r="K5" s="248" t="n"/>
      <c r="L5" s="98" t="n"/>
      <c r="M5" s="86" t="inlineStr">
        <is>
          <t>Дата загрузки</t>
        </is>
      </c>
      <c r="N5" s="251" t="n">
        <v>45110</v>
      </c>
      <c r="O5" s="252" t="n"/>
      <c r="P5" s="98" t="n"/>
      <c r="Q5" s="217" t="inlineStr">
        <is>
          <t>Способ доставки (доставка/самовывоз)</t>
        </is>
      </c>
      <c r="R5" s="253" t="n"/>
      <c r="S5" s="254" t="inlineStr">
        <is>
          <t>Самовывоз</t>
        </is>
      </c>
      <c r="T5" s="252" t="n"/>
      <c r="U5" s="98" t="n"/>
      <c r="V5" s="98" t="n"/>
      <c r="W5" s="98" t="n"/>
      <c r="X5" s="98" t="n"/>
      <c r="Y5" s="75" t="n"/>
    </row>
    <row r="6" ht="14.45" customHeight="1">
      <c r="A6" s="244" t="inlineStr">
        <is>
          <t>Адрес доставки:</t>
        </is>
      </c>
      <c r="B6" s="245" t="n"/>
      <c r="C6" s="246" t="n"/>
      <c r="D6" s="255" t="inlineStr">
        <is>
          <t>ЛП, ООО, Крым Респ, Симферополь г, Данилова ул, 43В, лит В, офис 4,</t>
        </is>
      </c>
      <c r="E6" s="256" t="n"/>
      <c r="F6" s="256" t="n"/>
      <c r="G6" s="256" t="n"/>
      <c r="H6" s="256" t="n"/>
      <c r="I6" s="256" t="n"/>
      <c r="J6" s="256" t="n"/>
      <c r="K6" s="252" t="n"/>
      <c r="L6" s="98" t="n"/>
      <c r="M6" s="86" t="inlineStr">
        <is>
          <t>День недели</t>
        </is>
      </c>
      <c r="N6" s="257">
        <f>IF(N5=0," ",CHOOSE(WEEKDAY(N5,2),"Понедельник","Вторник","Среда","Четверг","Пятница","Суббота","Воскресенье"))</f>
        <v/>
      </c>
      <c r="O6" s="258" t="n"/>
      <c r="P6" s="98" t="n"/>
      <c r="Q6" s="226" t="inlineStr">
        <is>
          <t>Наименование клиента</t>
        </is>
      </c>
      <c r="R6" s="253" t="n"/>
      <c r="S6" s="259" t="inlineStr">
        <is>
          <t>ОБЩЕСТВО С ОГРАНИЧЕННОЙ ОТВЕТСТВЕННОСТЬЮ "ЛОГИСТИЧЕСКИЙ ПАРТНЕР"</t>
        </is>
      </c>
      <c r="T6" s="260" t="n"/>
      <c r="U6" s="98" t="n"/>
      <c r="V6" s="98" t="n"/>
      <c r="W6" s="98" t="n"/>
      <c r="X6" s="98" t="n"/>
      <c r="Y6" s="75" t="n"/>
    </row>
    <row r="7" ht="16.5" customHeight="1">
      <c r="A7" s="87" t="n"/>
      <c r="B7" s="87" t="n"/>
      <c r="C7" s="87" t="n"/>
      <c r="D7" s="261">
        <f>IFERROR(VLOOKUP(DeliveryAddress,Table,3,0),1)</f>
        <v/>
      </c>
      <c r="E7" s="262" t="n"/>
      <c r="F7" s="262" t="n"/>
      <c r="G7" s="262" t="n"/>
      <c r="H7" s="262" t="n"/>
      <c r="I7" s="262" t="n"/>
      <c r="J7" s="262" t="n"/>
      <c r="K7" s="263" t="n"/>
      <c r="L7" s="98" t="n"/>
      <c r="M7" s="86" t="n"/>
      <c r="N7" s="88" t="n"/>
      <c r="O7" s="88" t="n"/>
      <c r="P7" s="98" t="n"/>
      <c r="Q7" s="1" t="n"/>
      <c r="R7" s="253" t="n"/>
      <c r="S7" s="264" t="n"/>
      <c r="T7" s="265" t="n"/>
      <c r="U7" s="98" t="n"/>
      <c r="V7" s="98" t="n"/>
      <c r="W7" s="98" t="n"/>
      <c r="X7" s="98" t="n"/>
      <c r="Y7" s="75" t="n"/>
    </row>
    <row r="8" ht="14.45" customHeight="1">
      <c r="A8" s="266" t="inlineStr">
        <is>
          <t>Адрес сдачи груза:</t>
        </is>
      </c>
      <c r="B8" s="267" t="n"/>
      <c r="C8" s="268" t="n"/>
      <c r="D8" s="269" t="n"/>
      <c r="E8" s="270" t="n"/>
      <c r="F8" s="270" t="n"/>
      <c r="G8" s="270" t="n"/>
      <c r="H8" s="270" t="n"/>
      <c r="I8" s="270" t="n"/>
      <c r="J8" s="270" t="n"/>
      <c r="K8" s="271" t="n"/>
      <c r="L8" s="98" t="n"/>
      <c r="M8" s="86" t="inlineStr">
        <is>
          <t>Время загрузки</t>
        </is>
      </c>
      <c r="N8" s="272" t="n">
        <v>0.3333333333333333</v>
      </c>
      <c r="O8" s="252" t="n"/>
      <c r="P8" s="98" t="n"/>
      <c r="Q8" s="1" t="n"/>
      <c r="R8" s="253" t="n"/>
      <c r="S8" s="264" t="n"/>
      <c r="T8" s="265" t="n"/>
      <c r="U8" s="98" t="n"/>
      <c r="V8" s="98" t="n"/>
      <c r="W8" s="98" t="n"/>
      <c r="X8" s="98" t="n"/>
      <c r="Y8" s="75" t="n"/>
    </row>
    <row r="9" ht="16.5" customHeight="1">
      <c r="A9" s="200" t="inlineStr"/>
      <c r="B9" s="273" t="n"/>
      <c r="C9" s="273" t="n"/>
      <c r="D9" s="201" t="inlineStr"/>
      <c r="E9" s="274" t="n"/>
      <c r="F9" s="200" t="inlineStr"/>
      <c r="G9" s="273" t="n"/>
      <c r="H9" s="202" t="inlineStr"/>
      <c r="I9" s="274" t="n"/>
      <c r="J9" s="202" t="inlineStr"/>
      <c r="K9" s="274" t="n"/>
      <c r="L9" s="98" t="n"/>
      <c r="M9" s="89" t="inlineStr">
        <is>
          <t>Дата доставки</t>
        </is>
      </c>
      <c r="N9" s="251" t="n"/>
      <c r="O9" s="252" t="n"/>
      <c r="P9" s="98" t="n"/>
      <c r="Q9" s="1" t="n"/>
      <c r="R9" s="253" t="n"/>
      <c r="S9" s="275" t="n"/>
      <c r="T9" s="276" t="n"/>
      <c r="U9" s="90" t="n"/>
      <c r="V9" s="90" t="n"/>
      <c r="W9" s="90" t="n"/>
      <c r="X9" s="90" t="n"/>
      <c r="Y9" s="75" t="n"/>
    </row>
    <row r="10" ht="16.5" customHeight="1">
      <c r="A10" s="242" t="inlineStr"/>
      <c r="B10" s="1" t="n"/>
      <c r="C10" s="1" t="n"/>
      <c r="D10" s="243" t="n"/>
      <c r="E10" s="18" t="n"/>
      <c r="F10" s="242" t="inlineStr"/>
      <c r="G10" s="1" t="n"/>
      <c r="H10" s="197" t="inlineStr"/>
      <c r="I10" s="1" t="n"/>
      <c r="J10" s="1" t="n"/>
      <c r="K10" s="1" t="n"/>
      <c r="L10" s="98" t="n"/>
      <c r="M10" s="89" t="inlineStr">
        <is>
          <t>Время доставки</t>
        </is>
      </c>
      <c r="N10" s="272" t="n"/>
      <c r="O10" s="252" t="n"/>
      <c r="P10" s="98" t="n"/>
      <c r="Q10" s="98" t="n"/>
      <c r="R10" s="86" t="inlineStr">
        <is>
          <t>КОД Аксапты Клиента</t>
        </is>
      </c>
      <c r="S10" s="277" t="inlineStr">
        <is>
          <t>590704</t>
        </is>
      </c>
      <c r="T10" s="278" t="n"/>
      <c r="U10" s="91" t="n"/>
      <c r="V10" s="91" t="n"/>
      <c r="W10" s="91" t="n"/>
      <c r="X10" s="91" t="n"/>
      <c r="Y10" s="75" t="n"/>
    </row>
    <row r="11" ht="16.5" customHeight="1">
      <c r="A11" s="92" t="inlineStr">
        <is>
          <t>Справочная информация:</t>
        </is>
      </c>
      <c r="B11" s="93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8" t="n"/>
      <c r="M11" s="89" t="inlineStr">
        <is>
          <t>Время доставки 2 машины</t>
        </is>
      </c>
      <c r="N11" s="272" t="n"/>
      <c r="O11" s="252" t="n"/>
      <c r="P11" s="98" t="n"/>
      <c r="Q11" s="98" t="n"/>
      <c r="R11" s="86" t="inlineStr">
        <is>
          <t>Тип заказа</t>
        </is>
      </c>
      <c r="S11" s="279" t="inlineStr">
        <is>
          <t>Основной заказ</t>
        </is>
      </c>
      <c r="T11" s="280" t="n"/>
      <c r="U11" s="281" t="n"/>
      <c r="V11" s="281" t="n"/>
      <c r="W11" s="281" t="n"/>
      <c r="X11" s="281" t="n"/>
      <c r="Y11" s="75" t="n"/>
    </row>
    <row r="12" ht="14.45" customHeight="1">
      <c r="A12" s="282" t="inlineStr">
        <is>
          <t>Телефоны для заказов: 8(919)002-63-01  E-mail: kolbasa@abiproduct.ru  Телефон сотрудников склада: 8 (910) 775-52-91</t>
        </is>
      </c>
      <c r="B12" s="245" t="n"/>
      <c r="C12" s="245" t="n"/>
      <c r="D12" s="245" t="n"/>
      <c r="E12" s="245" t="n"/>
      <c r="F12" s="245" t="n"/>
      <c r="G12" s="245" t="n"/>
      <c r="H12" s="245" t="n"/>
      <c r="I12" s="245" t="n"/>
      <c r="J12" s="245" t="n"/>
      <c r="K12" s="246" t="n"/>
      <c r="L12" s="98" t="n"/>
      <c r="M12" s="86" t="inlineStr">
        <is>
          <t>Время доставки 3 машины</t>
        </is>
      </c>
      <c r="N12" s="283" t="n"/>
      <c r="O12" s="263" t="n"/>
      <c r="P12" s="95" t="n"/>
      <c r="R12" s="86" t="inlineStr"/>
      <c r="S12" s="196" t="n"/>
      <c r="T12" s="273" t="n"/>
      <c r="V12" s="98" t="n"/>
      <c r="W12" s="98" t="n"/>
      <c r="X12" s="98" t="n"/>
      <c r="Y12" s="75" t="n"/>
    </row>
    <row r="13" ht="14.45" customHeight="1">
      <c r="A13" s="282" t="inlineStr">
        <is>
          <t>График приема заказов: Заказы принимаются за ДВА дня до отгрузки Пн-Пт: с 9:00 до 14:00, Суб., Вс. - до 12:00</t>
        </is>
      </c>
      <c r="B13" s="245" t="n"/>
      <c r="C13" s="245" t="n"/>
      <c r="D13" s="245" t="n"/>
      <c r="E13" s="245" t="n"/>
      <c r="F13" s="245" t="n"/>
      <c r="G13" s="245" t="n"/>
      <c r="H13" s="245" t="n"/>
      <c r="I13" s="245" t="n"/>
      <c r="J13" s="245" t="n"/>
      <c r="K13" s="246" t="n"/>
      <c r="L13" s="89" t="n"/>
      <c r="M13" s="89" t="inlineStr">
        <is>
          <t>Время доставки 4 машины</t>
        </is>
      </c>
      <c r="N13" s="279" t="n"/>
      <c r="O13" s="280" t="n"/>
      <c r="P13" s="95" t="n"/>
      <c r="U13" s="96" t="n"/>
      <c r="V13" s="96" t="n"/>
      <c r="W13" s="96" t="n"/>
      <c r="X13" s="96" t="n"/>
      <c r="Y13" s="75" t="n"/>
    </row>
    <row r="14" ht="14.45" customHeight="1">
      <c r="A14" s="282" t="inlineStr">
        <is>
          <t>Телефон менеджера по логистике: 8 (919) 012-30-55 - по вопросам доставки продукции</t>
        </is>
      </c>
      <c r="B14" s="245" t="n"/>
      <c r="C14" s="245" t="n"/>
      <c r="D14" s="245" t="n"/>
      <c r="E14" s="245" t="n"/>
      <c r="F14" s="245" t="n"/>
      <c r="G14" s="245" t="n"/>
      <c r="H14" s="245" t="n"/>
      <c r="I14" s="245" t="n"/>
      <c r="J14" s="245" t="n"/>
      <c r="K14" s="246" t="n"/>
      <c r="U14" s="97" t="n"/>
      <c r="V14" s="97" t="n"/>
      <c r="W14" s="97" t="n"/>
      <c r="X14" s="97" t="n"/>
      <c r="Y14" s="75" t="n"/>
    </row>
    <row r="15" ht="14.45" customHeight="1">
      <c r="A15" s="284" t="inlineStr">
        <is>
          <t>Телефон по работе с претензиями/жалобами (WhatSapp): 8 (980) 757-69-93       E-mail: Claims@abiproduct.ru</t>
        </is>
      </c>
      <c r="B15" s="245" t="n"/>
      <c r="C15" s="245" t="n"/>
      <c r="D15" s="245" t="n"/>
      <c r="E15" s="245" t="n"/>
      <c r="F15" s="245" t="n"/>
      <c r="G15" s="245" t="n"/>
      <c r="H15" s="245" t="n"/>
      <c r="I15" s="245" t="n"/>
      <c r="J15" s="245" t="n"/>
      <c r="K15" s="246" t="n"/>
      <c r="M15" s="187" t="inlineStr">
        <is>
          <t>Кликните на продукт, чтобы просмотреть изображение</t>
        </is>
      </c>
      <c r="U15" s="98" t="n"/>
      <c r="V15" s="98" t="n"/>
      <c r="W15" s="98" t="n"/>
      <c r="X15" s="98" t="n"/>
      <c r="Y15" s="75" t="n"/>
    </row>
    <row r="16">
      <c r="A16" s="1" t="n"/>
      <c r="B16" s="99" t="n"/>
      <c r="C16" s="99" t="n"/>
      <c r="D16" s="100" t="n"/>
      <c r="E16" s="100" t="n"/>
      <c r="F16" s="100" t="n"/>
      <c r="G16" s="100" t="n"/>
      <c r="H16" s="101" t="n"/>
      <c r="I16" s="101" t="n"/>
      <c r="J16" s="101" t="n"/>
      <c r="K16" s="101" t="n"/>
      <c r="L16" s="101" t="n"/>
      <c r="M16" s="285" t="n"/>
      <c r="N16" s="285" t="n"/>
      <c r="O16" s="285" t="n"/>
      <c r="P16" s="285" t="n"/>
      <c r="Q16" s="285" t="n"/>
      <c r="R16" s="101" t="n"/>
      <c r="S16" s="101" t="n"/>
      <c r="T16" s="102" t="n"/>
      <c r="U16" s="286" t="n"/>
      <c r="V16" s="286" t="n"/>
      <c r="W16" s="286" t="n"/>
      <c r="X16" s="286" t="n"/>
      <c r="Y16" s="286" t="n"/>
    </row>
    <row r="17" ht="14.45" customHeight="1">
      <c r="A17" s="21" t="inlineStr">
        <is>
          <t>Код единицы продаж</t>
        </is>
      </c>
      <c r="B17" s="21" t="inlineStr">
        <is>
          <t>Код продукта</t>
        </is>
      </c>
      <c r="C17" s="287" t="inlineStr">
        <is>
          <t>Номер варианта</t>
        </is>
      </c>
      <c r="D17" s="21" t="inlineStr">
        <is>
          <t xml:space="preserve">Штрих-код </t>
        </is>
      </c>
      <c r="E17" s="288" t="n"/>
      <c r="F17" s="21" t="inlineStr">
        <is>
          <t>Вес нетто штуки, кг</t>
        </is>
      </c>
      <c r="G17" s="21" t="inlineStr">
        <is>
          <t>Кол-во штук в коробе, шт</t>
        </is>
      </c>
      <c r="H17" s="21" t="inlineStr">
        <is>
          <t>Вес нетто короба, кг</t>
        </is>
      </c>
      <c r="I17" s="21" t="inlineStr">
        <is>
          <t>Вес брутто короба, кг</t>
        </is>
      </c>
      <c r="J17" s="21" t="inlineStr">
        <is>
          <t>Кол-во кор. на паллте, шт</t>
        </is>
      </c>
      <c r="K17" s="21" t="inlineStr">
        <is>
          <t>Завод</t>
        </is>
      </c>
      <c r="L17" s="21" t="inlineStr">
        <is>
          <t>Срок годности, сут.</t>
        </is>
      </c>
      <c r="M17" s="21" t="inlineStr">
        <is>
          <t>Наименование</t>
        </is>
      </c>
      <c r="N17" s="289" t="n"/>
      <c r="O17" s="289" t="n"/>
      <c r="P17" s="289" t="n"/>
      <c r="Q17" s="288" t="n"/>
      <c r="R17" s="3" t="inlineStr">
        <is>
          <t>Доступно к отгрузке</t>
        </is>
      </c>
      <c r="S17" s="246" t="n"/>
      <c r="T17" s="21" t="inlineStr">
        <is>
          <t>Ед. изм.</t>
        </is>
      </c>
      <c r="U17" s="21" t="inlineStr">
        <is>
          <t>Заказ</t>
        </is>
      </c>
      <c r="V17" s="290" t="inlineStr">
        <is>
          <t>Заказ с округлением до короба</t>
        </is>
      </c>
      <c r="W17" s="291" t="inlineStr">
        <is>
          <t>Объём заказа, м3</t>
        </is>
      </c>
      <c r="X17" s="23" t="inlineStr">
        <is>
          <t>Примечание по продуктку</t>
        </is>
      </c>
      <c r="Y17" s="23" t="inlineStr">
        <is>
          <t>Признак "НОВИНКА"</t>
        </is>
      </c>
    </row>
    <row r="18">
      <c r="A18" s="292" t="n"/>
      <c r="B18" s="292" t="n"/>
      <c r="C18" s="292" t="n"/>
      <c r="D18" s="293" t="n"/>
      <c r="E18" s="294" t="n"/>
      <c r="F18" s="21" t="inlineStr">
        <is>
          <t>пачки, кг</t>
        </is>
      </c>
      <c r="G18" s="21" t="inlineStr">
        <is>
          <t>в кор, шт</t>
        </is>
      </c>
      <c r="H18" s="21" t="inlineStr">
        <is>
          <t>коробки</t>
        </is>
      </c>
      <c r="I18" s="21" t="inlineStr">
        <is>
          <t>коробки</t>
        </is>
      </c>
      <c r="J18" s="292" t="n"/>
      <c r="K18" s="292" t="n"/>
      <c r="L18" s="292" t="n"/>
      <c r="M18" s="293" t="n"/>
      <c r="N18" s="295" t="n"/>
      <c r="O18" s="295" t="n"/>
      <c r="P18" s="295" t="n"/>
      <c r="Q18" s="294" t="n"/>
      <c r="R18" s="3" t="inlineStr">
        <is>
          <t>начиная с</t>
        </is>
      </c>
      <c r="S18" s="3" t="inlineStr">
        <is>
          <t>до</t>
        </is>
      </c>
      <c r="T18" s="292" t="n"/>
      <c r="U18" s="292" t="n"/>
      <c r="V18" s="296" t="n"/>
      <c r="W18" s="297" t="n"/>
      <c r="X18" s="298" t="n"/>
      <c r="Y18" s="298" t="n"/>
    </row>
    <row r="19" ht="20.25" customHeight="1">
      <c r="A19" s="163" t="inlineStr">
        <is>
          <t>Ядрена копоть</t>
        </is>
      </c>
      <c r="B19" s="299" t="n"/>
      <c r="C19" s="299" t="n"/>
      <c r="D19" s="299" t="n"/>
      <c r="E19" s="299" t="n"/>
      <c r="F19" s="299" t="n"/>
      <c r="G19" s="299" t="n"/>
      <c r="H19" s="299" t="n"/>
      <c r="I19" s="299" t="n"/>
      <c r="J19" s="299" t="n"/>
      <c r="K19" s="299" t="n"/>
      <c r="L19" s="299" t="n"/>
      <c r="M19" s="299" t="n"/>
      <c r="N19" s="299" t="n"/>
      <c r="O19" s="299" t="n"/>
      <c r="P19" s="299" t="n"/>
      <c r="Q19" s="299" t="n"/>
      <c r="R19" s="299" t="n"/>
      <c r="S19" s="299" t="n"/>
      <c r="T19" s="299" t="n"/>
      <c r="U19" s="299" t="n"/>
      <c r="V19" s="299" t="n"/>
      <c r="W19" s="299" t="n"/>
      <c r="X19" s="113" t="n"/>
      <c r="Y19" s="113" t="n"/>
    </row>
    <row r="20">
      <c r="A20" s="11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12" t="n"/>
      <c r="Y20" s="112" t="n"/>
    </row>
    <row r="21">
      <c r="A21" s="134" t="inlineStr">
        <is>
          <t>Копченые колбасы</t>
        </is>
      </c>
      <c r="B21" s="295" t="n"/>
      <c r="C21" s="295" t="n"/>
      <c r="D21" s="295" t="n"/>
      <c r="E21" s="295" t="n"/>
      <c r="F21" s="295" t="n"/>
      <c r="G21" s="295" t="n"/>
      <c r="H21" s="295" t="n"/>
      <c r="I21" s="295" t="n"/>
      <c r="J21" s="295" t="n"/>
      <c r="K21" s="295" t="n"/>
      <c r="L21" s="295" t="n"/>
      <c r="M21" s="295" t="n"/>
      <c r="N21" s="295" t="n"/>
      <c r="O21" s="295" t="n"/>
      <c r="P21" s="295" t="n"/>
      <c r="Q21" s="295" t="n"/>
      <c r="R21" s="295" t="n"/>
      <c r="S21" s="295" t="n"/>
      <c r="T21" s="295" t="n"/>
      <c r="U21" s="295" t="n"/>
      <c r="V21" s="295" t="n"/>
      <c r="W21" s="295" t="n"/>
      <c r="X21" s="111" t="n"/>
      <c r="Y21" s="111" t="n"/>
    </row>
    <row r="22" ht="14.45" customHeight="1">
      <c r="A22" s="136" t="inlineStr">
        <is>
          <t>SU002447</t>
        </is>
      </c>
      <c r="B22" s="136" t="inlineStr">
        <is>
          <t>P002730</t>
        </is>
      </c>
      <c r="C22" s="104" t="n">
        <v>4301031106</v>
      </c>
      <c r="D22" s="300" t="n">
        <v>4607091389258</v>
      </c>
      <c r="E22" s="258" t="n"/>
      <c r="F22" s="5" t="n">
        <v>0.3</v>
      </c>
      <c r="G22" s="6" t="n">
        <v>6</v>
      </c>
      <c r="H22" s="5" t="n">
        <v>1.8</v>
      </c>
      <c r="I22" s="5" t="n">
        <v>2</v>
      </c>
      <c r="J22" s="6" t="n">
        <v>156</v>
      </c>
      <c r="K22" s="105" t="inlineStr">
        <is>
          <t>СК2</t>
        </is>
      </c>
      <c r="L22" s="6" t="n">
        <v>35</v>
      </c>
      <c r="M22" s="301" t="inlineStr">
        <is>
          <t>В/к колбасы Колбаски Бюргерсы Ядрена копоть 0,3 Ядрена копоть</t>
        </is>
      </c>
      <c r="N22" s="302" t="n"/>
      <c r="O22" s="302" t="n"/>
      <c r="P22" s="302" t="n"/>
      <c r="Q22" s="278" t="n"/>
      <c r="R22" s="7" t="inlineStr"/>
      <c r="S22" s="7" t="inlineStr"/>
      <c r="T22" s="8" t="inlineStr">
        <is>
          <t>кг</t>
        </is>
      </c>
      <c r="U22" s="106" t="n">
        <v>0</v>
      </c>
      <c r="V22" s="107">
        <f>IFERROR(IF(U22="",0,CEILING((U22/$H22),1)*$H22),"")</f>
        <v/>
      </c>
      <c r="W22" s="9">
        <f>IFERROR(IF(V22=0,"",ROUNDUP(V22/H22,0)*0.00753),"")</f>
        <v/>
      </c>
      <c r="X22" s="10" t="inlineStr"/>
      <c r="Y22" s="11" t="inlineStr"/>
    </row>
    <row r="23">
      <c r="A23" s="119" t="n"/>
      <c r="B23" s="289" t="n"/>
      <c r="C23" s="289" t="n"/>
      <c r="D23" s="289" t="n"/>
      <c r="E23" s="289" t="n"/>
      <c r="F23" s="289" t="n"/>
      <c r="G23" s="289" t="n"/>
      <c r="H23" s="289" t="n"/>
      <c r="I23" s="289" t="n"/>
      <c r="J23" s="289" t="n"/>
      <c r="K23" s="289" t="n"/>
      <c r="L23" s="303" t="n"/>
      <c r="M23" s="304" t="inlineStr">
        <is>
          <t>Итого</t>
        </is>
      </c>
      <c r="N23" s="267" t="n"/>
      <c r="O23" s="267" t="n"/>
      <c r="P23" s="267" t="n"/>
      <c r="Q23" s="267" t="n"/>
      <c r="R23" s="267" t="n"/>
      <c r="S23" s="268" t="n"/>
      <c r="T23" s="12" t="inlineStr">
        <is>
          <t>кор</t>
        </is>
      </c>
      <c r="U23" s="13">
        <f>IFERROR(U22/H22,"0")</f>
        <v/>
      </c>
      <c r="V23" s="13">
        <f>IFERROR(V22/H22,"0")</f>
        <v/>
      </c>
      <c r="W23" s="13">
        <f>IFERROR(IF(W22="",0,W22),"0")</f>
        <v/>
      </c>
      <c r="X23" s="14" t="n"/>
      <c r="Y23" s="1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05" t="n"/>
      <c r="M24" s="304" t="inlineStr">
        <is>
          <t>Итого</t>
        </is>
      </c>
      <c r="N24" s="267" t="n"/>
      <c r="O24" s="267" t="n"/>
      <c r="P24" s="267" t="n"/>
      <c r="Q24" s="267" t="n"/>
      <c r="R24" s="267" t="n"/>
      <c r="S24" s="268" t="n"/>
      <c r="T24" s="12" t="inlineStr">
        <is>
          <t>кг</t>
        </is>
      </c>
      <c r="U24" s="13">
        <f>IFERROR(SUM(U22:U22),"0")</f>
        <v/>
      </c>
      <c r="V24" s="13">
        <f>IFERROR(SUM(V22:V22),"0")</f>
        <v/>
      </c>
      <c r="W24" s="12" t="n"/>
      <c r="X24" s="14" t="n"/>
      <c r="Y24" s="14" t="n"/>
    </row>
    <row r="25">
      <c r="A25" s="134" t="inlineStr">
        <is>
          <t>Сосиски</t>
        </is>
      </c>
      <c r="B25" s="295" t="n"/>
      <c r="C25" s="295" t="n"/>
      <c r="D25" s="295" t="n"/>
      <c r="E25" s="295" t="n"/>
      <c r="F25" s="295" t="n"/>
      <c r="G25" s="295" t="n"/>
      <c r="H25" s="295" t="n"/>
      <c r="I25" s="295" t="n"/>
      <c r="J25" s="295" t="n"/>
      <c r="K25" s="295" t="n"/>
      <c r="L25" s="295" t="n"/>
      <c r="M25" s="295" t="n"/>
      <c r="N25" s="295" t="n"/>
      <c r="O25" s="295" t="n"/>
      <c r="P25" s="295" t="n"/>
      <c r="Q25" s="295" t="n"/>
      <c r="R25" s="295" t="n"/>
      <c r="S25" s="295" t="n"/>
      <c r="T25" s="295" t="n"/>
      <c r="U25" s="295" t="n"/>
      <c r="V25" s="295" t="n"/>
      <c r="W25" s="295" t="n"/>
      <c r="X25" s="111" t="n"/>
      <c r="Y25" s="111" t="n"/>
    </row>
    <row r="26" ht="14.45" customHeight="1">
      <c r="A26" s="136" t="inlineStr">
        <is>
          <t>SU002155</t>
        </is>
      </c>
      <c r="B26" s="136" t="inlineStr">
        <is>
          <t>P002325</t>
        </is>
      </c>
      <c r="C26" s="104" t="n">
        <v>4301051176</v>
      </c>
      <c r="D26" s="300" t="n">
        <v>4607091383881</v>
      </c>
      <c r="E26" s="258" t="n"/>
      <c r="F26" s="5" t="n">
        <v>0.33</v>
      </c>
      <c r="G26" s="6" t="n">
        <v>6</v>
      </c>
      <c r="H26" s="5" t="n">
        <v>1.98</v>
      </c>
      <c r="I26" s="5" t="n">
        <v>2.246</v>
      </c>
      <c r="J26" s="6" t="n">
        <v>156</v>
      </c>
      <c r="K26" s="105" t="inlineStr">
        <is>
          <t>СК2</t>
        </is>
      </c>
      <c r="L26" s="6" t="n">
        <v>35</v>
      </c>
      <c r="M26" s="306" t="inlineStr">
        <is>
          <t>Сосиски Классические Ядрена копоть Фикс.вес 0,33 ц/о мгс Ядрена копоть</t>
        </is>
      </c>
      <c r="N26" s="307" t="n"/>
      <c r="O26" s="307" t="n"/>
      <c r="P26" s="307" t="n"/>
      <c r="Q26" s="258" t="n"/>
      <c r="R26" s="7" t="inlineStr"/>
      <c r="S26" s="7" t="inlineStr"/>
      <c r="T26" s="8" t="inlineStr">
        <is>
          <t>кг</t>
        </is>
      </c>
      <c r="U26" s="106" t="n">
        <v>0</v>
      </c>
      <c r="V26" s="107">
        <f>IFERROR(IF(U26="",0,CEILING((U26/$H26),1)*$H26),"")</f>
        <v/>
      </c>
      <c r="W26" s="9">
        <f>IFERROR(IF(V26=0,"",ROUNDUP(V26/H26,0)*0.00753),"")</f>
        <v/>
      </c>
      <c r="X26" s="10" t="inlineStr"/>
      <c r="Y26" s="11" t="inlineStr"/>
    </row>
    <row r="27" ht="14.45" customHeight="1">
      <c r="A27" s="136" t="inlineStr">
        <is>
          <t>SU000341</t>
        </is>
      </c>
      <c r="B27" s="136" t="inlineStr">
        <is>
          <t>P002465</t>
        </is>
      </c>
      <c r="C27" s="104" t="n">
        <v>4301051172</v>
      </c>
      <c r="D27" s="300" t="n">
        <v>4607091388237</v>
      </c>
      <c r="E27" s="258" t="n"/>
      <c r="F27" s="5" t="n">
        <v>0.42</v>
      </c>
      <c r="G27" s="6" t="n">
        <v>6</v>
      </c>
      <c r="H27" s="5" t="n">
        <v>2.52</v>
      </c>
      <c r="I27" s="5" t="n">
        <v>2.786</v>
      </c>
      <c r="J27" s="6" t="n">
        <v>156</v>
      </c>
      <c r="K27" s="105" t="inlineStr">
        <is>
          <t>СК2</t>
        </is>
      </c>
      <c r="L27" s="6" t="n">
        <v>35</v>
      </c>
      <c r="M27" s="306" t="inlineStr">
        <is>
          <t>Сосиски Классические Ядрена копоть Фикс.вес 0,42 ц/о мгс Ядрена копоть</t>
        </is>
      </c>
      <c r="N27" s="307" t="n"/>
      <c r="O27" s="307" t="n"/>
      <c r="P27" s="307" t="n"/>
      <c r="Q27" s="258" t="n"/>
      <c r="R27" s="7" t="inlineStr"/>
      <c r="S27" s="7" t="inlineStr"/>
      <c r="T27" s="8" t="inlineStr">
        <is>
          <t>кг</t>
        </is>
      </c>
      <c r="U27" s="106" t="n">
        <v>0</v>
      </c>
      <c r="V27" s="107">
        <f>IFERROR(IF(U27="",0,CEILING((U27/$H27),1)*$H27),"")</f>
        <v/>
      </c>
      <c r="W27" s="9">
        <f>IFERROR(IF(V27=0,"",ROUNDUP(V27/H27,0)*0.00753),"")</f>
        <v/>
      </c>
      <c r="X27" s="10" t="inlineStr"/>
      <c r="Y27" s="11" t="inlineStr"/>
    </row>
    <row r="28" ht="14.45" customHeight="1">
      <c r="A28" s="136" t="inlineStr">
        <is>
          <t>SU002230</t>
        </is>
      </c>
      <c r="B28" s="136" t="inlineStr">
        <is>
          <t>P002425</t>
        </is>
      </c>
      <c r="C28" s="104" t="n">
        <v>4301051180</v>
      </c>
      <c r="D28" s="300" t="n">
        <v>4607091383935</v>
      </c>
      <c r="E28" s="258" t="n"/>
      <c r="F28" s="5" t="n">
        <v>0.33</v>
      </c>
      <c r="G28" s="6" t="n">
        <v>6</v>
      </c>
      <c r="H28" s="5" t="n">
        <v>1.98</v>
      </c>
      <c r="I28" s="5" t="n">
        <v>2.246</v>
      </c>
      <c r="J28" s="6" t="n">
        <v>156</v>
      </c>
      <c r="K28" s="105" t="inlineStr">
        <is>
          <t>СК2</t>
        </is>
      </c>
      <c r="L28" s="6" t="n">
        <v>30</v>
      </c>
      <c r="M28" s="306" t="inlineStr">
        <is>
          <t>Сосиски с горчицей Ядрена копоть Фикс.вес 0,33 ц/о мгс Ядрена копоть</t>
        </is>
      </c>
      <c r="N28" s="307" t="n"/>
      <c r="O28" s="307" t="n"/>
      <c r="P28" s="307" t="n"/>
      <c r="Q28" s="258" t="n"/>
      <c r="R28" s="7" t="inlineStr"/>
      <c r="S28" s="7" t="inlineStr"/>
      <c r="T28" s="8" t="inlineStr">
        <is>
          <t>кг</t>
        </is>
      </c>
      <c r="U28" s="106" t="n">
        <v>0</v>
      </c>
      <c r="V28" s="107">
        <f>IFERROR(IF(U28="",0,CEILING((U28/$H28),1)*$H28),"")</f>
        <v/>
      </c>
      <c r="W28" s="9">
        <f>IFERROR(IF(V28=0,"",ROUNDUP(V28/H28,0)*0.00753),"")</f>
        <v/>
      </c>
      <c r="X28" s="10" t="inlineStr"/>
      <c r="Y28" s="11" t="inlineStr"/>
    </row>
    <row r="29" ht="14.45" customHeight="1">
      <c r="A29" s="136" t="inlineStr">
        <is>
          <t>SU002893</t>
        </is>
      </c>
      <c r="B29" s="136" t="inlineStr">
        <is>
          <t>P003317</t>
        </is>
      </c>
      <c r="C29" s="104" t="n">
        <v>4301051426</v>
      </c>
      <c r="D29" s="300" t="n">
        <v>4680115881853</v>
      </c>
      <c r="E29" s="258" t="n"/>
      <c r="F29" s="5" t="n">
        <v>0.33</v>
      </c>
      <c r="G29" s="6" t="n">
        <v>6</v>
      </c>
      <c r="H29" s="5" t="n">
        <v>1.98</v>
      </c>
      <c r="I29" s="5" t="n">
        <v>2.246</v>
      </c>
      <c r="J29" s="6" t="n">
        <v>156</v>
      </c>
      <c r="K29" s="105" t="inlineStr">
        <is>
          <t>СК2</t>
        </is>
      </c>
      <c r="L29" s="6" t="n">
        <v>30</v>
      </c>
      <c r="M29" s="306" t="inlineStr">
        <is>
          <t>Сосиски С соусом Барбекю Ядрена копоть Фикс.вес 0,33 ц/о мгс Ядрена копоть</t>
        </is>
      </c>
      <c r="N29" s="307" t="n"/>
      <c r="O29" s="307" t="n"/>
      <c r="P29" s="307" t="n"/>
      <c r="Q29" s="258" t="n"/>
      <c r="R29" s="7" t="inlineStr"/>
      <c r="S29" s="7" t="inlineStr"/>
      <c r="T29" s="8" t="inlineStr">
        <is>
          <t>кг</t>
        </is>
      </c>
      <c r="U29" s="106" t="n">
        <v>0</v>
      </c>
      <c r="V29" s="107">
        <f>IFERROR(IF(U29="",0,CEILING((U29/$H29),1)*$H29),"")</f>
        <v/>
      </c>
      <c r="W29" s="9">
        <f>IFERROR(IF(V29=0,"",ROUNDUP(V29/H29,0)*0.00753),"")</f>
        <v/>
      </c>
      <c r="X29" s="10" t="inlineStr"/>
      <c r="Y29" s="11" t="inlineStr"/>
    </row>
    <row r="30" ht="14.45" customHeight="1">
      <c r="A30" s="136" t="inlineStr">
        <is>
          <t>SU002154</t>
        </is>
      </c>
      <c r="B30" s="136" t="inlineStr">
        <is>
          <t>P002326</t>
        </is>
      </c>
      <c r="C30" s="104" t="n">
        <v>4301051178</v>
      </c>
      <c r="D30" s="300" t="n">
        <v>4607091383911</v>
      </c>
      <c r="E30" s="258" t="n"/>
      <c r="F30" s="5" t="n">
        <v>0.33</v>
      </c>
      <c r="G30" s="6" t="n">
        <v>6</v>
      </c>
      <c r="H30" s="5" t="n">
        <v>1.98</v>
      </c>
      <c r="I30" s="5" t="n">
        <v>2.246</v>
      </c>
      <c r="J30" s="6" t="n">
        <v>156</v>
      </c>
      <c r="K30" s="105" t="inlineStr">
        <is>
          <t>СК2</t>
        </is>
      </c>
      <c r="L30" s="6" t="n">
        <v>35</v>
      </c>
      <c r="M30" s="306" t="inlineStr">
        <is>
          <t>Сосиски с сыром Ядрена копоть Фикс.вес 0,33 ц/о мгс Ядрена копоть</t>
        </is>
      </c>
      <c r="N30" s="307" t="n"/>
      <c r="O30" s="307" t="n"/>
      <c r="P30" s="307" t="n"/>
      <c r="Q30" s="258" t="n"/>
      <c r="R30" s="7" t="inlineStr"/>
      <c r="S30" s="7" t="inlineStr"/>
      <c r="T30" s="8" t="inlineStr">
        <is>
          <t>кг</t>
        </is>
      </c>
      <c r="U30" s="106" t="n">
        <v>0</v>
      </c>
      <c r="V30" s="107">
        <f>IFERROR(IF(U30="",0,CEILING((U30/$H30),1)*$H30),"")</f>
        <v/>
      </c>
      <c r="W30" s="9">
        <f>IFERROR(IF(V30=0,"",ROUNDUP(V30/H30,0)*0.00753),"")</f>
        <v/>
      </c>
      <c r="X30" s="10" t="inlineStr"/>
      <c r="Y30" s="11" t="inlineStr"/>
    </row>
    <row r="31" ht="14.45" customHeight="1">
      <c r="A31" s="136" t="inlineStr">
        <is>
          <t>SU000152</t>
        </is>
      </c>
      <c r="B31" s="136" t="inlineStr">
        <is>
          <t>P002466</t>
        </is>
      </c>
      <c r="C31" s="104" t="n">
        <v>4301051174</v>
      </c>
      <c r="D31" s="300" t="n">
        <v>4607091388244</v>
      </c>
      <c r="E31" s="258" t="n"/>
      <c r="F31" s="5" t="n">
        <v>0.42</v>
      </c>
      <c r="G31" s="6" t="n">
        <v>6</v>
      </c>
      <c r="H31" s="5" t="n">
        <v>2.52</v>
      </c>
      <c r="I31" s="5" t="n">
        <v>2.786</v>
      </c>
      <c r="J31" s="6" t="n">
        <v>156</v>
      </c>
      <c r="K31" s="105" t="inlineStr">
        <is>
          <t>СК2</t>
        </is>
      </c>
      <c r="L31" s="6" t="n">
        <v>35</v>
      </c>
      <c r="M31" s="301" t="inlineStr">
        <is>
          <t>Сосиски с сыром Ядрена копоть Фикс.вес 0,42 ц/о мгс Ядрена копоть</t>
        </is>
      </c>
      <c r="N31" s="302" t="n"/>
      <c r="O31" s="302" t="n"/>
      <c r="P31" s="302" t="n"/>
      <c r="Q31" s="278" t="n"/>
      <c r="R31" s="7" t="inlineStr"/>
      <c r="S31" s="7" t="inlineStr"/>
      <c r="T31" s="8" t="inlineStr">
        <is>
          <t>кг</t>
        </is>
      </c>
      <c r="U31" s="106" t="n">
        <v>0</v>
      </c>
      <c r="V31" s="107">
        <f>IFERROR(IF(U31="",0,CEILING((U31/$H31),1)*$H31),"")</f>
        <v/>
      </c>
      <c r="W31" s="9">
        <f>IFERROR(IF(V31=0,"",ROUNDUP(V31/H31,0)*0.00753),"")</f>
        <v/>
      </c>
      <c r="X31" s="10" t="inlineStr"/>
      <c r="Y31" s="11" t="inlineStr"/>
    </row>
    <row r="32">
      <c r="A32" s="119" t="n"/>
      <c r="B32" s="289" t="n"/>
      <c r="C32" s="289" t="n"/>
      <c r="D32" s="289" t="n"/>
      <c r="E32" s="289" t="n"/>
      <c r="F32" s="289" t="n"/>
      <c r="G32" s="289" t="n"/>
      <c r="H32" s="289" t="n"/>
      <c r="I32" s="289" t="n"/>
      <c r="J32" s="289" t="n"/>
      <c r="K32" s="289" t="n"/>
      <c r="L32" s="303" t="n"/>
      <c r="M32" s="304" t="inlineStr">
        <is>
          <t>Итого</t>
        </is>
      </c>
      <c r="N32" s="267" t="n"/>
      <c r="O32" s="267" t="n"/>
      <c r="P32" s="267" t="n"/>
      <c r="Q32" s="267" t="n"/>
      <c r="R32" s="267" t="n"/>
      <c r="S32" s="268" t="n"/>
      <c r="T32" s="12" t="inlineStr">
        <is>
          <t>кор</t>
        </is>
      </c>
      <c r="U32" s="13">
        <f>IFERROR(U26/H26,"0")+IFERROR(U27/H27,"0")+IFERROR(U28/H28,"0")+IFERROR(U29/H29,"0")+IFERROR(U30/H30,"0")+IFERROR(U31/H31,"0")</f>
        <v/>
      </c>
      <c r="V32" s="13">
        <f>IFERROR(V26/H26,"0")+IFERROR(V27/H27,"0")+IFERROR(V28/H28,"0")+IFERROR(V29/H29,"0")+IFERROR(V30/H30,"0")+IFERROR(V31/H31,"0")</f>
        <v/>
      </c>
      <c r="W32" s="13">
        <f>IFERROR(IF(W26="",0,W26),"0")+IFERROR(IF(W27="",0,W27),"0")+IFERROR(IF(W28="",0,W28),"0")+IFERROR(IF(W29="",0,W29),"0")+IFERROR(IF(W30="",0,W30),"0")+IFERROR(IF(W31="",0,W31),"0")</f>
        <v/>
      </c>
      <c r="X32" s="14" t="n"/>
      <c r="Y32" s="1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05" t="n"/>
      <c r="M33" s="304" t="inlineStr">
        <is>
          <t>Итого</t>
        </is>
      </c>
      <c r="N33" s="267" t="n"/>
      <c r="O33" s="267" t="n"/>
      <c r="P33" s="267" t="n"/>
      <c r="Q33" s="267" t="n"/>
      <c r="R33" s="267" t="n"/>
      <c r="S33" s="268" t="n"/>
      <c r="T33" s="12" t="inlineStr">
        <is>
          <t>кг</t>
        </is>
      </c>
      <c r="U33" s="13">
        <f>IFERROR(SUM(U26:U31),"0")</f>
        <v/>
      </c>
      <c r="V33" s="13">
        <f>IFERROR(SUM(V26:V31),"0")</f>
        <v/>
      </c>
      <c r="W33" s="12" t="n"/>
      <c r="X33" s="14" t="n"/>
      <c r="Y33" s="14" t="n"/>
    </row>
    <row r="34">
      <c r="A34" s="134" t="inlineStr">
        <is>
          <t>Сырокопченые колбасы</t>
        </is>
      </c>
      <c r="B34" s="295" t="n"/>
      <c r="C34" s="295" t="n"/>
      <c r="D34" s="295" t="n"/>
      <c r="E34" s="295" t="n"/>
      <c r="F34" s="295" t="n"/>
      <c r="G34" s="295" t="n"/>
      <c r="H34" s="295" t="n"/>
      <c r="I34" s="295" t="n"/>
      <c r="J34" s="295" t="n"/>
      <c r="K34" s="295" t="n"/>
      <c r="L34" s="295" t="n"/>
      <c r="M34" s="295" t="n"/>
      <c r="N34" s="295" t="n"/>
      <c r="O34" s="295" t="n"/>
      <c r="P34" s="295" t="n"/>
      <c r="Q34" s="295" t="n"/>
      <c r="R34" s="295" t="n"/>
      <c r="S34" s="295" t="n"/>
      <c r="T34" s="295" t="n"/>
      <c r="U34" s="295" t="n"/>
      <c r="V34" s="295" t="n"/>
      <c r="W34" s="295" t="n"/>
      <c r="X34" s="111" t="n"/>
      <c r="Y34" s="111" t="n"/>
    </row>
    <row r="35" ht="20.25" customHeight="1">
      <c r="A35" s="136" t="inlineStr">
        <is>
          <t>SU002050</t>
        </is>
      </c>
      <c r="B35" s="136" t="inlineStr">
        <is>
          <t>P002188</t>
        </is>
      </c>
      <c r="C35" s="104" t="n">
        <v>4301032013</v>
      </c>
      <c r="D35" s="300" t="n">
        <v>4607091388503</v>
      </c>
      <c r="E35" s="258" t="n"/>
      <c r="F35" s="5" t="n">
        <v>0.05</v>
      </c>
      <c r="G35" s="6" t="n">
        <v>12</v>
      </c>
      <c r="H35" s="5" t="n">
        <v>0.6</v>
      </c>
      <c r="I35" s="5" t="n">
        <v>0.842</v>
      </c>
      <c r="J35" s="6" t="n">
        <v>156</v>
      </c>
      <c r="K35" s="105" t="inlineStr">
        <is>
          <t>АК</t>
        </is>
      </c>
      <c r="L35" s="6" t="n">
        <v>120</v>
      </c>
      <c r="M35" s="306" t="inlineStr">
        <is>
          <t>С/к колбасы Мини-салями во вкусом бекона Ядрена копоть Фикс.вес 0,05 б/о Ядрена копоть</t>
        </is>
      </c>
      <c r="N35" s="307" t="n"/>
      <c r="O35" s="307" t="n"/>
      <c r="P35" s="307" t="n"/>
      <c r="Q35" s="258" t="n"/>
      <c r="R35" s="7" t="inlineStr"/>
      <c r="S35" s="7" t="inlineStr"/>
      <c r="T35" s="8" t="inlineStr">
        <is>
          <t>кг</t>
        </is>
      </c>
      <c r="U35" s="106" t="n">
        <v>0</v>
      </c>
      <c r="V35" s="107">
        <f>IFERROR(IF(U35="",0,CEILING((U35/$H35),1)*$H35),"")</f>
        <v/>
      </c>
      <c r="W35" s="9">
        <f>IFERROR(IF(V35=0,"",ROUNDUP(V35/H35,0)*0.00753),"")</f>
        <v/>
      </c>
      <c r="X35" s="10" t="inlineStr"/>
      <c r="Y35" s="11" t="inlineStr"/>
    </row>
    <row r="36" ht="23.25" customHeight="1">
      <c r="A36" s="136" t="inlineStr">
        <is>
          <t>SU002648</t>
        </is>
      </c>
      <c r="B36" s="136" t="inlineStr">
        <is>
          <t>P003009</t>
        </is>
      </c>
      <c r="C36" s="104" t="n">
        <v>4301032036</v>
      </c>
      <c r="D36" s="300" t="n">
        <v>4680115880139</v>
      </c>
      <c r="E36" s="258" t="n"/>
      <c r="F36" s="5" t="n">
        <v>0.025</v>
      </c>
      <c r="G36" s="6" t="n">
        <v>10</v>
      </c>
      <c r="H36" s="5" t="n">
        <v>0.25</v>
      </c>
      <c r="I36" s="5" t="n">
        <v>0.41</v>
      </c>
      <c r="J36" s="6" t="n">
        <v>234</v>
      </c>
      <c r="K36" s="105" t="inlineStr">
        <is>
          <t>МТК</t>
        </is>
      </c>
      <c r="L36" s="6" t="n">
        <v>120</v>
      </c>
      <c r="M36" s="301" t="inlineStr">
        <is>
          <t>С/к колбасы Чипсы сырокопченые с натуральным филе и паприкой Ядрена копоть Фикс.вес 0,025 мгс 120 Ядрена копоть</t>
        </is>
      </c>
      <c r="N36" s="302" t="n"/>
      <c r="O36" s="302" t="n"/>
      <c r="P36" s="302" t="n"/>
      <c r="Q36" s="278" t="n"/>
      <c r="R36" s="7" t="inlineStr"/>
      <c r="S36" s="7" t="inlineStr"/>
      <c r="T36" s="8" t="inlineStr">
        <is>
          <t>кг</t>
        </is>
      </c>
      <c r="U36" s="106" t="n">
        <v>0</v>
      </c>
      <c r="V36" s="107">
        <f>IFERROR(IF(U36="",0,CEILING((U36/$H36),1)*$H36),"")</f>
        <v/>
      </c>
      <c r="W36" s="9">
        <f>IFERROR(IF(V36=0,"",ROUNDUP(V36/H36,0)*0.00502),"")</f>
        <v/>
      </c>
      <c r="X36" s="10" t="inlineStr"/>
      <c r="Y36" s="11" t="inlineStr"/>
    </row>
    <row r="37">
      <c r="A37" s="119" t="n"/>
      <c r="B37" s="289" t="n"/>
      <c r="C37" s="289" t="n"/>
      <c r="D37" s="289" t="n"/>
      <c r="E37" s="289" t="n"/>
      <c r="F37" s="289" t="n"/>
      <c r="G37" s="289" t="n"/>
      <c r="H37" s="289" t="n"/>
      <c r="I37" s="289" t="n"/>
      <c r="J37" s="289" t="n"/>
      <c r="K37" s="289" t="n"/>
      <c r="L37" s="303" t="n"/>
      <c r="M37" s="304" t="inlineStr">
        <is>
          <t>Итого</t>
        </is>
      </c>
      <c r="N37" s="267" t="n"/>
      <c r="O37" s="267" t="n"/>
      <c r="P37" s="267" t="n"/>
      <c r="Q37" s="267" t="n"/>
      <c r="R37" s="267" t="n"/>
      <c r="S37" s="268" t="n"/>
      <c r="T37" s="12" t="inlineStr">
        <is>
          <t>кор</t>
        </is>
      </c>
      <c r="U37" s="13">
        <f>IFERROR(U35/H35,"0")+IFERROR(U36/H36,"0")</f>
        <v/>
      </c>
      <c r="V37" s="13">
        <f>IFERROR(V35/H35,"0")+IFERROR(V36/H36,"0")</f>
        <v/>
      </c>
      <c r="W37" s="13">
        <f>IFERROR(IF(W35="",0,W35),"0")+IFERROR(IF(W36="",0,W36),"0")</f>
        <v/>
      </c>
      <c r="X37" s="14" t="n"/>
      <c r="Y37" s="1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305" t="n"/>
      <c r="M38" s="304" t="inlineStr">
        <is>
          <t>Итого</t>
        </is>
      </c>
      <c r="N38" s="267" t="n"/>
      <c r="O38" s="267" t="n"/>
      <c r="P38" s="267" t="n"/>
      <c r="Q38" s="267" t="n"/>
      <c r="R38" s="267" t="n"/>
      <c r="S38" s="268" t="n"/>
      <c r="T38" s="12" t="inlineStr">
        <is>
          <t>кг</t>
        </is>
      </c>
      <c r="U38" s="13">
        <f>IFERROR(SUM(U35:U36),"0")</f>
        <v/>
      </c>
      <c r="V38" s="13">
        <f>IFERROR(SUM(V35:V36),"0")</f>
        <v/>
      </c>
      <c r="W38" s="12" t="n"/>
      <c r="X38" s="14" t="n"/>
      <c r="Y38" s="14" t="n"/>
    </row>
    <row r="39">
      <c r="A39" s="134" t="inlineStr">
        <is>
          <t>Продукты из мяса птицы копчено-вареные</t>
        </is>
      </c>
      <c r="B39" s="295" t="n"/>
      <c r="C39" s="295" t="n"/>
      <c r="D39" s="295" t="n"/>
      <c r="E39" s="295" t="n"/>
      <c r="F39" s="295" t="n"/>
      <c r="G39" s="295" t="n"/>
      <c r="H39" s="295" t="n"/>
      <c r="I39" s="295" t="n"/>
      <c r="J39" s="295" t="n"/>
      <c r="K39" s="295" t="n"/>
      <c r="L39" s="295" t="n"/>
      <c r="M39" s="295" t="n"/>
      <c r="N39" s="295" t="n"/>
      <c r="O39" s="295" t="n"/>
      <c r="P39" s="295" t="n"/>
      <c r="Q39" s="295" t="n"/>
      <c r="R39" s="295" t="n"/>
      <c r="S39" s="295" t="n"/>
      <c r="T39" s="295" t="n"/>
      <c r="U39" s="295" t="n"/>
      <c r="V39" s="295" t="n"/>
      <c r="W39" s="295" t="n"/>
      <c r="X39" s="111" t="n"/>
      <c r="Y39" s="111" t="n"/>
    </row>
    <row r="40" ht="93" customHeight="1">
      <c r="A40" s="136" t="inlineStr">
        <is>
          <t>SU001872</t>
        </is>
      </c>
      <c r="B40" s="136" t="inlineStr">
        <is>
          <t>P001933</t>
        </is>
      </c>
      <c r="C40" s="104" t="n">
        <v>4301160001</v>
      </c>
      <c r="D40" s="300" t="n">
        <v>4607091388282</v>
      </c>
      <c r="E40" s="258" t="n"/>
      <c r="F40" s="5" t="n">
        <v>0.3</v>
      </c>
      <c r="G40" s="6" t="n">
        <v>6</v>
      </c>
      <c r="H40" s="5" t="n">
        <v>1.8</v>
      </c>
      <c r="I40" s="5" t="n">
        <v>2.084</v>
      </c>
      <c r="J40" s="6" t="n">
        <v>156</v>
      </c>
      <c r="K40" s="105" t="inlineStr">
        <is>
          <t>АК</t>
        </is>
      </c>
      <c r="L40" s="6" t="n">
        <v>30</v>
      </c>
      <c r="M40" s="301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N40" s="302" t="n"/>
      <c r="O40" s="302" t="n"/>
      <c r="P40" s="302" t="n"/>
      <c r="Q40" s="278" t="n"/>
      <c r="R40" s="7" t="inlineStr"/>
      <c r="S40" s="7" t="inlineStr"/>
      <c r="T40" s="8" t="inlineStr">
        <is>
          <t>кг</t>
        </is>
      </c>
      <c r="U40" s="106" t="n">
        <v>0</v>
      </c>
      <c r="V40" s="107">
        <f>IFERROR(IF(U40="",0,CEILING((U40/$H40),1)*$H40),"")</f>
        <v/>
      </c>
      <c r="W40" s="9">
        <f>IFERROR(IF(V40=0,"",ROUNDUP(V40/H40,0)*0.00753),"")</f>
        <v/>
      </c>
      <c r="X40" s="10" t="inlineStr">
        <is>
          <t>Предзаказ по четвергам до 12:00 на отгрузку со вторника следующей недели</t>
        </is>
      </c>
      <c r="Y40" s="11" t="inlineStr"/>
    </row>
    <row r="41">
      <c r="A41" s="119" t="n"/>
      <c r="B41" s="289" t="n"/>
      <c r="C41" s="289" t="n"/>
      <c r="D41" s="289" t="n"/>
      <c r="E41" s="289" t="n"/>
      <c r="F41" s="289" t="n"/>
      <c r="G41" s="289" t="n"/>
      <c r="H41" s="289" t="n"/>
      <c r="I41" s="289" t="n"/>
      <c r="J41" s="289" t="n"/>
      <c r="K41" s="289" t="n"/>
      <c r="L41" s="303" t="n"/>
      <c r="M41" s="304" t="inlineStr">
        <is>
          <t>Итого</t>
        </is>
      </c>
      <c r="N41" s="267" t="n"/>
      <c r="O41" s="267" t="n"/>
      <c r="P41" s="267" t="n"/>
      <c r="Q41" s="267" t="n"/>
      <c r="R41" s="267" t="n"/>
      <c r="S41" s="268" t="n"/>
      <c r="T41" s="12" t="inlineStr">
        <is>
          <t>кор</t>
        </is>
      </c>
      <c r="U41" s="13">
        <f>IFERROR(U40/H40,"0")</f>
        <v/>
      </c>
      <c r="V41" s="13">
        <f>IFERROR(V40/H40,"0")</f>
        <v/>
      </c>
      <c r="W41" s="13">
        <f>IFERROR(IF(W40="",0,W40),"0")</f>
        <v/>
      </c>
      <c r="X41" s="14" t="n"/>
      <c r="Y41" s="1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305" t="n"/>
      <c r="M42" s="304" t="inlineStr">
        <is>
          <t>Итого</t>
        </is>
      </c>
      <c r="N42" s="267" t="n"/>
      <c r="O42" s="267" t="n"/>
      <c r="P42" s="267" t="n"/>
      <c r="Q42" s="267" t="n"/>
      <c r="R42" s="267" t="n"/>
      <c r="S42" s="268" t="n"/>
      <c r="T42" s="12" t="inlineStr">
        <is>
          <t>кг</t>
        </is>
      </c>
      <c r="U42" s="13">
        <f>IFERROR(SUM(U40:U40),"0")</f>
        <v/>
      </c>
      <c r="V42" s="13">
        <f>IFERROR(SUM(V40:V40),"0")</f>
        <v/>
      </c>
      <c r="W42" s="12" t="n"/>
      <c r="X42" s="14" t="n"/>
      <c r="Y42" s="14" t="n"/>
    </row>
    <row r="43">
      <c r="A43" s="134" t="inlineStr">
        <is>
          <t>Сыровяленые колбасы</t>
        </is>
      </c>
      <c r="B43" s="295" t="n"/>
      <c r="C43" s="295" t="n"/>
      <c r="D43" s="295" t="n"/>
      <c r="E43" s="295" t="n"/>
      <c r="F43" s="295" t="n"/>
      <c r="G43" s="295" t="n"/>
      <c r="H43" s="295" t="n"/>
      <c r="I43" s="295" t="n"/>
      <c r="J43" s="295" t="n"/>
      <c r="K43" s="295" t="n"/>
      <c r="L43" s="295" t="n"/>
      <c r="M43" s="295" t="n"/>
      <c r="N43" s="295" t="n"/>
      <c r="O43" s="295" t="n"/>
      <c r="P43" s="295" t="n"/>
      <c r="Q43" s="295" t="n"/>
      <c r="R43" s="295" t="n"/>
      <c r="S43" s="295" t="n"/>
      <c r="T43" s="295" t="n"/>
      <c r="U43" s="295" t="n"/>
      <c r="V43" s="295" t="n"/>
      <c r="W43" s="295" t="n"/>
      <c r="X43" s="111" t="n"/>
      <c r="Y43" s="111" t="n"/>
    </row>
    <row r="44" ht="20.25" customHeight="1">
      <c r="A44" s="136" t="inlineStr">
        <is>
          <t>SU002049</t>
        </is>
      </c>
      <c r="B44" s="136" t="inlineStr">
        <is>
          <t>P002191</t>
        </is>
      </c>
      <c r="C44" s="104" t="n">
        <v>4301170002</v>
      </c>
      <c r="D44" s="300" t="n">
        <v>4607091389111</v>
      </c>
      <c r="E44" s="258" t="n"/>
      <c r="F44" s="5" t="n">
        <v>0.025</v>
      </c>
      <c r="G44" s="6" t="n">
        <v>10</v>
      </c>
      <c r="H44" s="5" t="n">
        <v>0.25</v>
      </c>
      <c r="I44" s="5" t="n">
        <v>0.492</v>
      </c>
      <c r="J44" s="6" t="n">
        <v>156</v>
      </c>
      <c r="K44" s="105" t="inlineStr">
        <is>
          <t>АК</t>
        </is>
      </c>
      <c r="L44" s="6" t="n">
        <v>120</v>
      </c>
      <c r="M44" s="301" t="inlineStr">
        <is>
          <t>С/к колбасы Чипсы сыровяленые из натурального филе Ядрена копоть Фикс.вес 0,03 пакет мгс 120 Ядрена копоть</t>
        </is>
      </c>
      <c r="N44" s="302" t="n"/>
      <c r="O44" s="302" t="n"/>
      <c r="P44" s="302" t="n"/>
      <c r="Q44" s="278" t="n"/>
      <c r="R44" s="7" t="inlineStr"/>
      <c r="S44" s="7" t="inlineStr"/>
      <c r="T44" s="8" t="inlineStr">
        <is>
          <t>кг</t>
        </is>
      </c>
      <c r="U44" s="106" t="n">
        <v>0</v>
      </c>
      <c r="V44" s="107">
        <f>IFERROR(IF(U44="",0,CEILING((U44/$H44),1)*$H44),"")</f>
        <v/>
      </c>
      <c r="W44" s="9">
        <f>IFERROR(IF(V44=0,"",ROUNDUP(V44/H44,0)*0.00753),"")</f>
        <v/>
      </c>
      <c r="X44" s="10" t="inlineStr"/>
      <c r="Y44" s="11" t="inlineStr"/>
    </row>
    <row r="45">
      <c r="A45" s="119" t="n"/>
      <c r="B45" s="289" t="n"/>
      <c r="C45" s="289" t="n"/>
      <c r="D45" s="289" t="n"/>
      <c r="E45" s="289" t="n"/>
      <c r="F45" s="289" t="n"/>
      <c r="G45" s="289" t="n"/>
      <c r="H45" s="289" t="n"/>
      <c r="I45" s="289" t="n"/>
      <c r="J45" s="289" t="n"/>
      <c r="K45" s="289" t="n"/>
      <c r="L45" s="303" t="n"/>
      <c r="M45" s="304" t="inlineStr">
        <is>
          <t>Итого</t>
        </is>
      </c>
      <c r="N45" s="267" t="n"/>
      <c r="O45" s="267" t="n"/>
      <c r="P45" s="267" t="n"/>
      <c r="Q45" s="267" t="n"/>
      <c r="R45" s="267" t="n"/>
      <c r="S45" s="268" t="n"/>
      <c r="T45" s="12" t="inlineStr">
        <is>
          <t>кор</t>
        </is>
      </c>
      <c r="U45" s="13">
        <f>IFERROR(U44/H44,"0")</f>
        <v/>
      </c>
      <c r="V45" s="13">
        <f>IFERROR(V44/H44,"0")</f>
        <v/>
      </c>
      <c r="W45" s="13">
        <f>IFERROR(IF(W44="",0,W44),"0")</f>
        <v/>
      </c>
      <c r="X45" s="14" t="n"/>
      <c r="Y45" s="14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05" t="n"/>
      <c r="M46" s="304" t="inlineStr">
        <is>
          <t>Итого</t>
        </is>
      </c>
      <c r="N46" s="267" t="n"/>
      <c r="O46" s="267" t="n"/>
      <c r="P46" s="267" t="n"/>
      <c r="Q46" s="267" t="n"/>
      <c r="R46" s="267" t="n"/>
      <c r="S46" s="268" t="n"/>
      <c r="T46" s="12" t="inlineStr">
        <is>
          <t>кг</t>
        </is>
      </c>
      <c r="U46" s="13">
        <f>IFERROR(SUM(U44:U44),"0")</f>
        <v/>
      </c>
      <c r="V46" s="13">
        <f>IFERROR(SUM(V44:V44),"0")</f>
        <v/>
      </c>
      <c r="W46" s="12" t="n"/>
      <c r="X46" s="14" t="n"/>
      <c r="Y46" s="14" t="n"/>
    </row>
    <row r="47" ht="20.25" customHeight="1">
      <c r="A47" s="113" t="inlineStr">
        <is>
          <t>Вязанка</t>
        </is>
      </c>
      <c r="X47" s="113" t="n"/>
      <c r="Y47" s="113" t="n"/>
    </row>
    <row r="48">
      <c r="A48" s="112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12" t="n"/>
      <c r="Y48" s="112" t="n"/>
    </row>
    <row r="49">
      <c r="A49" s="134" t="inlineStr">
        <is>
          <t>Ветчины</t>
        </is>
      </c>
      <c r="B49" s="295" t="n"/>
      <c r="C49" s="295" t="n"/>
      <c r="D49" s="295" t="n"/>
      <c r="E49" s="295" t="n"/>
      <c r="F49" s="295" t="n"/>
      <c r="G49" s="295" t="n"/>
      <c r="H49" s="295" t="n"/>
      <c r="I49" s="295" t="n"/>
      <c r="J49" s="295" t="n"/>
      <c r="K49" s="295" t="n"/>
      <c r="L49" s="295" t="n"/>
      <c r="M49" s="295" t="n"/>
      <c r="N49" s="295" t="n"/>
      <c r="O49" s="295" t="n"/>
      <c r="P49" s="295" t="n"/>
      <c r="Q49" s="295" t="n"/>
      <c r="R49" s="295" t="n"/>
      <c r="S49" s="295" t="n"/>
      <c r="T49" s="295" t="n"/>
      <c r="U49" s="295" t="n"/>
      <c r="V49" s="295" t="n"/>
      <c r="W49" s="295" t="n"/>
      <c r="X49" s="111" t="n"/>
      <c r="Y49" s="111" t="n"/>
    </row>
    <row r="50" ht="14.45" customHeight="1">
      <c r="A50" s="136" t="inlineStr">
        <is>
          <t>SU002828</t>
        </is>
      </c>
      <c r="B50" s="136" t="inlineStr">
        <is>
          <t>P003234</t>
        </is>
      </c>
      <c r="C50" s="104" t="n">
        <v>4301020234</v>
      </c>
      <c r="D50" s="300" t="n">
        <v>4680115881440</v>
      </c>
      <c r="E50" s="258" t="n"/>
      <c r="F50" s="5" t="n">
        <v>1.35</v>
      </c>
      <c r="G50" s="6" t="n">
        <v>8</v>
      </c>
      <c r="H50" s="5" t="n">
        <v>10.8</v>
      </c>
      <c r="I50" s="5" t="n">
        <v>11.28</v>
      </c>
      <c r="J50" s="6" t="n">
        <v>56</v>
      </c>
      <c r="K50" s="105" t="inlineStr">
        <is>
          <t>СК1</t>
        </is>
      </c>
      <c r="L50" s="6" t="n">
        <v>50</v>
      </c>
      <c r="M50" s="308" t="inlineStr">
        <is>
          <t>Ветчины «Филейская» Весовые Вектор ТМ «Вязанка»</t>
        </is>
      </c>
      <c r="N50" s="307" t="n"/>
      <c r="O50" s="307" t="n"/>
      <c r="P50" s="307" t="n"/>
      <c r="Q50" s="258" t="n"/>
      <c r="R50" s="7" t="inlineStr"/>
      <c r="S50" s="7" t="inlineStr"/>
      <c r="T50" s="8" t="inlineStr">
        <is>
          <t>кг</t>
        </is>
      </c>
      <c r="U50" s="106" t="n">
        <v>0</v>
      </c>
      <c r="V50" s="107">
        <f>IFERROR(IF(U50="",0,CEILING((U50/$H50),1)*$H50),"")</f>
        <v/>
      </c>
      <c r="W50" s="9">
        <f>IFERROR(IF(V50=0,"",ROUNDUP(V50/H50,0)*0.02175),"")</f>
        <v/>
      </c>
      <c r="X50" s="10" t="inlineStr"/>
      <c r="Y50" s="11" t="inlineStr"/>
    </row>
    <row r="51" ht="14.45" customHeight="1">
      <c r="A51" s="136" t="inlineStr">
        <is>
          <t>SU002814</t>
        </is>
      </c>
      <c r="B51" s="136" t="inlineStr">
        <is>
          <t>P003226</t>
        </is>
      </c>
      <c r="C51" s="104" t="n">
        <v>4301020232</v>
      </c>
      <c r="D51" s="300" t="n">
        <v>4680115881433</v>
      </c>
      <c r="E51" s="258" t="n"/>
      <c r="F51" s="5" t="n">
        <v>0.45</v>
      </c>
      <c r="G51" s="6" t="n">
        <v>6</v>
      </c>
      <c r="H51" s="5" t="n">
        <v>2.7</v>
      </c>
      <c r="I51" s="5" t="n">
        <v>2.9</v>
      </c>
      <c r="J51" s="6" t="n">
        <v>156</v>
      </c>
      <c r="K51" s="105" t="inlineStr">
        <is>
          <t>СК1</t>
        </is>
      </c>
      <c r="L51" s="6" t="n">
        <v>50</v>
      </c>
      <c r="M51" s="309" t="inlineStr">
        <is>
          <t>Ветчины «Филейская» Фикс.вес 0,45 Вектор ТМ «Вязанка»</t>
        </is>
      </c>
      <c r="N51" s="302" t="n"/>
      <c r="O51" s="302" t="n"/>
      <c r="P51" s="302" t="n"/>
      <c r="Q51" s="278" t="n"/>
      <c r="R51" s="7" t="inlineStr"/>
      <c r="S51" s="7" t="inlineStr"/>
      <c r="T51" s="8" t="inlineStr">
        <is>
          <t>кг</t>
        </is>
      </c>
      <c r="U51" s="106" t="n">
        <v>22.5</v>
      </c>
      <c r="V51" s="107">
        <f>IFERROR(IF(U51="",0,CEILING((U51/$H51),1)*$H51),"")</f>
        <v/>
      </c>
      <c r="W51" s="9">
        <f>IFERROR(IF(V51=0,"",ROUNDUP(V51/H51,0)*0.00753),"")</f>
        <v/>
      </c>
      <c r="X51" s="10" t="inlineStr"/>
      <c r="Y51" s="11" t="inlineStr"/>
    </row>
    <row r="52">
      <c r="A52" s="119" t="n"/>
      <c r="B52" s="289" t="n"/>
      <c r="C52" s="289" t="n"/>
      <c r="D52" s="289" t="n"/>
      <c r="E52" s="289" t="n"/>
      <c r="F52" s="289" t="n"/>
      <c r="G52" s="289" t="n"/>
      <c r="H52" s="289" t="n"/>
      <c r="I52" s="289" t="n"/>
      <c r="J52" s="289" t="n"/>
      <c r="K52" s="289" t="n"/>
      <c r="L52" s="303" t="n"/>
      <c r="M52" s="304" t="inlineStr">
        <is>
          <t>Итого</t>
        </is>
      </c>
      <c r="N52" s="267" t="n"/>
      <c r="O52" s="267" t="n"/>
      <c r="P52" s="267" t="n"/>
      <c r="Q52" s="267" t="n"/>
      <c r="R52" s="267" t="n"/>
      <c r="S52" s="268" t="n"/>
      <c r="T52" s="12" t="inlineStr">
        <is>
          <t>кор</t>
        </is>
      </c>
      <c r="U52" s="13">
        <f>IFERROR(U50/H50,"0")+IFERROR(U51/H51,"0")</f>
        <v/>
      </c>
      <c r="V52" s="13">
        <f>IFERROR(V50/H50,"0")+IFERROR(V51/H51,"0")</f>
        <v/>
      </c>
      <c r="W52" s="13">
        <f>IFERROR(IF(W50="",0,W50),"0")+IFERROR(IF(W51="",0,W51),"0")</f>
        <v/>
      </c>
      <c r="X52" s="14" t="n"/>
      <c r="Y52" s="14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305" t="n"/>
      <c r="M53" s="304" t="inlineStr">
        <is>
          <t>Итого</t>
        </is>
      </c>
      <c r="N53" s="267" t="n"/>
      <c r="O53" s="267" t="n"/>
      <c r="P53" s="267" t="n"/>
      <c r="Q53" s="267" t="n"/>
      <c r="R53" s="267" t="n"/>
      <c r="S53" s="268" t="n"/>
      <c r="T53" s="12" t="inlineStr">
        <is>
          <t>кг</t>
        </is>
      </c>
      <c r="U53" s="13">
        <f>IFERROR(SUM(U50:U51),"0")</f>
        <v/>
      </c>
      <c r="V53" s="13">
        <f>IFERROR(SUM(V50:V51),"0")</f>
        <v/>
      </c>
      <c r="W53" s="12" t="n"/>
      <c r="X53" s="14" t="n"/>
      <c r="Y53" s="14" t="n"/>
    </row>
    <row r="54">
      <c r="A54" s="112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12" t="n"/>
      <c r="Y54" s="112" t="n"/>
    </row>
    <row r="55">
      <c r="A55" s="134" t="inlineStr">
        <is>
          <t>Вареные колбасы</t>
        </is>
      </c>
      <c r="B55" s="295" t="n"/>
      <c r="C55" s="295" t="n"/>
      <c r="D55" s="295" t="n"/>
      <c r="E55" s="295" t="n"/>
      <c r="F55" s="295" t="n"/>
      <c r="G55" s="295" t="n"/>
      <c r="H55" s="295" t="n"/>
      <c r="I55" s="295" t="n"/>
      <c r="J55" s="295" t="n"/>
      <c r="K55" s="295" t="n"/>
      <c r="L55" s="295" t="n"/>
      <c r="M55" s="295" t="n"/>
      <c r="N55" s="295" t="n"/>
      <c r="O55" s="295" t="n"/>
      <c r="P55" s="295" t="n"/>
      <c r="Q55" s="295" t="n"/>
      <c r="R55" s="295" t="n"/>
      <c r="S55" s="295" t="n"/>
      <c r="T55" s="295" t="n"/>
      <c r="U55" s="295" t="n"/>
      <c r="V55" s="295" t="n"/>
      <c r="W55" s="295" t="n"/>
      <c r="X55" s="111" t="n"/>
      <c r="Y55" s="111" t="n"/>
    </row>
    <row r="56" ht="14.45" customHeight="1">
      <c r="A56" s="136" t="inlineStr">
        <is>
          <t>SU002829</t>
        </is>
      </c>
      <c r="B56" s="136" t="inlineStr">
        <is>
          <t>P003235</t>
        </is>
      </c>
      <c r="C56" s="104" t="n">
        <v>4301011452</v>
      </c>
      <c r="D56" s="300" t="n">
        <v>4680115881426</v>
      </c>
      <c r="E56" s="258" t="n"/>
      <c r="F56" s="5" t="n">
        <v>1.35</v>
      </c>
      <c r="G56" s="6" t="n">
        <v>8</v>
      </c>
      <c r="H56" s="5" t="n">
        <v>10.8</v>
      </c>
      <c r="I56" s="5" t="n">
        <v>11.28</v>
      </c>
      <c r="J56" s="6" t="n">
        <v>56</v>
      </c>
      <c r="K56" s="105" t="inlineStr">
        <is>
          <t>СК1</t>
        </is>
      </c>
      <c r="L56" s="6" t="n">
        <v>50</v>
      </c>
      <c r="M56" s="308" t="inlineStr">
        <is>
          <t>Вареные колбасы «Филейская» Весовые Вектор ТМ «Вязанка»</t>
        </is>
      </c>
      <c r="N56" s="307" t="n"/>
      <c r="O56" s="307" t="n"/>
      <c r="P56" s="307" t="n"/>
      <c r="Q56" s="258" t="n"/>
      <c r="R56" s="7" t="inlineStr"/>
      <c r="S56" s="7" t="inlineStr"/>
      <c r="T56" s="8" t="inlineStr">
        <is>
          <t>кг</t>
        </is>
      </c>
      <c r="U56" s="106" t="n">
        <v>0</v>
      </c>
      <c r="V56" s="107">
        <f>IFERROR(IF(U56="",0,CEILING((U56/$H56),1)*$H56),"")</f>
        <v/>
      </c>
      <c r="W56" s="9">
        <f>IFERROR(IF(V56=0,"",ROUNDUP(V56/H56,0)*0.02175),"")</f>
        <v/>
      </c>
      <c r="X56" s="10" t="inlineStr"/>
      <c r="Y56" s="11" t="inlineStr"/>
    </row>
    <row r="57" ht="14.45" customHeight="1">
      <c r="A57" s="136" t="inlineStr">
        <is>
          <t>SU002815</t>
        </is>
      </c>
      <c r="B57" s="136" t="inlineStr">
        <is>
          <t>P003227</t>
        </is>
      </c>
      <c r="C57" s="104" t="n">
        <v>4301011437</v>
      </c>
      <c r="D57" s="300" t="n">
        <v>4680115881419</v>
      </c>
      <c r="E57" s="258" t="n"/>
      <c r="F57" s="5" t="n">
        <v>0.45</v>
      </c>
      <c r="G57" s="6" t="n">
        <v>10</v>
      </c>
      <c r="H57" s="5" t="n">
        <v>4.5</v>
      </c>
      <c r="I57" s="5" t="n">
        <v>4.74</v>
      </c>
      <c r="J57" s="6" t="n">
        <v>120</v>
      </c>
      <c r="K57" s="105" t="inlineStr">
        <is>
          <t>СК1</t>
        </is>
      </c>
      <c r="L57" s="6" t="n">
        <v>50</v>
      </c>
      <c r="M57" s="308" t="inlineStr">
        <is>
          <t>Вареные колбасы «Филейская» Фикс.вес 0,45 Вектор ТМ «Вязанка»</t>
        </is>
      </c>
      <c r="N57" s="307" t="n"/>
      <c r="O57" s="307" t="n"/>
      <c r="P57" s="307" t="n"/>
      <c r="Q57" s="258" t="n"/>
      <c r="R57" s="7" t="inlineStr"/>
      <c r="S57" s="7" t="inlineStr"/>
      <c r="T57" s="8" t="inlineStr">
        <is>
          <t>кг</t>
        </is>
      </c>
      <c r="U57" s="106" t="n">
        <v>0</v>
      </c>
      <c r="V57" s="107">
        <f>IFERROR(IF(U57="",0,CEILING((U57/$H57),1)*$H57),"")</f>
        <v/>
      </c>
      <c r="W57" s="9">
        <f>IFERROR(IF(V57=0,"",ROUNDUP(V57/H57,0)*0.00937),"")</f>
        <v/>
      </c>
      <c r="X57" s="10" t="inlineStr"/>
      <c r="Y57" s="11" t="inlineStr"/>
    </row>
    <row r="58" ht="14.45" customHeight="1">
      <c r="A58" s="136" t="inlineStr">
        <is>
          <t>SU002831</t>
        </is>
      </c>
      <c r="B58" s="136" t="inlineStr">
        <is>
          <t>P003243</t>
        </is>
      </c>
      <c r="C58" s="104" t="n">
        <v>4301011458</v>
      </c>
      <c r="D58" s="300" t="n">
        <v>4680115881525</v>
      </c>
      <c r="E58" s="258" t="n"/>
      <c r="F58" s="5" t="n">
        <v>0.4</v>
      </c>
      <c r="G58" s="6" t="n">
        <v>10</v>
      </c>
      <c r="H58" s="5" t="n">
        <v>4</v>
      </c>
      <c r="I58" s="5" t="n">
        <v>4.24</v>
      </c>
      <c r="J58" s="6" t="n">
        <v>120</v>
      </c>
      <c r="K58" s="105" t="inlineStr">
        <is>
          <t>СК1</t>
        </is>
      </c>
      <c r="L58" s="6" t="n">
        <v>50</v>
      </c>
      <c r="M58" s="301" t="inlineStr">
        <is>
          <t>Колбаса вареная Филейская ТМ Вязанка ТС Классическая полиамид ф/в 0,4 кг</t>
        </is>
      </c>
      <c r="N58" s="302" t="n"/>
      <c r="O58" s="302" t="n"/>
      <c r="P58" s="302" t="n"/>
      <c r="Q58" s="278" t="n"/>
      <c r="R58" s="7" t="inlineStr"/>
      <c r="S58" s="7" t="inlineStr"/>
      <c r="T58" s="8" t="inlineStr">
        <is>
          <t>кг</t>
        </is>
      </c>
      <c r="U58" s="106" t="n">
        <v>0</v>
      </c>
      <c r="V58" s="107">
        <f>IFERROR(IF(U58="",0,CEILING((U58/$H58),1)*$H58),"")</f>
        <v/>
      </c>
      <c r="W58" s="9">
        <f>IFERROR(IF(V58=0,"",ROUNDUP(V58/H58,0)*0.00937),"")</f>
        <v/>
      </c>
      <c r="X58" s="10" t="inlineStr"/>
      <c r="Y58" s="11" t="inlineStr"/>
    </row>
    <row r="59">
      <c r="A59" s="119" t="n"/>
      <c r="B59" s="289" t="n"/>
      <c r="C59" s="289" t="n"/>
      <c r="D59" s="289" t="n"/>
      <c r="E59" s="289" t="n"/>
      <c r="F59" s="289" t="n"/>
      <c r="G59" s="289" t="n"/>
      <c r="H59" s="289" t="n"/>
      <c r="I59" s="289" t="n"/>
      <c r="J59" s="289" t="n"/>
      <c r="K59" s="289" t="n"/>
      <c r="L59" s="303" t="n"/>
      <c r="M59" s="304" t="inlineStr">
        <is>
          <t>Итого</t>
        </is>
      </c>
      <c r="N59" s="267" t="n"/>
      <c r="O59" s="267" t="n"/>
      <c r="P59" s="267" t="n"/>
      <c r="Q59" s="267" t="n"/>
      <c r="R59" s="267" t="n"/>
      <c r="S59" s="268" t="n"/>
      <c r="T59" s="12" t="inlineStr">
        <is>
          <t>кор</t>
        </is>
      </c>
      <c r="U59" s="13">
        <f>IFERROR(U56/H56,"0")+IFERROR(U57/H57,"0")+IFERROR(U58/H58,"0")</f>
        <v/>
      </c>
      <c r="V59" s="13">
        <f>IFERROR(V56/H56,"0")+IFERROR(V57/H57,"0")+IFERROR(V58/H58,"0")</f>
        <v/>
      </c>
      <c r="W59" s="13">
        <f>IFERROR(IF(W56="",0,W56),"0")+IFERROR(IF(W57="",0,W57),"0")+IFERROR(IF(W58="",0,W58),"0")</f>
        <v/>
      </c>
      <c r="X59" s="14" t="n"/>
      <c r="Y59" s="14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305" t="n"/>
      <c r="M60" s="304" t="inlineStr">
        <is>
          <t>Итого</t>
        </is>
      </c>
      <c r="N60" s="267" t="n"/>
      <c r="O60" s="267" t="n"/>
      <c r="P60" s="267" t="n"/>
      <c r="Q60" s="267" t="n"/>
      <c r="R60" s="267" t="n"/>
      <c r="S60" s="268" t="n"/>
      <c r="T60" s="12" t="inlineStr">
        <is>
          <t>кг</t>
        </is>
      </c>
      <c r="U60" s="13">
        <f>IFERROR(SUM(U56:U58),"0")</f>
        <v/>
      </c>
      <c r="V60" s="13">
        <f>IFERROR(SUM(V56:V58),"0")</f>
        <v/>
      </c>
      <c r="W60" s="12" t="n"/>
      <c r="X60" s="14" t="n"/>
      <c r="Y60" s="14" t="n"/>
    </row>
    <row r="61">
      <c r="A61" s="11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12" t="n"/>
      <c r="Y61" s="112" t="n"/>
    </row>
    <row r="62">
      <c r="A62" s="134" t="inlineStr">
        <is>
          <t>Вареные колбасы</t>
        </is>
      </c>
      <c r="B62" s="295" t="n"/>
      <c r="C62" s="295" t="n"/>
      <c r="D62" s="295" t="n"/>
      <c r="E62" s="295" t="n"/>
      <c r="F62" s="295" t="n"/>
      <c r="G62" s="295" t="n"/>
      <c r="H62" s="295" t="n"/>
      <c r="I62" s="295" t="n"/>
      <c r="J62" s="295" t="n"/>
      <c r="K62" s="295" t="n"/>
      <c r="L62" s="295" t="n"/>
      <c r="M62" s="295" t="n"/>
      <c r="N62" s="295" t="n"/>
      <c r="O62" s="295" t="n"/>
      <c r="P62" s="295" t="n"/>
      <c r="Q62" s="295" t="n"/>
      <c r="R62" s="295" t="n"/>
      <c r="S62" s="295" t="n"/>
      <c r="T62" s="295" t="n"/>
      <c r="U62" s="295" t="n"/>
      <c r="V62" s="295" t="n"/>
      <c r="W62" s="295" t="n"/>
      <c r="X62" s="111" t="n"/>
      <c r="Y62" s="111" t="n"/>
    </row>
    <row r="63" ht="14.45" customHeight="1">
      <c r="A63" s="136" t="inlineStr">
        <is>
          <t>SU000124</t>
        </is>
      </c>
      <c r="B63" s="136" t="inlineStr">
        <is>
          <t>P002478</t>
        </is>
      </c>
      <c r="C63" s="104" t="n">
        <v>4301011191</v>
      </c>
      <c r="D63" s="300" t="n">
        <v>4607091382945</v>
      </c>
      <c r="E63" s="258" t="n"/>
      <c r="F63" s="5" t="n">
        <v>1.35</v>
      </c>
      <c r="G63" s="6" t="n">
        <v>8</v>
      </c>
      <c r="H63" s="5" t="n">
        <v>10.8</v>
      </c>
      <c r="I63" s="5" t="n">
        <v>11.28</v>
      </c>
      <c r="J63" s="6" t="n">
        <v>56</v>
      </c>
      <c r="K63" s="105" t="inlineStr">
        <is>
          <t>СК1</t>
        </is>
      </c>
      <c r="L63" s="6" t="n">
        <v>50</v>
      </c>
      <c r="M63" s="308" t="inlineStr">
        <is>
          <t>Вареные колбасы Вязанка со шпиком Вязанка Весовые Вектор Вязанка</t>
        </is>
      </c>
      <c r="N63" s="307" t="n"/>
      <c r="O63" s="307" t="n"/>
      <c r="P63" s="307" t="n"/>
      <c r="Q63" s="258" t="n"/>
      <c r="R63" s="7" t="inlineStr"/>
      <c r="S63" s="7" t="inlineStr"/>
      <c r="T63" s="8" t="inlineStr">
        <is>
          <t>кг</t>
        </is>
      </c>
      <c r="U63" s="106" t="n">
        <v>0</v>
      </c>
      <c r="V63" s="107">
        <f>IFERROR(IF(U63="",0,CEILING((U63/$H63),1)*$H63),"")</f>
        <v/>
      </c>
      <c r="W63" s="9">
        <f>IFERROR(IF(V63=0,"",ROUNDUP(V63/H63,0)*0.02175),"")</f>
        <v/>
      </c>
      <c r="X63" s="10" t="inlineStr"/>
      <c r="Y63" s="11" t="inlineStr"/>
    </row>
    <row r="64" ht="14.45" customHeight="1">
      <c r="A64" s="136" t="inlineStr">
        <is>
          <t>SU000722</t>
        </is>
      </c>
      <c r="B64" s="136" t="inlineStr">
        <is>
          <t>P003011</t>
        </is>
      </c>
      <c r="C64" s="104" t="n">
        <v>4301011380</v>
      </c>
      <c r="D64" s="300" t="n">
        <v>4607091385670</v>
      </c>
      <c r="E64" s="258" t="n"/>
      <c r="F64" s="5" t="n">
        <v>1.35</v>
      </c>
      <c r="G64" s="6" t="n">
        <v>8</v>
      </c>
      <c r="H64" s="5" t="n">
        <v>10.8</v>
      </c>
      <c r="I64" s="5" t="n">
        <v>11.28</v>
      </c>
      <c r="J64" s="6" t="n">
        <v>56</v>
      </c>
      <c r="K64" s="105" t="inlineStr">
        <is>
          <t>СК1</t>
        </is>
      </c>
      <c r="L64" s="6" t="n">
        <v>50</v>
      </c>
      <c r="M64" s="308" t="inlineStr">
        <is>
          <t>Вареные колбасы Докторская ГОСТ Вязанка Весовые Вектор Вязанка</t>
        </is>
      </c>
      <c r="N64" s="307" t="n"/>
      <c r="O64" s="307" t="n"/>
      <c r="P64" s="307" t="n"/>
      <c r="Q64" s="258" t="n"/>
      <c r="R64" s="7" t="inlineStr"/>
      <c r="S64" s="7" t="inlineStr"/>
      <c r="T64" s="8" t="inlineStr">
        <is>
          <t>кг</t>
        </is>
      </c>
      <c r="U64" s="106" t="n">
        <v>0</v>
      </c>
      <c r="V64" s="107">
        <f>IFERROR(IF(U64="",0,CEILING((U64/$H64),1)*$H64),"")</f>
        <v/>
      </c>
      <c r="W64" s="9">
        <f>IFERROR(IF(V64=0,"",ROUNDUP(V64/H64,0)*0.02175),"")</f>
        <v/>
      </c>
      <c r="X64" s="10" t="inlineStr"/>
      <c r="Y64" s="11" t="inlineStr"/>
    </row>
    <row r="65" ht="14.45" customHeight="1">
      <c r="A65" s="136" t="inlineStr">
        <is>
          <t>SU002830</t>
        </is>
      </c>
      <c r="B65" s="136" t="inlineStr">
        <is>
          <t>P003239</t>
        </is>
      </c>
      <c r="C65" s="104" t="n">
        <v>4301011468</v>
      </c>
      <c r="D65" s="300" t="n">
        <v>4680115881327</v>
      </c>
      <c r="E65" s="258" t="n"/>
      <c r="F65" s="5" t="n">
        <v>1.35</v>
      </c>
      <c r="G65" s="6" t="n">
        <v>8</v>
      </c>
      <c r="H65" s="5" t="n">
        <v>10.8</v>
      </c>
      <c r="I65" s="5" t="n">
        <v>11.28</v>
      </c>
      <c r="J65" s="6" t="n">
        <v>56</v>
      </c>
      <c r="K65" s="105" t="inlineStr">
        <is>
          <t>СК4</t>
        </is>
      </c>
      <c r="L65" s="6" t="n">
        <v>50</v>
      </c>
      <c r="M65" s="308" t="inlineStr">
        <is>
          <t>Вареные колбасы Молокуша Вязанка Вес п/а Вязанка</t>
        </is>
      </c>
      <c r="N65" s="307" t="n"/>
      <c r="O65" s="307" t="n"/>
      <c r="P65" s="307" t="n"/>
      <c r="Q65" s="258" t="n"/>
      <c r="R65" s="7" t="inlineStr"/>
      <c r="S65" s="7" t="inlineStr"/>
      <c r="T65" s="8" t="inlineStr">
        <is>
          <t>кг</t>
        </is>
      </c>
      <c r="U65" s="106" t="n">
        <v>0</v>
      </c>
      <c r="V65" s="107">
        <f>IFERROR(IF(U65="",0,CEILING((U65/$H65),1)*$H65),"")</f>
        <v/>
      </c>
      <c r="W65" s="9">
        <f>IFERROR(IF(V65=0,"",ROUNDUP(V65/H65,0)*0.02175),"")</f>
        <v/>
      </c>
      <c r="X65" s="10" t="inlineStr"/>
      <c r="Y65" s="11" t="inlineStr"/>
    </row>
    <row r="66" ht="14.45" customHeight="1">
      <c r="A66" s="136" t="inlineStr">
        <is>
          <t>SU001904</t>
        </is>
      </c>
      <c r="B66" s="136" t="inlineStr">
        <is>
          <t>P001681</t>
        </is>
      </c>
      <c r="C66" s="104" t="n">
        <v>4301011348</v>
      </c>
      <c r="D66" s="300" t="n">
        <v>4607091388312</v>
      </c>
      <c r="E66" s="258" t="n"/>
      <c r="F66" s="5" t="n">
        <v>1.35</v>
      </c>
      <c r="G66" s="6" t="n">
        <v>8</v>
      </c>
      <c r="H66" s="5" t="n">
        <v>10.8</v>
      </c>
      <c r="I66" s="5" t="n">
        <v>11.28</v>
      </c>
      <c r="J66" s="6" t="n">
        <v>56</v>
      </c>
      <c r="K66" s="105" t="inlineStr">
        <is>
          <t>СК1</t>
        </is>
      </c>
      <c r="L66" s="6" t="n">
        <v>45</v>
      </c>
      <c r="M66" s="306" t="inlineStr">
        <is>
          <t>Вареные колбасы с индейкой Вязанка Весовые вектор Вязанка</t>
        </is>
      </c>
      <c r="N66" s="307" t="n"/>
      <c r="O66" s="307" t="n"/>
      <c r="P66" s="307" t="n"/>
      <c r="Q66" s="258" t="n"/>
      <c r="R66" s="7" t="inlineStr"/>
      <c r="S66" s="7" t="inlineStr"/>
      <c r="T66" s="8" t="inlineStr">
        <is>
          <t>кг</t>
        </is>
      </c>
      <c r="U66" s="106" t="n">
        <v>0</v>
      </c>
      <c r="V66" s="107">
        <f>IFERROR(IF(U66="",0,CEILING((U66/$H66),1)*$H66),"")</f>
        <v/>
      </c>
      <c r="W66" s="9">
        <f>IFERROR(IF(V66=0,"",ROUNDUP(V66/H66,0)*0.02175),"")</f>
        <v/>
      </c>
      <c r="X66" s="10" t="inlineStr"/>
      <c r="Y66" s="11" t="inlineStr"/>
    </row>
    <row r="67" ht="14.45" customHeight="1">
      <c r="A67" s="136" t="inlineStr">
        <is>
          <t>SU002928</t>
        </is>
      </c>
      <c r="B67" s="136" t="inlineStr">
        <is>
          <t>P003357</t>
        </is>
      </c>
      <c r="C67" s="104" t="n">
        <v>4301011514</v>
      </c>
      <c r="D67" s="300" t="n">
        <v>4680115882133</v>
      </c>
      <c r="E67" s="258" t="n"/>
      <c r="F67" s="5" t="n">
        <v>1.35</v>
      </c>
      <c r="G67" s="6" t="n">
        <v>8</v>
      </c>
      <c r="H67" s="5" t="n">
        <v>10.8</v>
      </c>
      <c r="I67" s="5" t="n">
        <v>11.28</v>
      </c>
      <c r="J67" s="6" t="n">
        <v>56</v>
      </c>
      <c r="K67" s="105" t="inlineStr">
        <is>
          <t>СК1</t>
        </is>
      </c>
      <c r="L67" s="6" t="n">
        <v>50</v>
      </c>
      <c r="M67" s="310" t="inlineStr">
        <is>
          <t>Вареные колбасы "Сливушка" Вес П/а ТМ "Вязанка"</t>
        </is>
      </c>
      <c r="N67" s="307" t="n"/>
      <c r="O67" s="307" t="n"/>
      <c r="P67" s="307" t="n"/>
      <c r="Q67" s="258" t="n"/>
      <c r="R67" s="7" t="inlineStr"/>
      <c r="S67" s="7" t="inlineStr"/>
      <c r="T67" s="8" t="inlineStr">
        <is>
          <t>кг</t>
        </is>
      </c>
      <c r="U67" s="106" t="n">
        <v>0</v>
      </c>
      <c r="V67" s="107">
        <f>IFERROR(IF(U67="",0,CEILING((U67/$H67),1)*$H67),"")</f>
        <v/>
      </c>
      <c r="W67" s="9">
        <f>IFERROR(IF(V67=0,"",ROUNDUP(V67/H67,0)*0.02175),"")</f>
        <v/>
      </c>
      <c r="X67" s="10" t="inlineStr"/>
      <c r="Y67" s="11" t="inlineStr"/>
    </row>
    <row r="68" ht="14.45" customHeight="1">
      <c r="A68" s="136" t="inlineStr">
        <is>
          <t>SU000125</t>
        </is>
      </c>
      <c r="B68" s="136" t="inlineStr">
        <is>
          <t>P002479</t>
        </is>
      </c>
      <c r="C68" s="104" t="n">
        <v>4301011192</v>
      </c>
      <c r="D68" s="300" t="n">
        <v>4607091382952</v>
      </c>
      <c r="E68" s="258" t="n"/>
      <c r="F68" s="5" t="n">
        <v>0.5</v>
      </c>
      <c r="G68" s="6" t="n">
        <v>6</v>
      </c>
      <c r="H68" s="5" t="n">
        <v>3</v>
      </c>
      <c r="I68" s="5" t="n">
        <v>3.2</v>
      </c>
      <c r="J68" s="6" t="n">
        <v>156</v>
      </c>
      <c r="K68" s="105" t="inlineStr">
        <is>
          <t>СК1</t>
        </is>
      </c>
      <c r="L68" s="6" t="n">
        <v>50</v>
      </c>
      <c r="M68" s="306" t="inlineStr">
        <is>
          <t>Вареные колбасы Вязанка со шпиком Вязанка Фикс.вес 0,5 Вектор Вязанка</t>
        </is>
      </c>
      <c r="N68" s="307" t="n"/>
      <c r="O68" s="307" t="n"/>
      <c r="P68" s="307" t="n"/>
      <c r="Q68" s="258" t="n"/>
      <c r="R68" s="7" t="inlineStr"/>
      <c r="S68" s="7" t="inlineStr"/>
      <c r="T68" s="8" t="inlineStr">
        <is>
          <t>кг</t>
        </is>
      </c>
      <c r="U68" s="106" t="n">
        <v>0</v>
      </c>
      <c r="V68" s="107">
        <f>IFERROR(IF(U68="",0,CEILING((U68/$H68),1)*$H68),"")</f>
        <v/>
      </c>
      <c r="W68" s="9">
        <f>IFERROR(IF(V68=0,"",ROUNDUP(V68/H68,0)*0.00753),"")</f>
        <v/>
      </c>
      <c r="X68" s="10" t="inlineStr"/>
      <c r="Y68" s="11" t="inlineStr"/>
    </row>
    <row r="69" ht="14.45" customHeight="1">
      <c r="A69" s="136" t="inlineStr">
        <is>
          <t>SU001485</t>
        </is>
      </c>
      <c r="B69" s="136" t="inlineStr">
        <is>
          <t>P003008</t>
        </is>
      </c>
      <c r="C69" s="104" t="n">
        <v>4301011382</v>
      </c>
      <c r="D69" s="300" t="n">
        <v>4607091385687</v>
      </c>
      <c r="E69" s="258" t="n"/>
      <c r="F69" s="5" t="n">
        <v>0.4</v>
      </c>
      <c r="G69" s="6" t="n">
        <v>10</v>
      </c>
      <c r="H69" s="5" t="n">
        <v>4</v>
      </c>
      <c r="I69" s="5" t="n">
        <v>4.24</v>
      </c>
      <c r="J69" s="6" t="n">
        <v>120</v>
      </c>
      <c r="K69" s="105" t="inlineStr">
        <is>
          <t>СК3</t>
        </is>
      </c>
      <c r="L69" s="6" t="n">
        <v>50</v>
      </c>
      <c r="M69" s="310" t="inlineStr">
        <is>
          <t>Вареные колбасы Докторская ГОСТ Вязанка Фикс.вес 0,4 Вектор Вязанка</t>
        </is>
      </c>
      <c r="N69" s="307" t="n"/>
      <c r="O69" s="307" t="n"/>
      <c r="P69" s="307" t="n"/>
      <c r="Q69" s="258" t="n"/>
      <c r="R69" s="7" t="inlineStr"/>
      <c r="S69" s="7" t="inlineStr"/>
      <c r="T69" s="8" t="inlineStr">
        <is>
          <t>кг</t>
        </is>
      </c>
      <c r="U69" s="106" t="n">
        <v>0</v>
      </c>
      <c r="V69" s="107">
        <f>IFERROR(IF(U69="",0,CEILING((U69/$H69),1)*$H69),"")</f>
        <v/>
      </c>
      <c r="W69" s="9">
        <f>IFERROR(IF(V69=0,"",ROUNDUP(V69/H69,0)*0.00937),"")</f>
        <v/>
      </c>
      <c r="X69" s="10" t="inlineStr"/>
      <c r="Y69" s="11" t="inlineStr"/>
    </row>
    <row r="70" ht="14.45" customHeight="1">
      <c r="A70" s="136" t="inlineStr">
        <is>
          <t>SU002312</t>
        </is>
      </c>
      <c r="B70" s="136" t="inlineStr">
        <is>
          <t>P002577</t>
        </is>
      </c>
      <c r="C70" s="104" t="n">
        <v>4301011344</v>
      </c>
      <c r="D70" s="300" t="n">
        <v>4607091384604</v>
      </c>
      <c r="E70" s="258" t="n"/>
      <c r="F70" s="5" t="n">
        <v>0.4</v>
      </c>
      <c r="G70" s="6" t="n">
        <v>10</v>
      </c>
      <c r="H70" s="5" t="n">
        <v>4</v>
      </c>
      <c r="I70" s="5" t="n">
        <v>4.24</v>
      </c>
      <c r="J70" s="6" t="n">
        <v>120</v>
      </c>
      <c r="K70" s="105" t="inlineStr">
        <is>
          <t>СК1</t>
        </is>
      </c>
      <c r="L70" s="6" t="n">
        <v>50</v>
      </c>
      <c r="M70" s="308" t="inlineStr">
        <is>
          <t>Вареные колбасы Докторский гарант Вязанка Фикс.вес 0,4 Вектор Вязанка</t>
        </is>
      </c>
      <c r="N70" s="307" t="n"/>
      <c r="O70" s="307" t="n"/>
      <c r="P70" s="307" t="n"/>
      <c r="Q70" s="258" t="n"/>
      <c r="R70" s="7" t="inlineStr"/>
      <c r="S70" s="7" t="inlineStr"/>
      <c r="T70" s="8" t="inlineStr">
        <is>
          <t>кг</t>
        </is>
      </c>
      <c r="U70" s="106" t="n">
        <v>0</v>
      </c>
      <c r="V70" s="107">
        <f>IFERROR(IF(U70="",0,CEILING((U70/$H70),1)*$H70),"")</f>
        <v/>
      </c>
      <c r="W70" s="9">
        <f>IFERROR(IF(V70=0,"",ROUNDUP(V70/H70,0)*0.00937),"")</f>
        <v/>
      </c>
      <c r="X70" s="10" t="inlineStr"/>
      <c r="Y70" s="11" t="inlineStr"/>
    </row>
    <row r="71" ht="14.45" customHeight="1">
      <c r="A71" s="136" t="inlineStr">
        <is>
          <t>SU002674</t>
        </is>
      </c>
      <c r="B71" s="136" t="inlineStr">
        <is>
          <t>P003045</t>
        </is>
      </c>
      <c r="C71" s="104" t="n">
        <v>4301011386</v>
      </c>
      <c r="D71" s="300" t="n">
        <v>4680115880283</v>
      </c>
      <c r="E71" s="258" t="n"/>
      <c r="F71" s="5" t="n">
        <v>0.6</v>
      </c>
      <c r="G71" s="6" t="n">
        <v>8</v>
      </c>
      <c r="H71" s="5" t="n">
        <v>4.8</v>
      </c>
      <c r="I71" s="5" t="n">
        <v>5.04</v>
      </c>
      <c r="J71" s="6" t="n">
        <v>120</v>
      </c>
      <c r="K71" s="105" t="inlineStr">
        <is>
          <t>СК1</t>
        </is>
      </c>
      <c r="L71" s="6" t="n">
        <v>45</v>
      </c>
      <c r="M71" s="306" t="inlineStr">
        <is>
          <t>Вареные колбасы Классическая Вязанка Фикс.вес 0,6 Вектор Вязанка</t>
        </is>
      </c>
      <c r="N71" s="307" t="n"/>
      <c r="O71" s="307" t="n"/>
      <c r="P71" s="307" t="n"/>
      <c r="Q71" s="258" t="n"/>
      <c r="R71" s="7" t="inlineStr"/>
      <c r="S71" s="7" t="inlineStr"/>
      <c r="T71" s="8" t="inlineStr">
        <is>
          <t>кг</t>
        </is>
      </c>
      <c r="U71" s="106" t="n">
        <v>0</v>
      </c>
      <c r="V71" s="107">
        <f>IFERROR(IF(U71="",0,CEILING((U71/$H71),1)*$H71),"")</f>
        <v/>
      </c>
      <c r="W71" s="9">
        <f>IFERROR(IF(V71=0,"",ROUNDUP(V71/H71,0)*0.00937),"")</f>
        <v/>
      </c>
      <c r="X71" s="10" t="inlineStr"/>
      <c r="Y71" s="11" t="inlineStr"/>
    </row>
    <row r="72" ht="14.45" customHeight="1">
      <c r="A72" s="136" t="inlineStr">
        <is>
          <t>SU002832</t>
        </is>
      </c>
      <c r="B72" s="136" t="inlineStr">
        <is>
          <t>P003245</t>
        </is>
      </c>
      <c r="C72" s="104" t="n">
        <v>4301011476</v>
      </c>
      <c r="D72" s="300" t="n">
        <v>4680115881518</v>
      </c>
      <c r="E72" s="258" t="n"/>
      <c r="F72" s="5" t="n">
        <v>0.4</v>
      </c>
      <c r="G72" s="6" t="n">
        <v>10</v>
      </c>
      <c r="H72" s="5" t="n">
        <v>4</v>
      </c>
      <c r="I72" s="5" t="n">
        <v>4.24</v>
      </c>
      <c r="J72" s="6" t="n">
        <v>120</v>
      </c>
      <c r="K72" s="105" t="inlineStr">
        <is>
          <t>СК3</t>
        </is>
      </c>
      <c r="L72" s="6" t="n">
        <v>50</v>
      </c>
      <c r="M72" s="308" t="inlineStr">
        <is>
          <t>Вареные колбасы Молокуша Вязанка Фикс.вес 0,4 п/а Вязанка</t>
        </is>
      </c>
      <c r="N72" s="307" t="n"/>
      <c r="O72" s="307" t="n"/>
      <c r="P72" s="307" t="n"/>
      <c r="Q72" s="258" t="n"/>
      <c r="R72" s="7" t="inlineStr"/>
      <c r="S72" s="7" t="inlineStr"/>
      <c r="T72" s="8" t="inlineStr">
        <is>
          <t>кг</t>
        </is>
      </c>
      <c r="U72" s="106" t="n">
        <v>0</v>
      </c>
      <c r="V72" s="107">
        <f>IFERROR(IF(U72="",0,CEILING((U72/$H72),1)*$H72),"")</f>
        <v/>
      </c>
      <c r="W72" s="9">
        <f>IFERROR(IF(V72=0,"",ROUNDUP(V72/H72,0)*0.00937),"")</f>
        <v/>
      </c>
      <c r="X72" s="10" t="inlineStr"/>
      <c r="Y72" s="11" t="inlineStr"/>
    </row>
    <row r="73" ht="14.45" customHeight="1">
      <c r="A73" s="136" t="inlineStr">
        <is>
          <t>SU002816</t>
        </is>
      </c>
      <c r="B73" s="136" t="inlineStr">
        <is>
          <t>P003228</t>
        </is>
      </c>
      <c r="C73" s="104" t="n">
        <v>4301011443</v>
      </c>
      <c r="D73" s="300" t="n">
        <v>4680115881303</v>
      </c>
      <c r="E73" s="258" t="n"/>
      <c r="F73" s="5" t="n">
        <v>0.45</v>
      </c>
      <c r="G73" s="6" t="n">
        <v>10</v>
      </c>
      <c r="H73" s="5" t="n">
        <v>4.5</v>
      </c>
      <c r="I73" s="5" t="n">
        <v>4.71</v>
      </c>
      <c r="J73" s="6" t="n">
        <v>120</v>
      </c>
      <c r="K73" s="105" t="inlineStr">
        <is>
          <t>СК4</t>
        </is>
      </c>
      <c r="L73" s="6" t="n">
        <v>50</v>
      </c>
      <c r="M73" s="308" t="inlineStr">
        <is>
          <t>Вареные колбасы Молокуша Вязанка Фикс.вес 0,45 п/а Вязанка</t>
        </is>
      </c>
      <c r="N73" s="307" t="n"/>
      <c r="O73" s="307" t="n"/>
      <c r="P73" s="307" t="n"/>
      <c r="Q73" s="258" t="n"/>
      <c r="R73" s="7" t="inlineStr"/>
      <c r="S73" s="7" t="inlineStr"/>
      <c r="T73" s="8" t="inlineStr">
        <is>
          <t>кг</t>
        </is>
      </c>
      <c r="U73" s="106" t="n">
        <v>0</v>
      </c>
      <c r="V73" s="107">
        <f>IFERROR(IF(U73="",0,CEILING((U73/$H73),1)*$H73),"")</f>
        <v/>
      </c>
      <c r="W73" s="9">
        <f>IFERROR(IF(V73=0,"",ROUNDUP(V73/H73,0)*0.00937),"")</f>
        <v/>
      </c>
      <c r="X73" s="10" t="inlineStr"/>
      <c r="Y73" s="11" t="inlineStr"/>
    </row>
    <row r="74" ht="14.45" customHeight="1">
      <c r="A74" s="136" t="inlineStr">
        <is>
          <t>SU000084</t>
        </is>
      </c>
      <c r="B74" s="136" t="inlineStr">
        <is>
          <t>P003074</t>
        </is>
      </c>
      <c r="C74" s="104" t="n">
        <v>4301011414</v>
      </c>
      <c r="D74" s="300" t="n">
        <v>4607091381986</v>
      </c>
      <c r="E74" s="258" t="n"/>
      <c r="F74" s="5" t="n">
        <v>0.5</v>
      </c>
      <c r="G74" s="6" t="n">
        <v>10</v>
      </c>
      <c r="H74" s="5" t="n">
        <v>5</v>
      </c>
      <c r="I74" s="5" t="n">
        <v>5.24</v>
      </c>
      <c r="J74" s="6" t="n">
        <v>120</v>
      </c>
      <c r="K74" s="105" t="inlineStr">
        <is>
          <t>СК1</t>
        </is>
      </c>
      <c r="L74" s="6" t="n">
        <v>45</v>
      </c>
      <c r="M74" s="308" t="inlineStr">
        <is>
          <t>Вареные колбасы Молочная Стародворская Вязанка Фикс.вес 0,5 Вектор Вязанка</t>
        </is>
      </c>
      <c r="N74" s="307" t="n"/>
      <c r="O74" s="307" t="n"/>
      <c r="P74" s="307" t="n"/>
      <c r="Q74" s="258" t="n"/>
      <c r="R74" s="7" t="inlineStr"/>
      <c r="S74" s="7" t="inlineStr"/>
      <c r="T74" s="8" t="inlineStr">
        <is>
          <t>кг</t>
        </is>
      </c>
      <c r="U74" s="106" t="n">
        <v>0</v>
      </c>
      <c r="V74" s="107">
        <f>IFERROR(IF(U74="",0,CEILING((U74/$H74),1)*$H74),"")</f>
        <v/>
      </c>
      <c r="W74" s="9">
        <f>IFERROR(IF(V74=0,"",ROUNDUP(V74/H74,0)*0.00937),"")</f>
        <v/>
      </c>
      <c r="X74" s="10" t="inlineStr"/>
      <c r="Y74" s="11" t="inlineStr"/>
    </row>
    <row r="75" ht="14.45" customHeight="1">
      <c r="A75" s="136" t="inlineStr">
        <is>
          <t>SU001905</t>
        </is>
      </c>
      <c r="B75" s="136" t="inlineStr">
        <is>
          <t>P001685</t>
        </is>
      </c>
      <c r="C75" s="104" t="n">
        <v>4301011352</v>
      </c>
      <c r="D75" s="300" t="n">
        <v>4607091388466</v>
      </c>
      <c r="E75" s="258" t="n"/>
      <c r="F75" s="5" t="n">
        <v>0.45</v>
      </c>
      <c r="G75" s="6" t="n">
        <v>6</v>
      </c>
      <c r="H75" s="5" t="n">
        <v>2.7</v>
      </c>
      <c r="I75" s="5" t="n">
        <v>2.9</v>
      </c>
      <c r="J75" s="6" t="n">
        <v>156</v>
      </c>
      <c r="K75" s="105" t="inlineStr">
        <is>
          <t>СК3</t>
        </is>
      </c>
      <c r="L75" s="6" t="n">
        <v>45</v>
      </c>
      <c r="M75" s="306" t="inlineStr">
        <is>
          <t>Вареные колбасы с индейкой Вязанка Фикс.вес 0,45 вектор Вязанка</t>
        </is>
      </c>
      <c r="N75" s="307" t="n"/>
      <c r="O75" s="307" t="n"/>
      <c r="P75" s="307" t="n"/>
      <c r="Q75" s="258" t="n"/>
      <c r="R75" s="7" t="inlineStr"/>
      <c r="S75" s="7" t="inlineStr"/>
      <c r="T75" s="8" t="inlineStr">
        <is>
          <t>кг</t>
        </is>
      </c>
      <c r="U75" s="106" t="n">
        <v>0</v>
      </c>
      <c r="V75" s="107">
        <f>IFERROR(IF(U75="",0,CEILING((U75/$H75),1)*$H75),"")</f>
        <v/>
      </c>
      <c r="W75" s="9">
        <f>IFERROR(IF(V75=0,"",ROUNDUP(V75/H75,0)*0.00753),"")</f>
        <v/>
      </c>
      <c r="X75" s="10" t="inlineStr"/>
      <c r="Y75" s="11" t="inlineStr"/>
    </row>
    <row r="76" ht="14.45" customHeight="1">
      <c r="A76" s="136" t="inlineStr">
        <is>
          <t>SU002733</t>
        </is>
      </c>
      <c r="B76" s="136" t="inlineStr">
        <is>
          <t>P003102</t>
        </is>
      </c>
      <c r="C76" s="104" t="n">
        <v>4301011417</v>
      </c>
      <c r="D76" s="300" t="n">
        <v>4680115880269</v>
      </c>
      <c r="E76" s="258" t="n"/>
      <c r="F76" s="5" t="n">
        <v>0.375</v>
      </c>
      <c r="G76" s="6" t="n">
        <v>10</v>
      </c>
      <c r="H76" s="5" t="n">
        <v>3.75</v>
      </c>
      <c r="I76" s="5" t="n">
        <v>3.99</v>
      </c>
      <c r="J76" s="6" t="n">
        <v>120</v>
      </c>
      <c r="K76" s="105" t="inlineStr">
        <is>
          <t>СК3</t>
        </is>
      </c>
      <c r="L76" s="6" t="n">
        <v>50</v>
      </c>
      <c r="M76" s="306" t="inlineStr">
        <is>
          <t>Вареные колбасы Сливушка Вязанка Фикс.вес 0,375 П/а Вязанка</t>
        </is>
      </c>
      <c r="N76" s="307" t="n"/>
      <c r="O76" s="307" t="n"/>
      <c r="P76" s="307" t="n"/>
      <c r="Q76" s="258" t="n"/>
      <c r="R76" s="7" t="inlineStr"/>
      <c r="S76" s="7" t="inlineStr"/>
      <c r="T76" s="8" t="inlineStr">
        <is>
          <t>кг</t>
        </is>
      </c>
      <c r="U76" s="106" t="n">
        <v>0</v>
      </c>
      <c r="V76" s="107">
        <f>IFERROR(IF(U76="",0,CEILING((U76/$H76),1)*$H76),"")</f>
        <v/>
      </c>
      <c r="W76" s="9">
        <f>IFERROR(IF(V76=0,"",ROUNDUP(V76/H76,0)*0.00937),"")</f>
        <v/>
      </c>
      <c r="X76" s="10" t="inlineStr"/>
      <c r="Y76" s="11" t="inlineStr"/>
    </row>
    <row r="77" ht="14.45" customHeight="1">
      <c r="A77" s="136" t="inlineStr">
        <is>
          <t>SU002734</t>
        </is>
      </c>
      <c r="B77" s="136" t="inlineStr">
        <is>
          <t>P003103</t>
        </is>
      </c>
      <c r="C77" s="104" t="n">
        <v>4301011415</v>
      </c>
      <c r="D77" s="300" t="n">
        <v>4680115880429</v>
      </c>
      <c r="E77" s="258" t="n"/>
      <c r="F77" s="5" t="n">
        <v>0.45</v>
      </c>
      <c r="G77" s="6" t="n">
        <v>10</v>
      </c>
      <c r="H77" s="5" t="n">
        <v>4.5</v>
      </c>
      <c r="I77" s="5" t="n">
        <v>4.74</v>
      </c>
      <c r="J77" s="6" t="n">
        <v>120</v>
      </c>
      <c r="K77" s="105" t="inlineStr">
        <is>
          <t>СК3</t>
        </is>
      </c>
      <c r="L77" s="6" t="n">
        <v>50</v>
      </c>
      <c r="M77" s="310" t="inlineStr">
        <is>
          <t>Вареные колбасы Сливушка Вязанка Фикс.вес 0,45 П/а Вязанка</t>
        </is>
      </c>
      <c r="N77" s="307" t="n"/>
      <c r="O77" s="307" t="n"/>
      <c r="P77" s="307" t="n"/>
      <c r="Q77" s="258" t="n"/>
      <c r="R77" s="7" t="inlineStr"/>
      <c r="S77" s="7" t="inlineStr"/>
      <c r="T77" s="8" t="inlineStr">
        <is>
          <t>кг</t>
        </is>
      </c>
      <c r="U77" s="106" t="n">
        <v>0</v>
      </c>
      <c r="V77" s="107">
        <f>IFERROR(IF(U77="",0,CEILING((U77/$H77),1)*$H77),"")</f>
        <v/>
      </c>
      <c r="W77" s="9">
        <f>IFERROR(IF(V77=0,"",ROUNDUP(V77/H77,0)*0.00937),"")</f>
        <v/>
      </c>
      <c r="X77" s="10" t="inlineStr"/>
      <c r="Y77" s="11" t="inlineStr"/>
    </row>
    <row r="78" ht="14.45" customHeight="1">
      <c r="A78" s="136" t="inlineStr">
        <is>
          <t>SU002827</t>
        </is>
      </c>
      <c r="B78" s="136" t="inlineStr">
        <is>
          <t>P003233</t>
        </is>
      </c>
      <c r="C78" s="104" t="n">
        <v>4301011462</v>
      </c>
      <c r="D78" s="300" t="n">
        <v>4680115881457</v>
      </c>
      <c r="E78" s="258" t="n"/>
      <c r="F78" s="5" t="n">
        <v>0.75</v>
      </c>
      <c r="G78" s="6" t="n">
        <v>6</v>
      </c>
      <c r="H78" s="5" t="n">
        <v>4.5</v>
      </c>
      <c r="I78" s="5" t="n">
        <v>4.74</v>
      </c>
      <c r="J78" s="6" t="n">
        <v>120</v>
      </c>
      <c r="K78" s="105" t="inlineStr">
        <is>
          <t>СК3</t>
        </is>
      </c>
      <c r="L78" s="6" t="n">
        <v>50</v>
      </c>
      <c r="M78" s="301" t="inlineStr">
        <is>
          <t>Вареные колбасы Сливушка Вязанка Фикс.вес 0,75 П/а Вязанка</t>
        </is>
      </c>
      <c r="N78" s="302" t="n"/>
      <c r="O78" s="302" t="n"/>
      <c r="P78" s="302" t="n"/>
      <c r="Q78" s="278" t="n"/>
      <c r="R78" s="7" t="inlineStr"/>
      <c r="S78" s="7" t="inlineStr"/>
      <c r="T78" s="8" t="inlineStr">
        <is>
          <t>кг</t>
        </is>
      </c>
      <c r="U78" s="106" t="n">
        <v>0</v>
      </c>
      <c r="V78" s="107">
        <f>IFERROR(IF(U78="",0,CEILING((U78/$H78),1)*$H78),"")</f>
        <v/>
      </c>
      <c r="W78" s="9">
        <f>IFERROR(IF(V78=0,"",ROUNDUP(V78/H78,0)*0.00937),"")</f>
        <v/>
      </c>
      <c r="X78" s="10" t="inlineStr"/>
      <c r="Y78" s="11" t="inlineStr"/>
    </row>
    <row r="79">
      <c r="A79" s="119" t="n"/>
      <c r="B79" s="289" t="n"/>
      <c r="C79" s="289" t="n"/>
      <c r="D79" s="289" t="n"/>
      <c r="E79" s="289" t="n"/>
      <c r="F79" s="289" t="n"/>
      <c r="G79" s="289" t="n"/>
      <c r="H79" s="289" t="n"/>
      <c r="I79" s="289" t="n"/>
      <c r="J79" s="289" t="n"/>
      <c r="K79" s="289" t="n"/>
      <c r="L79" s="303" t="n"/>
      <c r="M79" s="304" t="inlineStr">
        <is>
          <t>Итого</t>
        </is>
      </c>
      <c r="N79" s="267" t="n"/>
      <c r="O79" s="267" t="n"/>
      <c r="P79" s="267" t="n"/>
      <c r="Q79" s="267" t="n"/>
      <c r="R79" s="267" t="n"/>
      <c r="S79" s="268" t="n"/>
      <c r="T79" s="12" t="inlineStr">
        <is>
          <t>кор</t>
        </is>
      </c>
      <c r="U79" s="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14" t="n"/>
      <c r="Y79" s="14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305" t="n"/>
      <c r="M80" s="304" t="inlineStr">
        <is>
          <t>Итого</t>
        </is>
      </c>
      <c r="N80" s="267" t="n"/>
      <c r="O80" s="267" t="n"/>
      <c r="P80" s="267" t="n"/>
      <c r="Q80" s="267" t="n"/>
      <c r="R80" s="267" t="n"/>
      <c r="S80" s="268" t="n"/>
      <c r="T80" s="12" t="inlineStr">
        <is>
          <t>кг</t>
        </is>
      </c>
      <c r="U80" s="13">
        <f>IFERROR(SUM(U63:U78),"0")</f>
        <v/>
      </c>
      <c r="V80" s="13">
        <f>IFERROR(SUM(V63:V78),"0")</f>
        <v/>
      </c>
      <c r="W80" s="12" t="n"/>
      <c r="X80" s="14" t="n"/>
      <c r="Y80" s="14" t="n"/>
    </row>
    <row r="81">
      <c r="A81" s="134" t="inlineStr">
        <is>
          <t>Ветчины</t>
        </is>
      </c>
      <c r="B81" s="295" t="n"/>
      <c r="C81" s="295" t="n"/>
      <c r="D81" s="295" t="n"/>
      <c r="E81" s="295" t="n"/>
      <c r="F81" s="295" t="n"/>
      <c r="G81" s="295" t="n"/>
      <c r="H81" s="295" t="n"/>
      <c r="I81" s="295" t="n"/>
      <c r="J81" s="295" t="n"/>
      <c r="K81" s="295" t="n"/>
      <c r="L81" s="295" t="n"/>
      <c r="M81" s="295" t="n"/>
      <c r="N81" s="295" t="n"/>
      <c r="O81" s="295" t="n"/>
      <c r="P81" s="295" t="n"/>
      <c r="Q81" s="295" t="n"/>
      <c r="R81" s="295" t="n"/>
      <c r="S81" s="295" t="n"/>
      <c r="T81" s="295" t="n"/>
      <c r="U81" s="295" t="n"/>
      <c r="V81" s="295" t="n"/>
      <c r="W81" s="295" t="n"/>
      <c r="X81" s="111" t="n"/>
      <c r="Y81" s="111" t="n"/>
    </row>
    <row r="82" ht="14.45" customHeight="1">
      <c r="A82" s="136" t="inlineStr">
        <is>
          <t>SU001944</t>
        </is>
      </c>
      <c r="B82" s="136" t="inlineStr">
        <is>
          <t>P001620</t>
        </is>
      </c>
      <c r="C82" s="104" t="n">
        <v>4301020204</v>
      </c>
      <c r="D82" s="300" t="n">
        <v>4607091388442</v>
      </c>
      <c r="E82" s="258" t="n"/>
      <c r="F82" s="5" t="n">
        <v>1.35</v>
      </c>
      <c r="G82" s="6" t="n">
        <v>8</v>
      </c>
      <c r="H82" s="5" t="n">
        <v>10.8</v>
      </c>
      <c r="I82" s="5" t="n">
        <v>11.28</v>
      </c>
      <c r="J82" s="6" t="n">
        <v>56</v>
      </c>
      <c r="K82" s="105" t="inlineStr">
        <is>
          <t>СК1</t>
        </is>
      </c>
      <c r="L82" s="6" t="n">
        <v>45</v>
      </c>
      <c r="M82" s="306" t="inlineStr">
        <is>
          <t>Ветчины Вязанка с индейкой Вязанка Весовые Вектор Вязанка</t>
        </is>
      </c>
      <c r="N82" s="307" t="n"/>
      <c r="O82" s="307" t="n"/>
      <c r="P82" s="307" t="n"/>
      <c r="Q82" s="258" t="n"/>
      <c r="R82" s="7" t="inlineStr"/>
      <c r="S82" s="7" t="inlineStr"/>
      <c r="T82" s="8" t="inlineStr">
        <is>
          <t>кг</t>
        </is>
      </c>
      <c r="U82" s="106" t="n">
        <v>0</v>
      </c>
      <c r="V82" s="107">
        <f>IFERROR(IF(U82="",0,CEILING((U82/$H82),1)*$H82),"")</f>
        <v/>
      </c>
      <c r="W82" s="9">
        <f>IFERROR(IF(V82=0,"",ROUNDUP(V82/H82,0)*0.02175),"")</f>
        <v/>
      </c>
      <c r="X82" s="10" t="inlineStr"/>
      <c r="Y82" s="11" t="inlineStr"/>
    </row>
    <row r="83" ht="14.45" customHeight="1">
      <c r="A83" s="136" t="inlineStr">
        <is>
          <t>SU002488</t>
        </is>
      </c>
      <c r="B83" s="136" t="inlineStr">
        <is>
          <t>P002800</t>
        </is>
      </c>
      <c r="C83" s="104" t="n">
        <v>4301020189</v>
      </c>
      <c r="D83" s="300" t="n">
        <v>4607091384789</v>
      </c>
      <c r="E83" s="258" t="n"/>
      <c r="F83" s="5" t="n">
        <v>1</v>
      </c>
      <c r="G83" s="6" t="n">
        <v>6</v>
      </c>
      <c r="H83" s="5" t="n">
        <v>6</v>
      </c>
      <c r="I83" s="5" t="n">
        <v>6.36</v>
      </c>
      <c r="J83" s="6" t="n">
        <v>104</v>
      </c>
      <c r="K83" s="105" t="inlineStr">
        <is>
          <t>СК1</t>
        </is>
      </c>
      <c r="L83" s="6" t="n">
        <v>45</v>
      </c>
      <c r="M83" s="306" t="inlineStr">
        <is>
          <t>Ветчины Запекуша с сочным окороком Вязанка Весовые П/а Вязанка</t>
        </is>
      </c>
      <c r="N83" s="307" t="n"/>
      <c r="O83" s="307" t="n"/>
      <c r="P83" s="307" t="n"/>
      <c r="Q83" s="258" t="n"/>
      <c r="R83" s="7" t="inlineStr"/>
      <c r="S83" s="7" t="inlineStr"/>
      <c r="T83" s="8" t="inlineStr">
        <is>
          <t>кг</t>
        </is>
      </c>
      <c r="U83" s="106" t="n">
        <v>0</v>
      </c>
      <c r="V83" s="107">
        <f>IFERROR(IF(U83="",0,CEILING((U83/$H83),1)*$H83),"")</f>
        <v/>
      </c>
      <c r="W83" s="9">
        <f>IFERROR(IF(V83=0,"",ROUNDUP(V83/H83,0)*0.01196),"")</f>
        <v/>
      </c>
      <c r="X83" s="10" t="inlineStr"/>
      <c r="Y83" s="11" t="inlineStr"/>
    </row>
    <row r="84" ht="14.45" customHeight="1">
      <c r="A84" s="136" t="inlineStr">
        <is>
          <t>SU002833</t>
        </is>
      </c>
      <c r="B84" s="136" t="inlineStr">
        <is>
          <t>P003236</t>
        </is>
      </c>
      <c r="C84" s="104" t="n">
        <v>4301020235</v>
      </c>
      <c r="D84" s="300" t="n">
        <v>4680115881488</v>
      </c>
      <c r="E84" s="258" t="n"/>
      <c r="F84" s="5" t="n">
        <v>1.35</v>
      </c>
      <c r="G84" s="6" t="n">
        <v>8</v>
      </c>
      <c r="H84" s="5" t="n">
        <v>10.8</v>
      </c>
      <c r="I84" s="5" t="n">
        <v>11.28</v>
      </c>
      <c r="J84" s="6" t="n">
        <v>48</v>
      </c>
      <c r="K84" s="105" t="inlineStr">
        <is>
          <t>СК1</t>
        </is>
      </c>
      <c r="L84" s="6" t="n">
        <v>50</v>
      </c>
      <c r="M84" s="306" t="inlineStr">
        <is>
          <t>Ветчины Сливушка с индейкой Вязанка вес П/а Вязанка</t>
        </is>
      </c>
      <c r="N84" s="307" t="n"/>
      <c r="O84" s="307" t="n"/>
      <c r="P84" s="307" t="n"/>
      <c r="Q84" s="258" t="n"/>
      <c r="R84" s="7" t="inlineStr"/>
      <c r="S84" s="7" t="inlineStr"/>
      <c r="T84" s="8" t="inlineStr">
        <is>
          <t>кг</t>
        </is>
      </c>
      <c r="U84" s="106" t="n">
        <v>0</v>
      </c>
      <c r="V84" s="107">
        <f>IFERROR(IF(U84="",0,CEILING((U84/$H84),1)*$H84),"")</f>
        <v/>
      </c>
      <c r="W84" s="9">
        <f>IFERROR(IF(V84=0,"",ROUNDUP(V84/H84,0)*0.02175),"")</f>
        <v/>
      </c>
      <c r="X84" s="10" t="inlineStr"/>
      <c r="Y84" s="11" t="inlineStr"/>
    </row>
    <row r="85" ht="14.45" customHeight="1">
      <c r="A85" s="136" t="inlineStr">
        <is>
          <t>SU002313</t>
        </is>
      </c>
      <c r="B85" s="136" t="inlineStr">
        <is>
          <t>P002583</t>
        </is>
      </c>
      <c r="C85" s="104" t="n">
        <v>4301020183</v>
      </c>
      <c r="D85" s="300" t="n">
        <v>4607091384765</v>
      </c>
      <c r="E85" s="258" t="n"/>
      <c r="F85" s="5" t="n">
        <v>0.42</v>
      </c>
      <c r="G85" s="6" t="n">
        <v>6</v>
      </c>
      <c r="H85" s="5" t="n">
        <v>2.52</v>
      </c>
      <c r="I85" s="5" t="n">
        <v>2.72</v>
      </c>
      <c r="J85" s="6" t="n">
        <v>156</v>
      </c>
      <c r="K85" s="105" t="inlineStr">
        <is>
          <t>СК1</t>
        </is>
      </c>
      <c r="L85" s="6" t="n">
        <v>45</v>
      </c>
      <c r="M85" s="306" t="inlineStr">
        <is>
          <t>Ветчины Запекуша с сочным окороком Вязанка Фикс.вес 0,42 п/а Вязанка</t>
        </is>
      </c>
      <c r="N85" s="307" t="n"/>
      <c r="O85" s="307" t="n"/>
      <c r="P85" s="307" t="n"/>
      <c r="Q85" s="258" t="n"/>
      <c r="R85" s="7" t="inlineStr"/>
      <c r="S85" s="7" t="inlineStr"/>
      <c r="T85" s="8" t="inlineStr">
        <is>
          <t>кг</t>
        </is>
      </c>
      <c r="U85" s="106" t="n">
        <v>0</v>
      </c>
      <c r="V85" s="107">
        <f>IFERROR(IF(U85="",0,CEILING((U85/$H85),1)*$H85),"")</f>
        <v/>
      </c>
      <c r="W85" s="9">
        <f>IFERROR(IF(V85=0,"",ROUNDUP(V85/H85,0)*0.00753),"")</f>
        <v/>
      </c>
      <c r="X85" s="10" t="inlineStr"/>
      <c r="Y85" s="11" t="inlineStr"/>
    </row>
    <row r="86" ht="14.45" customHeight="1">
      <c r="A86" s="136" t="inlineStr">
        <is>
          <t>SU002735</t>
        </is>
      </c>
      <c r="B86" s="136" t="inlineStr">
        <is>
          <t>P003107</t>
        </is>
      </c>
      <c r="C86" s="104" t="n">
        <v>4301020217</v>
      </c>
      <c r="D86" s="300" t="n">
        <v>4680115880658</v>
      </c>
      <c r="E86" s="258" t="n"/>
      <c r="F86" s="5" t="n">
        <v>0.4</v>
      </c>
      <c r="G86" s="6" t="n">
        <v>6</v>
      </c>
      <c r="H86" s="5" t="n">
        <v>2.4</v>
      </c>
      <c r="I86" s="5" t="n">
        <v>2.6</v>
      </c>
      <c r="J86" s="6" t="n">
        <v>156</v>
      </c>
      <c r="K86" s="105" t="inlineStr">
        <is>
          <t>СК1</t>
        </is>
      </c>
      <c r="L86" s="6" t="n">
        <v>50</v>
      </c>
      <c r="M86" s="306" t="inlineStr">
        <is>
          <t>Ветчины Сливушка с индейкой Вязанка Фикс.вес 0,4 П/а Вязанка</t>
        </is>
      </c>
      <c r="N86" s="307" t="n"/>
      <c r="O86" s="307" t="n"/>
      <c r="P86" s="307" t="n"/>
      <c r="Q86" s="258" t="n"/>
      <c r="R86" s="7" t="inlineStr"/>
      <c r="S86" s="7" t="inlineStr"/>
      <c r="T86" s="8" t="inlineStr">
        <is>
          <t>кг</t>
        </is>
      </c>
      <c r="U86" s="106" t="n">
        <v>0</v>
      </c>
      <c r="V86" s="107">
        <f>IFERROR(IF(U86="",0,CEILING((U86/$H86),1)*$H86),"")</f>
        <v/>
      </c>
      <c r="W86" s="9">
        <f>IFERROR(IF(V86=0,"",ROUNDUP(V86/H86,0)*0.00753),"")</f>
        <v/>
      </c>
      <c r="X86" s="10" t="inlineStr"/>
      <c r="Y86" s="11" t="inlineStr"/>
    </row>
    <row r="87" ht="14.45" customHeight="1">
      <c r="A87" s="136" t="inlineStr">
        <is>
          <t>SU000082</t>
        </is>
      </c>
      <c r="B87" s="136" t="inlineStr">
        <is>
          <t>P003164</t>
        </is>
      </c>
      <c r="C87" s="104" t="n">
        <v>4301020223</v>
      </c>
      <c r="D87" s="300" t="n">
        <v>4607091381962</v>
      </c>
      <c r="E87" s="258" t="n"/>
      <c r="F87" s="5" t="n">
        <v>0.5</v>
      </c>
      <c r="G87" s="6" t="n">
        <v>6</v>
      </c>
      <c r="H87" s="5" t="n">
        <v>3</v>
      </c>
      <c r="I87" s="5" t="n">
        <v>3.2</v>
      </c>
      <c r="J87" s="6" t="n">
        <v>156</v>
      </c>
      <c r="K87" s="105" t="inlineStr">
        <is>
          <t>СК1</t>
        </is>
      </c>
      <c r="L87" s="6" t="n">
        <v>50</v>
      </c>
      <c r="M87" s="301" t="inlineStr">
        <is>
          <t>Ветчины Столичная Вязанка Фикс.вес 0,5 Вектор Вязанка</t>
        </is>
      </c>
      <c r="N87" s="302" t="n"/>
      <c r="O87" s="302" t="n"/>
      <c r="P87" s="302" t="n"/>
      <c r="Q87" s="278" t="n"/>
      <c r="R87" s="7" t="inlineStr"/>
      <c r="S87" s="7" t="inlineStr"/>
      <c r="T87" s="8" t="inlineStr">
        <is>
          <t>кг</t>
        </is>
      </c>
      <c r="U87" s="106" t="n">
        <v>0</v>
      </c>
      <c r="V87" s="107">
        <f>IFERROR(IF(U87="",0,CEILING((U87/$H87),1)*$H87),"")</f>
        <v/>
      </c>
      <c r="W87" s="9">
        <f>IFERROR(IF(V87=0,"",ROUNDUP(V87/H87,0)*0.00753),"")</f>
        <v/>
      </c>
      <c r="X87" s="10" t="inlineStr"/>
      <c r="Y87" s="11" t="inlineStr"/>
    </row>
    <row r="88">
      <c r="A88" s="119" t="n"/>
      <c r="B88" s="289" t="n"/>
      <c r="C88" s="289" t="n"/>
      <c r="D88" s="289" t="n"/>
      <c r="E88" s="289" t="n"/>
      <c r="F88" s="289" t="n"/>
      <c r="G88" s="289" t="n"/>
      <c r="H88" s="289" t="n"/>
      <c r="I88" s="289" t="n"/>
      <c r="J88" s="289" t="n"/>
      <c r="K88" s="289" t="n"/>
      <c r="L88" s="303" t="n"/>
      <c r="M88" s="304" t="inlineStr">
        <is>
          <t>Итого</t>
        </is>
      </c>
      <c r="N88" s="267" t="n"/>
      <c r="O88" s="267" t="n"/>
      <c r="P88" s="267" t="n"/>
      <c r="Q88" s="267" t="n"/>
      <c r="R88" s="267" t="n"/>
      <c r="S88" s="268" t="n"/>
      <c r="T88" s="12" t="inlineStr">
        <is>
          <t>кор</t>
        </is>
      </c>
      <c r="U88" s="13">
        <f>IFERROR(U82/H82,"0")+IFERROR(U83/H83,"0")+IFERROR(U84/H84,"0")+IFERROR(U85/H85,"0")+IFERROR(U86/H86,"0")+IFERROR(U87/H87,"0")</f>
        <v/>
      </c>
      <c r="V88" s="13">
        <f>IFERROR(V82/H82,"0")+IFERROR(V83/H83,"0")+IFERROR(V84/H84,"0")+IFERROR(V85/H85,"0")+IFERROR(V86/H86,"0")+IFERROR(V87/H87,"0")</f>
        <v/>
      </c>
      <c r="W88" s="13">
        <f>IFERROR(IF(W82="",0,W82),"0")+IFERROR(IF(W83="",0,W83),"0")+IFERROR(IF(W84="",0,W84),"0")+IFERROR(IF(W85="",0,W85),"0")+IFERROR(IF(W86="",0,W86),"0")+IFERROR(IF(W87="",0,W87),"0")</f>
        <v/>
      </c>
      <c r="X88" s="14" t="n"/>
      <c r="Y88" s="14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305" t="n"/>
      <c r="M89" s="304" t="inlineStr">
        <is>
          <t>Итого</t>
        </is>
      </c>
      <c r="N89" s="267" t="n"/>
      <c r="O89" s="267" t="n"/>
      <c r="P89" s="267" t="n"/>
      <c r="Q89" s="267" t="n"/>
      <c r="R89" s="267" t="n"/>
      <c r="S89" s="268" t="n"/>
      <c r="T89" s="12" t="inlineStr">
        <is>
          <t>кг</t>
        </is>
      </c>
      <c r="U89" s="13">
        <f>IFERROR(SUM(U82:U87),"0")</f>
        <v/>
      </c>
      <c r="V89" s="13">
        <f>IFERROR(SUM(V82:V87),"0")</f>
        <v/>
      </c>
      <c r="W89" s="12" t="n"/>
      <c r="X89" s="14" t="n"/>
      <c r="Y89" s="14" t="n"/>
    </row>
    <row r="90">
      <c r="A90" s="134" t="inlineStr">
        <is>
          <t>Копченые колбасы</t>
        </is>
      </c>
      <c r="B90" s="295" t="n"/>
      <c r="C90" s="295" t="n"/>
      <c r="D90" s="295" t="n"/>
      <c r="E90" s="295" t="n"/>
      <c r="F90" s="295" t="n"/>
      <c r="G90" s="295" t="n"/>
      <c r="H90" s="295" t="n"/>
      <c r="I90" s="295" t="n"/>
      <c r="J90" s="295" t="n"/>
      <c r="K90" s="295" t="n"/>
      <c r="L90" s="295" t="n"/>
      <c r="M90" s="295" t="n"/>
      <c r="N90" s="295" t="n"/>
      <c r="O90" s="295" t="n"/>
      <c r="P90" s="295" t="n"/>
      <c r="Q90" s="295" t="n"/>
      <c r="R90" s="295" t="n"/>
      <c r="S90" s="295" t="n"/>
      <c r="T90" s="295" t="n"/>
      <c r="U90" s="295" t="n"/>
      <c r="V90" s="295" t="n"/>
      <c r="W90" s="295" t="n"/>
      <c r="X90" s="111" t="n"/>
      <c r="Y90" s="111" t="n"/>
    </row>
    <row r="91" ht="14.45" customHeight="1">
      <c r="A91" s="136" t="inlineStr">
        <is>
          <t>SU000064</t>
        </is>
      </c>
      <c r="B91" s="136" t="inlineStr">
        <is>
          <t>P001841</t>
        </is>
      </c>
      <c r="C91" s="104" t="n">
        <v>4301030895</v>
      </c>
      <c r="D91" s="300" t="n">
        <v>4607091387667</v>
      </c>
      <c r="E91" s="258" t="n"/>
      <c r="F91" s="5" t="n">
        <v>0.9</v>
      </c>
      <c r="G91" s="6" t="n">
        <v>10</v>
      </c>
      <c r="H91" s="5" t="n">
        <v>9</v>
      </c>
      <c r="I91" s="5" t="n">
        <v>9.630000000000001</v>
      </c>
      <c r="J91" s="6" t="n">
        <v>56</v>
      </c>
      <c r="K91" s="105" t="inlineStr">
        <is>
          <t>СК1</t>
        </is>
      </c>
      <c r="L91" s="6" t="n">
        <v>40</v>
      </c>
      <c r="M91" s="311" t="inlineStr">
        <is>
          <t>В/к колбасы Балыковая Вязанка Весовые Фиброуз в/у Вязанка</t>
        </is>
      </c>
      <c r="N91" s="307" t="n"/>
      <c r="O91" s="307" t="n"/>
      <c r="P91" s="307" t="n"/>
      <c r="Q91" s="258" t="n"/>
      <c r="R91" s="7" t="inlineStr"/>
      <c r="S91" s="7" t="inlineStr"/>
      <c r="T91" s="8" t="inlineStr">
        <is>
          <t>кг</t>
        </is>
      </c>
      <c r="U91" s="106" t="n">
        <v>0</v>
      </c>
      <c r="V91" s="107">
        <f>IFERROR(IF(U91="",0,CEILING((U91/$H91),1)*$H91),"")</f>
        <v/>
      </c>
      <c r="W91" s="9">
        <f>IFERROR(IF(V91=0,"",ROUNDUP(V91/H91,0)*0.02175),"")</f>
        <v/>
      </c>
      <c r="X91" s="10" t="inlineStr"/>
      <c r="Y91" s="11" t="inlineStr"/>
    </row>
    <row r="92" ht="14.45" customHeight="1">
      <c r="A92" s="136" t="inlineStr">
        <is>
          <t>SU000664</t>
        </is>
      </c>
      <c r="B92" s="136" t="inlineStr">
        <is>
          <t>P002177</t>
        </is>
      </c>
      <c r="C92" s="104" t="n">
        <v>4301030961</v>
      </c>
      <c r="D92" s="300" t="n">
        <v>4607091387636</v>
      </c>
      <c r="E92" s="258" t="n"/>
      <c r="F92" s="5" t="n">
        <v>0.7</v>
      </c>
      <c r="G92" s="6" t="n">
        <v>6</v>
      </c>
      <c r="H92" s="5" t="n">
        <v>4.2</v>
      </c>
      <c r="I92" s="5" t="n">
        <v>4.5</v>
      </c>
      <c r="J92" s="6" t="n">
        <v>120</v>
      </c>
      <c r="K92" s="105" t="inlineStr">
        <is>
          <t>СК2</t>
        </is>
      </c>
      <c r="L92" s="6" t="n">
        <v>40</v>
      </c>
      <c r="M92" s="311" t="inlineStr">
        <is>
          <t>В/к колбасы Салями Финская Вязанка Весовые Фиброуз в/у Вязанка</t>
        </is>
      </c>
      <c r="N92" s="307" t="n"/>
      <c r="O92" s="307" t="n"/>
      <c r="P92" s="307" t="n"/>
      <c r="Q92" s="258" t="n"/>
      <c r="R92" s="7" t="inlineStr"/>
      <c r="S92" s="7" t="inlineStr"/>
      <c r="T92" s="8" t="inlineStr">
        <is>
          <t>кг</t>
        </is>
      </c>
      <c r="U92" s="106" t="n">
        <v>0</v>
      </c>
      <c r="V92" s="107">
        <f>IFERROR(IF(U92="",0,CEILING((U92/$H92),1)*$H92),"")</f>
        <v/>
      </c>
      <c r="W92" s="9">
        <f>IFERROR(IF(V92=0,"",ROUNDUP(V92/H92,0)*0.00937),"")</f>
        <v/>
      </c>
      <c r="X92" s="10" t="inlineStr"/>
      <c r="Y92" s="11" t="inlineStr"/>
    </row>
    <row r="93" ht="14.45" customHeight="1">
      <c r="A93" s="136" t="inlineStr">
        <is>
          <t>SU002308</t>
        </is>
      </c>
      <c r="B93" s="136" t="inlineStr">
        <is>
          <t>P002572</t>
        </is>
      </c>
      <c r="C93" s="104" t="n">
        <v>4301031078</v>
      </c>
      <c r="D93" s="300" t="n">
        <v>4607091384727</v>
      </c>
      <c r="E93" s="258" t="n"/>
      <c r="F93" s="5" t="n">
        <v>0.8</v>
      </c>
      <c r="G93" s="6" t="n">
        <v>6</v>
      </c>
      <c r="H93" s="5" t="n">
        <v>4.8</v>
      </c>
      <c r="I93" s="5" t="n">
        <v>5.16</v>
      </c>
      <c r="J93" s="6" t="n">
        <v>104</v>
      </c>
      <c r="K93" s="105" t="inlineStr">
        <is>
          <t>СК2</t>
        </is>
      </c>
      <c r="L93" s="6" t="n">
        <v>45</v>
      </c>
      <c r="M93" s="306" t="inlineStr">
        <is>
          <t>В/к колбасы Сервелат Запекуша с говядиной Вязанка Весовые П/а Вязанка</t>
        </is>
      </c>
      <c r="N93" s="307" t="n"/>
      <c r="O93" s="307" t="n"/>
      <c r="P93" s="307" t="n"/>
      <c r="Q93" s="258" t="n"/>
      <c r="R93" s="7" t="inlineStr"/>
      <c r="S93" s="7" t="inlineStr"/>
      <c r="T93" s="8" t="inlineStr">
        <is>
          <t>кг</t>
        </is>
      </c>
      <c r="U93" s="106" t="n">
        <v>0</v>
      </c>
      <c r="V93" s="107">
        <f>IFERROR(IF(U93="",0,CEILING((U93/$H93),1)*$H93),"")</f>
        <v/>
      </c>
      <c r="W93" s="9">
        <f>IFERROR(IF(V93=0,"",ROUNDUP(V93/H93,0)*0.01196),"")</f>
        <v/>
      </c>
      <c r="X93" s="10" t="inlineStr"/>
      <c r="Y93" s="11" t="inlineStr"/>
    </row>
    <row r="94" ht="14.45" customHeight="1">
      <c r="A94" s="136" t="inlineStr">
        <is>
          <t>SU002310</t>
        </is>
      </c>
      <c r="B94" s="136" t="inlineStr">
        <is>
          <t>P002574</t>
        </is>
      </c>
      <c r="C94" s="104" t="n">
        <v>4301031080</v>
      </c>
      <c r="D94" s="300" t="n">
        <v>4607091386745</v>
      </c>
      <c r="E94" s="258" t="n"/>
      <c r="F94" s="5" t="n">
        <v>0.8</v>
      </c>
      <c r="G94" s="6" t="n">
        <v>6</v>
      </c>
      <c r="H94" s="5" t="n">
        <v>4.8</v>
      </c>
      <c r="I94" s="5" t="n">
        <v>5.16</v>
      </c>
      <c r="J94" s="6" t="n">
        <v>104</v>
      </c>
      <c r="K94" s="105" t="inlineStr">
        <is>
          <t>СК2</t>
        </is>
      </c>
      <c r="L94" s="6" t="n">
        <v>45</v>
      </c>
      <c r="M94" s="306" t="inlineStr">
        <is>
          <t>В/к колбасы Сервелат Запекуша с сочным окороком Вязанка Весовые П/а Вязанка</t>
        </is>
      </c>
      <c r="N94" s="307" t="n"/>
      <c r="O94" s="307" t="n"/>
      <c r="P94" s="307" t="n"/>
      <c r="Q94" s="258" t="n"/>
      <c r="R94" s="7" t="inlineStr"/>
      <c r="S94" s="7" t="inlineStr"/>
      <c r="T94" s="8" t="inlineStr">
        <is>
          <t>кг</t>
        </is>
      </c>
      <c r="U94" s="106" t="n">
        <v>0</v>
      </c>
      <c r="V94" s="107">
        <f>IFERROR(IF(U94="",0,CEILING((U94/$H94),1)*$H94),"")</f>
        <v/>
      </c>
      <c r="W94" s="9">
        <f>IFERROR(IF(V94=0,"",ROUNDUP(V94/H94,0)*0.01196),"")</f>
        <v/>
      </c>
      <c r="X94" s="10" t="inlineStr"/>
      <c r="Y94" s="11" t="inlineStr"/>
    </row>
    <row r="95" ht="14.45" customHeight="1">
      <c r="A95" s="136" t="inlineStr">
        <is>
          <t>SU000097</t>
        </is>
      </c>
      <c r="B95" s="136" t="inlineStr">
        <is>
          <t>P002179</t>
        </is>
      </c>
      <c r="C95" s="104" t="n">
        <v>4301030963</v>
      </c>
      <c r="D95" s="300" t="n">
        <v>4607091382426</v>
      </c>
      <c r="E95" s="258" t="n"/>
      <c r="F95" s="5" t="n">
        <v>0.9</v>
      </c>
      <c r="G95" s="6" t="n">
        <v>10</v>
      </c>
      <c r="H95" s="5" t="n">
        <v>9</v>
      </c>
      <c r="I95" s="5" t="n">
        <v>9.630000000000001</v>
      </c>
      <c r="J95" s="6" t="n">
        <v>56</v>
      </c>
      <c r="K95" s="105" t="inlineStr">
        <is>
          <t>СК2</t>
        </is>
      </c>
      <c r="L95" s="6" t="n">
        <v>40</v>
      </c>
      <c r="M95" s="311" t="inlineStr">
        <is>
          <t>В/к колбасы Столичный Вязанка Весовые Фиброуз в/у Вязанка</t>
        </is>
      </c>
      <c r="N95" s="307" t="n"/>
      <c r="O95" s="307" t="n"/>
      <c r="P95" s="307" t="n"/>
      <c r="Q95" s="258" t="n"/>
      <c r="R95" s="7" t="inlineStr"/>
      <c r="S95" s="7" t="inlineStr"/>
      <c r="T95" s="8" t="inlineStr">
        <is>
          <t>кг</t>
        </is>
      </c>
      <c r="U95" s="106" t="n">
        <v>0</v>
      </c>
      <c r="V95" s="107">
        <f>IFERROR(IF(U95="",0,CEILING((U95/$H95),1)*$H95),"")</f>
        <v/>
      </c>
      <c r="W95" s="9">
        <f>IFERROR(IF(V95=0,"",ROUNDUP(V95/H95,0)*0.02175),"")</f>
        <v/>
      </c>
      <c r="X95" s="10" t="inlineStr"/>
      <c r="Y95" s="11" t="inlineStr"/>
    </row>
    <row r="96" ht="14.45" customHeight="1">
      <c r="A96" s="136" t="inlineStr">
        <is>
          <t>SU000665</t>
        </is>
      </c>
      <c r="B96" s="136" t="inlineStr">
        <is>
          <t>P002178</t>
        </is>
      </c>
      <c r="C96" s="104" t="n">
        <v>4301030962</v>
      </c>
      <c r="D96" s="300" t="n">
        <v>4607091386547</v>
      </c>
      <c r="E96" s="258" t="n"/>
      <c r="F96" s="5" t="n">
        <v>0.35</v>
      </c>
      <c r="G96" s="6" t="n">
        <v>8</v>
      </c>
      <c r="H96" s="5" t="n">
        <v>2.8</v>
      </c>
      <c r="I96" s="5" t="n">
        <v>2.94</v>
      </c>
      <c r="J96" s="6" t="n">
        <v>234</v>
      </c>
      <c r="K96" s="105" t="inlineStr">
        <is>
          <t>СК2</t>
        </is>
      </c>
      <c r="L96" s="6" t="n">
        <v>40</v>
      </c>
      <c r="M96" s="306" t="inlineStr">
        <is>
          <t>В/к колбасы Салями Финская Вязанка Фикс.вес 0,35 Фиброуз в/у Вязанка</t>
        </is>
      </c>
      <c r="N96" s="307" t="n"/>
      <c r="O96" s="307" t="n"/>
      <c r="P96" s="307" t="n"/>
      <c r="Q96" s="258" t="n"/>
      <c r="R96" s="7" t="inlineStr"/>
      <c r="S96" s="7" t="inlineStr"/>
      <c r="T96" s="8" t="inlineStr">
        <is>
          <t>кг</t>
        </is>
      </c>
      <c r="U96" s="106" t="n">
        <v>0</v>
      </c>
      <c r="V96" s="107">
        <f>IFERROR(IF(U96="",0,CEILING((U96/$H96),1)*$H96),"")</f>
        <v/>
      </c>
      <c r="W96" s="9">
        <f>IFERROR(IF(V96=0,"",ROUNDUP(V96/H96,0)*0.00502),"")</f>
        <v/>
      </c>
      <c r="X96" s="10" t="inlineStr"/>
      <c r="Y96" s="11" t="inlineStr"/>
    </row>
    <row r="97" ht="14.45" customHeight="1">
      <c r="A97" s="136" t="inlineStr">
        <is>
          <t>SU002307</t>
        </is>
      </c>
      <c r="B97" s="136" t="inlineStr">
        <is>
          <t>P002571</t>
        </is>
      </c>
      <c r="C97" s="104" t="n">
        <v>4301031077</v>
      </c>
      <c r="D97" s="300" t="n">
        <v>4607091384703</v>
      </c>
      <c r="E97" s="258" t="n"/>
      <c r="F97" s="5" t="n">
        <v>0.35</v>
      </c>
      <c r="G97" s="6" t="n">
        <v>6</v>
      </c>
      <c r="H97" s="5" t="n">
        <v>2.1</v>
      </c>
      <c r="I97" s="5" t="n">
        <v>2.2</v>
      </c>
      <c r="J97" s="6" t="n">
        <v>234</v>
      </c>
      <c r="K97" s="105" t="inlineStr">
        <is>
          <t>СК2</t>
        </is>
      </c>
      <c r="L97" s="6" t="n">
        <v>45</v>
      </c>
      <c r="M97" s="306" t="inlineStr">
        <is>
          <t>В/к колбасы Сервелат Запекуша с говядиной Вязанка Фикс.вес 0,35 П/а Вязанка</t>
        </is>
      </c>
      <c r="N97" s="307" t="n"/>
      <c r="O97" s="307" t="n"/>
      <c r="P97" s="307" t="n"/>
      <c r="Q97" s="258" t="n"/>
      <c r="R97" s="7" t="inlineStr"/>
      <c r="S97" s="7" t="inlineStr"/>
      <c r="T97" s="8" t="inlineStr">
        <is>
          <t>кг</t>
        </is>
      </c>
      <c r="U97" s="106" t="n">
        <v>0</v>
      </c>
      <c r="V97" s="107">
        <f>IFERROR(IF(U97="",0,CEILING((U97/$H97),1)*$H97),"")</f>
        <v/>
      </c>
      <c r="W97" s="9">
        <f>IFERROR(IF(V97=0,"",ROUNDUP(V97/H97,0)*0.00502),"")</f>
        <v/>
      </c>
      <c r="X97" s="10" t="inlineStr"/>
      <c r="Y97" s="11" t="inlineStr"/>
    </row>
    <row r="98" ht="14.45" customHeight="1">
      <c r="A98" s="136" t="inlineStr">
        <is>
          <t>SU002309</t>
        </is>
      </c>
      <c r="B98" s="136" t="inlineStr">
        <is>
          <t>P002573</t>
        </is>
      </c>
      <c r="C98" s="104" t="n">
        <v>4301031079</v>
      </c>
      <c r="D98" s="300" t="n">
        <v>4607091384734</v>
      </c>
      <c r="E98" s="258" t="n"/>
      <c r="F98" s="5" t="n">
        <v>0.35</v>
      </c>
      <c r="G98" s="6" t="n">
        <v>6</v>
      </c>
      <c r="H98" s="5" t="n">
        <v>2.1</v>
      </c>
      <c r="I98" s="5" t="n">
        <v>2.2</v>
      </c>
      <c r="J98" s="6" t="n">
        <v>234</v>
      </c>
      <c r="K98" s="105" t="inlineStr">
        <is>
          <t>СК2</t>
        </is>
      </c>
      <c r="L98" s="6" t="n">
        <v>45</v>
      </c>
      <c r="M98" s="306" t="inlineStr">
        <is>
          <t>В/к колбасы Сервелат Запекуша с сочным окороком Вязанка Фикс.вес 0,35 П/а Вязанка</t>
        </is>
      </c>
      <c r="N98" s="307" t="n"/>
      <c r="O98" s="307" t="n"/>
      <c r="P98" s="307" t="n"/>
      <c r="Q98" s="258" t="n"/>
      <c r="R98" s="7" t="inlineStr"/>
      <c r="S98" s="7" t="inlineStr"/>
      <c r="T98" s="8" t="inlineStr">
        <is>
          <t>кг</t>
        </is>
      </c>
      <c r="U98" s="106" t="n">
        <v>0</v>
      </c>
      <c r="V98" s="107">
        <f>IFERROR(IF(U98="",0,CEILING((U98/$H98),1)*$H98),"")</f>
        <v/>
      </c>
      <c r="W98" s="9">
        <f>IFERROR(IF(V98=0,"",ROUNDUP(V98/H98,0)*0.00502),"")</f>
        <v/>
      </c>
      <c r="X98" s="10" t="inlineStr"/>
      <c r="Y98" s="11" t="inlineStr"/>
    </row>
    <row r="99" ht="14.45" customHeight="1">
      <c r="A99" s="136" t="inlineStr">
        <is>
          <t>SU001605</t>
        </is>
      </c>
      <c r="B99" s="136" t="inlineStr">
        <is>
          <t>P002180</t>
        </is>
      </c>
      <c r="C99" s="104" t="n">
        <v>4301030964</v>
      </c>
      <c r="D99" s="300" t="n">
        <v>4607091382464</v>
      </c>
      <c r="E99" s="258" t="n"/>
      <c r="F99" s="5" t="n">
        <v>0.35</v>
      </c>
      <c r="G99" s="6" t="n">
        <v>8</v>
      </c>
      <c r="H99" s="5" t="n">
        <v>2.8</v>
      </c>
      <c r="I99" s="5" t="n">
        <v>2.964</v>
      </c>
      <c r="J99" s="6" t="n">
        <v>234</v>
      </c>
      <c r="K99" s="105" t="inlineStr">
        <is>
          <t>СК2</t>
        </is>
      </c>
      <c r="L99" s="6" t="n">
        <v>40</v>
      </c>
      <c r="M99" s="301" t="inlineStr">
        <is>
          <t>В/к колбасы Столичный Вязанка Фикс.вес 0,35 Фиброуз в/у Вязанка</t>
        </is>
      </c>
      <c r="N99" s="302" t="n"/>
      <c r="O99" s="302" t="n"/>
      <c r="P99" s="302" t="n"/>
      <c r="Q99" s="278" t="n"/>
      <c r="R99" s="7" t="inlineStr"/>
      <c r="S99" s="7" t="inlineStr"/>
      <c r="T99" s="8" t="inlineStr">
        <is>
          <t>кг</t>
        </is>
      </c>
      <c r="U99" s="106" t="n">
        <v>0</v>
      </c>
      <c r="V99" s="107">
        <f>IFERROR(IF(U99="",0,CEILING((U99/$H99),1)*$H99),"")</f>
        <v/>
      </c>
      <c r="W99" s="9">
        <f>IFERROR(IF(V99=0,"",ROUNDUP(V99/H99,0)*0.00502),"")</f>
        <v/>
      </c>
      <c r="X99" s="10" t="inlineStr"/>
      <c r="Y99" s="11" t="inlineStr"/>
    </row>
    <row r="100">
      <c r="A100" s="119" t="n"/>
      <c r="B100" s="289" t="n"/>
      <c r="C100" s="289" t="n"/>
      <c r="D100" s="289" t="n"/>
      <c r="E100" s="289" t="n"/>
      <c r="F100" s="289" t="n"/>
      <c r="G100" s="289" t="n"/>
      <c r="H100" s="289" t="n"/>
      <c r="I100" s="289" t="n"/>
      <c r="J100" s="289" t="n"/>
      <c r="K100" s="289" t="n"/>
      <c r="L100" s="303" t="n"/>
      <c r="M100" s="304" t="inlineStr">
        <is>
          <t>Итого</t>
        </is>
      </c>
      <c r="N100" s="267" t="n"/>
      <c r="O100" s="267" t="n"/>
      <c r="P100" s="267" t="n"/>
      <c r="Q100" s="267" t="n"/>
      <c r="R100" s="267" t="n"/>
      <c r="S100" s="268" t="n"/>
      <c r="T100" s="12" t="inlineStr">
        <is>
          <t>кор</t>
        </is>
      </c>
      <c r="U100" s="13">
        <f>IFERROR(U91/H91,"0")+IFERROR(U92/H92,"0")+IFERROR(U93/H93,"0")+IFERROR(U94/H94,"0")+IFERROR(U95/H95,"0")+IFERROR(U96/H96,"0")+IFERROR(U97/H97,"0")+IFERROR(U98/H98,"0")+IFERROR(U99/H99,"0")</f>
        <v/>
      </c>
      <c r="V100" s="13">
        <f>IFERROR(V91/H91,"0")+IFERROR(V92/H92,"0")+IFERROR(V93/H93,"0")+IFERROR(V94/H94,"0")+IFERROR(V95/H95,"0")+IFERROR(V96/H96,"0")+IFERROR(V97/H97,"0")+IFERROR(V98/H98,"0")+IFERROR(V99/H99,"0")</f>
        <v/>
      </c>
      <c r="W100" s="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14" t="n"/>
      <c r="Y100" s="14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305" t="n"/>
      <c r="M101" s="304" t="inlineStr">
        <is>
          <t>Итого</t>
        </is>
      </c>
      <c r="N101" s="267" t="n"/>
      <c r="O101" s="267" t="n"/>
      <c r="P101" s="267" t="n"/>
      <c r="Q101" s="267" t="n"/>
      <c r="R101" s="267" t="n"/>
      <c r="S101" s="268" t="n"/>
      <c r="T101" s="12" t="inlineStr">
        <is>
          <t>кг</t>
        </is>
      </c>
      <c r="U101" s="13">
        <f>IFERROR(SUM(U91:U99),"0")</f>
        <v/>
      </c>
      <c r="V101" s="13">
        <f>IFERROR(SUM(V91:V99),"0")</f>
        <v/>
      </c>
      <c r="W101" s="12" t="n"/>
      <c r="X101" s="14" t="n"/>
      <c r="Y101" s="14" t="n"/>
    </row>
    <row r="102">
      <c r="A102" s="134" t="inlineStr">
        <is>
          <t>Сосиски</t>
        </is>
      </c>
      <c r="B102" s="295" t="n"/>
      <c r="C102" s="295" t="n"/>
      <c r="D102" s="295" t="n"/>
      <c r="E102" s="295" t="n"/>
      <c r="F102" s="295" t="n"/>
      <c r="G102" s="295" t="n"/>
      <c r="H102" s="295" t="n"/>
      <c r="I102" s="295" t="n"/>
      <c r="J102" s="295" t="n"/>
      <c r="K102" s="295" t="n"/>
      <c r="L102" s="295" t="n"/>
      <c r="M102" s="295" t="n"/>
      <c r="N102" s="295" t="n"/>
      <c r="O102" s="295" t="n"/>
      <c r="P102" s="295" t="n"/>
      <c r="Q102" s="295" t="n"/>
      <c r="R102" s="295" t="n"/>
      <c r="S102" s="295" t="n"/>
      <c r="T102" s="295" t="n"/>
      <c r="U102" s="295" t="n"/>
      <c r="V102" s="295" t="n"/>
      <c r="W102" s="295" t="n"/>
      <c r="X102" s="111" t="n"/>
      <c r="Y102" s="111" t="n"/>
    </row>
    <row r="103" ht="14.45" customHeight="1">
      <c r="A103" s="136" t="inlineStr">
        <is>
          <t>SU001523</t>
        </is>
      </c>
      <c r="B103" s="136" t="inlineStr">
        <is>
          <t>P003328</t>
        </is>
      </c>
      <c r="C103" s="104" t="n">
        <v>4301051437</v>
      </c>
      <c r="D103" s="300" t="n">
        <v>4607091386967</v>
      </c>
      <c r="E103" s="258" t="n"/>
      <c r="F103" s="5" t="n">
        <v>1.35</v>
      </c>
      <c r="G103" s="6" t="n">
        <v>6</v>
      </c>
      <c r="H103" s="5" t="n">
        <v>8.1</v>
      </c>
      <c r="I103" s="5" t="n">
        <v>8.664</v>
      </c>
      <c r="J103" s="6" t="n">
        <v>56</v>
      </c>
      <c r="K103" s="105" t="inlineStr">
        <is>
          <t>СК3</t>
        </is>
      </c>
      <c r="L103" s="6" t="n">
        <v>45</v>
      </c>
      <c r="M103" s="308" t="inlineStr">
        <is>
          <t>Сосиски Молокуши (Вязанка Молочные) Вязанка Весовые П/а мгс Вязанка</t>
        </is>
      </c>
      <c r="N103" s="307" t="n"/>
      <c r="O103" s="307" t="n"/>
      <c r="P103" s="307" t="n"/>
      <c r="Q103" s="258" t="n"/>
      <c r="R103" s="7" t="inlineStr"/>
      <c r="S103" s="7" t="inlineStr"/>
      <c r="T103" s="8" t="inlineStr">
        <is>
          <t>кг</t>
        </is>
      </c>
      <c r="U103" s="106" t="n">
        <v>0</v>
      </c>
      <c r="V103" s="107">
        <f>IFERROR(IF(U103="",0,CEILING((U103/$H103),1)*$H103),"")</f>
        <v/>
      </c>
      <c r="W103" s="9">
        <f>IFERROR(IF(V103=0,"",ROUNDUP(V103/H103,0)*0.02175),"")</f>
        <v/>
      </c>
      <c r="X103" s="10" t="inlineStr"/>
      <c r="Y103" s="11" t="inlineStr"/>
    </row>
    <row r="104" ht="14.45" customHeight="1">
      <c r="A104" s="136" t="inlineStr">
        <is>
          <t>SU001351</t>
        </is>
      </c>
      <c r="B104" s="136" t="inlineStr">
        <is>
          <t>P003025</t>
        </is>
      </c>
      <c r="C104" s="104" t="n">
        <v>4301051311</v>
      </c>
      <c r="D104" s="300" t="n">
        <v>4607091385304</v>
      </c>
      <c r="E104" s="258" t="n"/>
      <c r="F104" s="5" t="n">
        <v>1.35</v>
      </c>
      <c r="G104" s="6" t="n">
        <v>6</v>
      </c>
      <c r="H104" s="5" t="n">
        <v>8.1</v>
      </c>
      <c r="I104" s="5" t="n">
        <v>8.664</v>
      </c>
      <c r="J104" s="6" t="n">
        <v>56</v>
      </c>
      <c r="K104" s="105" t="inlineStr">
        <is>
          <t>СК2</t>
        </is>
      </c>
      <c r="L104" s="6" t="n">
        <v>40</v>
      </c>
      <c r="M104" s="306" t="inlineStr">
        <is>
          <t>Сосиски Рубленые Вязанка Весовые п/а мгс Вязанка</t>
        </is>
      </c>
      <c r="N104" s="307" t="n"/>
      <c r="O104" s="307" t="n"/>
      <c r="P104" s="307" t="n"/>
      <c r="Q104" s="258" t="n"/>
      <c r="R104" s="7" t="inlineStr"/>
      <c r="S104" s="7" t="inlineStr"/>
      <c r="T104" s="8" t="inlineStr">
        <is>
          <t>кг</t>
        </is>
      </c>
      <c r="U104" s="106" t="n">
        <v>0</v>
      </c>
      <c r="V104" s="107">
        <f>IFERROR(IF(U104="",0,CEILING((U104/$H104),1)*$H104),"")</f>
        <v/>
      </c>
      <c r="W104" s="9">
        <f>IFERROR(IF(V104=0,"",ROUNDUP(V104/H104,0)*0.02175),"")</f>
        <v/>
      </c>
      <c r="X104" s="10" t="inlineStr"/>
      <c r="Y104" s="11" t="inlineStr"/>
    </row>
    <row r="105" ht="14.45" customHeight="1">
      <c r="A105" s="136" t="inlineStr">
        <is>
          <t>SU001527</t>
        </is>
      </c>
      <c r="B105" s="136" t="inlineStr">
        <is>
          <t>P002217</t>
        </is>
      </c>
      <c r="C105" s="104" t="n">
        <v>4301051306</v>
      </c>
      <c r="D105" s="300" t="n">
        <v>4607091386264</v>
      </c>
      <c r="E105" s="258" t="n"/>
      <c r="F105" s="5" t="n">
        <v>0.5</v>
      </c>
      <c r="G105" s="6" t="n">
        <v>6</v>
      </c>
      <c r="H105" s="5" t="n">
        <v>3</v>
      </c>
      <c r="I105" s="5" t="n">
        <v>3.278</v>
      </c>
      <c r="J105" s="6" t="n">
        <v>156</v>
      </c>
      <c r="K105" s="105" t="inlineStr">
        <is>
          <t>СК2</t>
        </is>
      </c>
      <c r="L105" s="6" t="n">
        <v>31</v>
      </c>
      <c r="M105" s="306" t="inlineStr">
        <is>
          <t>Сосиски Венские Вязанка Фикс.вес 0,5 NDX мгс Вязанка</t>
        </is>
      </c>
      <c r="N105" s="307" t="n"/>
      <c r="O105" s="307" t="n"/>
      <c r="P105" s="307" t="n"/>
      <c r="Q105" s="258" t="n"/>
      <c r="R105" s="7" t="inlineStr"/>
      <c r="S105" s="7" t="inlineStr"/>
      <c r="T105" s="8" t="inlineStr">
        <is>
          <t>кг</t>
        </is>
      </c>
      <c r="U105" s="106" t="n">
        <v>0</v>
      </c>
      <c r="V105" s="107">
        <f>IFERROR(IF(U105="",0,CEILING((U105/$H105),1)*$H105),"")</f>
        <v/>
      </c>
      <c r="W105" s="9">
        <f>IFERROR(IF(V105=0,"",ROUNDUP(V105/H105,0)*0.00753),"")</f>
        <v/>
      </c>
      <c r="X105" s="10" t="inlineStr"/>
      <c r="Y105" s="11" t="inlineStr"/>
    </row>
    <row r="106" ht="14.45" customHeight="1">
      <c r="A106" s="136" t="inlineStr">
        <is>
          <t>SU001718</t>
        </is>
      </c>
      <c r="B106" s="136" t="inlineStr">
        <is>
          <t>P003327</t>
        </is>
      </c>
      <c r="C106" s="104" t="n">
        <v>4301051436</v>
      </c>
      <c r="D106" s="300" t="n">
        <v>4607091385731</v>
      </c>
      <c r="E106" s="258" t="n"/>
      <c r="F106" s="5" t="n">
        <v>0.45</v>
      </c>
      <c r="G106" s="6" t="n">
        <v>6</v>
      </c>
      <c r="H106" s="5" t="n">
        <v>2.7</v>
      </c>
      <c r="I106" s="5" t="n">
        <v>2.972</v>
      </c>
      <c r="J106" s="6" t="n">
        <v>156</v>
      </c>
      <c r="K106" s="105" t="inlineStr">
        <is>
          <t>СК3</t>
        </is>
      </c>
      <c r="L106" s="6" t="n">
        <v>45</v>
      </c>
      <c r="M106" s="308" t="inlineStr">
        <is>
          <t>Сосиски Молокуши (Вязанка Молочные) Вязанка Фикс.вес 0,45 П/а мгс Вязанка</t>
        </is>
      </c>
      <c r="N106" s="307" t="n"/>
      <c r="O106" s="307" t="n"/>
      <c r="P106" s="307" t="n"/>
      <c r="Q106" s="258" t="n"/>
      <c r="R106" s="7" t="inlineStr"/>
      <c r="S106" s="7" t="inlineStr"/>
      <c r="T106" s="8" t="inlineStr">
        <is>
          <t>кг</t>
        </is>
      </c>
      <c r="U106" s="106" t="n">
        <v>0</v>
      </c>
      <c r="V106" s="107">
        <f>IFERROR(IF(U106="",0,CEILING((U106/$H106),1)*$H106),"")</f>
        <v/>
      </c>
      <c r="W106" s="9">
        <f>IFERROR(IF(V106=0,"",ROUNDUP(V106/H106,0)*0.00753),"")</f>
        <v/>
      </c>
      <c r="X106" s="10" t="inlineStr"/>
      <c r="Y106" s="11" t="inlineStr"/>
    </row>
    <row r="107" ht="14.45" customHeight="1">
      <c r="A107" s="136" t="inlineStr">
        <is>
          <t>SU002658</t>
        </is>
      </c>
      <c r="B107" s="136" t="inlineStr">
        <is>
          <t>P003326</t>
        </is>
      </c>
      <c r="C107" s="104" t="n">
        <v>4301051439</v>
      </c>
      <c r="D107" s="300" t="n">
        <v>4680115880214</v>
      </c>
      <c r="E107" s="258" t="n"/>
      <c r="F107" s="5" t="n">
        <v>0.45</v>
      </c>
      <c r="G107" s="6" t="n">
        <v>6</v>
      </c>
      <c r="H107" s="5" t="n">
        <v>2.7</v>
      </c>
      <c r="I107" s="5" t="n">
        <v>2.988</v>
      </c>
      <c r="J107" s="6" t="n">
        <v>120</v>
      </c>
      <c r="K107" s="105" t="inlineStr">
        <is>
          <t>СК3</t>
        </is>
      </c>
      <c r="L107" s="6" t="n">
        <v>45</v>
      </c>
      <c r="M107" s="308" t="inlineStr">
        <is>
          <t>Сосиски Молокуши миникушай Вязанка Ф/в 0,45 амилюкс мгс Вязанка</t>
        </is>
      </c>
      <c r="N107" s="307" t="n"/>
      <c r="O107" s="307" t="n"/>
      <c r="P107" s="307" t="n"/>
      <c r="Q107" s="258" t="n"/>
      <c r="R107" s="7" t="inlineStr"/>
      <c r="S107" s="7" t="inlineStr"/>
      <c r="T107" s="8" t="inlineStr">
        <is>
          <t>кг</t>
        </is>
      </c>
      <c r="U107" s="106" t="n">
        <v>5</v>
      </c>
      <c r="V107" s="107">
        <f>IFERROR(IF(U107="",0,CEILING((U107/$H107),1)*$H107),"")</f>
        <v/>
      </c>
      <c r="W107" s="9">
        <f>IFERROR(IF(V107=0,"",ROUNDUP(V107/H107,0)*0.00937),"")</f>
        <v/>
      </c>
      <c r="X107" s="10" t="inlineStr"/>
      <c r="Y107" s="11" t="inlineStr"/>
    </row>
    <row r="108" ht="14.45" customHeight="1">
      <c r="A108" s="136" t="inlineStr">
        <is>
          <t>SU002769</t>
        </is>
      </c>
      <c r="B108" s="136" t="inlineStr">
        <is>
          <t>P003324</t>
        </is>
      </c>
      <c r="C108" s="104" t="n">
        <v>4301051438</v>
      </c>
      <c r="D108" s="300" t="n">
        <v>4680115880894</v>
      </c>
      <c r="E108" s="258" t="n"/>
      <c r="F108" s="5" t="n">
        <v>0.33</v>
      </c>
      <c r="G108" s="6" t="n">
        <v>6</v>
      </c>
      <c r="H108" s="5" t="n">
        <v>1.98</v>
      </c>
      <c r="I108" s="5" t="n">
        <v>2.258</v>
      </c>
      <c r="J108" s="6" t="n">
        <v>156</v>
      </c>
      <c r="K108" s="105" t="inlineStr">
        <is>
          <t>СК3</t>
        </is>
      </c>
      <c r="L108" s="6" t="n">
        <v>45</v>
      </c>
      <c r="M108" s="308" t="inlineStr">
        <is>
          <t>Сосиски Молокуши Миникушай Вязанка фикс.вес 0,33 п/а Вязанка</t>
        </is>
      </c>
      <c r="N108" s="307" t="n"/>
      <c r="O108" s="307" t="n"/>
      <c r="P108" s="307" t="n"/>
      <c r="Q108" s="258" t="n"/>
      <c r="R108" s="7" t="inlineStr"/>
      <c r="S108" s="7" t="inlineStr"/>
      <c r="T108" s="8" t="inlineStr">
        <is>
          <t>кг</t>
        </is>
      </c>
      <c r="U108" s="106" t="n">
        <v>0</v>
      </c>
      <c r="V108" s="107">
        <f>IFERROR(IF(U108="",0,CEILING((U108/$H108),1)*$H108),"")</f>
        <v/>
      </c>
      <c r="W108" s="9">
        <f>IFERROR(IF(V108=0,"",ROUNDUP(V108/H108,0)*0.00753),"")</f>
        <v/>
      </c>
      <c r="X108" s="10" t="inlineStr"/>
      <c r="Y108" s="11" t="inlineStr"/>
    </row>
    <row r="109" ht="14.45" customHeight="1">
      <c r="A109" s="136" t="inlineStr">
        <is>
          <t>SU001354</t>
        </is>
      </c>
      <c r="B109" s="136" t="inlineStr">
        <is>
          <t>P003030</t>
        </is>
      </c>
      <c r="C109" s="104" t="n">
        <v>4301051313</v>
      </c>
      <c r="D109" s="300" t="n">
        <v>4607091385427</v>
      </c>
      <c r="E109" s="258" t="n"/>
      <c r="F109" s="5" t="n">
        <v>0.5</v>
      </c>
      <c r="G109" s="6" t="n">
        <v>6</v>
      </c>
      <c r="H109" s="5" t="n">
        <v>3</v>
      </c>
      <c r="I109" s="5" t="n">
        <v>3.272</v>
      </c>
      <c r="J109" s="6" t="n">
        <v>156</v>
      </c>
      <c r="K109" s="105" t="inlineStr">
        <is>
          <t>СК2</t>
        </is>
      </c>
      <c r="L109" s="6" t="n">
        <v>40</v>
      </c>
      <c r="M109" s="301" t="inlineStr">
        <is>
          <t>Сосиски Рубленые Вязанка Фикс.вес 0,5 п/а мгс Вязанка</t>
        </is>
      </c>
      <c r="N109" s="302" t="n"/>
      <c r="O109" s="302" t="n"/>
      <c r="P109" s="302" t="n"/>
      <c r="Q109" s="278" t="n"/>
      <c r="R109" s="7" t="inlineStr"/>
      <c r="S109" s="7" t="inlineStr"/>
      <c r="T109" s="8" t="inlineStr">
        <is>
          <t>кг</t>
        </is>
      </c>
      <c r="U109" s="106" t="n">
        <v>0</v>
      </c>
      <c r="V109" s="107">
        <f>IFERROR(IF(U109="",0,CEILING((U109/$H109),1)*$H109),"")</f>
        <v/>
      </c>
      <c r="W109" s="9">
        <f>IFERROR(IF(V109=0,"",ROUNDUP(V109/H109,0)*0.00753),"")</f>
        <v/>
      </c>
      <c r="X109" s="10" t="inlineStr"/>
      <c r="Y109" s="11" t="inlineStr"/>
    </row>
    <row r="110">
      <c r="A110" s="119" t="n"/>
      <c r="B110" s="289" t="n"/>
      <c r="C110" s="289" t="n"/>
      <c r="D110" s="289" t="n"/>
      <c r="E110" s="289" t="n"/>
      <c r="F110" s="289" t="n"/>
      <c r="G110" s="289" t="n"/>
      <c r="H110" s="289" t="n"/>
      <c r="I110" s="289" t="n"/>
      <c r="J110" s="289" t="n"/>
      <c r="K110" s="289" t="n"/>
      <c r="L110" s="303" t="n"/>
      <c r="M110" s="304" t="inlineStr">
        <is>
          <t>Итого</t>
        </is>
      </c>
      <c r="N110" s="267" t="n"/>
      <c r="O110" s="267" t="n"/>
      <c r="P110" s="267" t="n"/>
      <c r="Q110" s="267" t="n"/>
      <c r="R110" s="267" t="n"/>
      <c r="S110" s="268" t="n"/>
      <c r="T110" s="12" t="inlineStr">
        <is>
          <t>кор</t>
        </is>
      </c>
      <c r="U110" s="13">
        <f>IFERROR(U103/H103,"0")+IFERROR(U104/H104,"0")+IFERROR(U105/H105,"0")+IFERROR(U106/H106,"0")+IFERROR(U107/H107,"0")+IFERROR(U108/H108,"0")+IFERROR(U109/H109,"0")</f>
        <v/>
      </c>
      <c r="V110" s="13">
        <f>IFERROR(V103/H103,"0")+IFERROR(V104/H104,"0")+IFERROR(V105/H105,"0")+IFERROR(V106/H106,"0")+IFERROR(V107/H107,"0")+IFERROR(V108/H108,"0")+IFERROR(V109/H109,"0")</f>
        <v/>
      </c>
      <c r="W110" s="13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14" t="n"/>
      <c r="Y110" s="14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05" t="n"/>
      <c r="M111" s="304" t="inlineStr">
        <is>
          <t>Итого</t>
        </is>
      </c>
      <c r="N111" s="267" t="n"/>
      <c r="O111" s="267" t="n"/>
      <c r="P111" s="267" t="n"/>
      <c r="Q111" s="267" t="n"/>
      <c r="R111" s="267" t="n"/>
      <c r="S111" s="268" t="n"/>
      <c r="T111" s="12" t="inlineStr">
        <is>
          <t>кг</t>
        </is>
      </c>
      <c r="U111" s="13">
        <f>IFERROR(SUM(U103:U109),"0")</f>
        <v/>
      </c>
      <c r="V111" s="13">
        <f>IFERROR(SUM(V103:V109),"0")</f>
        <v/>
      </c>
      <c r="W111" s="12" t="n"/>
      <c r="X111" s="14" t="n"/>
      <c r="Y111" s="14" t="n"/>
    </row>
    <row r="112">
      <c r="A112" s="134" t="inlineStr">
        <is>
          <t>Сардельки</t>
        </is>
      </c>
      <c r="B112" s="295" t="n"/>
      <c r="C112" s="295" t="n"/>
      <c r="D112" s="295" t="n"/>
      <c r="E112" s="295" t="n"/>
      <c r="F112" s="295" t="n"/>
      <c r="G112" s="295" t="n"/>
      <c r="H112" s="295" t="n"/>
      <c r="I112" s="295" t="n"/>
      <c r="J112" s="295" t="n"/>
      <c r="K112" s="295" t="n"/>
      <c r="L112" s="295" t="n"/>
      <c r="M112" s="295" t="n"/>
      <c r="N112" s="295" t="n"/>
      <c r="O112" s="295" t="n"/>
      <c r="P112" s="295" t="n"/>
      <c r="Q112" s="295" t="n"/>
      <c r="R112" s="295" t="n"/>
      <c r="S112" s="295" t="n"/>
      <c r="T112" s="295" t="n"/>
      <c r="U112" s="295" t="n"/>
      <c r="V112" s="295" t="n"/>
      <c r="W112" s="295" t="n"/>
      <c r="X112" s="111" t="n"/>
      <c r="Y112" s="111" t="n"/>
    </row>
    <row r="113" ht="14.45" customHeight="1">
      <c r="A113" s="136" t="inlineStr">
        <is>
          <t>SU002071</t>
        </is>
      </c>
      <c r="B113" s="136" t="inlineStr">
        <is>
          <t>P002233</t>
        </is>
      </c>
      <c r="C113" s="104" t="n">
        <v>4301060296</v>
      </c>
      <c r="D113" s="300" t="n">
        <v>4607091383065</v>
      </c>
      <c r="E113" s="258" t="n"/>
      <c r="F113" s="5" t="n">
        <v>0.83</v>
      </c>
      <c r="G113" s="6" t="n">
        <v>4</v>
      </c>
      <c r="H113" s="5" t="n">
        <v>3.32</v>
      </c>
      <c r="I113" s="5" t="n">
        <v>3.582</v>
      </c>
      <c r="J113" s="6" t="n">
        <v>120</v>
      </c>
      <c r="K113" s="105" t="inlineStr">
        <is>
          <t>СК2</t>
        </is>
      </c>
      <c r="L113" s="6" t="n">
        <v>30</v>
      </c>
      <c r="M113" s="306" t="inlineStr">
        <is>
          <t>Сардельки Стародворские Вязанка Весовые Family Pack NDX мгс Вязанка</t>
        </is>
      </c>
      <c r="N113" s="307" t="n"/>
      <c r="O113" s="307" t="n"/>
      <c r="P113" s="307" t="n"/>
      <c r="Q113" s="258" t="n"/>
      <c r="R113" s="7" t="inlineStr"/>
      <c r="S113" s="7" t="inlineStr"/>
      <c r="T113" s="8" t="inlineStr">
        <is>
          <t>кг</t>
        </is>
      </c>
      <c r="U113" s="106" t="n">
        <v>0</v>
      </c>
      <c r="V113" s="107">
        <f>IFERROR(IF(U113="",0,CEILING((U113/$H113),1)*$H113),"")</f>
        <v/>
      </c>
      <c r="W113" s="9">
        <f>IFERROR(IF(V113=0,"",ROUNDUP(V113/H113,0)*0.00937),"")</f>
        <v/>
      </c>
      <c r="X113" s="10" t="inlineStr"/>
      <c r="Y113" s="11" t="inlineStr"/>
    </row>
    <row r="114" ht="14.45" customHeight="1">
      <c r="A114" s="136" t="inlineStr">
        <is>
          <t>SU001831</t>
        </is>
      </c>
      <c r="B114" s="136" t="inlineStr">
        <is>
          <t>P002042</t>
        </is>
      </c>
      <c r="C114" s="104" t="n">
        <v>4301060282</v>
      </c>
      <c r="D114" s="300" t="n">
        <v>4607091380699</v>
      </c>
      <c r="E114" s="258" t="n"/>
      <c r="F114" s="5" t="n">
        <v>1.3</v>
      </c>
      <c r="G114" s="6" t="n">
        <v>6</v>
      </c>
      <c r="H114" s="5" t="n">
        <v>7.8</v>
      </c>
      <c r="I114" s="5" t="n">
        <v>8.364000000000001</v>
      </c>
      <c r="J114" s="6" t="n">
        <v>56</v>
      </c>
      <c r="K114" s="105" t="inlineStr">
        <is>
          <t>СК2</t>
        </is>
      </c>
      <c r="L114" s="6" t="n">
        <v>30</v>
      </c>
      <c r="M114" s="311" t="inlineStr">
        <is>
          <t>Сардельки Стародворские Вязанка Весовые NDX мгс Вязанка</t>
        </is>
      </c>
      <c r="N114" s="307" t="n"/>
      <c r="O114" s="307" t="n"/>
      <c r="P114" s="307" t="n"/>
      <c r="Q114" s="258" t="n"/>
      <c r="R114" s="7" t="inlineStr"/>
      <c r="S114" s="7" t="inlineStr"/>
      <c r="T114" s="8" t="inlineStr">
        <is>
          <t>кг</t>
        </is>
      </c>
      <c r="U114" s="106" t="n">
        <v>0</v>
      </c>
      <c r="V114" s="107">
        <f>IFERROR(IF(U114="",0,CEILING((U114/$H114),1)*$H114),"")</f>
        <v/>
      </c>
      <c r="W114" s="9">
        <f>IFERROR(IF(V114=0,"",ROUNDUP(V114/H114,0)*0.02175),"")</f>
        <v/>
      </c>
      <c r="X114" s="10" t="inlineStr"/>
      <c r="Y114" s="11" t="inlineStr"/>
    </row>
    <row r="115" ht="14.45" customHeight="1">
      <c r="A115" s="136" t="inlineStr">
        <is>
          <t>SU002367</t>
        </is>
      </c>
      <c r="B115" s="136" t="inlineStr">
        <is>
          <t>P002644</t>
        </is>
      </c>
      <c r="C115" s="104" t="n">
        <v>4301060309</v>
      </c>
      <c r="D115" s="300" t="n">
        <v>4680115880238</v>
      </c>
      <c r="E115" s="258" t="n"/>
      <c r="F115" s="5" t="n">
        <v>0.33</v>
      </c>
      <c r="G115" s="6" t="n">
        <v>6</v>
      </c>
      <c r="H115" s="5" t="n">
        <v>1.98</v>
      </c>
      <c r="I115" s="5" t="n">
        <v>2.258</v>
      </c>
      <c r="J115" s="6" t="n">
        <v>156</v>
      </c>
      <c r="K115" s="105" t="inlineStr">
        <is>
          <t>СК2</t>
        </is>
      </c>
      <c r="L115" s="6" t="n">
        <v>40</v>
      </c>
      <c r="M115" s="306" t="inlineStr">
        <is>
          <t>Сардельки Сливушки #минидельки ТМ Вязанка айпил мгс ф/в 0,33 кг</t>
        </is>
      </c>
      <c r="N115" s="307" t="n"/>
      <c r="O115" s="307" t="n"/>
      <c r="P115" s="307" t="n"/>
      <c r="Q115" s="258" t="n"/>
      <c r="R115" s="7" t="inlineStr"/>
      <c r="S115" s="7" t="inlineStr"/>
      <c r="T115" s="8" t="inlineStr">
        <is>
          <t>кг</t>
        </is>
      </c>
      <c r="U115" s="106" t="n">
        <v>0</v>
      </c>
      <c r="V115" s="107">
        <f>IFERROR(IF(U115="",0,CEILING((U115/$H115),1)*$H115),"")</f>
        <v/>
      </c>
      <c r="W115" s="9">
        <f>IFERROR(IF(V115=0,"",ROUNDUP(V115/H115,0)*0.00753),"")</f>
        <v/>
      </c>
      <c r="X115" s="10" t="inlineStr"/>
      <c r="Y115" s="11" t="inlineStr"/>
    </row>
    <row r="116" ht="14.45" customHeight="1">
      <c r="A116" s="136" t="inlineStr">
        <is>
          <t>SU001500</t>
        </is>
      </c>
      <c r="B116" s="136" t="inlineStr">
        <is>
          <t>P002045</t>
        </is>
      </c>
      <c r="C116" s="104" t="n">
        <v>4301060304</v>
      </c>
      <c r="D116" s="300" t="n">
        <v>4607091385922</v>
      </c>
      <c r="E116" s="258" t="n"/>
      <c r="F116" s="5" t="n">
        <v>0.47</v>
      </c>
      <c r="G116" s="6" t="n">
        <v>6</v>
      </c>
      <c r="H116" s="5" t="n">
        <v>2.82</v>
      </c>
      <c r="I116" s="5" t="n">
        <v>3.098</v>
      </c>
      <c r="J116" s="6" t="n">
        <v>156</v>
      </c>
      <c r="K116" s="105" t="inlineStr">
        <is>
          <t>СК2</t>
        </is>
      </c>
      <c r="L116" s="6" t="n">
        <v>30</v>
      </c>
      <c r="M116" s="301" t="inlineStr">
        <is>
          <t>Сардельки Стародворские Вязанка Фикс.вес 0,47 NDX мгс Вязанка</t>
        </is>
      </c>
      <c r="N116" s="302" t="n"/>
      <c r="O116" s="302" t="n"/>
      <c r="P116" s="302" t="n"/>
      <c r="Q116" s="278" t="n"/>
      <c r="R116" s="7" t="inlineStr"/>
      <c r="S116" s="7" t="inlineStr"/>
      <c r="T116" s="8" t="inlineStr">
        <is>
          <t>кг</t>
        </is>
      </c>
      <c r="U116" s="106" t="n">
        <v>0</v>
      </c>
      <c r="V116" s="107">
        <f>IFERROR(IF(U116="",0,CEILING((U116/$H116),1)*$H116),"")</f>
        <v/>
      </c>
      <c r="W116" s="9">
        <f>IFERROR(IF(V116=0,"",ROUNDUP(V116/H116,0)*0.00753),"")</f>
        <v/>
      </c>
      <c r="X116" s="10" t="inlineStr"/>
      <c r="Y116" s="11" t="inlineStr"/>
    </row>
    <row r="117">
      <c r="A117" s="119" t="n"/>
      <c r="B117" s="289" t="n"/>
      <c r="C117" s="289" t="n"/>
      <c r="D117" s="289" t="n"/>
      <c r="E117" s="289" t="n"/>
      <c r="F117" s="289" t="n"/>
      <c r="G117" s="289" t="n"/>
      <c r="H117" s="289" t="n"/>
      <c r="I117" s="289" t="n"/>
      <c r="J117" s="289" t="n"/>
      <c r="K117" s="289" t="n"/>
      <c r="L117" s="303" t="n"/>
      <c r="M117" s="304" t="inlineStr">
        <is>
          <t>Итого</t>
        </is>
      </c>
      <c r="N117" s="267" t="n"/>
      <c r="O117" s="267" t="n"/>
      <c r="P117" s="267" t="n"/>
      <c r="Q117" s="267" t="n"/>
      <c r="R117" s="267" t="n"/>
      <c r="S117" s="268" t="n"/>
      <c r="T117" s="12" t="inlineStr">
        <is>
          <t>кор</t>
        </is>
      </c>
      <c r="U117" s="13">
        <f>IFERROR(U113/H113,"0")+IFERROR(U114/H114,"0")+IFERROR(U115/H115,"0")+IFERROR(U116/H116,"0")</f>
        <v/>
      </c>
      <c r="V117" s="13">
        <f>IFERROR(V113/H113,"0")+IFERROR(V114/H114,"0")+IFERROR(V115/H115,"0")+IFERROR(V116/H116,"0")</f>
        <v/>
      </c>
      <c r="W117" s="13">
        <f>IFERROR(IF(W113="",0,W113),"0")+IFERROR(IF(W114="",0,W114),"0")+IFERROR(IF(W115="",0,W115),"0")+IFERROR(IF(W116="",0,W116),"0")</f>
        <v/>
      </c>
      <c r="X117" s="14" t="n"/>
      <c r="Y117" s="14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05" t="n"/>
      <c r="M118" s="304" t="inlineStr">
        <is>
          <t>Итого</t>
        </is>
      </c>
      <c r="N118" s="267" t="n"/>
      <c r="O118" s="267" t="n"/>
      <c r="P118" s="267" t="n"/>
      <c r="Q118" s="267" t="n"/>
      <c r="R118" s="267" t="n"/>
      <c r="S118" s="268" t="n"/>
      <c r="T118" s="12" t="inlineStr">
        <is>
          <t>кг</t>
        </is>
      </c>
      <c r="U118" s="13">
        <f>IFERROR(SUM(U113:U116),"0")</f>
        <v/>
      </c>
      <c r="V118" s="13">
        <f>IFERROR(SUM(V113:V116),"0")</f>
        <v/>
      </c>
      <c r="W118" s="12" t="n"/>
      <c r="X118" s="14" t="n"/>
      <c r="Y118" s="14" t="n"/>
    </row>
    <row r="119">
      <c r="A119" s="112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12" t="n"/>
      <c r="Y119" s="112" t="n"/>
    </row>
    <row r="120">
      <c r="A120" s="134" t="inlineStr">
        <is>
          <t>Сосиски</t>
        </is>
      </c>
      <c r="B120" s="295" t="n"/>
      <c r="C120" s="295" t="n"/>
      <c r="D120" s="295" t="n"/>
      <c r="E120" s="295" t="n"/>
      <c r="F120" s="295" t="n"/>
      <c r="G120" s="295" t="n"/>
      <c r="H120" s="295" t="n"/>
      <c r="I120" s="295" t="n"/>
      <c r="J120" s="295" t="n"/>
      <c r="K120" s="295" t="n"/>
      <c r="L120" s="295" t="n"/>
      <c r="M120" s="295" t="n"/>
      <c r="N120" s="295" t="n"/>
      <c r="O120" s="295" t="n"/>
      <c r="P120" s="295" t="n"/>
      <c r="Q120" s="295" t="n"/>
      <c r="R120" s="295" t="n"/>
      <c r="S120" s="295" t="n"/>
      <c r="T120" s="295" t="n"/>
      <c r="U120" s="295" t="n"/>
      <c r="V120" s="295" t="n"/>
      <c r="W120" s="295" t="n"/>
      <c r="X120" s="111" t="n"/>
      <c r="Y120" s="111" t="n"/>
    </row>
    <row r="121" ht="14.45" customHeight="1">
      <c r="A121" s="136" t="inlineStr">
        <is>
          <t>SU001721</t>
        </is>
      </c>
      <c r="B121" s="136" t="inlineStr">
        <is>
          <t>P003161</t>
        </is>
      </c>
      <c r="C121" s="104" t="n">
        <v>4301051360</v>
      </c>
      <c r="D121" s="300" t="n">
        <v>4607091385168</v>
      </c>
      <c r="E121" s="258" t="n"/>
      <c r="F121" s="5" t="n">
        <v>1.35</v>
      </c>
      <c r="G121" s="6" t="n">
        <v>6</v>
      </c>
      <c r="H121" s="5" t="n">
        <v>8.1</v>
      </c>
      <c r="I121" s="5" t="n">
        <v>8.657999999999999</v>
      </c>
      <c r="J121" s="6" t="n">
        <v>56</v>
      </c>
      <c r="K121" s="105" t="inlineStr">
        <is>
          <t>СК3</t>
        </is>
      </c>
      <c r="L121" s="6" t="n">
        <v>45</v>
      </c>
      <c r="M121" s="308" t="inlineStr">
        <is>
          <t>Сосиски Сливочные Вязанка Сливушки Весовые П/а мгс Вязанка</t>
        </is>
      </c>
      <c r="N121" s="307" t="n"/>
      <c r="O121" s="307" t="n"/>
      <c r="P121" s="307" t="n"/>
      <c r="Q121" s="258" t="n"/>
      <c r="R121" s="7" t="inlineStr"/>
      <c r="S121" s="7" t="inlineStr"/>
      <c r="T121" s="8" t="inlineStr">
        <is>
          <t>кг</t>
        </is>
      </c>
      <c r="U121" s="106" t="n">
        <v>0</v>
      </c>
      <c r="V121" s="107">
        <f>IFERROR(IF(U121="",0,CEILING((U121/$H121),1)*$H121),"")</f>
        <v/>
      </c>
      <c r="W121" s="9">
        <f>IFERROR(IF(V121=0,"",ROUNDUP(V121/H121,0)*0.02175),"")</f>
        <v/>
      </c>
      <c r="X121" s="10" t="inlineStr"/>
      <c r="Y121" s="11" t="inlineStr"/>
    </row>
    <row r="122" ht="14.45" customHeight="1">
      <c r="A122" s="136" t="inlineStr">
        <is>
          <t>SU002139</t>
        </is>
      </c>
      <c r="B122" s="136" t="inlineStr">
        <is>
          <t>P003162</t>
        </is>
      </c>
      <c r="C122" s="104" t="n">
        <v>4301051362</v>
      </c>
      <c r="D122" s="300" t="n">
        <v>4607091383256</v>
      </c>
      <c r="E122" s="258" t="n"/>
      <c r="F122" s="5" t="n">
        <v>0.33</v>
      </c>
      <c r="G122" s="6" t="n">
        <v>6</v>
      </c>
      <c r="H122" s="5" t="n">
        <v>1.98</v>
      </c>
      <c r="I122" s="5" t="n">
        <v>2.246</v>
      </c>
      <c r="J122" s="6" t="n">
        <v>156</v>
      </c>
      <c r="K122" s="105" t="inlineStr">
        <is>
          <t>СК3</t>
        </is>
      </c>
      <c r="L122" s="6" t="n">
        <v>45</v>
      </c>
      <c r="M122" s="308" t="inlineStr">
        <is>
          <t>Сосиски Сливочные Сливушки Фикс.вес 0,33 П/а мгс Вязанка</t>
        </is>
      </c>
      <c r="N122" s="307" t="n"/>
      <c r="O122" s="307" t="n"/>
      <c r="P122" s="307" t="n"/>
      <c r="Q122" s="258" t="n"/>
      <c r="R122" s="7" t="inlineStr"/>
      <c r="S122" s="7" t="inlineStr"/>
      <c r="T122" s="8" t="inlineStr">
        <is>
          <t>кг</t>
        </is>
      </c>
      <c r="U122" s="106" t="n">
        <v>0</v>
      </c>
      <c r="V122" s="107">
        <f>IFERROR(IF(U122="",0,CEILING((U122/$H122),1)*$H122),"")</f>
        <v/>
      </c>
      <c r="W122" s="9">
        <f>IFERROR(IF(V122=0,"",ROUNDUP(V122/H122,0)*0.00753),"")</f>
        <v/>
      </c>
      <c r="X122" s="10" t="inlineStr"/>
      <c r="Y122" s="11" t="inlineStr"/>
    </row>
    <row r="123" ht="14.45" customHeight="1">
      <c r="A123" s="136" t="inlineStr">
        <is>
          <t>SU001720</t>
        </is>
      </c>
      <c r="B123" s="136" t="inlineStr">
        <is>
          <t>P003160</t>
        </is>
      </c>
      <c r="C123" s="104" t="n">
        <v>4301051358</v>
      </c>
      <c r="D123" s="300" t="n">
        <v>4607091385748</v>
      </c>
      <c r="E123" s="258" t="n"/>
      <c r="F123" s="5" t="n">
        <v>0.45</v>
      </c>
      <c r="G123" s="6" t="n">
        <v>6</v>
      </c>
      <c r="H123" s="5" t="n">
        <v>2.7</v>
      </c>
      <c r="I123" s="5" t="n">
        <v>2.972</v>
      </c>
      <c r="J123" s="6" t="n">
        <v>156</v>
      </c>
      <c r="K123" s="105" t="inlineStr">
        <is>
          <t>СК3</t>
        </is>
      </c>
      <c r="L123" s="6" t="n">
        <v>45</v>
      </c>
      <c r="M123" s="308" t="inlineStr">
        <is>
          <t>Сосиски Сливочные Сливушки Фикс.вес 0,45 П/а мгс Вязанка</t>
        </is>
      </c>
      <c r="N123" s="307" t="n"/>
      <c r="O123" s="307" t="n"/>
      <c r="P123" s="307" t="n"/>
      <c r="Q123" s="258" t="n"/>
      <c r="R123" s="7" t="inlineStr"/>
      <c r="S123" s="7" t="inlineStr"/>
      <c r="T123" s="8" t="inlineStr">
        <is>
          <t>кг</t>
        </is>
      </c>
      <c r="U123" s="106" t="n">
        <v>0</v>
      </c>
      <c r="V123" s="107">
        <f>IFERROR(IF(U123="",0,CEILING((U123/$H123),1)*$H123),"")</f>
        <v/>
      </c>
      <c r="W123" s="9">
        <f>IFERROR(IF(V123=0,"",ROUNDUP(V123/H123,0)*0.00753),"")</f>
        <v/>
      </c>
      <c r="X123" s="10" t="inlineStr"/>
      <c r="Y123" s="11" t="inlineStr"/>
    </row>
    <row r="124" ht="14.45" customHeight="1">
      <c r="A124" s="136" t="inlineStr">
        <is>
          <t>SU002438</t>
        </is>
      </c>
      <c r="B124" s="136" t="inlineStr">
        <is>
          <t>P003163</t>
        </is>
      </c>
      <c r="C124" s="104" t="n">
        <v>4301051364</v>
      </c>
      <c r="D124" s="300" t="n">
        <v>4607091384581</v>
      </c>
      <c r="E124" s="258" t="n"/>
      <c r="F124" s="5" t="n">
        <v>0.67</v>
      </c>
      <c r="G124" s="6" t="n">
        <v>4</v>
      </c>
      <c r="H124" s="5" t="n">
        <v>2.68</v>
      </c>
      <c r="I124" s="5" t="n">
        <v>2.942</v>
      </c>
      <c r="J124" s="6" t="n">
        <v>120</v>
      </c>
      <c r="K124" s="105" t="inlineStr">
        <is>
          <t>СК3</t>
        </is>
      </c>
      <c r="L124" s="6" t="n">
        <v>45</v>
      </c>
      <c r="M124" s="312" t="inlineStr">
        <is>
          <t>Сосиски Сливочные Сливушки Фикс.вес 0,67 П/а мгс Вязанка</t>
        </is>
      </c>
      <c r="N124" s="302" t="n"/>
      <c r="O124" s="302" t="n"/>
      <c r="P124" s="302" t="n"/>
      <c r="Q124" s="278" t="n"/>
      <c r="R124" s="7" t="inlineStr"/>
      <c r="S124" s="7" t="inlineStr"/>
      <c r="T124" s="8" t="inlineStr">
        <is>
          <t>кг</t>
        </is>
      </c>
      <c r="U124" s="106" t="n">
        <v>0</v>
      </c>
      <c r="V124" s="107">
        <f>IFERROR(IF(U124="",0,CEILING((U124/$H124),1)*$H124),"")</f>
        <v/>
      </c>
      <c r="W124" s="9">
        <f>IFERROR(IF(V124=0,"",ROUNDUP(V124/H124,0)*0.00937),"")</f>
        <v/>
      </c>
      <c r="X124" s="10" t="inlineStr"/>
      <c r="Y124" s="11" t="inlineStr"/>
    </row>
    <row r="125">
      <c r="A125" s="119" t="n"/>
      <c r="B125" s="289" t="n"/>
      <c r="C125" s="289" t="n"/>
      <c r="D125" s="289" t="n"/>
      <c r="E125" s="289" t="n"/>
      <c r="F125" s="289" t="n"/>
      <c r="G125" s="289" t="n"/>
      <c r="H125" s="289" t="n"/>
      <c r="I125" s="289" t="n"/>
      <c r="J125" s="289" t="n"/>
      <c r="K125" s="289" t="n"/>
      <c r="L125" s="303" t="n"/>
      <c r="M125" s="304" t="inlineStr">
        <is>
          <t>Итого</t>
        </is>
      </c>
      <c r="N125" s="267" t="n"/>
      <c r="O125" s="267" t="n"/>
      <c r="P125" s="267" t="n"/>
      <c r="Q125" s="267" t="n"/>
      <c r="R125" s="267" t="n"/>
      <c r="S125" s="268" t="n"/>
      <c r="T125" s="12" t="inlineStr">
        <is>
          <t>кор</t>
        </is>
      </c>
      <c r="U125" s="13">
        <f>IFERROR(U121/H121,"0")+IFERROR(U122/H122,"0")+IFERROR(U123/H123,"0")+IFERROR(U124/H124,"0")</f>
        <v/>
      </c>
      <c r="V125" s="13">
        <f>IFERROR(V121/H121,"0")+IFERROR(V122/H122,"0")+IFERROR(V123/H123,"0")+IFERROR(V124/H124,"0")</f>
        <v/>
      </c>
      <c r="W125" s="13">
        <f>IFERROR(IF(W121="",0,W121),"0")+IFERROR(IF(W122="",0,W122),"0")+IFERROR(IF(W123="",0,W123),"0")+IFERROR(IF(W124="",0,W124),"0")</f>
        <v/>
      </c>
      <c r="X125" s="14" t="n"/>
      <c r="Y125" s="14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305" t="n"/>
      <c r="M126" s="304" t="inlineStr">
        <is>
          <t>Итого</t>
        </is>
      </c>
      <c r="N126" s="267" t="n"/>
      <c r="O126" s="267" t="n"/>
      <c r="P126" s="267" t="n"/>
      <c r="Q126" s="267" t="n"/>
      <c r="R126" s="267" t="n"/>
      <c r="S126" s="268" t="n"/>
      <c r="T126" s="12" t="inlineStr">
        <is>
          <t>кг</t>
        </is>
      </c>
      <c r="U126" s="13">
        <f>IFERROR(SUM(U121:U124),"0")</f>
        <v/>
      </c>
      <c r="V126" s="13">
        <f>IFERROR(SUM(V121:V124),"0")</f>
        <v/>
      </c>
      <c r="W126" s="12" t="n"/>
      <c r="X126" s="14" t="n"/>
      <c r="Y126" s="14" t="n"/>
    </row>
    <row r="127" ht="20.25" customHeight="1">
      <c r="A127" s="113" t="inlineStr">
        <is>
          <t>Стародворье</t>
        </is>
      </c>
      <c r="X127" s="113" t="n"/>
      <c r="Y127" s="113" t="n"/>
    </row>
    <row r="128">
      <c r="A128" s="112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12" t="n"/>
      <c r="Y128" s="112" t="n"/>
    </row>
    <row r="129">
      <c r="A129" s="134" t="inlineStr">
        <is>
          <t>Вареные колбасы</t>
        </is>
      </c>
      <c r="B129" s="295" t="n"/>
      <c r="C129" s="295" t="n"/>
      <c r="D129" s="295" t="n"/>
      <c r="E129" s="295" t="n"/>
      <c r="F129" s="295" t="n"/>
      <c r="G129" s="295" t="n"/>
      <c r="H129" s="295" t="n"/>
      <c r="I129" s="295" t="n"/>
      <c r="J129" s="295" t="n"/>
      <c r="K129" s="295" t="n"/>
      <c r="L129" s="295" t="n"/>
      <c r="M129" s="295" t="n"/>
      <c r="N129" s="295" t="n"/>
      <c r="O129" s="295" t="n"/>
      <c r="P129" s="295" t="n"/>
      <c r="Q129" s="295" t="n"/>
      <c r="R129" s="295" t="n"/>
      <c r="S129" s="295" t="n"/>
      <c r="T129" s="295" t="n"/>
      <c r="U129" s="295" t="n"/>
      <c r="V129" s="295" t="n"/>
      <c r="W129" s="295" t="n"/>
      <c r="X129" s="111" t="n"/>
      <c r="Y129" s="111" t="n"/>
    </row>
    <row r="130" ht="14.45" customHeight="1">
      <c r="A130" s="136" t="inlineStr">
        <is>
          <t>SU002201</t>
        </is>
      </c>
      <c r="B130" s="136" t="inlineStr">
        <is>
          <t>P002567</t>
        </is>
      </c>
      <c r="C130" s="104" t="n">
        <v>4301011223</v>
      </c>
      <c r="D130" s="300" t="n">
        <v>4607091383423</v>
      </c>
      <c r="E130" s="258" t="n"/>
      <c r="F130" s="5" t="n">
        <v>1.35</v>
      </c>
      <c r="G130" s="6" t="n">
        <v>8</v>
      </c>
      <c r="H130" s="5" t="n">
        <v>10.8</v>
      </c>
      <c r="I130" s="5" t="n">
        <v>11.376</v>
      </c>
      <c r="J130" s="6" t="n">
        <v>56</v>
      </c>
      <c r="K130" s="105" t="inlineStr">
        <is>
          <t>СК3</t>
        </is>
      </c>
      <c r="L130" s="6" t="n">
        <v>35</v>
      </c>
      <c r="M130" s="306" t="inlineStr">
        <is>
          <t>Вареные колбасы Докторская ГОСТ Золоченная в печи Весовые ц/о в/у Стародворье</t>
        </is>
      </c>
      <c r="N130" s="307" t="n"/>
      <c r="O130" s="307" t="n"/>
      <c r="P130" s="307" t="n"/>
      <c r="Q130" s="258" t="n"/>
      <c r="R130" s="7" t="inlineStr"/>
      <c r="S130" s="7" t="inlineStr"/>
      <c r="T130" s="8" t="inlineStr">
        <is>
          <t>кг</t>
        </is>
      </c>
      <c r="U130" s="106" t="n">
        <v>0</v>
      </c>
      <c r="V130" s="107">
        <f>IFERROR(IF(U130="",0,CEILING((U130/$H130),1)*$H130),"")</f>
        <v/>
      </c>
      <c r="W130" s="9">
        <f>IFERROR(IF(V130=0,"",ROUNDUP(V130/H130,0)*0.02175),"")</f>
        <v/>
      </c>
      <c r="X130" s="10" t="inlineStr"/>
      <c r="Y130" s="11" t="inlineStr"/>
    </row>
    <row r="131" ht="14.45" customHeight="1">
      <c r="A131" s="136" t="inlineStr">
        <is>
          <t>SU002203</t>
        </is>
      </c>
      <c r="B131" s="136" t="inlineStr">
        <is>
          <t>P002568</t>
        </is>
      </c>
      <c r="C131" s="104" t="n">
        <v>4301011338</v>
      </c>
      <c r="D131" s="300" t="n">
        <v>4607091381405</v>
      </c>
      <c r="E131" s="258" t="n"/>
      <c r="F131" s="5" t="n">
        <v>1.35</v>
      </c>
      <c r="G131" s="6" t="n">
        <v>8</v>
      </c>
      <c r="H131" s="5" t="n">
        <v>10.8</v>
      </c>
      <c r="I131" s="5" t="n">
        <v>11.376</v>
      </c>
      <c r="J131" s="6" t="n">
        <v>56</v>
      </c>
      <c r="K131" s="105" t="inlineStr">
        <is>
          <t>СК2</t>
        </is>
      </c>
      <c r="L131" s="6" t="n">
        <v>35</v>
      </c>
      <c r="M131" s="306" t="inlineStr">
        <is>
          <t>Вареные колбасы Докторская стародворская Золоченная в печи Весовые ц/о в/у Стародворье</t>
        </is>
      </c>
      <c r="N131" s="307" t="n"/>
      <c r="O131" s="307" t="n"/>
      <c r="P131" s="307" t="n"/>
      <c r="Q131" s="258" t="n"/>
      <c r="R131" s="7" t="inlineStr"/>
      <c r="S131" s="7" t="inlineStr"/>
      <c r="T131" s="8" t="inlineStr">
        <is>
          <t>кг</t>
        </is>
      </c>
      <c r="U131" s="106" t="n">
        <v>0</v>
      </c>
      <c r="V131" s="107">
        <f>IFERROR(IF(U131="",0,CEILING((U131/$H131),1)*$H131),"")</f>
        <v/>
      </c>
      <c r="W131" s="9">
        <f>IFERROR(IF(V131=0,"",ROUNDUP(V131/H131,0)*0.02175),"")</f>
        <v/>
      </c>
      <c r="X131" s="10" t="inlineStr"/>
      <c r="Y131" s="11" t="inlineStr"/>
    </row>
    <row r="132" ht="14.45" customHeight="1">
      <c r="A132" s="136" t="inlineStr">
        <is>
          <t>SU002216</t>
        </is>
      </c>
      <c r="B132" s="136" t="inlineStr">
        <is>
          <t>P002400</t>
        </is>
      </c>
      <c r="C132" s="104" t="n">
        <v>4301011333</v>
      </c>
      <c r="D132" s="300" t="n">
        <v>4607091386516</v>
      </c>
      <c r="E132" s="258" t="n"/>
      <c r="F132" s="5" t="n">
        <v>1.4</v>
      </c>
      <c r="G132" s="6" t="n">
        <v>8</v>
      </c>
      <c r="H132" s="5" t="n">
        <v>11.2</v>
      </c>
      <c r="I132" s="5" t="n">
        <v>11.776</v>
      </c>
      <c r="J132" s="6" t="n">
        <v>56</v>
      </c>
      <c r="K132" s="105" t="inlineStr">
        <is>
          <t>СК2</t>
        </is>
      </c>
      <c r="L132" s="6" t="n">
        <v>30</v>
      </c>
      <c r="M132" s="301" t="inlineStr">
        <is>
          <t>Вареные колбасы Любительская стародворская Золоченная в печи Весовые ц/о в/у Стародворье</t>
        </is>
      </c>
      <c r="N132" s="302" t="n"/>
      <c r="O132" s="302" t="n"/>
      <c r="P132" s="302" t="n"/>
      <c r="Q132" s="278" t="n"/>
      <c r="R132" s="7" t="inlineStr"/>
      <c r="S132" s="7" t="inlineStr"/>
      <c r="T132" s="8" t="inlineStr">
        <is>
          <t>кг</t>
        </is>
      </c>
      <c r="U132" s="106" t="n">
        <v>0</v>
      </c>
      <c r="V132" s="107">
        <f>IFERROR(IF(U132="",0,CEILING((U132/$H132),1)*$H132),"")</f>
        <v/>
      </c>
      <c r="W132" s="9">
        <f>IFERROR(IF(V132=0,"",ROUNDUP(V132/H132,0)*0.02175),"")</f>
        <v/>
      </c>
      <c r="X132" s="10" t="inlineStr"/>
      <c r="Y132" s="11" t="inlineStr"/>
    </row>
    <row r="133">
      <c r="A133" s="119" t="n"/>
      <c r="B133" s="289" t="n"/>
      <c r="C133" s="289" t="n"/>
      <c r="D133" s="289" t="n"/>
      <c r="E133" s="289" t="n"/>
      <c r="F133" s="289" t="n"/>
      <c r="G133" s="289" t="n"/>
      <c r="H133" s="289" t="n"/>
      <c r="I133" s="289" t="n"/>
      <c r="J133" s="289" t="n"/>
      <c r="K133" s="289" t="n"/>
      <c r="L133" s="303" t="n"/>
      <c r="M133" s="304" t="inlineStr">
        <is>
          <t>Итого</t>
        </is>
      </c>
      <c r="N133" s="267" t="n"/>
      <c r="O133" s="267" t="n"/>
      <c r="P133" s="267" t="n"/>
      <c r="Q133" s="267" t="n"/>
      <c r="R133" s="267" t="n"/>
      <c r="S133" s="268" t="n"/>
      <c r="T133" s="12" t="inlineStr">
        <is>
          <t>кор</t>
        </is>
      </c>
      <c r="U133" s="13">
        <f>IFERROR(U130/H130,"0")+IFERROR(U131/H131,"0")+IFERROR(U132/H132,"0")</f>
        <v/>
      </c>
      <c r="V133" s="13">
        <f>IFERROR(V130/H130,"0")+IFERROR(V131/H131,"0")+IFERROR(V132/H132,"0")</f>
        <v/>
      </c>
      <c r="W133" s="13">
        <f>IFERROR(IF(W130="",0,W130),"0")+IFERROR(IF(W131="",0,W131),"0")+IFERROR(IF(W132="",0,W132),"0")</f>
        <v/>
      </c>
      <c r="X133" s="14" t="n"/>
      <c r="Y133" s="14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05" t="n"/>
      <c r="M134" s="304" t="inlineStr">
        <is>
          <t>Итого</t>
        </is>
      </c>
      <c r="N134" s="267" t="n"/>
      <c r="O134" s="267" t="n"/>
      <c r="P134" s="267" t="n"/>
      <c r="Q134" s="267" t="n"/>
      <c r="R134" s="267" t="n"/>
      <c r="S134" s="268" t="n"/>
      <c r="T134" s="12" t="inlineStr">
        <is>
          <t>кг</t>
        </is>
      </c>
      <c r="U134" s="13">
        <f>IFERROR(SUM(U130:U132),"0")</f>
        <v/>
      </c>
      <c r="V134" s="13">
        <f>IFERROR(SUM(V130:V132),"0")</f>
        <v/>
      </c>
      <c r="W134" s="12" t="n"/>
      <c r="X134" s="14" t="n"/>
      <c r="Y134" s="14" t="n"/>
    </row>
    <row r="135">
      <c r="A135" s="112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12" t="n"/>
      <c r="Y135" s="112" t="n"/>
    </row>
    <row r="136">
      <c r="A136" s="134" t="inlineStr">
        <is>
          <t>Вареные колбасы</t>
        </is>
      </c>
      <c r="B136" s="295" t="n"/>
      <c r="C136" s="295" t="n"/>
      <c r="D136" s="295" t="n"/>
      <c r="E136" s="295" t="n"/>
      <c r="F136" s="295" t="n"/>
      <c r="G136" s="295" t="n"/>
      <c r="H136" s="295" t="n"/>
      <c r="I136" s="295" t="n"/>
      <c r="J136" s="295" t="n"/>
      <c r="K136" s="295" t="n"/>
      <c r="L136" s="295" t="n"/>
      <c r="M136" s="295" t="n"/>
      <c r="N136" s="295" t="n"/>
      <c r="O136" s="295" t="n"/>
      <c r="P136" s="295" t="n"/>
      <c r="Q136" s="295" t="n"/>
      <c r="R136" s="295" t="n"/>
      <c r="S136" s="295" t="n"/>
      <c r="T136" s="295" t="n"/>
      <c r="U136" s="295" t="n"/>
      <c r="V136" s="295" t="n"/>
      <c r="W136" s="295" t="n"/>
      <c r="X136" s="111" t="n"/>
      <c r="Y136" s="111" t="n"/>
    </row>
    <row r="137" ht="14.45" customHeight="1">
      <c r="A137" s="136" t="inlineStr">
        <is>
          <t>SU000057</t>
        </is>
      </c>
      <c r="B137" s="136" t="inlineStr">
        <is>
          <t>P002047</t>
        </is>
      </c>
      <c r="C137" s="104" t="n">
        <v>4301011346</v>
      </c>
      <c r="D137" s="300" t="n">
        <v>4607091387445</v>
      </c>
      <c r="E137" s="258" t="n"/>
      <c r="F137" s="5" t="n">
        <v>0.9</v>
      </c>
      <c r="G137" s="6" t="n">
        <v>10</v>
      </c>
      <c r="H137" s="5" t="n">
        <v>9</v>
      </c>
      <c r="I137" s="5" t="n">
        <v>9.630000000000001</v>
      </c>
      <c r="J137" s="6" t="n">
        <v>56</v>
      </c>
      <c r="K137" s="105" t="inlineStr">
        <is>
          <t>СК1</t>
        </is>
      </c>
      <c r="L137" s="6" t="n">
        <v>31</v>
      </c>
      <c r="M137" s="311" t="inlineStr">
        <is>
          <t>Вареные колбасы Докторская По-стародворски Бордо Весовые б/о в/у Стародворье</t>
        </is>
      </c>
      <c r="N137" s="307" t="n"/>
      <c r="O137" s="307" t="n"/>
      <c r="P137" s="307" t="n"/>
      <c r="Q137" s="258" t="n"/>
      <c r="R137" s="7" t="inlineStr"/>
      <c r="S137" s="7" t="inlineStr"/>
      <c r="T137" s="8" t="inlineStr">
        <is>
          <t>кг</t>
        </is>
      </c>
      <c r="U137" s="106" t="n">
        <v>0</v>
      </c>
      <c r="V137" s="107">
        <f>IFERROR(IF(U137="",0,CEILING((U137/$H137),1)*$H137),"")</f>
        <v/>
      </c>
      <c r="W137" s="9">
        <f>IFERROR(IF(V137=0,"",ROUNDUP(V137/H137,0)*0.02175),"")</f>
        <v/>
      </c>
      <c r="X137" s="10" t="inlineStr"/>
      <c r="Y137" s="11" t="inlineStr"/>
    </row>
    <row r="138" ht="14.45" customHeight="1">
      <c r="A138" s="136" t="inlineStr">
        <is>
          <t>SU001777</t>
        </is>
      </c>
      <c r="B138" s="136" t="inlineStr">
        <is>
          <t>P002226</t>
        </is>
      </c>
      <c r="C138" s="104" t="n">
        <v>4301011362</v>
      </c>
      <c r="D138" s="300" t="n">
        <v>4607091386004</v>
      </c>
      <c r="E138" s="258" t="n"/>
      <c r="F138" s="5" t="n">
        <v>1.35</v>
      </c>
      <c r="G138" s="6" t="n">
        <v>8</v>
      </c>
      <c r="H138" s="5" t="n">
        <v>10.8</v>
      </c>
      <c r="I138" s="5" t="n">
        <v>11.28</v>
      </c>
      <c r="J138" s="6" t="n">
        <v>48</v>
      </c>
      <c r="K138" s="105" t="inlineStr">
        <is>
          <t>ВЗ</t>
        </is>
      </c>
      <c r="L138" s="6" t="n">
        <v>55</v>
      </c>
      <c r="M138" s="308" t="inlineStr">
        <is>
          <t>Вареные колбасы Докторская стародворская Бордо Весовые П/а Стародворье</t>
        </is>
      </c>
      <c r="N138" s="307" t="n"/>
      <c r="O138" s="307" t="n"/>
      <c r="P138" s="307" t="n"/>
      <c r="Q138" s="258" t="n"/>
      <c r="R138" s="7" t="inlineStr"/>
      <c r="S138" s="7" t="inlineStr"/>
      <c r="T138" s="8" t="inlineStr">
        <is>
          <t>кг</t>
        </is>
      </c>
      <c r="U138" s="106" t="n">
        <v>100</v>
      </c>
      <c r="V138" s="107">
        <f>IFERROR(IF(U138="",0,CEILING((U138/$H138),1)*$H138),"")</f>
        <v/>
      </c>
      <c r="W138" s="9">
        <f>IFERROR(IF(V138=0,"",ROUNDUP(V138/H138,0)*0.02039),"")</f>
        <v/>
      </c>
      <c r="X138" s="10" t="inlineStr"/>
      <c r="Y138" s="11" t="inlineStr"/>
    </row>
    <row r="139" ht="14.45" customHeight="1">
      <c r="A139" s="136" t="inlineStr">
        <is>
          <t>SU001777</t>
        </is>
      </c>
      <c r="B139" s="136" t="inlineStr">
        <is>
          <t>P001777</t>
        </is>
      </c>
      <c r="C139" s="104" t="n">
        <v>4301011308</v>
      </c>
      <c r="D139" s="300" t="n">
        <v>4607091386004</v>
      </c>
      <c r="E139" s="258" t="n"/>
      <c r="F139" s="5" t="n">
        <v>1.35</v>
      </c>
      <c r="G139" s="6" t="n">
        <v>8</v>
      </c>
      <c r="H139" s="5" t="n">
        <v>10.8</v>
      </c>
      <c r="I139" s="5" t="n">
        <v>11.28</v>
      </c>
      <c r="J139" s="6" t="n">
        <v>56</v>
      </c>
      <c r="K139" s="105" t="inlineStr">
        <is>
          <t>СК1</t>
        </is>
      </c>
      <c r="L139" s="6" t="n">
        <v>55</v>
      </c>
      <c r="M139" s="306" t="inlineStr">
        <is>
          <t>Вареные колбасы Докторская стародворская Бордо Весовые П/а Стародворье</t>
        </is>
      </c>
      <c r="N139" s="307" t="n"/>
      <c r="O139" s="307" t="n"/>
      <c r="P139" s="307" t="n"/>
      <c r="Q139" s="258" t="n"/>
      <c r="R139" s="7" t="inlineStr"/>
      <c r="S139" s="7" t="inlineStr"/>
      <c r="T139" s="8" t="inlineStr">
        <is>
          <t>кг</t>
        </is>
      </c>
      <c r="U139" s="106" t="n">
        <v>0</v>
      </c>
      <c r="V139" s="107">
        <f>IFERROR(IF(U139="",0,CEILING((U139/$H139),1)*$H139),"")</f>
        <v/>
      </c>
      <c r="W139" s="9">
        <f>IFERROR(IF(V139=0,"",ROUNDUP(V139/H139,0)*0.02175),"")</f>
        <v/>
      </c>
      <c r="X139" s="10" t="inlineStr"/>
      <c r="Y139" s="11" t="inlineStr"/>
    </row>
    <row r="140" ht="14.45" customHeight="1">
      <c r="A140" s="136" t="inlineStr">
        <is>
          <t>SU000058</t>
        </is>
      </c>
      <c r="B140" s="136" t="inlineStr">
        <is>
          <t>P002048</t>
        </is>
      </c>
      <c r="C140" s="104" t="n">
        <v>4301011347</v>
      </c>
      <c r="D140" s="300" t="n">
        <v>4607091386073</v>
      </c>
      <c r="E140" s="258" t="n"/>
      <c r="F140" s="5" t="n">
        <v>0.9</v>
      </c>
      <c r="G140" s="6" t="n">
        <v>10</v>
      </c>
      <c r="H140" s="5" t="n">
        <v>9</v>
      </c>
      <c r="I140" s="5" t="n">
        <v>9.630000000000001</v>
      </c>
      <c r="J140" s="6" t="n">
        <v>56</v>
      </c>
      <c r="K140" s="105" t="inlineStr">
        <is>
          <t>СК1</t>
        </is>
      </c>
      <c r="L140" s="6" t="n">
        <v>31</v>
      </c>
      <c r="M140" s="308" t="inlineStr">
        <is>
          <t>Вареные колбасы Молочная По-стародворски Бордо Весовые б/о в/у Стародворье</t>
        </is>
      </c>
      <c r="N140" s="307" t="n"/>
      <c r="O140" s="307" t="n"/>
      <c r="P140" s="307" t="n"/>
      <c r="Q140" s="258" t="n"/>
      <c r="R140" s="7" t="inlineStr"/>
      <c r="S140" s="7" t="inlineStr"/>
      <c r="T140" s="8" t="inlineStr">
        <is>
          <t>кг</t>
        </is>
      </c>
      <c r="U140" s="106" t="n">
        <v>0</v>
      </c>
      <c r="V140" s="107">
        <f>IFERROR(IF(U140="",0,CEILING((U140/$H140),1)*$H140),"")</f>
        <v/>
      </c>
      <c r="W140" s="9">
        <f>IFERROR(IF(V140=0,"",ROUNDUP(V140/H140,0)*0.02175),"")</f>
        <v/>
      </c>
      <c r="X140" s="10" t="inlineStr"/>
      <c r="Y140" s="11" t="inlineStr"/>
    </row>
    <row r="141" ht="14.45" customHeight="1">
      <c r="A141" s="136" t="inlineStr">
        <is>
          <t>SU001780</t>
        </is>
      </c>
      <c r="B141" s="136" t="inlineStr">
        <is>
          <t>P001780</t>
        </is>
      </c>
      <c r="C141" s="104" t="n">
        <v>4301010928</v>
      </c>
      <c r="D141" s="300" t="n">
        <v>4607091387322</v>
      </c>
      <c r="E141" s="258" t="n"/>
      <c r="F141" s="5" t="n">
        <v>1.35</v>
      </c>
      <c r="G141" s="6" t="n">
        <v>8</v>
      </c>
      <c r="H141" s="5" t="n">
        <v>10.8</v>
      </c>
      <c r="I141" s="5" t="n">
        <v>11.28</v>
      </c>
      <c r="J141" s="6" t="n">
        <v>56</v>
      </c>
      <c r="K141" s="105" t="inlineStr">
        <is>
          <t>СК1</t>
        </is>
      </c>
      <c r="L141" s="6" t="n">
        <v>55</v>
      </c>
      <c r="M141" s="310" t="inlineStr">
        <is>
          <t>Вареные колбасы Молочная Стародворская Бордо Весовые П/а Стародворье</t>
        </is>
      </c>
      <c r="N141" s="307" t="n"/>
      <c r="O141" s="307" t="n"/>
      <c r="P141" s="307" t="n"/>
      <c r="Q141" s="258" t="n"/>
      <c r="R141" s="7" t="inlineStr"/>
      <c r="S141" s="7" t="inlineStr"/>
      <c r="T141" s="8" t="inlineStr">
        <is>
          <t>кг</t>
        </is>
      </c>
      <c r="U141" s="106" t="n">
        <v>0</v>
      </c>
      <c r="V141" s="107">
        <f>IFERROR(IF(U141="",0,CEILING((U141/$H141),1)*$H141),"")</f>
        <v/>
      </c>
      <c r="W141" s="9">
        <f>IFERROR(IF(V141=0,"",ROUNDUP(V141/H141,0)*0.02175),"")</f>
        <v/>
      </c>
      <c r="X141" s="10" t="inlineStr"/>
      <c r="Y141" s="11" t="inlineStr"/>
    </row>
    <row r="142" ht="14.45" customHeight="1">
      <c r="A142" s="136" t="inlineStr">
        <is>
          <t>SU001780</t>
        </is>
      </c>
      <c r="B142" s="136" t="inlineStr">
        <is>
          <t>P003075</t>
        </is>
      </c>
      <c r="C142" s="104" t="n">
        <v>4301011395</v>
      </c>
      <c r="D142" s="300" t="n">
        <v>4607091387322</v>
      </c>
      <c r="E142" s="258" t="n"/>
      <c r="F142" s="5" t="n">
        <v>1.35</v>
      </c>
      <c r="G142" s="6" t="n">
        <v>8</v>
      </c>
      <c r="H142" s="5" t="n">
        <v>10.8</v>
      </c>
      <c r="I142" s="5" t="n">
        <v>11.28</v>
      </c>
      <c r="J142" s="6" t="n">
        <v>48</v>
      </c>
      <c r="K142" s="105" t="inlineStr">
        <is>
          <t>ВЗ</t>
        </is>
      </c>
      <c r="L142" s="6" t="n">
        <v>55</v>
      </c>
      <c r="M142" s="306" t="inlineStr">
        <is>
          <t>Вареные колбасы Молочная Стародворская Бордо Весовые П/а Стародворье</t>
        </is>
      </c>
      <c r="N142" s="307" t="n"/>
      <c r="O142" s="307" t="n"/>
      <c r="P142" s="307" t="n"/>
      <c r="Q142" s="258" t="n"/>
      <c r="R142" s="7" t="inlineStr"/>
      <c r="S142" s="7" t="inlineStr"/>
      <c r="T142" s="8" t="inlineStr">
        <is>
          <t>кг</t>
        </is>
      </c>
      <c r="U142" s="106" t="n">
        <v>0</v>
      </c>
      <c r="V142" s="107">
        <f>IFERROR(IF(U142="",0,CEILING((U142/$H142),1)*$H142),"")</f>
        <v/>
      </c>
      <c r="W142" s="9">
        <f>IFERROR(IF(V142=0,"",ROUNDUP(V142/H142,0)*0.02039),"")</f>
        <v/>
      </c>
      <c r="X142" s="10" t="inlineStr"/>
      <c r="Y142" s="11" t="inlineStr"/>
    </row>
    <row r="143" ht="14.45" customHeight="1">
      <c r="A143" s="136" t="inlineStr">
        <is>
          <t>SU001778</t>
        </is>
      </c>
      <c r="B143" s="136" t="inlineStr">
        <is>
          <t>P001778</t>
        </is>
      </c>
      <c r="C143" s="104" t="n">
        <v>4301011311</v>
      </c>
      <c r="D143" s="300" t="n">
        <v>4607091387377</v>
      </c>
      <c r="E143" s="258" t="n"/>
      <c r="F143" s="5" t="n">
        <v>1.35</v>
      </c>
      <c r="G143" s="6" t="n">
        <v>8</v>
      </c>
      <c r="H143" s="5" t="n">
        <v>10.8</v>
      </c>
      <c r="I143" s="5" t="n">
        <v>11.28</v>
      </c>
      <c r="J143" s="6" t="n">
        <v>56</v>
      </c>
      <c r="K143" s="105" t="inlineStr">
        <is>
          <t>СК1</t>
        </is>
      </c>
      <c r="L143" s="6" t="n">
        <v>55</v>
      </c>
      <c r="M143" s="310" t="inlineStr">
        <is>
          <t>Вареные колбасы Русская Стародворская Бордо Весовые П/а Стародворье</t>
        </is>
      </c>
      <c r="N143" s="307" t="n"/>
      <c r="O143" s="307" t="n"/>
      <c r="P143" s="307" t="n"/>
      <c r="Q143" s="258" t="n"/>
      <c r="R143" s="7" t="inlineStr"/>
      <c r="S143" s="7" t="inlineStr"/>
      <c r="T143" s="8" t="inlineStr">
        <is>
          <t>кг</t>
        </is>
      </c>
      <c r="U143" s="106" t="n">
        <v>0</v>
      </c>
      <c r="V143" s="107">
        <f>IFERROR(IF(U143="",0,CEILING((U143/$H143),1)*$H143),"")</f>
        <v/>
      </c>
      <c r="W143" s="9">
        <f>IFERROR(IF(V143=0,"",ROUNDUP(V143/H143,0)*0.02175),"")</f>
        <v/>
      </c>
      <c r="X143" s="10" t="inlineStr"/>
      <c r="Y143" s="11" t="inlineStr"/>
    </row>
    <row r="144" ht="14.45" customHeight="1">
      <c r="A144" s="136" t="inlineStr">
        <is>
          <t>SU000043</t>
        </is>
      </c>
      <c r="B144" s="136" t="inlineStr">
        <is>
          <t>P001807</t>
        </is>
      </c>
      <c r="C144" s="104" t="n">
        <v>4301010945</v>
      </c>
      <c r="D144" s="300" t="n">
        <v>4607091387353</v>
      </c>
      <c r="E144" s="258" t="n"/>
      <c r="F144" s="5" t="n">
        <v>1.35</v>
      </c>
      <c r="G144" s="6" t="n">
        <v>8</v>
      </c>
      <c r="H144" s="5" t="n">
        <v>10.8</v>
      </c>
      <c r="I144" s="5" t="n">
        <v>11.28</v>
      </c>
      <c r="J144" s="6" t="n">
        <v>56</v>
      </c>
      <c r="K144" s="105" t="inlineStr">
        <is>
          <t>СК1</t>
        </is>
      </c>
      <c r="L144" s="6" t="n">
        <v>55</v>
      </c>
      <c r="M144" s="306" t="inlineStr">
        <is>
          <t>Вареные колбасы Стародворская Бордо Весовые П/а Стародворье</t>
        </is>
      </c>
      <c r="N144" s="307" t="n"/>
      <c r="O144" s="307" t="n"/>
      <c r="P144" s="307" t="n"/>
      <c r="Q144" s="258" t="n"/>
      <c r="R144" s="7" t="inlineStr"/>
      <c r="S144" s="7" t="inlineStr"/>
      <c r="T144" s="8" t="inlineStr">
        <is>
          <t>кг</t>
        </is>
      </c>
      <c r="U144" s="106" t="n">
        <v>0</v>
      </c>
      <c r="V144" s="107">
        <f>IFERROR(IF(U144="",0,CEILING((U144/$H144),1)*$H144),"")</f>
        <v/>
      </c>
      <c r="W144" s="9">
        <f>IFERROR(IF(V144=0,"",ROUNDUP(V144/H144,0)*0.02175),"")</f>
        <v/>
      </c>
      <c r="X144" s="10" t="inlineStr"/>
      <c r="Y144" s="11" t="inlineStr"/>
    </row>
    <row r="145" ht="14.45" customHeight="1">
      <c r="A145" s="136" t="inlineStr">
        <is>
          <t>SU001800</t>
        </is>
      </c>
      <c r="B145" s="136" t="inlineStr">
        <is>
          <t>P001800</t>
        </is>
      </c>
      <c r="C145" s="104" t="n">
        <v>4301011328</v>
      </c>
      <c r="D145" s="300" t="n">
        <v>4607091386011</v>
      </c>
      <c r="E145" s="258" t="n"/>
      <c r="F145" s="5" t="n">
        <v>0.5</v>
      </c>
      <c r="G145" s="6" t="n">
        <v>10</v>
      </c>
      <c r="H145" s="5" t="n">
        <v>5</v>
      </c>
      <c r="I145" s="5" t="n">
        <v>5.21</v>
      </c>
      <c r="J145" s="6" t="n">
        <v>120</v>
      </c>
      <c r="K145" s="105" t="inlineStr">
        <is>
          <t>СК2</t>
        </is>
      </c>
      <c r="L145" s="6" t="n">
        <v>55</v>
      </c>
      <c r="M145" s="310" t="inlineStr">
        <is>
          <t>Вареные колбасы Докторская стародворская Бордо Фикс.вес 0,5 П/а Стародворье</t>
        </is>
      </c>
      <c r="N145" s="307" t="n"/>
      <c r="O145" s="307" t="n"/>
      <c r="P145" s="307" t="n"/>
      <c r="Q145" s="258" t="n"/>
      <c r="R145" s="7" t="inlineStr"/>
      <c r="S145" s="7" t="inlineStr"/>
      <c r="T145" s="8" t="inlineStr">
        <is>
          <t>кг</t>
        </is>
      </c>
      <c r="U145" s="106" t="n">
        <v>75</v>
      </c>
      <c r="V145" s="107">
        <f>IFERROR(IF(U145="",0,CEILING((U145/$H145),1)*$H145),"")</f>
        <v/>
      </c>
      <c r="W145" s="9">
        <f>IFERROR(IF(V145=0,"",ROUNDUP(V145/H145,0)*0.00937),"")</f>
        <v/>
      </c>
      <c r="X145" s="10" t="inlineStr"/>
      <c r="Y145" s="11" t="inlineStr"/>
    </row>
    <row r="146" ht="14.45" customHeight="1">
      <c r="A146" s="136" t="inlineStr">
        <is>
          <t>SU001805</t>
        </is>
      </c>
      <c r="B146" s="136" t="inlineStr">
        <is>
          <t>P001805</t>
        </is>
      </c>
      <c r="C146" s="104" t="n">
        <v>4301011329</v>
      </c>
      <c r="D146" s="300" t="n">
        <v>4607091387308</v>
      </c>
      <c r="E146" s="258" t="n"/>
      <c r="F146" s="5" t="n">
        <v>0.5</v>
      </c>
      <c r="G146" s="6" t="n">
        <v>10</v>
      </c>
      <c r="H146" s="5" t="n">
        <v>5</v>
      </c>
      <c r="I146" s="5" t="n">
        <v>5.21</v>
      </c>
      <c r="J146" s="6" t="n">
        <v>120</v>
      </c>
      <c r="K146" s="105" t="inlineStr">
        <is>
          <t>СК2</t>
        </is>
      </c>
      <c r="L146" s="6" t="n">
        <v>55</v>
      </c>
      <c r="M146" s="306" t="inlineStr">
        <is>
          <t>Вареные колбасы Докторская традиционная Бордо Фикс.вес 0,5 П/а Стародворье</t>
        </is>
      </c>
      <c r="N146" s="307" t="n"/>
      <c r="O146" s="307" t="n"/>
      <c r="P146" s="307" t="n"/>
      <c r="Q146" s="258" t="n"/>
      <c r="R146" s="7" t="inlineStr"/>
      <c r="S146" s="7" t="inlineStr"/>
      <c r="T146" s="8" t="inlineStr">
        <is>
          <t>кг</t>
        </is>
      </c>
      <c r="U146" s="106" t="n">
        <v>0</v>
      </c>
      <c r="V146" s="107">
        <f>IFERROR(IF(U146="",0,CEILING((U146/$H146),1)*$H146),"")</f>
        <v/>
      </c>
      <c r="W146" s="9">
        <f>IFERROR(IF(V146=0,"",ROUNDUP(V146/H146,0)*0.00937),"")</f>
        <v/>
      </c>
      <c r="X146" s="10" t="inlineStr"/>
      <c r="Y146" s="11" t="inlineStr"/>
    </row>
    <row r="147" ht="14.45" customHeight="1">
      <c r="A147" s="136" t="inlineStr">
        <is>
          <t>SU001829</t>
        </is>
      </c>
      <c r="B147" s="136" t="inlineStr">
        <is>
          <t>P001829</t>
        </is>
      </c>
      <c r="C147" s="104" t="n">
        <v>4301011049</v>
      </c>
      <c r="D147" s="300" t="n">
        <v>4607091387339</v>
      </c>
      <c r="E147" s="258" t="n"/>
      <c r="F147" s="5" t="n">
        <v>0.5</v>
      </c>
      <c r="G147" s="6" t="n">
        <v>10</v>
      </c>
      <c r="H147" s="5" t="n">
        <v>5</v>
      </c>
      <c r="I147" s="5" t="n">
        <v>5.24</v>
      </c>
      <c r="J147" s="6" t="n">
        <v>120</v>
      </c>
      <c r="K147" s="105" t="inlineStr">
        <is>
          <t>СК1</t>
        </is>
      </c>
      <c r="L147" s="6" t="n">
        <v>55</v>
      </c>
      <c r="M147" s="306" t="inlineStr">
        <is>
          <t>Вареные колбасы Молочная Стародворская Бордо Фикс.вес 0,5 П/а Стародворье</t>
        </is>
      </c>
      <c r="N147" s="307" t="n"/>
      <c r="O147" s="307" t="n"/>
      <c r="P147" s="307" t="n"/>
      <c r="Q147" s="258" t="n"/>
      <c r="R147" s="7" t="inlineStr"/>
      <c r="S147" s="7" t="inlineStr"/>
      <c r="T147" s="8" t="inlineStr">
        <is>
          <t>кг</t>
        </is>
      </c>
      <c r="U147" s="106" t="n">
        <v>0</v>
      </c>
      <c r="V147" s="107">
        <f>IFERROR(IF(U147="",0,CEILING((U147/$H147),1)*$H147),"")</f>
        <v/>
      </c>
      <c r="W147" s="9">
        <f>IFERROR(IF(V147=0,"",ROUNDUP(V147/H147,0)*0.00937),"")</f>
        <v/>
      </c>
      <c r="X147" s="10" t="inlineStr"/>
      <c r="Y147" s="11" t="inlineStr"/>
    </row>
    <row r="148" ht="14.45" customHeight="1">
      <c r="A148" s="136" t="inlineStr">
        <is>
          <t>SU002823</t>
        </is>
      </c>
      <c r="B148" s="136" t="inlineStr">
        <is>
          <t>P003230</t>
        </is>
      </c>
      <c r="C148" s="104" t="n">
        <v>4301011454</v>
      </c>
      <c r="D148" s="300" t="n">
        <v>4680115881396</v>
      </c>
      <c r="E148" s="258" t="n"/>
      <c r="F148" s="5" t="n">
        <v>0.45</v>
      </c>
      <c r="G148" s="6" t="n">
        <v>6</v>
      </c>
      <c r="H148" s="5" t="n">
        <v>2.7</v>
      </c>
      <c r="I148" s="5" t="n">
        <v>2.9</v>
      </c>
      <c r="J148" s="6" t="n">
        <v>156</v>
      </c>
      <c r="K148" s="105" t="inlineStr">
        <is>
          <t>СК2</t>
        </is>
      </c>
      <c r="L148" s="6" t="n">
        <v>55</v>
      </c>
      <c r="M148" s="306" t="inlineStr">
        <is>
          <t>Вареные колбасы Сочинка с сочным окороком ТМ Стародворье ф/в 0,45 кг</t>
        </is>
      </c>
      <c r="N148" s="307" t="n"/>
      <c r="O148" s="307" t="n"/>
      <c r="P148" s="307" t="n"/>
      <c r="Q148" s="258" t="n"/>
      <c r="R148" s="7" t="inlineStr"/>
      <c r="S148" s="7" t="inlineStr"/>
      <c r="T148" s="8" t="inlineStr">
        <is>
          <t>кг</t>
        </is>
      </c>
      <c r="U148" s="106" t="n">
        <v>0</v>
      </c>
      <c r="V148" s="107">
        <f>IFERROR(IF(U148="",0,CEILING((U148/$H148),1)*$H148),"")</f>
        <v/>
      </c>
      <c r="W148" s="9">
        <f>IFERROR(IF(V148=0,"",ROUNDUP(V148/H148,0)*0.00753),"")</f>
        <v/>
      </c>
      <c r="X148" s="10" t="inlineStr"/>
      <c r="Y148" s="11" t="inlineStr"/>
    </row>
    <row r="149" ht="14.45" customHeight="1">
      <c r="A149" s="136" t="inlineStr">
        <is>
          <t>SU000078</t>
        </is>
      </c>
      <c r="B149" s="136" t="inlineStr">
        <is>
          <t>P001806</t>
        </is>
      </c>
      <c r="C149" s="104" t="n">
        <v>4301010944</v>
      </c>
      <c r="D149" s="300" t="n">
        <v>4607091387346</v>
      </c>
      <c r="E149" s="258" t="n"/>
      <c r="F149" s="5" t="n">
        <v>0.4</v>
      </c>
      <c r="G149" s="6" t="n">
        <v>10</v>
      </c>
      <c r="H149" s="5" t="n">
        <v>4</v>
      </c>
      <c r="I149" s="5" t="n">
        <v>4.24</v>
      </c>
      <c r="J149" s="6" t="n">
        <v>120</v>
      </c>
      <c r="K149" s="105" t="inlineStr">
        <is>
          <t>СК1</t>
        </is>
      </c>
      <c r="L149" s="6" t="n">
        <v>55</v>
      </c>
      <c r="M149" s="306" t="inlineStr">
        <is>
          <t>Вареные колбасы Стародворская Бордо Фикс.вес 0,4 П/а Стародворье</t>
        </is>
      </c>
      <c r="N149" s="307" t="n"/>
      <c r="O149" s="307" t="n"/>
      <c r="P149" s="307" t="n"/>
      <c r="Q149" s="258" t="n"/>
      <c r="R149" s="7" t="inlineStr"/>
      <c r="S149" s="7" t="inlineStr"/>
      <c r="T149" s="8" t="inlineStr">
        <is>
          <t>кг</t>
        </is>
      </c>
      <c r="U149" s="106" t="n">
        <v>0</v>
      </c>
      <c r="V149" s="107">
        <f>IFERROR(IF(U149="",0,CEILING((U149/$H149),1)*$H149),"")</f>
        <v/>
      </c>
      <c r="W149" s="9">
        <f>IFERROR(IF(V149=0,"",ROUNDUP(V149/H149,0)*0.00937),"")</f>
        <v/>
      </c>
      <c r="X149" s="10" t="inlineStr"/>
      <c r="Y149" s="11" t="inlineStr"/>
    </row>
    <row r="150" ht="14.45" customHeight="1">
      <c r="A150" s="136" t="inlineStr">
        <is>
          <t>SU002616</t>
        </is>
      </c>
      <c r="B150" s="136" t="inlineStr">
        <is>
          <t>P002950</t>
        </is>
      </c>
      <c r="C150" s="104" t="n">
        <v>4301011353</v>
      </c>
      <c r="D150" s="300" t="n">
        <v>4607091389807</v>
      </c>
      <c r="E150" s="258" t="n"/>
      <c r="F150" s="5" t="n">
        <v>0.4</v>
      </c>
      <c r="G150" s="6" t="n">
        <v>10</v>
      </c>
      <c r="H150" s="5" t="n">
        <v>4</v>
      </c>
      <c r="I150" s="5" t="n">
        <v>4.24</v>
      </c>
      <c r="J150" s="6" t="n">
        <v>120</v>
      </c>
      <c r="K150" s="105" t="inlineStr">
        <is>
          <t>СК1</t>
        </is>
      </c>
      <c r="L150" s="6" t="n">
        <v>55</v>
      </c>
      <c r="M150" s="301" t="inlineStr">
        <is>
          <t>Вареные колбасы Царедворская Бордо Фикс.вес 0,4 П/а стародворье</t>
        </is>
      </c>
      <c r="N150" s="302" t="n"/>
      <c r="O150" s="302" t="n"/>
      <c r="P150" s="302" t="n"/>
      <c r="Q150" s="278" t="n"/>
      <c r="R150" s="7" t="inlineStr"/>
      <c r="S150" s="7" t="inlineStr"/>
      <c r="T150" s="8" t="inlineStr">
        <is>
          <t>кг</t>
        </is>
      </c>
      <c r="U150" s="106" t="n">
        <v>0</v>
      </c>
      <c r="V150" s="107">
        <f>IFERROR(IF(U150="",0,CEILING((U150/$H150),1)*$H150),"")</f>
        <v/>
      </c>
      <c r="W150" s="9">
        <f>IFERROR(IF(V150=0,"",ROUNDUP(V150/H150,0)*0.00937),"")</f>
        <v/>
      </c>
      <c r="X150" s="10" t="inlineStr"/>
      <c r="Y150" s="11" t="inlineStr"/>
    </row>
    <row r="151">
      <c r="A151" s="119" t="n"/>
      <c r="B151" s="289" t="n"/>
      <c r="C151" s="289" t="n"/>
      <c r="D151" s="289" t="n"/>
      <c r="E151" s="289" t="n"/>
      <c r="F151" s="289" t="n"/>
      <c r="G151" s="289" t="n"/>
      <c r="H151" s="289" t="n"/>
      <c r="I151" s="289" t="n"/>
      <c r="J151" s="289" t="n"/>
      <c r="K151" s="289" t="n"/>
      <c r="L151" s="303" t="n"/>
      <c r="M151" s="304" t="inlineStr">
        <is>
          <t>Итого</t>
        </is>
      </c>
      <c r="N151" s="267" t="n"/>
      <c r="O151" s="267" t="n"/>
      <c r="P151" s="267" t="n"/>
      <c r="Q151" s="267" t="n"/>
      <c r="R151" s="267" t="n"/>
      <c r="S151" s="268" t="n"/>
      <c r="T151" s="12" t="inlineStr">
        <is>
          <t>кор</t>
        </is>
      </c>
      <c r="U151" s="13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/>
      </c>
      <c r="V151" s="13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/>
      </c>
      <c r="W151" s="13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14" t="n"/>
      <c r="Y151" s="14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05" t="n"/>
      <c r="M152" s="304" t="inlineStr">
        <is>
          <t>Итого</t>
        </is>
      </c>
      <c r="N152" s="267" t="n"/>
      <c r="O152" s="267" t="n"/>
      <c r="P152" s="267" t="n"/>
      <c r="Q152" s="267" t="n"/>
      <c r="R152" s="267" t="n"/>
      <c r="S152" s="268" t="n"/>
      <c r="T152" s="12" t="inlineStr">
        <is>
          <t>кг</t>
        </is>
      </c>
      <c r="U152" s="13">
        <f>IFERROR(SUM(U137:U150),"0")</f>
        <v/>
      </c>
      <c r="V152" s="13">
        <f>IFERROR(SUM(V137:V150),"0")</f>
        <v/>
      </c>
      <c r="W152" s="12" t="n"/>
      <c r="X152" s="14" t="n"/>
      <c r="Y152" s="14" t="n"/>
    </row>
    <row r="153">
      <c r="A153" s="134" t="inlineStr">
        <is>
          <t>Ветчины</t>
        </is>
      </c>
      <c r="B153" s="295" t="n"/>
      <c r="C153" s="295" t="n"/>
      <c r="D153" s="295" t="n"/>
      <c r="E153" s="295" t="n"/>
      <c r="F153" s="295" t="n"/>
      <c r="G153" s="295" t="n"/>
      <c r="H153" s="295" t="n"/>
      <c r="I153" s="295" t="n"/>
      <c r="J153" s="295" t="n"/>
      <c r="K153" s="295" t="n"/>
      <c r="L153" s="295" t="n"/>
      <c r="M153" s="295" t="n"/>
      <c r="N153" s="295" t="n"/>
      <c r="O153" s="295" t="n"/>
      <c r="P153" s="295" t="n"/>
      <c r="Q153" s="295" t="n"/>
      <c r="R153" s="295" t="n"/>
      <c r="S153" s="295" t="n"/>
      <c r="T153" s="295" t="n"/>
      <c r="U153" s="295" t="n"/>
      <c r="V153" s="295" t="n"/>
      <c r="W153" s="295" t="n"/>
      <c r="X153" s="111" t="n"/>
      <c r="Y153" s="111" t="n"/>
    </row>
    <row r="154" ht="14.45" customHeight="1">
      <c r="A154" s="136" t="inlineStr">
        <is>
          <t>SU002757</t>
        </is>
      </c>
      <c r="B154" s="136" t="inlineStr">
        <is>
          <t>P003128</t>
        </is>
      </c>
      <c r="C154" s="104" t="n">
        <v>4301020220</v>
      </c>
      <c r="D154" s="300" t="n">
        <v>4680115880764</v>
      </c>
      <c r="E154" s="258" t="n"/>
      <c r="F154" s="5" t="n">
        <v>0.35</v>
      </c>
      <c r="G154" s="6" t="n">
        <v>6</v>
      </c>
      <c r="H154" s="5" t="n">
        <v>2.1</v>
      </c>
      <c r="I154" s="5" t="n">
        <v>2.3</v>
      </c>
      <c r="J154" s="6" t="n">
        <v>156</v>
      </c>
      <c r="K154" s="105" t="inlineStr">
        <is>
          <t>СК1</t>
        </is>
      </c>
      <c r="L154" s="6" t="n">
        <v>50</v>
      </c>
      <c r="M154" s="301" t="inlineStr">
        <is>
          <t>Ветчина Сочинка с сочным окороком ТМ Стародворье полиамид ф/в 0,35 кг</t>
        </is>
      </c>
      <c r="N154" s="302" t="n"/>
      <c r="O154" s="302" t="n"/>
      <c r="P154" s="302" t="n"/>
      <c r="Q154" s="278" t="n"/>
      <c r="R154" s="7" t="inlineStr"/>
      <c r="S154" s="7" t="inlineStr"/>
      <c r="T154" s="8" t="inlineStr">
        <is>
          <t>кг</t>
        </is>
      </c>
      <c r="U154" s="106" t="n">
        <v>0</v>
      </c>
      <c r="V154" s="107">
        <f>IFERROR(IF(U154="",0,CEILING((U154/$H154),1)*$H154),"")</f>
        <v/>
      </c>
      <c r="W154" s="9">
        <f>IFERROR(IF(V154=0,"",ROUNDUP(V154/H154,0)*0.00753),"")</f>
        <v/>
      </c>
      <c r="X154" s="10" t="inlineStr"/>
      <c r="Y154" s="11" t="inlineStr"/>
    </row>
    <row r="155">
      <c r="A155" s="119" t="n"/>
      <c r="B155" s="289" t="n"/>
      <c r="C155" s="289" t="n"/>
      <c r="D155" s="289" t="n"/>
      <c r="E155" s="289" t="n"/>
      <c r="F155" s="289" t="n"/>
      <c r="G155" s="289" t="n"/>
      <c r="H155" s="289" t="n"/>
      <c r="I155" s="289" t="n"/>
      <c r="J155" s="289" t="n"/>
      <c r="K155" s="289" t="n"/>
      <c r="L155" s="303" t="n"/>
      <c r="M155" s="304" t="inlineStr">
        <is>
          <t>Итого</t>
        </is>
      </c>
      <c r="N155" s="267" t="n"/>
      <c r="O155" s="267" t="n"/>
      <c r="P155" s="267" t="n"/>
      <c r="Q155" s="267" t="n"/>
      <c r="R155" s="267" t="n"/>
      <c r="S155" s="268" t="n"/>
      <c r="T155" s="12" t="inlineStr">
        <is>
          <t>кор</t>
        </is>
      </c>
      <c r="U155" s="13">
        <f>IFERROR(U154/H154,"0")</f>
        <v/>
      </c>
      <c r="V155" s="13">
        <f>IFERROR(V154/H154,"0")</f>
        <v/>
      </c>
      <c r="W155" s="13">
        <f>IFERROR(IF(W154="",0,W154),"0")</f>
        <v/>
      </c>
      <c r="X155" s="14" t="n"/>
      <c r="Y155" s="14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305" t="n"/>
      <c r="M156" s="304" t="inlineStr">
        <is>
          <t>Итого</t>
        </is>
      </c>
      <c r="N156" s="267" t="n"/>
      <c r="O156" s="267" t="n"/>
      <c r="P156" s="267" t="n"/>
      <c r="Q156" s="267" t="n"/>
      <c r="R156" s="267" t="n"/>
      <c r="S156" s="268" t="n"/>
      <c r="T156" s="12" t="inlineStr">
        <is>
          <t>кг</t>
        </is>
      </c>
      <c r="U156" s="13">
        <f>IFERROR(SUM(U154:U154),"0")</f>
        <v/>
      </c>
      <c r="V156" s="13">
        <f>IFERROR(SUM(V154:V154),"0")</f>
        <v/>
      </c>
      <c r="W156" s="12" t="n"/>
      <c r="X156" s="14" t="n"/>
      <c r="Y156" s="14" t="n"/>
    </row>
    <row r="157">
      <c r="A157" s="134" t="inlineStr">
        <is>
          <t>Копченые колбасы</t>
        </is>
      </c>
      <c r="B157" s="295" t="n"/>
      <c r="C157" s="295" t="n"/>
      <c r="D157" s="295" t="n"/>
      <c r="E157" s="295" t="n"/>
      <c r="F157" s="295" t="n"/>
      <c r="G157" s="295" t="n"/>
      <c r="H157" s="295" t="n"/>
      <c r="I157" s="295" t="n"/>
      <c r="J157" s="295" t="n"/>
      <c r="K157" s="295" t="n"/>
      <c r="L157" s="295" t="n"/>
      <c r="M157" s="295" t="n"/>
      <c r="N157" s="295" t="n"/>
      <c r="O157" s="295" t="n"/>
      <c r="P157" s="295" t="n"/>
      <c r="Q157" s="295" t="n"/>
      <c r="R157" s="295" t="n"/>
      <c r="S157" s="295" t="n"/>
      <c r="T157" s="295" t="n"/>
      <c r="U157" s="295" t="n"/>
      <c r="V157" s="295" t="n"/>
      <c r="W157" s="295" t="n"/>
      <c r="X157" s="111" t="n"/>
      <c r="Y157" s="111" t="n"/>
    </row>
    <row r="158" ht="14.45" customHeight="1">
      <c r="A158" s="136" t="inlineStr">
        <is>
          <t>SU002941</t>
        </is>
      </c>
      <c r="B158" s="136" t="inlineStr">
        <is>
          <t>P003387</t>
        </is>
      </c>
      <c r="C158" s="104" t="n">
        <v>4301031224</v>
      </c>
      <c r="D158" s="300" t="n">
        <v>4680115882683</v>
      </c>
      <c r="E158" s="258" t="n"/>
      <c r="F158" s="5" t="n">
        <v>0.9</v>
      </c>
      <c r="G158" s="6" t="n">
        <v>6</v>
      </c>
      <c r="H158" s="5" t="n">
        <v>5.4</v>
      </c>
      <c r="I158" s="5" t="n">
        <v>5.88</v>
      </c>
      <c r="J158" s="6" t="n">
        <v>56</v>
      </c>
      <c r="K158" s="105" t="inlineStr">
        <is>
          <t>СК2</t>
        </is>
      </c>
      <c r="L158" s="6" t="n">
        <v>40</v>
      </c>
      <c r="M158" s="306" t="inlineStr">
        <is>
          <t>В/к колбасы "Сочинка по-европейски с сочной грудинкой" Весовой фиброуз ТМ "Стародворье"</t>
        </is>
      </c>
      <c r="N158" s="307" t="n"/>
      <c r="O158" s="307" t="n"/>
      <c r="P158" s="307" t="n"/>
      <c r="Q158" s="258" t="n"/>
      <c r="R158" s="7" t="inlineStr"/>
      <c r="S158" s="7" t="inlineStr"/>
      <c r="T158" s="8" t="inlineStr">
        <is>
          <t>кг</t>
        </is>
      </c>
      <c r="U158" s="106" t="n">
        <v>0</v>
      </c>
      <c r="V158" s="107">
        <f>IFERROR(IF(U158="",0,CEILING((U158/$H158),1)*$H158),"")</f>
        <v/>
      </c>
      <c r="W158" s="9">
        <f>IFERROR(IF(V158=0,"",ROUNDUP(V158/H158,0)*0.02175),"")</f>
        <v/>
      </c>
      <c r="X158" s="10" t="inlineStr"/>
      <c r="Y158" s="11" t="inlineStr">
        <is>
          <t>Новинка</t>
        </is>
      </c>
    </row>
    <row r="159" ht="14.45" customHeight="1">
      <c r="A159" s="136" t="inlineStr">
        <is>
          <t>SU002943</t>
        </is>
      </c>
      <c r="B159" s="136" t="inlineStr">
        <is>
          <t>P003401</t>
        </is>
      </c>
      <c r="C159" s="104" t="n">
        <v>4301031230</v>
      </c>
      <c r="D159" s="300" t="n">
        <v>4680115882690</v>
      </c>
      <c r="E159" s="258" t="n"/>
      <c r="F159" s="5" t="n">
        <v>0.9</v>
      </c>
      <c r="G159" s="6" t="n">
        <v>6</v>
      </c>
      <c r="H159" s="5" t="n">
        <v>5.4</v>
      </c>
      <c r="I159" s="5" t="n">
        <v>5.88</v>
      </c>
      <c r="J159" s="6" t="n">
        <v>56</v>
      </c>
      <c r="K159" s="105" t="inlineStr">
        <is>
          <t>СК2</t>
        </is>
      </c>
      <c r="L159" s="6" t="n">
        <v>40</v>
      </c>
      <c r="M159" s="306" t="inlineStr">
        <is>
          <t>В/к колбасы "Сочинка по-фински с сочным окороком" Весовой фиброуз ТМ "Стародворье"</t>
        </is>
      </c>
      <c r="N159" s="307" t="n"/>
      <c r="O159" s="307" t="n"/>
      <c r="P159" s="307" t="n"/>
      <c r="Q159" s="258" t="n"/>
      <c r="R159" s="7" t="inlineStr"/>
      <c r="S159" s="7" t="inlineStr"/>
      <c r="T159" s="8" t="inlineStr">
        <is>
          <t>кг</t>
        </is>
      </c>
      <c r="U159" s="106" t="n">
        <v>0</v>
      </c>
      <c r="V159" s="107">
        <f>IFERROR(IF(U159="",0,CEILING((U159/$H159),1)*$H159),"")</f>
        <v/>
      </c>
      <c r="W159" s="9">
        <f>IFERROR(IF(V159=0,"",ROUNDUP(V159/H159,0)*0.02175),"")</f>
        <v/>
      </c>
      <c r="X159" s="10" t="inlineStr"/>
      <c r="Y159" s="11" t="inlineStr">
        <is>
          <t>Новинка</t>
        </is>
      </c>
    </row>
    <row r="160" ht="14.45" customHeight="1">
      <c r="A160" s="136" t="inlineStr">
        <is>
          <t>SU001820</t>
        </is>
      </c>
      <c r="B160" s="136" t="inlineStr">
        <is>
          <t>P001820</t>
        </is>
      </c>
      <c r="C160" s="104" t="n">
        <v>4301030878</v>
      </c>
      <c r="D160" s="300" t="n">
        <v>4607091387193</v>
      </c>
      <c r="E160" s="258" t="n"/>
      <c r="F160" s="5" t="n">
        <v>0.7</v>
      </c>
      <c r="G160" s="6" t="n">
        <v>6</v>
      </c>
      <c r="H160" s="5" t="n">
        <v>4.2</v>
      </c>
      <c r="I160" s="5" t="n">
        <v>4.46</v>
      </c>
      <c r="J160" s="6" t="n">
        <v>156</v>
      </c>
      <c r="K160" s="105" t="inlineStr">
        <is>
          <t>СК2</t>
        </is>
      </c>
      <c r="L160" s="6" t="n">
        <v>35</v>
      </c>
      <c r="M160" s="308" t="inlineStr">
        <is>
          <t>В/к колбасы Зернистый Бордо Весовые Фиброуз в/у Стародворье</t>
        </is>
      </c>
      <c r="N160" s="307" t="n"/>
      <c r="O160" s="307" t="n"/>
      <c r="P160" s="307" t="n"/>
      <c r="Q160" s="258" t="n"/>
      <c r="R160" s="7" t="inlineStr"/>
      <c r="S160" s="7" t="inlineStr"/>
      <c r="T160" s="8" t="inlineStr">
        <is>
          <t>кг</t>
        </is>
      </c>
      <c r="U160" s="106" t="n">
        <v>100</v>
      </c>
      <c r="V160" s="107">
        <f>IFERROR(IF(U160="",0,CEILING((U160/$H160),1)*$H160),"")</f>
        <v/>
      </c>
      <c r="W160" s="9">
        <f>IFERROR(IF(V160=0,"",ROUNDUP(V160/H160,0)*0.00753),"")</f>
        <v/>
      </c>
      <c r="X160" s="10" t="inlineStr"/>
      <c r="Y160" s="11" t="inlineStr"/>
    </row>
    <row r="161" ht="14.45" customHeight="1">
      <c r="A161" s="136" t="inlineStr">
        <is>
          <t>SU001822</t>
        </is>
      </c>
      <c r="B161" s="136" t="inlineStr">
        <is>
          <t>P003013</t>
        </is>
      </c>
      <c r="C161" s="104" t="n">
        <v>4301031153</v>
      </c>
      <c r="D161" s="300" t="n">
        <v>4607091387230</v>
      </c>
      <c r="E161" s="258" t="n"/>
      <c r="F161" s="5" t="n">
        <v>0.7</v>
      </c>
      <c r="G161" s="6" t="n">
        <v>6</v>
      </c>
      <c r="H161" s="5" t="n">
        <v>4.2</v>
      </c>
      <c r="I161" s="5" t="n">
        <v>4.46</v>
      </c>
      <c r="J161" s="6" t="n">
        <v>156</v>
      </c>
      <c r="K161" s="105" t="inlineStr">
        <is>
          <t>СК2</t>
        </is>
      </c>
      <c r="L161" s="6" t="n">
        <v>40</v>
      </c>
      <c r="M161" s="308" t="inlineStr">
        <is>
          <t>В/к колбасы Кремлевский Бордо Весовые Фиброуз в/у Стародворье</t>
        </is>
      </c>
      <c r="N161" s="307" t="n"/>
      <c r="O161" s="307" t="n"/>
      <c r="P161" s="307" t="n"/>
      <c r="Q161" s="258" t="n"/>
      <c r="R161" s="7" t="inlineStr"/>
      <c r="S161" s="7" t="inlineStr"/>
      <c r="T161" s="8" t="inlineStr">
        <is>
          <t>кг</t>
        </is>
      </c>
      <c r="U161" s="106" t="n">
        <v>0</v>
      </c>
      <c r="V161" s="107">
        <f>IFERROR(IF(U161="",0,CEILING((U161/$H161),1)*$H161),"")</f>
        <v/>
      </c>
      <c r="W161" s="9">
        <f>IFERROR(IF(V161=0,"",ROUNDUP(V161/H161,0)*0.00753),"")</f>
        <v/>
      </c>
      <c r="X161" s="10" t="inlineStr"/>
      <c r="Y161" s="11" t="inlineStr"/>
    </row>
    <row r="162" ht="14.45" customHeight="1">
      <c r="A162" s="136" t="inlineStr">
        <is>
          <t>SU002756</t>
        </is>
      </c>
      <c r="B162" s="136" t="inlineStr">
        <is>
          <t>P003179</t>
        </is>
      </c>
      <c r="C162" s="104" t="n">
        <v>4301031191</v>
      </c>
      <c r="D162" s="300" t="n">
        <v>4680115880993</v>
      </c>
      <c r="E162" s="258" t="n"/>
      <c r="F162" s="5" t="n">
        <v>0.7</v>
      </c>
      <c r="G162" s="6" t="n">
        <v>6</v>
      </c>
      <c r="H162" s="5" t="n">
        <v>4.2</v>
      </c>
      <c r="I162" s="5" t="n">
        <v>4.46</v>
      </c>
      <c r="J162" s="6" t="n">
        <v>156</v>
      </c>
      <c r="K162" s="105" t="inlineStr">
        <is>
          <t>СК2</t>
        </is>
      </c>
      <c r="L162" s="6" t="n">
        <v>40</v>
      </c>
      <c r="M162" s="310" t="inlineStr">
        <is>
          <t>Колбаса Мясорубская ТМ Стародворье с рубленой грудинкой в оболочке фиброуз в вакуумной упаковке</t>
        </is>
      </c>
      <c r="N162" s="307" t="n"/>
      <c r="O162" s="307" t="n"/>
      <c r="P162" s="307" t="n"/>
      <c r="Q162" s="258" t="n"/>
      <c r="R162" s="7" t="inlineStr"/>
      <c r="S162" s="7" t="inlineStr"/>
      <c r="T162" s="8" t="inlineStr">
        <is>
          <t>кг</t>
        </is>
      </c>
      <c r="U162" s="106" t="n">
        <v>0</v>
      </c>
      <c r="V162" s="107">
        <f>IFERROR(IF(U162="",0,CEILING((U162/$H162),1)*$H162),"")</f>
        <v/>
      </c>
      <c r="W162" s="9">
        <f>IFERROR(IF(V162=0,"",ROUNDUP(V162/H162,0)*0.00753),"")</f>
        <v/>
      </c>
      <c r="X162" s="10" t="inlineStr"/>
      <c r="Y162" s="11" t="inlineStr"/>
    </row>
    <row r="163" ht="14.45" customHeight="1">
      <c r="A163" s="136" t="inlineStr">
        <is>
          <t>SU002876</t>
        </is>
      </c>
      <c r="B163" s="136" t="inlineStr">
        <is>
          <t>P003276</t>
        </is>
      </c>
      <c r="C163" s="104" t="n">
        <v>4301031204</v>
      </c>
      <c r="D163" s="300" t="n">
        <v>4680115881761</v>
      </c>
      <c r="E163" s="258" t="n"/>
      <c r="F163" s="5" t="n">
        <v>0.7</v>
      </c>
      <c r="G163" s="6" t="n">
        <v>6</v>
      </c>
      <c r="H163" s="5" t="n">
        <v>4.2</v>
      </c>
      <c r="I163" s="5" t="n">
        <v>4.46</v>
      </c>
      <c r="J163" s="6" t="n">
        <v>156</v>
      </c>
      <c r="K163" s="105" t="inlineStr">
        <is>
          <t>СК2</t>
        </is>
      </c>
      <c r="L163" s="6" t="n">
        <v>40</v>
      </c>
      <c r="M163" s="306" t="inlineStr">
        <is>
          <t>Копченые колбасы Салями Мясорубская с рубленым шпиком Бордо Весовой фиброуз Стародворье</t>
        </is>
      </c>
      <c r="N163" s="307" t="n"/>
      <c r="O163" s="307" t="n"/>
      <c r="P163" s="307" t="n"/>
      <c r="Q163" s="258" t="n"/>
      <c r="R163" s="7" t="inlineStr"/>
      <c r="S163" s="7" t="inlineStr"/>
      <c r="T163" s="8" t="inlineStr">
        <is>
          <t>кг</t>
        </is>
      </c>
      <c r="U163" s="106" t="n">
        <v>0</v>
      </c>
      <c r="V163" s="107">
        <f>IFERROR(IF(U163="",0,CEILING((U163/$H163),1)*$H163),"")</f>
        <v/>
      </c>
      <c r="W163" s="9">
        <f>IFERROR(IF(V163=0,"",ROUNDUP(V163/H163,0)*0.00753),"")</f>
        <v/>
      </c>
      <c r="X163" s="10" t="inlineStr"/>
      <c r="Y163" s="11" t="inlineStr"/>
    </row>
    <row r="164" ht="14.45" customHeight="1">
      <c r="A164" s="136" t="inlineStr">
        <is>
          <t>SU002847</t>
        </is>
      </c>
      <c r="B164" s="136" t="inlineStr">
        <is>
          <t>P003259</t>
        </is>
      </c>
      <c r="C164" s="104" t="n">
        <v>4301031201</v>
      </c>
      <c r="D164" s="300" t="n">
        <v>4680115881563</v>
      </c>
      <c r="E164" s="258" t="n"/>
      <c r="F164" s="5" t="n">
        <v>0.7</v>
      </c>
      <c r="G164" s="6" t="n">
        <v>6</v>
      </c>
      <c r="H164" s="5" t="n">
        <v>4.2</v>
      </c>
      <c r="I164" s="5" t="n">
        <v>4.4</v>
      </c>
      <c r="J164" s="6" t="n">
        <v>156</v>
      </c>
      <c r="K164" s="105" t="inlineStr">
        <is>
          <t>СК2</t>
        </is>
      </c>
      <c r="L164" s="6" t="n">
        <v>40</v>
      </c>
      <c r="M164" s="310" t="inlineStr">
        <is>
          <t>В/к колбасы Сервелат Мясорубский с мелкорубленным окороком Бордо Весовой фиброуз Стародворье</t>
        </is>
      </c>
      <c r="N164" s="307" t="n"/>
      <c r="O164" s="307" t="n"/>
      <c r="P164" s="307" t="n"/>
      <c r="Q164" s="258" t="n"/>
      <c r="R164" s="7" t="inlineStr"/>
      <c r="S164" s="7" t="inlineStr"/>
      <c r="T164" s="8" t="inlineStr">
        <is>
          <t>кг</t>
        </is>
      </c>
      <c r="U164" s="106" t="n">
        <v>0</v>
      </c>
      <c r="V164" s="107">
        <f>IFERROR(IF(U164="",0,CEILING((U164/$H164),1)*$H164),"")</f>
        <v/>
      </c>
      <c r="W164" s="9">
        <f>IFERROR(IF(V164=0,"",ROUNDUP(V164/H164,0)*0.00753),"")</f>
        <v/>
      </c>
      <c r="X164" s="10" t="inlineStr"/>
      <c r="Y164" s="11" t="inlineStr"/>
    </row>
    <row r="165" ht="14.45" customHeight="1">
      <c r="A165" s="136" t="inlineStr">
        <is>
          <t>SU002579</t>
        </is>
      </c>
      <c r="B165" s="136" t="inlineStr">
        <is>
          <t>P003012</t>
        </is>
      </c>
      <c r="C165" s="104" t="n">
        <v>4301031152</v>
      </c>
      <c r="D165" s="300" t="n">
        <v>4607091387285</v>
      </c>
      <c r="E165" s="258" t="n"/>
      <c r="F165" s="5" t="n">
        <v>0.35</v>
      </c>
      <c r="G165" s="6" t="n">
        <v>6</v>
      </c>
      <c r="H165" s="5" t="n">
        <v>2.1</v>
      </c>
      <c r="I165" s="5" t="n">
        <v>2.23</v>
      </c>
      <c r="J165" s="6" t="n">
        <v>234</v>
      </c>
      <c r="K165" s="105" t="inlineStr">
        <is>
          <t>СК2</t>
        </is>
      </c>
      <c r="L165" s="6" t="n">
        <v>40</v>
      </c>
      <c r="M165" s="310" t="inlineStr">
        <is>
          <t>В/к колбасы Кремлевский срез Бордо Фикс.вес 0,35 Фиброуз в/у Стародворье</t>
        </is>
      </c>
      <c r="N165" s="307" t="n"/>
      <c r="O165" s="307" t="n"/>
      <c r="P165" s="307" t="n"/>
      <c r="Q165" s="258" t="n"/>
      <c r="R165" s="7" t="inlineStr"/>
      <c r="S165" s="7" t="inlineStr"/>
      <c r="T165" s="8" t="inlineStr">
        <is>
          <t>кг</t>
        </is>
      </c>
      <c r="U165" s="106" t="n">
        <v>0</v>
      </c>
      <c r="V165" s="107">
        <f>IFERROR(IF(U165="",0,CEILING((U165/$H165),1)*$H165),"")</f>
        <v/>
      </c>
      <c r="W165" s="9">
        <f>IFERROR(IF(V165=0,"",ROUNDUP(V165/H165,0)*0.00502),"")</f>
        <v/>
      </c>
      <c r="X165" s="10" t="inlineStr"/>
      <c r="Y165" s="11" t="inlineStr"/>
    </row>
    <row r="166" ht="14.45" customHeight="1">
      <c r="A166" s="136" t="inlineStr">
        <is>
          <t>SU002660</t>
        </is>
      </c>
      <c r="B166" s="136" t="inlineStr">
        <is>
          <t>P003256</t>
        </is>
      </c>
      <c r="C166" s="104" t="n">
        <v>4301031199</v>
      </c>
      <c r="D166" s="300" t="n">
        <v>4680115880986</v>
      </c>
      <c r="E166" s="258" t="n"/>
      <c r="F166" s="5" t="n">
        <v>0.35</v>
      </c>
      <c r="G166" s="6" t="n">
        <v>6</v>
      </c>
      <c r="H166" s="5" t="n">
        <v>2.1</v>
      </c>
      <c r="I166" s="5" t="n">
        <v>2.23</v>
      </c>
      <c r="J166" s="6" t="n">
        <v>234</v>
      </c>
      <c r="K166" s="105" t="inlineStr">
        <is>
          <t>СК2</t>
        </is>
      </c>
      <c r="L166" s="6" t="n">
        <v>40</v>
      </c>
      <c r="M166" s="310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N166" s="307" t="n"/>
      <c r="O166" s="307" t="n"/>
      <c r="P166" s="307" t="n"/>
      <c r="Q166" s="258" t="n"/>
      <c r="R166" s="7" t="inlineStr"/>
      <c r="S166" s="7" t="inlineStr"/>
      <c r="T166" s="8" t="inlineStr">
        <is>
          <t>кг</t>
        </is>
      </c>
      <c r="U166" s="106" t="n">
        <v>0</v>
      </c>
      <c r="V166" s="107">
        <f>IFERROR(IF(U166="",0,CEILING((U166/$H166),1)*$H166),"")</f>
        <v/>
      </c>
      <c r="W166" s="9">
        <f>IFERROR(IF(V166=0,"",ROUNDUP(V166/H166,0)*0.00502),"")</f>
        <v/>
      </c>
      <c r="X166" s="10" t="inlineStr"/>
      <c r="Y166" s="11" t="inlineStr"/>
    </row>
    <row r="167" ht="14.45" customHeight="1">
      <c r="A167" s="136" t="inlineStr">
        <is>
          <t>SU002826</t>
        </is>
      </c>
      <c r="B167" s="136" t="inlineStr">
        <is>
          <t>P003178</t>
        </is>
      </c>
      <c r="C167" s="104" t="n">
        <v>4301031190</v>
      </c>
      <c r="D167" s="300" t="n">
        <v>4680115880207</v>
      </c>
      <c r="E167" s="258" t="n"/>
      <c r="F167" s="5" t="n">
        <v>0.4</v>
      </c>
      <c r="G167" s="6" t="n">
        <v>6</v>
      </c>
      <c r="H167" s="5" t="n">
        <v>2.4</v>
      </c>
      <c r="I167" s="5" t="n">
        <v>2.63</v>
      </c>
      <c r="J167" s="6" t="n">
        <v>156</v>
      </c>
      <c r="K167" s="105" t="inlineStr">
        <is>
          <t>СК2</t>
        </is>
      </c>
      <c r="L167" s="6" t="n">
        <v>40</v>
      </c>
      <c r="M167" s="310" t="inlineStr">
        <is>
          <t>В/к колбасы Мясорубская с рубленой грудинкой срез Бордо Фикс.вес 0,4 фиброуз в/у Стародворье</t>
        </is>
      </c>
      <c r="N167" s="307" t="n"/>
      <c r="O167" s="307" t="n"/>
      <c r="P167" s="307" t="n"/>
      <c r="Q167" s="258" t="n"/>
      <c r="R167" s="7" t="inlineStr"/>
      <c r="S167" s="7" t="inlineStr"/>
      <c r="T167" s="8" t="inlineStr">
        <is>
          <t>кг</t>
        </is>
      </c>
      <c r="U167" s="106" t="n">
        <v>0</v>
      </c>
      <c r="V167" s="107">
        <f>IFERROR(IF(U167="",0,CEILING((U167/$H167),1)*$H167),"")</f>
        <v/>
      </c>
      <c r="W167" s="9">
        <f>IFERROR(IF(V167=0,"",ROUNDUP(V167/H167,0)*0.00753),"")</f>
        <v/>
      </c>
      <c r="X167" s="10" t="inlineStr"/>
      <c r="Y167" s="11" t="inlineStr"/>
    </row>
    <row r="168" ht="14.45" customHeight="1">
      <c r="A168" s="136" t="inlineStr">
        <is>
          <t>SU002659</t>
        </is>
      </c>
      <c r="B168" s="136" t="inlineStr">
        <is>
          <t>P003034</t>
        </is>
      </c>
      <c r="C168" s="104" t="n">
        <v>4301031158</v>
      </c>
      <c r="D168" s="300" t="n">
        <v>4680115880191</v>
      </c>
      <c r="E168" s="258" t="n"/>
      <c r="F168" s="5" t="n">
        <v>0.4</v>
      </c>
      <c r="G168" s="6" t="n">
        <v>6</v>
      </c>
      <c r="H168" s="5" t="n">
        <v>2.4</v>
      </c>
      <c r="I168" s="5" t="n">
        <v>2.5</v>
      </c>
      <c r="J168" s="6" t="n">
        <v>234</v>
      </c>
      <c r="K168" s="105" t="inlineStr">
        <is>
          <t>СК2</t>
        </is>
      </c>
      <c r="L168" s="6" t="n">
        <v>40</v>
      </c>
      <c r="M168" s="306" t="inlineStr">
        <is>
          <t>В/к колбасы Сервелат Мясорубский с мелкорубленным окороком срез Бордо Фикс.вес 0,4 фиброуз Стародворье</t>
        </is>
      </c>
      <c r="N168" s="307" t="n"/>
      <c r="O168" s="307" t="n"/>
      <c r="P168" s="307" t="n"/>
      <c r="Q168" s="258" t="n"/>
      <c r="R168" s="7" t="inlineStr"/>
      <c r="S168" s="7" t="inlineStr"/>
      <c r="T168" s="8" t="inlineStr">
        <is>
          <t>кг</t>
        </is>
      </c>
      <c r="U168" s="106" t="n">
        <v>0</v>
      </c>
      <c r="V168" s="107">
        <f>IFERROR(IF(U168="",0,CEILING((U168/$H168),1)*$H168),"")</f>
        <v/>
      </c>
      <c r="W168" s="9">
        <f>IFERROR(IF(V168=0,"",ROUNDUP(V168/H168,0)*0.00502),"")</f>
        <v/>
      </c>
      <c r="X168" s="10" t="inlineStr"/>
      <c r="Y168" s="11" t="inlineStr"/>
    </row>
    <row r="169" ht="14.45" customHeight="1">
      <c r="A169" s="136" t="inlineStr">
        <is>
          <t>SU002617</t>
        </is>
      </c>
      <c r="B169" s="136" t="inlineStr">
        <is>
          <t>P002951</t>
        </is>
      </c>
      <c r="C169" s="104" t="n">
        <v>4301031151</v>
      </c>
      <c r="D169" s="300" t="n">
        <v>4607091389845</v>
      </c>
      <c r="E169" s="258" t="n"/>
      <c r="F169" s="5" t="n">
        <v>0.35</v>
      </c>
      <c r="G169" s="6" t="n">
        <v>6</v>
      </c>
      <c r="H169" s="5" t="n">
        <v>2.1</v>
      </c>
      <c r="I169" s="5" t="n">
        <v>2.2</v>
      </c>
      <c r="J169" s="6" t="n">
        <v>234</v>
      </c>
      <c r="K169" s="105" t="inlineStr">
        <is>
          <t>СК2</t>
        </is>
      </c>
      <c r="L169" s="6" t="n">
        <v>40</v>
      </c>
      <c r="M169" s="311" t="inlineStr">
        <is>
          <t>В/к колбасы Сервелат Филедворский срез Бордо Фикс.вес 0,35 фиброуз в/у стародворье</t>
        </is>
      </c>
      <c r="N169" s="307" t="n"/>
      <c r="O169" s="307" t="n"/>
      <c r="P169" s="307" t="n"/>
      <c r="Q169" s="258" t="n"/>
      <c r="R169" s="7" t="inlineStr"/>
      <c r="S169" s="7" t="inlineStr"/>
      <c r="T169" s="8" t="inlineStr">
        <is>
          <t>кг</t>
        </is>
      </c>
      <c r="U169" s="106" t="n">
        <v>0</v>
      </c>
      <c r="V169" s="107">
        <f>IFERROR(IF(U169="",0,CEILING((U169/$H169),1)*$H169),"")</f>
        <v/>
      </c>
      <c r="W169" s="9">
        <f>IFERROR(IF(V169=0,"",ROUNDUP(V169/H169,0)*0.00502),"")</f>
        <v/>
      </c>
      <c r="X169" s="10" t="inlineStr"/>
      <c r="Y169" s="11" t="inlineStr"/>
    </row>
    <row r="170" ht="14.45" customHeight="1">
      <c r="A170" s="136" t="inlineStr">
        <is>
          <t>SU002877</t>
        </is>
      </c>
      <c r="B170" s="136" t="inlineStr">
        <is>
          <t>P003277</t>
        </is>
      </c>
      <c r="C170" s="104" t="n">
        <v>4301031205</v>
      </c>
      <c r="D170" s="300" t="n">
        <v>4680115881785</v>
      </c>
      <c r="E170" s="258" t="n"/>
      <c r="F170" s="5" t="n">
        <v>0.35</v>
      </c>
      <c r="G170" s="6" t="n">
        <v>6</v>
      </c>
      <c r="H170" s="5" t="n">
        <v>2.1</v>
      </c>
      <c r="I170" s="5" t="n">
        <v>2.23</v>
      </c>
      <c r="J170" s="6" t="n">
        <v>234</v>
      </c>
      <c r="K170" s="105" t="inlineStr">
        <is>
          <t>СК2</t>
        </is>
      </c>
      <c r="L170" s="6" t="n">
        <v>40</v>
      </c>
      <c r="M170" s="311" t="inlineStr">
        <is>
          <t>Копченые колбасы Салями Мясорубская с рубленым шпиком срез Бордо ф/в 0,35 фиброуз Стародворье</t>
        </is>
      </c>
      <c r="N170" s="307" t="n"/>
      <c r="O170" s="307" t="n"/>
      <c r="P170" s="307" t="n"/>
      <c r="Q170" s="258" t="n"/>
      <c r="R170" s="7" t="inlineStr"/>
      <c r="S170" s="7" t="inlineStr"/>
      <c r="T170" s="8" t="inlineStr">
        <is>
          <t>кг</t>
        </is>
      </c>
      <c r="U170" s="106" t="n">
        <v>0</v>
      </c>
      <c r="V170" s="107">
        <f>IFERROR(IF(U170="",0,CEILING((U170/$H170),1)*$H170),"")</f>
        <v/>
      </c>
      <c r="W170" s="9">
        <f>IFERROR(IF(V170=0,"",ROUNDUP(V170/H170,0)*0.00502),"")</f>
        <v/>
      </c>
      <c r="X170" s="10" t="inlineStr"/>
      <c r="Y170" s="11" t="inlineStr"/>
    </row>
    <row r="171" ht="14.45" customHeight="1">
      <c r="A171" s="136" t="inlineStr">
        <is>
          <t>SU002848</t>
        </is>
      </c>
      <c r="B171" s="136" t="inlineStr">
        <is>
          <t>P003260</t>
        </is>
      </c>
      <c r="C171" s="104" t="n">
        <v>4301031202</v>
      </c>
      <c r="D171" s="300" t="n">
        <v>4680115881679</v>
      </c>
      <c r="E171" s="258" t="n"/>
      <c r="F171" s="5" t="n">
        <v>0.35</v>
      </c>
      <c r="G171" s="6" t="n">
        <v>6</v>
      </c>
      <c r="H171" s="5" t="n">
        <v>2.1</v>
      </c>
      <c r="I171" s="5" t="n">
        <v>2.2</v>
      </c>
      <c r="J171" s="6" t="n">
        <v>234</v>
      </c>
      <c r="K171" s="105" t="inlineStr">
        <is>
          <t>СК2</t>
        </is>
      </c>
      <c r="L171" s="6" t="n">
        <v>40</v>
      </c>
      <c r="M171" s="313" t="inlineStr">
        <is>
          <t>В/к колбасы Сервелат Мясорубский с мелкорубленным окороком срез Бордо Фикс.вес 0,35 фиброуз Стародворье</t>
        </is>
      </c>
      <c r="N171" s="302" t="n"/>
      <c r="O171" s="302" t="n"/>
      <c r="P171" s="302" t="n"/>
      <c r="Q171" s="278" t="n"/>
      <c r="R171" s="7" t="inlineStr"/>
      <c r="S171" s="7" t="inlineStr"/>
      <c r="T171" s="8" t="inlineStr">
        <is>
          <t>кг</t>
        </is>
      </c>
      <c r="U171" s="106" t="n">
        <v>0</v>
      </c>
      <c r="V171" s="107">
        <f>IFERROR(IF(U171="",0,CEILING((U171/$H171),1)*$H171),"")</f>
        <v/>
      </c>
      <c r="W171" s="9">
        <f>IFERROR(IF(V171=0,"",ROUNDUP(V171/H171,0)*0.00502),"")</f>
        <v/>
      </c>
      <c r="X171" s="10" t="inlineStr"/>
      <c r="Y171" s="11" t="inlineStr"/>
    </row>
    <row r="172">
      <c r="A172" s="119" t="n"/>
      <c r="B172" s="289" t="n"/>
      <c r="C172" s="289" t="n"/>
      <c r="D172" s="289" t="n"/>
      <c r="E172" s="289" t="n"/>
      <c r="F172" s="289" t="n"/>
      <c r="G172" s="289" t="n"/>
      <c r="H172" s="289" t="n"/>
      <c r="I172" s="289" t="n"/>
      <c r="J172" s="289" t="n"/>
      <c r="K172" s="289" t="n"/>
      <c r="L172" s="303" t="n"/>
      <c r="M172" s="304" t="inlineStr">
        <is>
          <t>Итого</t>
        </is>
      </c>
      <c r="N172" s="267" t="n"/>
      <c r="O172" s="267" t="n"/>
      <c r="P172" s="267" t="n"/>
      <c r="Q172" s="267" t="n"/>
      <c r="R172" s="267" t="n"/>
      <c r="S172" s="268" t="n"/>
      <c r="T172" s="12" t="inlineStr">
        <is>
          <t>кор</t>
        </is>
      </c>
      <c r="U172" s="13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/>
      </c>
      <c r="V172" s="13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/>
      </c>
      <c r="W172" s="13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/>
      </c>
      <c r="X172" s="14" t="n"/>
      <c r="Y172" s="14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305" t="n"/>
      <c r="M173" s="304" t="inlineStr">
        <is>
          <t>Итого</t>
        </is>
      </c>
      <c r="N173" s="267" t="n"/>
      <c r="O173" s="267" t="n"/>
      <c r="P173" s="267" t="n"/>
      <c r="Q173" s="267" t="n"/>
      <c r="R173" s="267" t="n"/>
      <c r="S173" s="268" t="n"/>
      <c r="T173" s="12" t="inlineStr">
        <is>
          <t>кг</t>
        </is>
      </c>
      <c r="U173" s="13">
        <f>IFERROR(SUM(U158:U171),"0")</f>
        <v/>
      </c>
      <c r="V173" s="13">
        <f>IFERROR(SUM(V158:V171),"0")</f>
        <v/>
      </c>
      <c r="W173" s="12" t="n"/>
      <c r="X173" s="14" t="n"/>
      <c r="Y173" s="14" t="n"/>
    </row>
    <row r="174">
      <c r="A174" s="134" t="inlineStr">
        <is>
          <t>Сосиски</t>
        </is>
      </c>
      <c r="B174" s="295" t="n"/>
      <c r="C174" s="295" t="n"/>
      <c r="D174" s="295" t="n"/>
      <c r="E174" s="295" t="n"/>
      <c r="F174" s="295" t="n"/>
      <c r="G174" s="295" t="n"/>
      <c r="H174" s="295" t="n"/>
      <c r="I174" s="295" t="n"/>
      <c r="J174" s="295" t="n"/>
      <c r="K174" s="295" t="n"/>
      <c r="L174" s="295" t="n"/>
      <c r="M174" s="295" t="n"/>
      <c r="N174" s="295" t="n"/>
      <c r="O174" s="295" t="n"/>
      <c r="P174" s="295" t="n"/>
      <c r="Q174" s="295" t="n"/>
      <c r="R174" s="295" t="n"/>
      <c r="S174" s="295" t="n"/>
      <c r="T174" s="295" t="n"/>
      <c r="U174" s="295" t="n"/>
      <c r="V174" s="295" t="n"/>
      <c r="W174" s="295" t="n"/>
      <c r="X174" s="111" t="n"/>
      <c r="Y174" s="111" t="n"/>
    </row>
    <row r="175" ht="14.45" customHeight="1">
      <c r="A175" s="136" t="inlineStr">
        <is>
          <t>SU002843</t>
        </is>
      </c>
      <c r="B175" s="136" t="inlineStr">
        <is>
          <t>P003263</t>
        </is>
      </c>
      <c r="C175" s="104" t="n">
        <v>4301051408</v>
      </c>
      <c r="D175" s="300" t="n">
        <v>4680115881594</v>
      </c>
      <c r="E175" s="258" t="n"/>
      <c r="F175" s="5" t="n">
        <v>1.35</v>
      </c>
      <c r="G175" s="6" t="n">
        <v>6</v>
      </c>
      <c r="H175" s="5" t="n">
        <v>8.1</v>
      </c>
      <c r="I175" s="5" t="n">
        <v>8.664</v>
      </c>
      <c r="J175" s="6" t="n">
        <v>56</v>
      </c>
      <c r="K175" s="105" t="inlineStr">
        <is>
          <t>СК3</t>
        </is>
      </c>
      <c r="L175" s="6" t="n">
        <v>40</v>
      </c>
      <c r="M175" s="306" t="inlineStr">
        <is>
          <t>Сосиски "Сочинки Молочные" Весовой п/а мгс ТМ "Стародворье"</t>
        </is>
      </c>
      <c r="N175" s="307" t="n"/>
      <c r="O175" s="307" t="n"/>
      <c r="P175" s="307" t="n"/>
      <c r="Q175" s="258" t="n"/>
      <c r="R175" s="7" t="inlineStr"/>
      <c r="S175" s="7" t="inlineStr"/>
      <c r="T175" s="8" t="inlineStr">
        <is>
          <t>кг</t>
        </is>
      </c>
      <c r="U175" s="106" t="n">
        <v>0</v>
      </c>
      <c r="V175" s="107">
        <f>IFERROR(IF(U175="",0,CEILING((U175/$H175),1)*$H175),"")</f>
        <v/>
      </c>
      <c r="W175" s="9">
        <f>IFERROR(IF(V175=0,"",ROUNDUP(V175/H175,0)*0.02175),"")</f>
        <v/>
      </c>
      <c r="X175" s="10" t="inlineStr"/>
      <c r="Y175" s="11" t="inlineStr">
        <is>
          <t>Новинка</t>
        </is>
      </c>
    </row>
    <row r="176" ht="14.45" customHeight="1">
      <c r="A176" s="136" t="inlineStr">
        <is>
          <t>SU002842</t>
        </is>
      </c>
      <c r="B176" s="136" t="inlineStr">
        <is>
          <t>P003262</t>
        </is>
      </c>
      <c r="C176" s="104" t="n">
        <v>4301051407</v>
      </c>
      <c r="D176" s="300" t="n">
        <v>4680115882195</v>
      </c>
      <c r="E176" s="258" t="n"/>
      <c r="F176" s="5" t="n">
        <v>0.4</v>
      </c>
      <c r="G176" s="6" t="n">
        <v>6</v>
      </c>
      <c r="H176" s="5" t="n">
        <v>2.4</v>
      </c>
      <c r="I176" s="5" t="n">
        <v>2.69</v>
      </c>
      <c r="J176" s="6" t="n">
        <v>156</v>
      </c>
      <c r="K176" s="105" t="inlineStr">
        <is>
          <t>СК3</t>
        </is>
      </c>
      <c r="L176" s="6" t="n">
        <v>40</v>
      </c>
      <c r="M176" s="306" t="inlineStr">
        <is>
          <t>Сосиски "Сочинки Молочные" Фикс.вес 0,4 п/а мгс ТМ "Стародворье"</t>
        </is>
      </c>
      <c r="N176" s="307" t="n"/>
      <c r="O176" s="307" t="n"/>
      <c r="P176" s="307" t="n"/>
      <c r="Q176" s="258" t="n"/>
      <c r="R176" s="7" t="inlineStr"/>
      <c r="S176" s="7" t="inlineStr"/>
      <c r="T176" s="8" t="inlineStr">
        <is>
          <t>кг</t>
        </is>
      </c>
      <c r="U176" s="106" t="n">
        <v>0</v>
      </c>
      <c r="V176" s="107">
        <f>IFERROR(IF(U176="",0,CEILING((U176/$H176),1)*$H176),"")</f>
        <v/>
      </c>
      <c r="W176" s="9">
        <f>IFERROR(IF(V176=0,"",ROUNDUP(V176/H176,0)*0.00753),"")</f>
        <v/>
      </c>
      <c r="X176" s="10" t="inlineStr"/>
      <c r="Y176" s="11" t="inlineStr">
        <is>
          <t>Новинка</t>
        </is>
      </c>
    </row>
    <row r="177" ht="14.45" customHeight="1">
      <c r="A177" s="136" t="inlineStr">
        <is>
          <t>SU002845</t>
        </is>
      </c>
      <c r="B177" s="136" t="inlineStr">
        <is>
          <t>P003266</t>
        </is>
      </c>
      <c r="C177" s="104" t="n">
        <v>4301051411</v>
      </c>
      <c r="D177" s="300" t="n">
        <v>4680115881617</v>
      </c>
      <c r="E177" s="258" t="n"/>
      <c r="F177" s="5" t="n">
        <v>1.35</v>
      </c>
      <c r="G177" s="6" t="n">
        <v>6</v>
      </c>
      <c r="H177" s="5" t="n">
        <v>8.1</v>
      </c>
      <c r="I177" s="5" t="n">
        <v>8.646000000000001</v>
      </c>
      <c r="J177" s="6" t="n">
        <v>56</v>
      </c>
      <c r="K177" s="105" t="inlineStr">
        <is>
          <t>СК3</t>
        </is>
      </c>
      <c r="L177" s="6" t="n">
        <v>40</v>
      </c>
      <c r="M177" s="306" t="inlineStr">
        <is>
          <t>Сосиски "Сочинки Сливочные" Весовые ТМ "Стародворье" 1,35 кг</t>
        </is>
      </c>
      <c r="N177" s="307" t="n"/>
      <c r="O177" s="307" t="n"/>
      <c r="P177" s="307" t="n"/>
      <c r="Q177" s="258" t="n"/>
      <c r="R177" s="7" t="inlineStr"/>
      <c r="S177" s="7" t="inlineStr"/>
      <c r="T177" s="8" t="inlineStr">
        <is>
          <t>кг</t>
        </is>
      </c>
      <c r="U177" s="106" t="n">
        <v>0</v>
      </c>
      <c r="V177" s="107">
        <f>IFERROR(IF(U177="",0,CEILING((U177/$H177),1)*$H177),"")</f>
        <v/>
      </c>
      <c r="W177" s="9">
        <f>IFERROR(IF(V177=0,"",ROUNDUP(V177/H177,0)*0.02175),"")</f>
        <v/>
      </c>
      <c r="X177" s="10" t="inlineStr"/>
      <c r="Y177" s="11" t="inlineStr">
        <is>
          <t>Новинка</t>
        </is>
      </c>
    </row>
    <row r="178" ht="14.45" customHeight="1">
      <c r="A178" s="136" t="inlineStr">
        <is>
          <t>SU002844</t>
        </is>
      </c>
      <c r="B178" s="136" t="inlineStr">
        <is>
          <t>P003265</t>
        </is>
      </c>
      <c r="C178" s="104" t="n">
        <v>4301051410</v>
      </c>
      <c r="D178" s="300" t="n">
        <v>4680115882164</v>
      </c>
      <c r="E178" s="258" t="n"/>
      <c r="F178" s="5" t="n">
        <v>0.4</v>
      </c>
      <c r="G178" s="6" t="n">
        <v>6</v>
      </c>
      <c r="H178" s="5" t="n">
        <v>2.4</v>
      </c>
      <c r="I178" s="5" t="n">
        <v>2.678</v>
      </c>
      <c r="J178" s="6" t="n">
        <v>156</v>
      </c>
      <c r="K178" s="105" t="inlineStr">
        <is>
          <t>СК3</t>
        </is>
      </c>
      <c r="L178" s="6" t="n">
        <v>40</v>
      </c>
      <c r="M178" s="306" t="inlineStr">
        <is>
          <t>Сосиски "Сочинки Сливочные" Фикс.вес 0,4 п/а мгс ТМ "Стародворье"</t>
        </is>
      </c>
      <c r="N178" s="307" t="n"/>
      <c r="O178" s="307" t="n"/>
      <c r="P178" s="307" t="n"/>
      <c r="Q178" s="258" t="n"/>
      <c r="R178" s="7" t="inlineStr"/>
      <c r="S178" s="7" t="inlineStr"/>
      <c r="T178" s="8" t="inlineStr">
        <is>
          <t>кг</t>
        </is>
      </c>
      <c r="U178" s="106" t="n">
        <v>0</v>
      </c>
      <c r="V178" s="107">
        <f>IFERROR(IF(U178="",0,CEILING((U178/$H178),1)*$H178),"")</f>
        <v/>
      </c>
      <c r="W178" s="9">
        <f>IFERROR(IF(V178=0,"",ROUNDUP(V178/H178,0)*0.00753),"")</f>
        <v/>
      </c>
      <c r="X178" s="10" t="inlineStr"/>
      <c r="Y178" s="11" t="inlineStr">
        <is>
          <t>Новинка</t>
        </is>
      </c>
    </row>
    <row r="179" ht="14.45" customHeight="1">
      <c r="A179" s="136" t="inlineStr">
        <is>
          <t>SU002857</t>
        </is>
      </c>
      <c r="B179" s="136" t="inlineStr">
        <is>
          <t>P003264</t>
        </is>
      </c>
      <c r="C179" s="104" t="n">
        <v>4301051409</v>
      </c>
      <c r="D179" s="300" t="n">
        <v>4680115881556</v>
      </c>
      <c r="E179" s="258" t="n"/>
      <c r="F179" s="5" t="n">
        <v>1</v>
      </c>
      <c r="G179" s="6" t="n">
        <v>4</v>
      </c>
      <c r="H179" s="5" t="n">
        <v>4</v>
      </c>
      <c r="I179" s="5" t="n">
        <v>4.408</v>
      </c>
      <c r="J179" s="6" t="n">
        <v>104</v>
      </c>
      <c r="K179" s="105" t="inlineStr">
        <is>
          <t>СК3</t>
        </is>
      </c>
      <c r="L179" s="6" t="n">
        <v>45</v>
      </c>
      <c r="M179" s="311" t="inlineStr">
        <is>
          <t>Сосиски Сочинки по-баварски ТМ Стародворье полиамид мгс вес СК3</t>
        </is>
      </c>
      <c r="N179" s="307" t="n"/>
      <c r="O179" s="307" t="n"/>
      <c r="P179" s="307" t="n"/>
      <c r="Q179" s="258" t="n"/>
      <c r="R179" s="7" t="inlineStr"/>
      <c r="S179" s="7" t="inlineStr"/>
      <c r="T179" s="8" t="inlineStr">
        <is>
          <t>кг</t>
        </is>
      </c>
      <c r="U179" s="106" t="n">
        <v>0</v>
      </c>
      <c r="V179" s="107">
        <f>IFERROR(IF(U179="",0,CEILING((U179/$H179),1)*$H179),"")</f>
        <v/>
      </c>
      <c r="W179" s="9">
        <f>IFERROR(IF(V179=0,"",ROUNDUP(V179/H179,0)*0.01196),"")</f>
        <v/>
      </c>
      <c r="X179" s="10" t="inlineStr"/>
      <c r="Y179" s="11" t="inlineStr"/>
    </row>
    <row r="180" ht="14.45" customHeight="1">
      <c r="A180" s="136" t="inlineStr">
        <is>
          <t>SU001340</t>
        </is>
      </c>
      <c r="B180" s="136" t="inlineStr">
        <is>
          <t>P002209</t>
        </is>
      </c>
      <c r="C180" s="104" t="n">
        <v>4301051101</v>
      </c>
      <c r="D180" s="300" t="n">
        <v>4607091387766</v>
      </c>
      <c r="E180" s="258" t="n"/>
      <c r="F180" s="5" t="n">
        <v>1.35</v>
      </c>
      <c r="G180" s="6" t="n">
        <v>6</v>
      </c>
      <c r="H180" s="5" t="n">
        <v>8.1</v>
      </c>
      <c r="I180" s="5" t="n">
        <v>8.657999999999999</v>
      </c>
      <c r="J180" s="6" t="n">
        <v>56</v>
      </c>
      <c r="K180" s="105" t="inlineStr">
        <is>
          <t>СК2</t>
        </is>
      </c>
      <c r="L180" s="6" t="n">
        <v>40</v>
      </c>
      <c r="M180" s="308" t="inlineStr">
        <is>
          <t>Сосиски Ганноверские Бордо Весовые П/а мгс Баварушка</t>
        </is>
      </c>
      <c r="N180" s="307" t="n"/>
      <c r="O180" s="307" t="n"/>
      <c r="P180" s="307" t="n"/>
      <c r="Q180" s="258" t="n"/>
      <c r="R180" s="7" t="inlineStr"/>
      <c r="S180" s="7" t="inlineStr"/>
      <c r="T180" s="8" t="inlineStr">
        <is>
          <t>кг</t>
        </is>
      </c>
      <c r="U180" s="106" t="n">
        <v>2000</v>
      </c>
      <c r="V180" s="107">
        <f>IFERROR(IF(U180="",0,CEILING((U180/$H180),1)*$H180),"")</f>
        <v/>
      </c>
      <c r="W180" s="9">
        <f>IFERROR(IF(V180=0,"",ROUNDUP(V180/H180,0)*0.02175),"")</f>
        <v/>
      </c>
      <c r="X180" s="10" t="inlineStr"/>
      <c r="Y180" s="11" t="inlineStr"/>
    </row>
    <row r="181" ht="14.45" customHeight="1">
      <c r="A181" s="136" t="inlineStr">
        <is>
          <t>SU001727</t>
        </is>
      </c>
      <c r="B181" s="136" t="inlineStr">
        <is>
          <t>P002205</t>
        </is>
      </c>
      <c r="C181" s="104" t="n">
        <v>4301051116</v>
      </c>
      <c r="D181" s="300" t="n">
        <v>4607091387957</v>
      </c>
      <c r="E181" s="258" t="n"/>
      <c r="F181" s="5" t="n">
        <v>1.3</v>
      </c>
      <c r="G181" s="6" t="n">
        <v>6</v>
      </c>
      <c r="H181" s="5" t="n">
        <v>7.8</v>
      </c>
      <c r="I181" s="5" t="n">
        <v>8.364000000000001</v>
      </c>
      <c r="J181" s="6" t="n">
        <v>56</v>
      </c>
      <c r="K181" s="105" t="inlineStr">
        <is>
          <t>СК2</t>
        </is>
      </c>
      <c r="L181" s="6" t="n">
        <v>40</v>
      </c>
      <c r="M181" s="311" t="inlineStr">
        <is>
          <t>Сосиски Молочные по-стародворски Бордо Весовые П/а мгс Стародворье</t>
        </is>
      </c>
      <c r="N181" s="307" t="n"/>
      <c r="O181" s="307" t="n"/>
      <c r="P181" s="307" t="n"/>
      <c r="Q181" s="258" t="n"/>
      <c r="R181" s="7" t="inlineStr"/>
      <c r="S181" s="7" t="inlineStr"/>
      <c r="T181" s="8" t="inlineStr">
        <is>
          <t>кг</t>
        </is>
      </c>
      <c r="U181" s="106" t="n">
        <v>0</v>
      </c>
      <c r="V181" s="107">
        <f>IFERROR(IF(U181="",0,CEILING((U181/$H181),1)*$H181),"")</f>
        <v/>
      </c>
      <c r="W181" s="9">
        <f>IFERROR(IF(V181=0,"",ROUNDUP(V181/H181,0)*0.02175),"")</f>
        <v/>
      </c>
      <c r="X181" s="10" t="inlineStr"/>
      <c r="Y181" s="11" t="inlineStr"/>
    </row>
    <row r="182" ht="14.45" customHeight="1">
      <c r="A182" s="136" t="inlineStr">
        <is>
          <t>SU001728</t>
        </is>
      </c>
      <c r="B182" s="136" t="inlineStr">
        <is>
          <t>P002207</t>
        </is>
      </c>
      <c r="C182" s="104" t="n">
        <v>4301051115</v>
      </c>
      <c r="D182" s="300" t="n">
        <v>4607091387964</v>
      </c>
      <c r="E182" s="258" t="n"/>
      <c r="F182" s="5" t="n">
        <v>1.35</v>
      </c>
      <c r="G182" s="6" t="n">
        <v>6</v>
      </c>
      <c r="H182" s="5" t="n">
        <v>8.1</v>
      </c>
      <c r="I182" s="5" t="n">
        <v>8.646000000000001</v>
      </c>
      <c r="J182" s="6" t="n">
        <v>56</v>
      </c>
      <c r="K182" s="105" t="inlineStr">
        <is>
          <t>СК2</t>
        </is>
      </c>
      <c r="L182" s="6" t="n">
        <v>40</v>
      </c>
      <c r="M182" s="311" t="inlineStr">
        <is>
          <t>Сосиски Сливочные по-стародворски Бордо Весовые П/а мгс Стародворье</t>
        </is>
      </c>
      <c r="N182" s="307" t="n"/>
      <c r="O182" s="307" t="n"/>
      <c r="P182" s="307" t="n"/>
      <c r="Q182" s="258" t="n"/>
      <c r="R182" s="7" t="inlineStr"/>
      <c r="S182" s="7" t="inlineStr"/>
      <c r="T182" s="8" t="inlineStr">
        <is>
          <t>кг</t>
        </is>
      </c>
      <c r="U182" s="106" t="n">
        <v>0</v>
      </c>
      <c r="V182" s="107">
        <f>IFERROR(IF(U182="",0,CEILING((U182/$H182),1)*$H182),"")</f>
        <v/>
      </c>
      <c r="W182" s="9">
        <f>IFERROR(IF(V182=0,"",ROUNDUP(V182/H182,0)*0.02175),"")</f>
        <v/>
      </c>
      <c r="X182" s="10" t="inlineStr"/>
      <c r="Y182" s="11" t="inlineStr"/>
    </row>
    <row r="183" ht="14.45" customHeight="1">
      <c r="A183" s="136" t="inlineStr">
        <is>
          <t>SU002725</t>
        </is>
      </c>
      <c r="B183" s="136" t="inlineStr">
        <is>
          <t>P003404</t>
        </is>
      </c>
      <c r="C183" s="104" t="n">
        <v>4301051470</v>
      </c>
      <c r="D183" s="300" t="n">
        <v>4680115880573</v>
      </c>
      <c r="E183" s="258" t="n"/>
      <c r="F183" s="5" t="n">
        <v>1.3</v>
      </c>
      <c r="G183" s="6" t="n">
        <v>6</v>
      </c>
      <c r="H183" s="5" t="n">
        <v>7.8</v>
      </c>
      <c r="I183" s="5" t="n">
        <v>8.364000000000001</v>
      </c>
      <c r="J183" s="6" t="n">
        <v>56</v>
      </c>
      <c r="K183" s="105" t="inlineStr">
        <is>
          <t>СК3</t>
        </is>
      </c>
      <c r="L183" s="6" t="n">
        <v>45</v>
      </c>
      <c r="M183" s="308" t="inlineStr">
        <is>
          <t>Сосиски "Сочинки" Весовой п/а ТМ "Стародворье"</t>
        </is>
      </c>
      <c r="N183" s="307" t="n"/>
      <c r="O183" s="307" t="n"/>
      <c r="P183" s="307" t="n"/>
      <c r="Q183" s="258" t="n"/>
      <c r="R183" s="7" t="inlineStr">
        <is>
          <t>06.07.2023</t>
        </is>
      </c>
      <c r="S183" s="7" t="inlineStr"/>
      <c r="T183" s="8" t="inlineStr">
        <is>
          <t>кг</t>
        </is>
      </c>
      <c r="U183" s="106" t="n">
        <v>0</v>
      </c>
      <c r="V183" s="107">
        <f>IFERROR(IF(U183="",0,CEILING((U183/$H183),1)*$H183),"")</f>
        <v/>
      </c>
      <c r="W183" s="9">
        <f>IFERROR(IF(V183=0,"",ROUNDUP(V183/H183,0)*0.02175),"")</f>
        <v/>
      </c>
      <c r="X183" s="10" t="inlineStr"/>
      <c r="Y183" s="11" t="inlineStr"/>
    </row>
    <row r="184" ht="14.45" customHeight="1">
      <c r="A184" s="136" t="inlineStr">
        <is>
          <t>SU002725</t>
        </is>
      </c>
      <c r="B184" s="136" t="inlineStr">
        <is>
          <t>P003180</t>
        </is>
      </c>
      <c r="C184" s="104" t="n">
        <v>4301051370</v>
      </c>
      <c r="D184" s="300" t="n">
        <v>4680115880573</v>
      </c>
      <c r="E184" s="258" t="n"/>
      <c r="F184" s="5" t="n">
        <v>1.3</v>
      </c>
      <c r="G184" s="6" t="n">
        <v>6</v>
      </c>
      <c r="H184" s="5" t="n">
        <v>7.8</v>
      </c>
      <c r="I184" s="5" t="n">
        <v>8.364000000000001</v>
      </c>
      <c r="J184" s="6" t="n">
        <v>56</v>
      </c>
      <c r="K184" s="105" t="inlineStr">
        <is>
          <t>СК3</t>
        </is>
      </c>
      <c r="L184" s="6" t="n">
        <v>40</v>
      </c>
      <c r="M184" s="308" t="inlineStr">
        <is>
          <t>Сосиски Сочинки Бордо Весовой п/а Стародворье</t>
        </is>
      </c>
      <c r="N184" s="307" t="n"/>
      <c r="O184" s="307" t="n"/>
      <c r="P184" s="307" t="n"/>
      <c r="Q184" s="258" t="n"/>
      <c r="R184" s="7" t="inlineStr"/>
      <c r="S184" s="7" t="inlineStr"/>
      <c r="T184" s="8" t="inlineStr">
        <is>
          <t>кг</t>
        </is>
      </c>
      <c r="U184" s="106" t="n">
        <v>0</v>
      </c>
      <c r="V184" s="107">
        <f>IFERROR(IF(U184="",0,CEILING((U184/$H184),1)*$H184),"")</f>
        <v/>
      </c>
      <c r="W184" s="9">
        <f>IFERROR(IF(V184=0,"",ROUNDUP(V184/H184,0)*0.02175),"")</f>
        <v/>
      </c>
      <c r="X184" s="10" t="inlineStr"/>
      <c r="Y184" s="11" t="inlineStr"/>
    </row>
    <row r="185" ht="14.45" customHeight="1">
      <c r="A185" s="136" t="inlineStr">
        <is>
          <t>SU002858</t>
        </is>
      </c>
      <c r="B185" s="136" t="inlineStr">
        <is>
          <t>P003322</t>
        </is>
      </c>
      <c r="C185" s="104" t="n">
        <v>4301051433</v>
      </c>
      <c r="D185" s="300" t="n">
        <v>4680115881587</v>
      </c>
      <c r="E185" s="258" t="n"/>
      <c r="F185" s="5" t="n">
        <v>1</v>
      </c>
      <c r="G185" s="6" t="n">
        <v>4</v>
      </c>
      <c r="H185" s="5" t="n">
        <v>4</v>
      </c>
      <c r="I185" s="5" t="n">
        <v>4.408</v>
      </c>
      <c r="J185" s="6" t="n">
        <v>104</v>
      </c>
      <c r="K185" s="105" t="inlineStr">
        <is>
          <t>СК2</t>
        </is>
      </c>
      <c r="L185" s="6" t="n">
        <v>35</v>
      </c>
      <c r="M185" s="310" t="inlineStr">
        <is>
          <t>Сосиски Сочинки по-баварски с сыром Бордо Весовой п/а Стародворье</t>
        </is>
      </c>
      <c r="N185" s="307" t="n"/>
      <c r="O185" s="307" t="n"/>
      <c r="P185" s="307" t="n"/>
      <c r="Q185" s="258" t="n"/>
      <c r="R185" s="7" t="inlineStr"/>
      <c r="S185" s="7" t="inlineStr"/>
      <c r="T185" s="8" t="inlineStr">
        <is>
          <t>кг</t>
        </is>
      </c>
      <c r="U185" s="106" t="n">
        <v>0</v>
      </c>
      <c r="V185" s="107">
        <f>IFERROR(IF(U185="",0,CEILING((U185/$H185),1)*$H185),"")</f>
        <v/>
      </c>
      <c r="W185" s="9">
        <f>IFERROR(IF(V185=0,"",ROUNDUP(V185/H185,0)*0.01196),"")</f>
        <v/>
      </c>
      <c r="X185" s="10" t="inlineStr"/>
      <c r="Y185" s="11" t="inlineStr"/>
    </row>
    <row r="186" ht="14.45" customHeight="1">
      <c r="A186" s="136" t="inlineStr">
        <is>
          <t>SU002795</t>
        </is>
      </c>
      <c r="B186" s="136" t="inlineStr">
        <is>
          <t>P003203</t>
        </is>
      </c>
      <c r="C186" s="104" t="n">
        <v>4301051380</v>
      </c>
      <c r="D186" s="300" t="n">
        <v>4680115880962</v>
      </c>
      <c r="E186" s="258" t="n"/>
      <c r="F186" s="5" t="n">
        <v>1.3</v>
      </c>
      <c r="G186" s="6" t="n">
        <v>6</v>
      </c>
      <c r="H186" s="5" t="n">
        <v>7.8</v>
      </c>
      <c r="I186" s="5" t="n">
        <v>8.364000000000001</v>
      </c>
      <c r="J186" s="6" t="n">
        <v>56</v>
      </c>
      <c r="K186" s="105" t="inlineStr">
        <is>
          <t>СК2</t>
        </is>
      </c>
      <c r="L186" s="6" t="n">
        <v>40</v>
      </c>
      <c r="M186" s="310" t="inlineStr">
        <is>
          <t>Сосиски Сочинки с сыром Бордо Весовой п/а Стародворье</t>
        </is>
      </c>
      <c r="N186" s="307" t="n"/>
      <c r="O186" s="307" t="n"/>
      <c r="P186" s="307" t="n"/>
      <c r="Q186" s="258" t="n"/>
      <c r="R186" s="7" t="inlineStr"/>
      <c r="S186" s="7" t="inlineStr"/>
      <c r="T186" s="8" t="inlineStr">
        <is>
          <t>кг</t>
        </is>
      </c>
      <c r="U186" s="106" t="n">
        <v>0</v>
      </c>
      <c r="V186" s="107">
        <f>IFERROR(IF(U186="",0,CEILING((U186/$H186),1)*$H186),"")</f>
        <v/>
      </c>
      <c r="W186" s="9">
        <f>IFERROR(IF(V186=0,"",ROUNDUP(V186/H186,0)*0.02175),"")</f>
        <v/>
      </c>
      <c r="X186" s="10" t="inlineStr"/>
      <c r="Y186" s="11" t="inlineStr"/>
    </row>
    <row r="187" ht="14.45" customHeight="1">
      <c r="A187" s="136" t="inlineStr">
        <is>
          <t>SU002801</t>
        </is>
      </c>
      <c r="B187" s="136" t="inlineStr">
        <is>
          <t>P003200</t>
        </is>
      </c>
      <c r="C187" s="104" t="n">
        <v>4301051377</v>
      </c>
      <c r="D187" s="300" t="n">
        <v>4680115881228</v>
      </c>
      <c r="E187" s="258" t="n"/>
      <c r="F187" s="5" t="n">
        <v>0.4</v>
      </c>
      <c r="G187" s="6" t="n">
        <v>6</v>
      </c>
      <c r="H187" s="5" t="n">
        <v>2.4</v>
      </c>
      <c r="I187" s="5" t="n">
        <v>2.6</v>
      </c>
      <c r="J187" s="6" t="n">
        <v>156</v>
      </c>
      <c r="K187" s="105" t="inlineStr">
        <is>
          <t>СК2</t>
        </is>
      </c>
      <c r="L187" s="6" t="n">
        <v>35</v>
      </c>
      <c r="M187" s="306" t="inlineStr">
        <is>
          <t>Сосиски Сочинки по-баварски с сыром Бавария Фикс.вес 0,4 П/а мгс Стародворье</t>
        </is>
      </c>
      <c r="N187" s="307" t="n"/>
      <c r="O187" s="307" t="n"/>
      <c r="P187" s="307" t="n"/>
      <c r="Q187" s="258" t="n"/>
      <c r="R187" s="7" t="inlineStr"/>
      <c r="S187" s="7" t="inlineStr"/>
      <c r="T187" s="8" t="inlineStr">
        <is>
          <t>кг</t>
        </is>
      </c>
      <c r="U187" s="106" t="n">
        <v>0</v>
      </c>
      <c r="V187" s="107">
        <f>IFERROR(IF(U187="",0,CEILING((U187/$H187),1)*$H187),"")</f>
        <v/>
      </c>
      <c r="W187" s="9">
        <f>IFERROR(IF(V187=0,"",ROUNDUP(V187/H187,0)*0.00753),"")</f>
        <v/>
      </c>
      <c r="X187" s="10" t="inlineStr"/>
      <c r="Y187" s="11" t="inlineStr"/>
    </row>
    <row r="188" ht="14.45" customHeight="1">
      <c r="A188" s="136" t="inlineStr">
        <is>
          <t>SU002802</t>
        </is>
      </c>
      <c r="B188" s="136" t="inlineStr">
        <is>
          <t>P003321</t>
        </is>
      </c>
      <c r="C188" s="104" t="n">
        <v>4301051432</v>
      </c>
      <c r="D188" s="300" t="n">
        <v>4680115881037</v>
      </c>
      <c r="E188" s="258" t="n"/>
      <c r="F188" s="5" t="n">
        <v>0.84</v>
      </c>
      <c r="G188" s="6" t="n">
        <v>4</v>
      </c>
      <c r="H188" s="5" t="n">
        <v>3.36</v>
      </c>
      <c r="I188" s="5" t="n">
        <v>3.618</v>
      </c>
      <c r="J188" s="6" t="n">
        <v>120</v>
      </c>
      <c r="K188" s="105" t="inlineStr">
        <is>
          <t>СК2</t>
        </is>
      </c>
      <c r="L188" s="6" t="n">
        <v>35</v>
      </c>
      <c r="M188" s="306" t="inlineStr">
        <is>
          <t>Сосиски Сочинки по-баварски с сыром ТМ Стародворье полиамид мгс ф/в 0,84 кг СК3</t>
        </is>
      </c>
      <c r="N188" s="307" t="n"/>
      <c r="O188" s="307" t="n"/>
      <c r="P188" s="307" t="n"/>
      <c r="Q188" s="258" t="n"/>
      <c r="R188" s="7" t="inlineStr"/>
      <c r="S188" s="7" t="inlineStr"/>
      <c r="T188" s="8" t="inlineStr">
        <is>
          <t>кг</t>
        </is>
      </c>
      <c r="U188" s="106" t="n">
        <v>0</v>
      </c>
      <c r="V188" s="107">
        <f>IFERROR(IF(U188="",0,CEILING((U188/$H188),1)*$H188),"")</f>
        <v/>
      </c>
      <c r="W188" s="9">
        <f>IFERROR(IF(V188=0,"",ROUNDUP(V188/H188,0)*0.00937),"")</f>
        <v/>
      </c>
      <c r="X188" s="10" t="inlineStr"/>
      <c r="Y188" s="11" t="inlineStr"/>
    </row>
    <row r="189" ht="14.45" customHeight="1">
      <c r="A189" s="136" t="inlineStr">
        <is>
          <t>SU002799</t>
        </is>
      </c>
      <c r="B189" s="136" t="inlineStr">
        <is>
          <t>P003217</t>
        </is>
      </c>
      <c r="C189" s="104" t="n">
        <v>4301051384</v>
      </c>
      <c r="D189" s="300" t="n">
        <v>4680115881211</v>
      </c>
      <c r="E189" s="258" t="n"/>
      <c r="F189" s="5" t="n">
        <v>0.4</v>
      </c>
      <c r="G189" s="6" t="n">
        <v>6</v>
      </c>
      <c r="H189" s="5" t="n">
        <v>2.4</v>
      </c>
      <c r="I189" s="5" t="n">
        <v>2.6</v>
      </c>
      <c r="J189" s="6" t="n">
        <v>156</v>
      </c>
      <c r="K189" s="105" t="inlineStr">
        <is>
          <t>СК2</t>
        </is>
      </c>
      <c r="L189" s="6" t="n">
        <v>45</v>
      </c>
      <c r="M189" s="308" t="inlineStr">
        <is>
          <t>Сосиски Сочинки по-баварски Бавария Фикс.вес 0,4 П/а мгс Стародворье</t>
        </is>
      </c>
      <c r="N189" s="307" t="n"/>
      <c r="O189" s="307" t="n"/>
      <c r="P189" s="307" t="n"/>
      <c r="Q189" s="258" t="n"/>
      <c r="R189" s="7" t="inlineStr"/>
      <c r="S189" s="7" t="inlineStr"/>
      <c r="T189" s="8" t="inlineStr">
        <is>
          <t>кг</t>
        </is>
      </c>
      <c r="U189" s="106" t="n">
        <v>0</v>
      </c>
      <c r="V189" s="107">
        <f>IFERROR(IF(U189="",0,CEILING((U189/$H189),1)*$H189),"")</f>
        <v/>
      </c>
      <c r="W189" s="9">
        <f>IFERROR(IF(V189=0,"",ROUNDUP(V189/H189,0)*0.00753),"")</f>
        <v/>
      </c>
      <c r="X189" s="10" t="inlineStr"/>
      <c r="Y189" s="11" t="inlineStr"/>
    </row>
    <row r="190" ht="14.45" customHeight="1">
      <c r="A190" s="136" t="inlineStr">
        <is>
          <t>SU002800</t>
        </is>
      </c>
      <c r="B190" s="136" t="inlineStr">
        <is>
          <t>P003201</t>
        </is>
      </c>
      <c r="C190" s="104" t="n">
        <v>4301051378</v>
      </c>
      <c r="D190" s="300" t="n">
        <v>4680115881020</v>
      </c>
      <c r="E190" s="258" t="n"/>
      <c r="F190" s="5" t="n">
        <v>0.84</v>
      </c>
      <c r="G190" s="6" t="n">
        <v>4</v>
      </c>
      <c r="H190" s="5" t="n">
        <v>3.36</v>
      </c>
      <c r="I190" s="5" t="n">
        <v>3.57</v>
      </c>
      <c r="J190" s="6" t="n">
        <v>120</v>
      </c>
      <c r="K190" s="105" t="inlineStr">
        <is>
          <t>СК2</t>
        </is>
      </c>
      <c r="L190" s="6" t="n">
        <v>45</v>
      </c>
      <c r="M190" s="306" t="inlineStr">
        <is>
          <t>Сосиски Сочинки по-баварски Бавария Фикс.вес 0,84 П/а мгс Стародворье</t>
        </is>
      </c>
      <c r="N190" s="307" t="n"/>
      <c r="O190" s="307" t="n"/>
      <c r="P190" s="307" t="n"/>
      <c r="Q190" s="258" t="n"/>
      <c r="R190" s="7" t="inlineStr"/>
      <c r="S190" s="7" t="inlineStr"/>
      <c r="T190" s="8" t="inlineStr">
        <is>
          <t>кг</t>
        </is>
      </c>
      <c r="U190" s="106" t="n">
        <v>0</v>
      </c>
      <c r="V190" s="107">
        <f>IFERROR(IF(U190="",0,CEILING((U190/$H190),1)*$H190),"")</f>
        <v/>
      </c>
      <c r="W190" s="9">
        <f>IFERROR(IF(V190=0,"",ROUNDUP(V190/H190,0)*0.00937),"")</f>
        <v/>
      </c>
      <c r="X190" s="10" t="inlineStr"/>
      <c r="Y190" s="11" t="inlineStr"/>
    </row>
    <row r="191" ht="14.45" customHeight="1">
      <c r="A191" s="136" t="inlineStr">
        <is>
          <t>SU001341</t>
        </is>
      </c>
      <c r="B191" s="136" t="inlineStr">
        <is>
          <t>P002204</t>
        </is>
      </c>
      <c r="C191" s="104" t="n">
        <v>4301051134</v>
      </c>
      <c r="D191" s="300" t="n">
        <v>4607091381672</v>
      </c>
      <c r="E191" s="258" t="n"/>
      <c r="F191" s="5" t="n">
        <v>0.6</v>
      </c>
      <c r="G191" s="6" t="n">
        <v>6</v>
      </c>
      <c r="H191" s="5" t="n">
        <v>3.6</v>
      </c>
      <c r="I191" s="5" t="n">
        <v>3.876</v>
      </c>
      <c r="J191" s="6" t="n">
        <v>120</v>
      </c>
      <c r="K191" s="105" t="inlineStr">
        <is>
          <t>СК2</t>
        </is>
      </c>
      <c r="L191" s="6" t="n">
        <v>40</v>
      </c>
      <c r="M191" s="310" t="inlineStr">
        <is>
          <t>Сосиски Ганноверские Бордо Фикс.вес 0,6 П/а мгс Баварушка</t>
        </is>
      </c>
      <c r="N191" s="307" t="n"/>
      <c r="O191" s="307" t="n"/>
      <c r="P191" s="307" t="n"/>
      <c r="Q191" s="258" t="n"/>
      <c r="R191" s="7" t="inlineStr"/>
      <c r="S191" s="7" t="inlineStr"/>
      <c r="T191" s="8" t="inlineStr">
        <is>
          <t>кг</t>
        </is>
      </c>
      <c r="U191" s="106" t="n">
        <v>0</v>
      </c>
      <c r="V191" s="107">
        <f>IFERROR(IF(U191="",0,CEILING((U191/$H191),1)*$H191),"")</f>
        <v/>
      </c>
      <c r="W191" s="9">
        <f>IFERROR(IF(V191=0,"",ROUNDUP(V191/H191,0)*0.00937),"")</f>
        <v/>
      </c>
      <c r="X191" s="10" t="inlineStr"/>
      <c r="Y191" s="11" t="inlineStr"/>
    </row>
    <row r="192" ht="14.45" customHeight="1">
      <c r="A192" s="136" t="inlineStr">
        <is>
          <t>SU001763</t>
        </is>
      </c>
      <c r="B192" s="136" t="inlineStr">
        <is>
          <t>P002206</t>
        </is>
      </c>
      <c r="C192" s="104" t="n">
        <v>4301051130</v>
      </c>
      <c r="D192" s="300" t="n">
        <v>4607091387537</v>
      </c>
      <c r="E192" s="258" t="n"/>
      <c r="F192" s="5" t="n">
        <v>0.45</v>
      </c>
      <c r="G192" s="6" t="n">
        <v>6</v>
      </c>
      <c r="H192" s="5" t="n">
        <v>2.7</v>
      </c>
      <c r="I192" s="5" t="n">
        <v>2.99</v>
      </c>
      <c r="J192" s="6" t="n">
        <v>156</v>
      </c>
      <c r="K192" s="105" t="inlineStr">
        <is>
          <t>СК2</t>
        </is>
      </c>
      <c r="L192" s="6" t="n">
        <v>40</v>
      </c>
      <c r="M192" s="310" t="inlineStr">
        <is>
          <t>Сосиски Молочные по-стародворски Бордо Фикс.вес 0,45 п/а мгс Стародворье</t>
        </is>
      </c>
      <c r="N192" s="307" t="n"/>
      <c r="O192" s="307" t="n"/>
      <c r="P192" s="307" t="n"/>
      <c r="Q192" s="258" t="n"/>
      <c r="R192" s="7" t="inlineStr"/>
      <c r="S192" s="7" t="inlineStr"/>
      <c r="T192" s="8" t="inlineStr">
        <is>
          <t>кг</t>
        </is>
      </c>
      <c r="U192" s="106" t="n">
        <v>0</v>
      </c>
      <c r="V192" s="107">
        <f>IFERROR(IF(U192="",0,CEILING((U192/$H192),1)*$H192),"")</f>
        <v/>
      </c>
      <c r="W192" s="9">
        <f>IFERROR(IF(V192=0,"",ROUNDUP(V192/H192,0)*0.00753),"")</f>
        <v/>
      </c>
      <c r="X192" s="10" t="inlineStr"/>
      <c r="Y192" s="11" t="inlineStr"/>
    </row>
    <row r="193" ht="14.45" customHeight="1">
      <c r="A193" s="136" t="inlineStr">
        <is>
          <t>SU001762</t>
        </is>
      </c>
      <c r="B193" s="136" t="inlineStr">
        <is>
          <t>P002208</t>
        </is>
      </c>
      <c r="C193" s="104" t="n">
        <v>4301051132</v>
      </c>
      <c r="D193" s="300" t="n">
        <v>4607091387513</v>
      </c>
      <c r="E193" s="258" t="n"/>
      <c r="F193" s="5" t="n">
        <v>0.45</v>
      </c>
      <c r="G193" s="6" t="n">
        <v>6</v>
      </c>
      <c r="H193" s="5" t="n">
        <v>2.7</v>
      </c>
      <c r="I193" s="5" t="n">
        <v>2.978</v>
      </c>
      <c r="J193" s="6" t="n">
        <v>156</v>
      </c>
      <c r="K193" s="105" t="inlineStr">
        <is>
          <t>СК2</t>
        </is>
      </c>
      <c r="L193" s="6" t="n">
        <v>40</v>
      </c>
      <c r="M193" s="306" t="inlineStr">
        <is>
          <t>Сосиски Сливочные по-стародворски Бордо Фикс.вес 0,45 П/а мгс Стародворье</t>
        </is>
      </c>
      <c r="N193" s="307" t="n"/>
      <c r="O193" s="307" t="n"/>
      <c r="P193" s="307" t="n"/>
      <c r="Q193" s="258" t="n"/>
      <c r="R193" s="7" t="inlineStr"/>
      <c r="S193" s="7" t="inlineStr"/>
      <c r="T193" s="8" t="inlineStr">
        <is>
          <t>кг</t>
        </is>
      </c>
      <c r="U193" s="106" t="n">
        <v>0</v>
      </c>
      <c r="V193" s="107">
        <f>IFERROR(IF(U193="",0,CEILING((U193/$H193),1)*$H193),"")</f>
        <v/>
      </c>
      <c r="W193" s="9">
        <f>IFERROR(IF(V193=0,"",ROUNDUP(V193/H193,0)*0.00753),"")</f>
        <v/>
      </c>
      <c r="X193" s="10" t="inlineStr"/>
      <c r="Y193" s="11" t="inlineStr"/>
    </row>
    <row r="194" ht="14.45" customHeight="1">
      <c r="A194" s="136" t="inlineStr">
        <is>
          <t>SU002618</t>
        </is>
      </c>
      <c r="B194" s="136" t="inlineStr">
        <is>
          <t>P003398</t>
        </is>
      </c>
      <c r="C194" s="104" t="n">
        <v>4301051468</v>
      </c>
      <c r="D194" s="300" t="n">
        <v>4680115880092</v>
      </c>
      <c r="E194" s="258" t="n"/>
      <c r="F194" s="5" t="n">
        <v>0.4</v>
      </c>
      <c r="G194" s="6" t="n">
        <v>6</v>
      </c>
      <c r="H194" s="5" t="n">
        <v>2.4</v>
      </c>
      <c r="I194" s="5" t="n">
        <v>2.672</v>
      </c>
      <c r="J194" s="6" t="n">
        <v>156</v>
      </c>
      <c r="K194" s="105" t="inlineStr">
        <is>
          <t>СК3</t>
        </is>
      </c>
      <c r="L194" s="6" t="n">
        <v>45</v>
      </c>
      <c r="M194" s="308" t="inlineStr">
        <is>
          <t>Сосиски "Сочинки с сочной грудинкой" Фикс.вес 0,4 П/а мгс ТМ "Стародворье"</t>
        </is>
      </c>
      <c r="N194" s="307" t="n"/>
      <c r="O194" s="307" t="n"/>
      <c r="P194" s="307" t="n"/>
      <c r="Q194" s="258" t="n"/>
      <c r="R194" s="7" t="inlineStr">
        <is>
          <t>06.07.2023</t>
        </is>
      </c>
      <c r="S194" s="7" t="inlineStr"/>
      <c r="T194" s="8" t="inlineStr">
        <is>
          <t>кг</t>
        </is>
      </c>
      <c r="U194" s="106" t="n">
        <v>0</v>
      </c>
      <c r="V194" s="107">
        <f>IFERROR(IF(U194="",0,CEILING((U194/$H194),1)*$H194),"")</f>
        <v/>
      </c>
      <c r="W194" s="9">
        <f>IFERROR(IF(V194=0,"",ROUNDUP(V194/H194,0)*0.00753),"")</f>
        <v/>
      </c>
      <c r="X194" s="10" t="inlineStr"/>
      <c r="Y194" s="11" t="inlineStr"/>
    </row>
    <row r="195" ht="14.45" customHeight="1">
      <c r="A195" s="136" t="inlineStr">
        <is>
          <t>SU002618</t>
        </is>
      </c>
      <c r="B195" s="136" t="inlineStr">
        <is>
          <t>P003181</t>
        </is>
      </c>
      <c r="C195" s="104" t="n">
        <v>4301051371</v>
      </c>
      <c r="D195" s="300" t="n">
        <v>4680115880092</v>
      </c>
      <c r="E195" s="258" t="n"/>
      <c r="F195" s="5" t="n">
        <v>0.4</v>
      </c>
      <c r="G195" s="6" t="n">
        <v>6</v>
      </c>
      <c r="H195" s="5" t="n">
        <v>2.4</v>
      </c>
      <c r="I195" s="5" t="n">
        <v>2.672</v>
      </c>
      <c r="J195" s="6" t="n">
        <v>156</v>
      </c>
      <c r="K195" s="105" t="inlineStr">
        <is>
          <t>СК3</t>
        </is>
      </c>
      <c r="L195" s="6" t="n">
        <v>40</v>
      </c>
      <c r="M195" s="310" t="inlineStr">
        <is>
          <t>Сосиски Сочинки с сочной грудинкой Бордо Фикс.вес 0,4 П/а мгс Стародворье</t>
        </is>
      </c>
      <c r="N195" s="307" t="n"/>
      <c r="O195" s="307" t="n"/>
      <c r="P195" s="307" t="n"/>
      <c r="Q195" s="258" t="n"/>
      <c r="R195" s="7" t="inlineStr"/>
      <c r="S195" s="7" t="inlineStr"/>
      <c r="T195" s="8" t="inlineStr">
        <is>
          <t>кг</t>
        </is>
      </c>
      <c r="U195" s="106" t="n">
        <v>0</v>
      </c>
      <c r="V195" s="107">
        <f>IFERROR(IF(U195="",0,CEILING((U195/$H195),1)*$H195),"")</f>
        <v/>
      </c>
      <c r="W195" s="9">
        <f>IFERROR(IF(V195=0,"",ROUNDUP(V195/H195,0)*0.00753),"")</f>
        <v/>
      </c>
      <c r="X195" s="10" t="inlineStr"/>
      <c r="Y195" s="11" t="inlineStr"/>
    </row>
    <row r="196" ht="14.45" customHeight="1">
      <c r="A196" s="136" t="inlineStr">
        <is>
          <t>SU002621</t>
        </is>
      </c>
      <c r="B196" s="136" t="inlineStr">
        <is>
          <t>P003399</t>
        </is>
      </c>
      <c r="C196" s="104" t="n">
        <v>4301051469</v>
      </c>
      <c r="D196" s="300" t="n">
        <v>4680115880221</v>
      </c>
      <c r="E196" s="258" t="n"/>
      <c r="F196" s="5" t="n">
        <v>0.4</v>
      </c>
      <c r="G196" s="6" t="n">
        <v>6</v>
      </c>
      <c r="H196" s="5" t="n">
        <v>2.4</v>
      </c>
      <c r="I196" s="5" t="n">
        <v>2.672</v>
      </c>
      <c r="J196" s="6" t="n">
        <v>156</v>
      </c>
      <c r="K196" s="105" t="inlineStr">
        <is>
          <t>СК3</t>
        </is>
      </c>
      <c r="L196" s="6" t="n">
        <v>45</v>
      </c>
      <c r="M196" s="310" t="inlineStr">
        <is>
          <t>Сосиски Сочинки с сочным окороком Бордо Фикс.вес 0,4 П/а мгс Стародворье</t>
        </is>
      </c>
      <c r="N196" s="307" t="n"/>
      <c r="O196" s="307" t="n"/>
      <c r="P196" s="307" t="n"/>
      <c r="Q196" s="258" t="n"/>
      <c r="R196" s="7" t="inlineStr">
        <is>
          <t>06.07.2023</t>
        </is>
      </c>
      <c r="S196" s="7" t="inlineStr"/>
      <c r="T196" s="8" t="inlineStr">
        <is>
          <t>кг</t>
        </is>
      </c>
      <c r="U196" s="106" t="n">
        <v>0</v>
      </c>
      <c r="V196" s="107">
        <f>IFERROR(IF(U196="",0,CEILING((U196/$H196),1)*$H196),"")</f>
        <v/>
      </c>
      <c r="W196" s="9">
        <f>IFERROR(IF(V196=0,"",ROUNDUP(V196/H196,0)*0.00753),"")</f>
        <v/>
      </c>
      <c r="X196" s="10" t="inlineStr"/>
      <c r="Y196" s="11" t="inlineStr"/>
    </row>
    <row r="197" ht="14.45" customHeight="1">
      <c r="A197" s="136" t="inlineStr">
        <is>
          <t>SU002621</t>
        </is>
      </c>
      <c r="B197" s="136" t="inlineStr">
        <is>
          <t>P003182</t>
        </is>
      </c>
      <c r="C197" s="104" t="n">
        <v>4301051372</v>
      </c>
      <c r="D197" s="300" t="n">
        <v>4680115880221</v>
      </c>
      <c r="E197" s="258" t="n"/>
      <c r="F197" s="5" t="n">
        <v>0.4</v>
      </c>
      <c r="G197" s="6" t="n">
        <v>6</v>
      </c>
      <c r="H197" s="5" t="n">
        <v>2.4</v>
      </c>
      <c r="I197" s="5" t="n">
        <v>2.672</v>
      </c>
      <c r="J197" s="6" t="n">
        <v>156</v>
      </c>
      <c r="K197" s="105" t="inlineStr">
        <is>
          <t>СК3</t>
        </is>
      </c>
      <c r="L197" s="6" t="n">
        <v>40</v>
      </c>
      <c r="M197" s="310" t="inlineStr">
        <is>
          <t>Сосиски Сочинки с сочным окороком Бордо Фикс.вес 0,4 П/а мгс Стародворье</t>
        </is>
      </c>
      <c r="N197" s="307" t="n"/>
      <c r="O197" s="307" t="n"/>
      <c r="P197" s="307" t="n"/>
      <c r="Q197" s="258" t="n"/>
      <c r="R197" s="7" t="inlineStr"/>
      <c r="S197" s="7" t="inlineStr"/>
      <c r="T197" s="8" t="inlineStr">
        <is>
          <t>кг</t>
        </is>
      </c>
      <c r="U197" s="106" t="n">
        <v>0</v>
      </c>
      <c r="V197" s="107">
        <f>IFERROR(IF(U197="",0,CEILING((U197/$H197),1)*$H197),"")</f>
        <v/>
      </c>
      <c r="W197" s="9">
        <f>IFERROR(IF(V197=0,"",ROUNDUP(V197/H197,0)*0.00753),"")</f>
        <v/>
      </c>
      <c r="X197" s="10" t="inlineStr"/>
      <c r="Y197" s="11" t="inlineStr"/>
    </row>
    <row r="198" ht="14.45" customHeight="1">
      <c r="A198" s="136" t="inlineStr">
        <is>
          <t>SU002686</t>
        </is>
      </c>
      <c r="B198" s="136" t="inlineStr">
        <is>
          <t>P003071</t>
        </is>
      </c>
      <c r="C198" s="104" t="n">
        <v>4301051326</v>
      </c>
      <c r="D198" s="300" t="n">
        <v>4680115880504</v>
      </c>
      <c r="E198" s="258" t="n"/>
      <c r="F198" s="5" t="n">
        <v>0.4</v>
      </c>
      <c r="G198" s="6" t="n">
        <v>6</v>
      </c>
      <c r="H198" s="5" t="n">
        <v>2.4</v>
      </c>
      <c r="I198" s="5" t="n">
        <v>2.672</v>
      </c>
      <c r="J198" s="6" t="n">
        <v>156</v>
      </c>
      <c r="K198" s="105" t="inlineStr">
        <is>
          <t>СК2</t>
        </is>
      </c>
      <c r="L198" s="6" t="n">
        <v>40</v>
      </c>
      <c r="M198" s="313" t="inlineStr">
        <is>
          <t>Сосиски Сочинки с сыром Бордо ф/в 0,4 кг п/а Стародворье</t>
        </is>
      </c>
      <c r="N198" s="302" t="n"/>
      <c r="O198" s="302" t="n"/>
      <c r="P198" s="302" t="n"/>
      <c r="Q198" s="278" t="n"/>
      <c r="R198" s="7" t="inlineStr"/>
      <c r="S198" s="7" t="inlineStr"/>
      <c r="T198" s="8" t="inlineStr">
        <is>
          <t>кг</t>
        </is>
      </c>
      <c r="U198" s="106" t="n">
        <v>0</v>
      </c>
      <c r="V198" s="107">
        <f>IFERROR(IF(U198="",0,CEILING((U198/$H198),1)*$H198),"")</f>
        <v/>
      </c>
      <c r="W198" s="9">
        <f>IFERROR(IF(V198=0,"",ROUNDUP(V198/H198,0)*0.00753),"")</f>
        <v/>
      </c>
      <c r="X198" s="10" t="inlineStr"/>
      <c r="Y198" s="11" t="inlineStr"/>
    </row>
    <row r="199">
      <c r="A199" s="119" t="n"/>
      <c r="B199" s="289" t="n"/>
      <c r="C199" s="289" t="n"/>
      <c r="D199" s="289" t="n"/>
      <c r="E199" s="289" t="n"/>
      <c r="F199" s="289" t="n"/>
      <c r="G199" s="289" t="n"/>
      <c r="H199" s="289" t="n"/>
      <c r="I199" s="289" t="n"/>
      <c r="J199" s="289" t="n"/>
      <c r="K199" s="289" t="n"/>
      <c r="L199" s="303" t="n"/>
      <c r="M199" s="304" t="inlineStr">
        <is>
          <t>Итого</t>
        </is>
      </c>
      <c r="N199" s="267" t="n"/>
      <c r="O199" s="267" t="n"/>
      <c r="P199" s="267" t="n"/>
      <c r="Q199" s="267" t="n"/>
      <c r="R199" s="267" t="n"/>
      <c r="S199" s="268" t="n"/>
      <c r="T199" s="12" t="inlineStr">
        <is>
          <t>кор</t>
        </is>
      </c>
      <c r="U199" s="13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/>
      </c>
      <c r="V199" s="1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/>
      </c>
      <c r="W199" s="13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/>
      </c>
      <c r="X199" s="14" t="n"/>
      <c r="Y199" s="14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05" t="n"/>
      <c r="M200" s="304" t="inlineStr">
        <is>
          <t>Итого</t>
        </is>
      </c>
      <c r="N200" s="267" t="n"/>
      <c r="O200" s="267" t="n"/>
      <c r="P200" s="267" t="n"/>
      <c r="Q200" s="267" t="n"/>
      <c r="R200" s="267" t="n"/>
      <c r="S200" s="268" t="n"/>
      <c r="T200" s="12" t="inlineStr">
        <is>
          <t>кг</t>
        </is>
      </c>
      <c r="U200" s="13">
        <f>IFERROR(SUM(U175:U198),"0")</f>
        <v/>
      </c>
      <c r="V200" s="13">
        <f>IFERROR(SUM(V175:V198),"0")</f>
        <v/>
      </c>
      <c r="W200" s="12" t="n"/>
      <c r="X200" s="14" t="n"/>
      <c r="Y200" s="14" t="n"/>
    </row>
    <row r="201">
      <c r="A201" s="134" t="inlineStr">
        <is>
          <t>Сардельки</t>
        </is>
      </c>
      <c r="B201" s="295" t="n"/>
      <c r="C201" s="295" t="n"/>
      <c r="D201" s="295" t="n"/>
      <c r="E201" s="295" t="n"/>
      <c r="F201" s="295" t="n"/>
      <c r="G201" s="295" t="n"/>
      <c r="H201" s="295" t="n"/>
      <c r="I201" s="295" t="n"/>
      <c r="J201" s="295" t="n"/>
      <c r="K201" s="295" t="n"/>
      <c r="L201" s="295" t="n"/>
      <c r="M201" s="295" t="n"/>
      <c r="N201" s="295" t="n"/>
      <c r="O201" s="295" t="n"/>
      <c r="P201" s="295" t="n"/>
      <c r="Q201" s="295" t="n"/>
      <c r="R201" s="295" t="n"/>
      <c r="S201" s="295" t="n"/>
      <c r="T201" s="295" t="n"/>
      <c r="U201" s="295" t="n"/>
      <c r="V201" s="295" t="n"/>
      <c r="W201" s="295" t="n"/>
      <c r="X201" s="111" t="n"/>
      <c r="Y201" s="111" t="n"/>
    </row>
    <row r="202" ht="14.45" customHeight="1">
      <c r="A202" s="136" t="inlineStr">
        <is>
          <t>SU001051</t>
        </is>
      </c>
      <c r="B202" s="136" t="inlineStr">
        <is>
          <t>P002061</t>
        </is>
      </c>
      <c r="C202" s="104" t="n">
        <v>4301060326</v>
      </c>
      <c r="D202" s="300" t="n">
        <v>4607091380880</v>
      </c>
      <c r="E202" s="258" t="n"/>
      <c r="F202" s="5" t="n">
        <v>1.4</v>
      </c>
      <c r="G202" s="6" t="n">
        <v>6</v>
      </c>
      <c r="H202" s="5" t="n">
        <v>8.4</v>
      </c>
      <c r="I202" s="5" t="n">
        <v>8.964</v>
      </c>
      <c r="J202" s="6" t="n">
        <v>56</v>
      </c>
      <c r="K202" s="105" t="inlineStr">
        <is>
          <t>СК2</t>
        </is>
      </c>
      <c r="L202" s="6" t="n">
        <v>30</v>
      </c>
      <c r="M202" s="308" t="inlineStr">
        <is>
          <t>Сардельки Нежные Бордо Весовые н/о мгс Стародворье</t>
        </is>
      </c>
      <c r="N202" s="307" t="n"/>
      <c r="O202" s="307" t="n"/>
      <c r="P202" s="307" t="n"/>
      <c r="Q202" s="258" t="n"/>
      <c r="R202" s="7" t="inlineStr"/>
      <c r="S202" s="7" t="inlineStr"/>
      <c r="T202" s="8" t="inlineStr">
        <is>
          <t>кг</t>
        </is>
      </c>
      <c r="U202" s="106" t="n">
        <v>0</v>
      </c>
      <c r="V202" s="107">
        <f>IFERROR(IF(U202="",0,CEILING((U202/$H202),1)*$H202),"")</f>
        <v/>
      </c>
      <c r="W202" s="9">
        <f>IFERROR(IF(V202=0,"",ROUNDUP(V202/H202,0)*0.02175),"")</f>
        <v/>
      </c>
      <c r="X202" s="10" t="inlineStr"/>
      <c r="Y202" s="11" t="inlineStr"/>
    </row>
    <row r="203" ht="14.45" customHeight="1">
      <c r="A203" s="136" t="inlineStr">
        <is>
          <t>SU000227</t>
        </is>
      </c>
      <c r="B203" s="136" t="inlineStr">
        <is>
          <t>P002536</t>
        </is>
      </c>
      <c r="C203" s="104" t="n">
        <v>4301060308</v>
      </c>
      <c r="D203" s="300" t="n">
        <v>4607091384482</v>
      </c>
      <c r="E203" s="258" t="n"/>
      <c r="F203" s="5" t="n">
        <v>1.3</v>
      </c>
      <c r="G203" s="6" t="n">
        <v>6</v>
      </c>
      <c r="H203" s="5" t="n">
        <v>7.8</v>
      </c>
      <c r="I203" s="5" t="n">
        <v>8.364000000000001</v>
      </c>
      <c r="J203" s="6" t="n">
        <v>56</v>
      </c>
      <c r="K203" s="105" t="inlineStr">
        <is>
          <t>СК2</t>
        </is>
      </c>
      <c r="L203" s="6" t="n">
        <v>30</v>
      </c>
      <c r="M203" s="310" t="inlineStr">
        <is>
          <t>Сардельки Стародворские с говядиной Бордо Весовые NDX мгс Стародворье</t>
        </is>
      </c>
      <c r="N203" s="307" t="n"/>
      <c r="O203" s="307" t="n"/>
      <c r="P203" s="307" t="n"/>
      <c r="Q203" s="258" t="n"/>
      <c r="R203" s="7" t="inlineStr"/>
      <c r="S203" s="7" t="inlineStr"/>
      <c r="T203" s="8" t="inlineStr">
        <is>
          <t>кг</t>
        </is>
      </c>
      <c r="U203" s="106" t="n">
        <v>0</v>
      </c>
      <c r="V203" s="107">
        <f>IFERROR(IF(U203="",0,CEILING((U203/$H203),1)*$H203),"")</f>
        <v/>
      </c>
      <c r="W203" s="9">
        <f>IFERROR(IF(V203=0,"",ROUNDUP(V203/H203,0)*0.02175),"")</f>
        <v/>
      </c>
      <c r="X203" s="10" t="inlineStr"/>
      <c r="Y203" s="11" t="inlineStr"/>
    </row>
    <row r="204" ht="14.45" customHeight="1">
      <c r="A204" s="136" t="inlineStr">
        <is>
          <t>SU001430</t>
        </is>
      </c>
      <c r="B204" s="136" t="inlineStr">
        <is>
          <t>P002036</t>
        </is>
      </c>
      <c r="C204" s="104" t="n">
        <v>4301060325</v>
      </c>
      <c r="D204" s="300" t="n">
        <v>4607091380897</v>
      </c>
      <c r="E204" s="258" t="n"/>
      <c r="F204" s="5" t="n">
        <v>1.4</v>
      </c>
      <c r="G204" s="6" t="n">
        <v>6</v>
      </c>
      <c r="H204" s="5" t="n">
        <v>8.4</v>
      </c>
      <c r="I204" s="5" t="n">
        <v>8.964</v>
      </c>
      <c r="J204" s="6" t="n">
        <v>56</v>
      </c>
      <c r="K204" s="105" t="inlineStr">
        <is>
          <t>СК2</t>
        </is>
      </c>
      <c r="L204" s="6" t="n">
        <v>30</v>
      </c>
      <c r="M204" s="308" t="inlineStr">
        <is>
          <t>Сардельки Шпикачки Бордо Весовые NDX мгс Стародворье</t>
        </is>
      </c>
      <c r="N204" s="307" t="n"/>
      <c r="O204" s="307" t="n"/>
      <c r="P204" s="307" t="n"/>
      <c r="Q204" s="258" t="n"/>
      <c r="R204" s="7" t="inlineStr"/>
      <c r="S204" s="7" t="inlineStr"/>
      <c r="T204" s="8" t="inlineStr">
        <is>
          <t>кг</t>
        </is>
      </c>
      <c r="U204" s="106" t="n">
        <v>0</v>
      </c>
      <c r="V204" s="107">
        <f>IFERROR(IF(U204="",0,CEILING((U204/$H204),1)*$H204),"")</f>
        <v/>
      </c>
      <c r="W204" s="9">
        <f>IFERROR(IF(V204=0,"",ROUNDUP(V204/H204,0)*0.02175),"")</f>
        <v/>
      </c>
      <c r="X204" s="10" t="inlineStr"/>
      <c r="Y204" s="11" t="inlineStr"/>
    </row>
    <row r="205" ht="14.45" customHeight="1">
      <c r="A205" s="136" t="inlineStr">
        <is>
          <t>SU002758</t>
        </is>
      </c>
      <c r="B205" s="136" t="inlineStr">
        <is>
          <t>P003129</t>
        </is>
      </c>
      <c r="C205" s="104" t="n">
        <v>4301060338</v>
      </c>
      <c r="D205" s="300" t="n">
        <v>4680115880801</v>
      </c>
      <c r="E205" s="258" t="n"/>
      <c r="F205" s="5" t="n">
        <v>0.4</v>
      </c>
      <c r="G205" s="6" t="n">
        <v>6</v>
      </c>
      <c r="H205" s="5" t="n">
        <v>2.4</v>
      </c>
      <c r="I205" s="5" t="n">
        <v>2.672</v>
      </c>
      <c r="J205" s="6" t="n">
        <v>156</v>
      </c>
      <c r="K205" s="105" t="inlineStr">
        <is>
          <t>СК2</t>
        </is>
      </c>
      <c r="L205" s="6" t="n">
        <v>40</v>
      </c>
      <c r="M205" s="306" t="inlineStr">
        <is>
          <t>Сардельки Сочинки с сочным окороком ТМ Стародворье полиамид мгс ф/в 0,4 кг СК3</t>
        </is>
      </c>
      <c r="N205" s="307" t="n"/>
      <c r="O205" s="307" t="n"/>
      <c r="P205" s="307" t="n"/>
      <c r="Q205" s="258" t="n"/>
      <c r="R205" s="7" t="inlineStr"/>
      <c r="S205" s="7" t="inlineStr"/>
      <c r="T205" s="8" t="inlineStr">
        <is>
          <t>кг</t>
        </is>
      </c>
      <c r="U205" s="106" t="n">
        <v>0</v>
      </c>
      <c r="V205" s="107">
        <f>IFERROR(IF(U205="",0,CEILING((U205/$H205),1)*$H205),"")</f>
        <v/>
      </c>
      <c r="W205" s="9">
        <f>IFERROR(IF(V205=0,"",ROUNDUP(V205/H205,0)*0.00753),"")</f>
        <v/>
      </c>
      <c r="X205" s="10" t="inlineStr"/>
      <c r="Y205" s="11" t="inlineStr"/>
    </row>
    <row r="206" ht="14.45" customHeight="1">
      <c r="A206" s="136" t="inlineStr">
        <is>
          <t>SU002759</t>
        </is>
      </c>
      <c r="B206" s="136" t="inlineStr">
        <is>
          <t>P003130</t>
        </is>
      </c>
      <c r="C206" s="104" t="n">
        <v>4301060339</v>
      </c>
      <c r="D206" s="300" t="n">
        <v>4680115880818</v>
      </c>
      <c r="E206" s="258" t="n"/>
      <c r="F206" s="5" t="n">
        <v>0.4</v>
      </c>
      <c r="G206" s="6" t="n">
        <v>6</v>
      </c>
      <c r="H206" s="5" t="n">
        <v>2.4</v>
      </c>
      <c r="I206" s="5" t="n">
        <v>2.672</v>
      </c>
      <c r="J206" s="6" t="n">
        <v>156</v>
      </c>
      <c r="K206" s="105" t="inlineStr">
        <is>
          <t>СК2</t>
        </is>
      </c>
      <c r="L206" s="6" t="n">
        <v>40</v>
      </c>
      <c r="M206" s="306" t="inlineStr">
        <is>
          <t>Сардельки Сочинки с сыром Бордо Фикс.вес 0,4 п/а Стародворье</t>
        </is>
      </c>
      <c r="N206" s="307" t="n"/>
      <c r="O206" s="307" t="n"/>
      <c r="P206" s="307" t="n"/>
      <c r="Q206" s="258" t="n"/>
      <c r="R206" s="7" t="inlineStr"/>
      <c r="S206" s="7" t="inlineStr"/>
      <c r="T206" s="8" t="inlineStr">
        <is>
          <t>кг</t>
        </is>
      </c>
      <c r="U206" s="106" t="n">
        <v>0</v>
      </c>
      <c r="V206" s="107">
        <f>IFERROR(IF(U206="",0,CEILING((U206/$H206),1)*$H206),"")</f>
        <v/>
      </c>
      <c r="W206" s="9">
        <f>IFERROR(IF(V206=0,"",ROUNDUP(V206/H206,0)*0.00753),"")</f>
        <v/>
      </c>
      <c r="X206" s="10" t="inlineStr"/>
      <c r="Y206" s="11" t="inlineStr"/>
    </row>
    <row r="207" ht="14.45" customHeight="1">
      <c r="A207" s="136" t="inlineStr">
        <is>
          <t>SU002691</t>
        </is>
      </c>
      <c r="B207" s="136" t="inlineStr">
        <is>
          <t>P003055</t>
        </is>
      </c>
      <c r="C207" s="104" t="n">
        <v>4301060337</v>
      </c>
      <c r="D207" s="300" t="n">
        <v>4680115880368</v>
      </c>
      <c r="E207" s="258" t="n"/>
      <c r="F207" s="5" t="n">
        <v>1</v>
      </c>
      <c r="G207" s="6" t="n">
        <v>4</v>
      </c>
      <c r="H207" s="5" t="n">
        <v>4</v>
      </c>
      <c r="I207" s="5" t="n">
        <v>4.36</v>
      </c>
      <c r="J207" s="6" t="n">
        <v>104</v>
      </c>
      <c r="K207" s="105" t="inlineStr">
        <is>
          <t>СК3</t>
        </is>
      </c>
      <c r="L207" s="6" t="n">
        <v>40</v>
      </c>
      <c r="M207" s="301" t="inlineStr">
        <is>
          <t>Сардельки Царедворские Бордо ф/в 1 кг п/а Стародворье</t>
        </is>
      </c>
      <c r="N207" s="302" t="n"/>
      <c r="O207" s="302" t="n"/>
      <c r="P207" s="302" t="n"/>
      <c r="Q207" s="278" t="n"/>
      <c r="R207" s="7" t="inlineStr"/>
      <c r="S207" s="7" t="inlineStr"/>
      <c r="T207" s="8" t="inlineStr">
        <is>
          <t>кг</t>
        </is>
      </c>
      <c r="U207" s="106" t="n">
        <v>0</v>
      </c>
      <c r="V207" s="107">
        <f>IFERROR(IF(U207="",0,CEILING((U207/$H207),1)*$H207),"")</f>
        <v/>
      </c>
      <c r="W207" s="9">
        <f>IFERROR(IF(V207=0,"",ROUNDUP(V207/H207,0)*0.01196),"")</f>
        <v/>
      </c>
      <c r="X207" s="10" t="inlineStr"/>
      <c r="Y207" s="11" t="inlineStr"/>
    </row>
    <row r="208">
      <c r="A208" s="119" t="n"/>
      <c r="B208" s="289" t="n"/>
      <c r="C208" s="289" t="n"/>
      <c r="D208" s="289" t="n"/>
      <c r="E208" s="289" t="n"/>
      <c r="F208" s="289" t="n"/>
      <c r="G208" s="289" t="n"/>
      <c r="H208" s="289" t="n"/>
      <c r="I208" s="289" t="n"/>
      <c r="J208" s="289" t="n"/>
      <c r="K208" s="289" t="n"/>
      <c r="L208" s="303" t="n"/>
      <c r="M208" s="304" t="inlineStr">
        <is>
          <t>Итого</t>
        </is>
      </c>
      <c r="N208" s="267" t="n"/>
      <c r="O208" s="267" t="n"/>
      <c r="P208" s="267" t="n"/>
      <c r="Q208" s="267" t="n"/>
      <c r="R208" s="267" t="n"/>
      <c r="S208" s="268" t="n"/>
      <c r="T208" s="12" t="inlineStr">
        <is>
          <t>кор</t>
        </is>
      </c>
      <c r="U208" s="13">
        <f>IFERROR(U202/H202,"0")+IFERROR(U203/H203,"0")+IFERROR(U204/H204,"0")+IFERROR(U205/H205,"0")+IFERROR(U206/H206,"0")+IFERROR(U207/H207,"0")</f>
        <v/>
      </c>
      <c r="V208" s="13">
        <f>IFERROR(V202/H202,"0")+IFERROR(V203/H203,"0")+IFERROR(V204/H204,"0")+IFERROR(V205/H205,"0")+IFERROR(V206/H206,"0")+IFERROR(V207/H207,"0")</f>
        <v/>
      </c>
      <c r="W208" s="13">
        <f>IFERROR(IF(W202="",0,W202),"0")+IFERROR(IF(W203="",0,W203),"0")+IFERROR(IF(W204="",0,W204),"0")+IFERROR(IF(W205="",0,W205),"0")+IFERROR(IF(W206="",0,W206),"0")+IFERROR(IF(W207="",0,W207),"0")</f>
        <v/>
      </c>
      <c r="X208" s="14" t="n"/>
      <c r="Y208" s="14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305" t="n"/>
      <c r="M209" s="304" t="inlineStr">
        <is>
          <t>Итого</t>
        </is>
      </c>
      <c r="N209" s="267" t="n"/>
      <c r="O209" s="267" t="n"/>
      <c r="P209" s="267" t="n"/>
      <c r="Q209" s="267" t="n"/>
      <c r="R209" s="267" t="n"/>
      <c r="S209" s="268" t="n"/>
      <c r="T209" s="12" t="inlineStr">
        <is>
          <t>кг</t>
        </is>
      </c>
      <c r="U209" s="13">
        <f>IFERROR(SUM(U202:U207),"0")</f>
        <v/>
      </c>
      <c r="V209" s="13">
        <f>IFERROR(SUM(V202:V207),"0")</f>
        <v/>
      </c>
      <c r="W209" s="12" t="n"/>
      <c r="X209" s="14" t="n"/>
      <c r="Y209" s="14" t="n"/>
    </row>
    <row r="210">
      <c r="A210" s="134" t="inlineStr">
        <is>
          <t>Сырокопченые колбасы</t>
        </is>
      </c>
      <c r="B210" s="295" t="n"/>
      <c r="C210" s="295" t="n"/>
      <c r="D210" s="295" t="n"/>
      <c r="E210" s="295" t="n"/>
      <c r="F210" s="295" t="n"/>
      <c r="G210" s="295" t="n"/>
      <c r="H210" s="295" t="n"/>
      <c r="I210" s="295" t="n"/>
      <c r="J210" s="295" t="n"/>
      <c r="K210" s="295" t="n"/>
      <c r="L210" s="295" t="n"/>
      <c r="M210" s="295" t="n"/>
      <c r="N210" s="295" t="n"/>
      <c r="O210" s="295" t="n"/>
      <c r="P210" s="295" t="n"/>
      <c r="Q210" s="295" t="n"/>
      <c r="R210" s="295" t="n"/>
      <c r="S210" s="295" t="n"/>
      <c r="T210" s="295" t="n"/>
      <c r="U210" s="295" t="n"/>
      <c r="V210" s="295" t="n"/>
      <c r="W210" s="295" t="n"/>
      <c r="X210" s="111" t="n"/>
      <c r="Y210" s="111" t="n"/>
    </row>
    <row r="211" ht="14.45" customHeight="1">
      <c r="A211" s="136" t="inlineStr">
        <is>
          <t>SU001920</t>
        </is>
      </c>
      <c r="B211" s="136" t="inlineStr">
        <is>
          <t>P001900</t>
        </is>
      </c>
      <c r="C211" s="104" t="n">
        <v>4301030232</v>
      </c>
      <c r="D211" s="300" t="n">
        <v>4607091388374</v>
      </c>
      <c r="E211" s="258" t="n"/>
      <c r="F211" s="5" t="n">
        <v>0.38</v>
      </c>
      <c r="G211" s="6" t="n">
        <v>8</v>
      </c>
      <c r="H211" s="5" t="n">
        <v>3.04</v>
      </c>
      <c r="I211" s="5" t="n">
        <v>3.28</v>
      </c>
      <c r="J211" s="6" t="n">
        <v>156</v>
      </c>
      <c r="K211" s="105" t="inlineStr">
        <is>
          <t>АК</t>
        </is>
      </c>
      <c r="L211" s="6" t="n">
        <v>180</v>
      </c>
      <c r="M211" s="311" t="inlineStr">
        <is>
          <t>С/к колбасы Княжеская Бордо Весовые б/о терм/п Стародворье</t>
        </is>
      </c>
      <c r="N211" s="307" t="n"/>
      <c r="O211" s="307" t="n"/>
      <c r="P211" s="307" t="n"/>
      <c r="Q211" s="258" t="n"/>
      <c r="R211" s="7" t="inlineStr"/>
      <c r="S211" s="7" t="inlineStr"/>
      <c r="T211" s="8" t="inlineStr">
        <is>
          <t>кг</t>
        </is>
      </c>
      <c r="U211" s="106" t="n">
        <v>0</v>
      </c>
      <c r="V211" s="107">
        <f>IFERROR(IF(U211="",0,CEILING((U211/$H211),1)*$H211),"")</f>
        <v/>
      </c>
      <c r="W211" s="9">
        <f>IFERROR(IF(V211=0,"",ROUNDUP(V211/H211,0)*0.00753),"")</f>
        <v/>
      </c>
      <c r="X211" s="10" t="inlineStr"/>
      <c r="Y211" s="11" t="inlineStr"/>
    </row>
    <row r="212" ht="14.45" customHeight="1">
      <c r="A212" s="136" t="inlineStr">
        <is>
          <t>SU001921</t>
        </is>
      </c>
      <c r="B212" s="136" t="inlineStr">
        <is>
          <t>P001916</t>
        </is>
      </c>
      <c r="C212" s="104" t="n">
        <v>4301030235</v>
      </c>
      <c r="D212" s="300" t="n">
        <v>4607091388381</v>
      </c>
      <c r="E212" s="258" t="n"/>
      <c r="F212" s="5" t="n">
        <v>0.38</v>
      </c>
      <c r="G212" s="6" t="n">
        <v>8</v>
      </c>
      <c r="H212" s="5" t="n">
        <v>3.04</v>
      </c>
      <c r="I212" s="5" t="n">
        <v>3.32</v>
      </c>
      <c r="J212" s="6" t="n">
        <v>156</v>
      </c>
      <c r="K212" s="105" t="inlineStr">
        <is>
          <t>АК</t>
        </is>
      </c>
      <c r="L212" s="6" t="n">
        <v>180</v>
      </c>
      <c r="M212" s="311" t="inlineStr">
        <is>
          <t>С/к колбасы Салями Охотничья Бордо Весовые б/о терм/п 180 Стародворье</t>
        </is>
      </c>
      <c r="N212" s="307" t="n"/>
      <c r="O212" s="307" t="n"/>
      <c r="P212" s="307" t="n"/>
      <c r="Q212" s="258" t="n"/>
      <c r="R212" s="7" t="inlineStr"/>
      <c r="S212" s="7" t="inlineStr"/>
      <c r="T212" s="8" t="inlineStr">
        <is>
          <t>кг</t>
        </is>
      </c>
      <c r="U212" s="106" t="n">
        <v>0</v>
      </c>
      <c r="V212" s="107">
        <f>IFERROR(IF(U212="",0,CEILING((U212/$H212),1)*$H212),"")</f>
        <v/>
      </c>
      <c r="W212" s="9">
        <f>IFERROR(IF(V212=0,"",ROUNDUP(V212/H212,0)*0.00753),"")</f>
        <v/>
      </c>
      <c r="X212" s="10" t="inlineStr"/>
      <c r="Y212" s="11" t="inlineStr"/>
    </row>
    <row r="213" ht="14.45" customHeight="1">
      <c r="A213" s="136" t="inlineStr">
        <is>
          <t>SU001869</t>
        </is>
      </c>
      <c r="B213" s="136" t="inlineStr">
        <is>
          <t>P001909</t>
        </is>
      </c>
      <c r="C213" s="104" t="n">
        <v>4301030233</v>
      </c>
      <c r="D213" s="300" t="n">
        <v>4607091388404</v>
      </c>
      <c r="E213" s="258" t="n"/>
      <c r="F213" s="5" t="n">
        <v>0.17</v>
      </c>
      <c r="G213" s="6" t="n">
        <v>15</v>
      </c>
      <c r="H213" s="5" t="n">
        <v>2.55</v>
      </c>
      <c r="I213" s="5" t="n">
        <v>2.9</v>
      </c>
      <c r="J213" s="6" t="n">
        <v>156</v>
      </c>
      <c r="K213" s="105" t="inlineStr">
        <is>
          <t>АК</t>
        </is>
      </c>
      <c r="L213" s="6" t="n">
        <v>180</v>
      </c>
      <c r="M213" s="313" t="inlineStr">
        <is>
          <t>С/к колбасы Швейцарская Бордо Фикс.вес 0,17 Фиброуз терм/п Стародворье</t>
        </is>
      </c>
      <c r="N213" s="302" t="n"/>
      <c r="O213" s="302" t="n"/>
      <c r="P213" s="302" t="n"/>
      <c r="Q213" s="278" t="n"/>
      <c r="R213" s="7" t="inlineStr"/>
      <c r="S213" s="7" t="inlineStr"/>
      <c r="T213" s="8" t="inlineStr">
        <is>
          <t>кг</t>
        </is>
      </c>
      <c r="U213" s="106" t="n">
        <v>2.55</v>
      </c>
      <c r="V213" s="107">
        <f>IFERROR(IF(U213="",0,CEILING((U213/$H213),1)*$H213),"")</f>
        <v/>
      </c>
      <c r="W213" s="9">
        <f>IFERROR(IF(V213=0,"",ROUNDUP(V213/H213,0)*0.00753),"")</f>
        <v/>
      </c>
      <c r="X213" s="10" t="inlineStr"/>
      <c r="Y213" s="11" t="inlineStr"/>
    </row>
    <row r="214">
      <c r="A214" s="119" t="n"/>
      <c r="B214" s="289" t="n"/>
      <c r="C214" s="289" t="n"/>
      <c r="D214" s="289" t="n"/>
      <c r="E214" s="289" t="n"/>
      <c r="F214" s="289" t="n"/>
      <c r="G214" s="289" t="n"/>
      <c r="H214" s="289" t="n"/>
      <c r="I214" s="289" t="n"/>
      <c r="J214" s="289" t="n"/>
      <c r="K214" s="289" t="n"/>
      <c r="L214" s="303" t="n"/>
      <c r="M214" s="304" t="inlineStr">
        <is>
          <t>Итого</t>
        </is>
      </c>
      <c r="N214" s="267" t="n"/>
      <c r="O214" s="267" t="n"/>
      <c r="P214" s="267" t="n"/>
      <c r="Q214" s="267" t="n"/>
      <c r="R214" s="267" t="n"/>
      <c r="S214" s="268" t="n"/>
      <c r="T214" s="12" t="inlineStr">
        <is>
          <t>кор</t>
        </is>
      </c>
      <c r="U214" s="13">
        <f>IFERROR(U211/H211,"0")+IFERROR(U212/H212,"0")+IFERROR(U213/H213,"0")</f>
        <v/>
      </c>
      <c r="V214" s="13">
        <f>IFERROR(V211/H211,"0")+IFERROR(V212/H212,"0")+IFERROR(V213/H213,"0")</f>
        <v/>
      </c>
      <c r="W214" s="13">
        <f>IFERROR(IF(W211="",0,W211),"0")+IFERROR(IF(W212="",0,W212),"0")+IFERROR(IF(W213="",0,W213),"0")</f>
        <v/>
      </c>
      <c r="X214" s="14" t="n"/>
      <c r="Y214" s="14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05" t="n"/>
      <c r="M215" s="304" t="inlineStr">
        <is>
          <t>Итого</t>
        </is>
      </c>
      <c r="N215" s="267" t="n"/>
      <c r="O215" s="267" t="n"/>
      <c r="P215" s="267" t="n"/>
      <c r="Q215" s="267" t="n"/>
      <c r="R215" s="267" t="n"/>
      <c r="S215" s="268" t="n"/>
      <c r="T215" s="12" t="inlineStr">
        <is>
          <t>кг</t>
        </is>
      </c>
      <c r="U215" s="13">
        <f>IFERROR(SUM(U211:U213),"0")</f>
        <v/>
      </c>
      <c r="V215" s="13">
        <f>IFERROR(SUM(V211:V213),"0")</f>
        <v/>
      </c>
      <c r="W215" s="12" t="n"/>
      <c r="X215" s="14" t="n"/>
      <c r="Y215" s="14" t="n"/>
    </row>
    <row r="216">
      <c r="A216" s="134" t="inlineStr">
        <is>
          <t>Паштеты</t>
        </is>
      </c>
      <c r="B216" s="295" t="n"/>
      <c r="C216" s="295" t="n"/>
      <c r="D216" s="295" t="n"/>
      <c r="E216" s="295" t="n"/>
      <c r="F216" s="295" t="n"/>
      <c r="G216" s="295" t="n"/>
      <c r="H216" s="295" t="n"/>
      <c r="I216" s="295" t="n"/>
      <c r="J216" s="295" t="n"/>
      <c r="K216" s="295" t="n"/>
      <c r="L216" s="295" t="n"/>
      <c r="M216" s="295" t="n"/>
      <c r="N216" s="295" t="n"/>
      <c r="O216" s="295" t="n"/>
      <c r="P216" s="295" t="n"/>
      <c r="Q216" s="295" t="n"/>
      <c r="R216" s="295" t="n"/>
      <c r="S216" s="295" t="n"/>
      <c r="T216" s="295" t="n"/>
      <c r="U216" s="295" t="n"/>
      <c r="V216" s="295" t="n"/>
      <c r="W216" s="295" t="n"/>
      <c r="X216" s="111" t="n"/>
      <c r="Y216" s="111" t="n"/>
    </row>
    <row r="217" ht="14.45" customHeight="1">
      <c r="A217" s="136" t="inlineStr">
        <is>
          <t>SU002369</t>
        </is>
      </c>
      <c r="B217" s="136" t="inlineStr">
        <is>
          <t>P002649</t>
        </is>
      </c>
      <c r="C217" s="104" t="n">
        <v>4301180002</v>
      </c>
      <c r="D217" s="300" t="n">
        <v>4680115880122</v>
      </c>
      <c r="E217" s="258" t="n"/>
      <c r="F217" s="5" t="n">
        <v>0.1</v>
      </c>
      <c r="G217" s="6" t="n">
        <v>20</v>
      </c>
      <c r="H217" s="5" t="n">
        <v>2</v>
      </c>
      <c r="I217" s="5" t="n">
        <v>2.24</v>
      </c>
      <c r="J217" s="6" t="n">
        <v>238</v>
      </c>
      <c r="K217" s="105" t="inlineStr">
        <is>
          <t>РК</t>
        </is>
      </c>
      <c r="L217" s="6" t="n">
        <v>730</v>
      </c>
      <c r="M217" s="306" t="inlineStr">
        <is>
          <t>Паштеты Копчёный бекон Бордо фикс.вес 0,1 Стародворье</t>
        </is>
      </c>
      <c r="N217" s="307" t="n"/>
      <c r="O217" s="307" t="n"/>
      <c r="P217" s="307" t="n"/>
      <c r="Q217" s="258" t="n"/>
      <c r="R217" s="7" t="inlineStr"/>
      <c r="S217" s="7" t="inlineStr"/>
      <c r="T217" s="8" t="inlineStr">
        <is>
          <t>кг</t>
        </is>
      </c>
      <c r="U217" s="106" t="n">
        <v>0</v>
      </c>
      <c r="V217" s="107">
        <f>IFERROR(IF(U217="",0,CEILING((U217/$H217),1)*$H217),"")</f>
        <v/>
      </c>
      <c r="W217" s="9">
        <f>IFERROR(IF(V217=0,"",ROUNDUP(V217/H217,0)*0.00474),"")</f>
        <v/>
      </c>
      <c r="X217" s="10" t="inlineStr"/>
      <c r="Y217" s="11" t="inlineStr"/>
    </row>
    <row r="218" ht="14.45" customHeight="1">
      <c r="A218" s="136" t="inlineStr">
        <is>
          <t>SU002841</t>
        </is>
      </c>
      <c r="B218" s="136" t="inlineStr">
        <is>
          <t>P003253</t>
        </is>
      </c>
      <c r="C218" s="104" t="n">
        <v>4301180007</v>
      </c>
      <c r="D218" s="300" t="n">
        <v>4680115881808</v>
      </c>
      <c r="E218" s="258" t="n"/>
      <c r="F218" s="5" t="n">
        <v>0.1</v>
      </c>
      <c r="G218" s="6" t="n">
        <v>20</v>
      </c>
      <c r="H218" s="5" t="n">
        <v>2</v>
      </c>
      <c r="I218" s="5" t="n">
        <v>2.24</v>
      </c>
      <c r="J218" s="6" t="n">
        <v>238</v>
      </c>
      <c r="K218" s="105" t="inlineStr">
        <is>
          <t>РК</t>
        </is>
      </c>
      <c r="L218" s="6" t="n">
        <v>730</v>
      </c>
      <c r="M218" s="306" t="inlineStr">
        <is>
          <t>Паштеты "Любительский ГОСТ" Фикс.вес 0,1 ТМ "Стародворье"</t>
        </is>
      </c>
      <c r="N218" s="307" t="n"/>
      <c r="O218" s="307" t="n"/>
      <c r="P218" s="307" t="n"/>
      <c r="Q218" s="258" t="n"/>
      <c r="R218" s="7" t="inlineStr"/>
      <c r="S218" s="7" t="inlineStr"/>
      <c r="T218" s="8" t="inlineStr">
        <is>
          <t>кг</t>
        </is>
      </c>
      <c r="U218" s="106" t="n">
        <v>0</v>
      </c>
      <c r="V218" s="107">
        <f>IFERROR(IF(U218="",0,CEILING((U218/$H218),1)*$H218),"")</f>
        <v/>
      </c>
      <c r="W218" s="9">
        <f>IFERROR(IF(V218=0,"",ROUNDUP(V218/H218,0)*0.00474),"")</f>
        <v/>
      </c>
      <c r="X218" s="10" t="inlineStr"/>
      <c r="Y218" s="11" t="inlineStr"/>
    </row>
    <row r="219" ht="14.45" customHeight="1">
      <c r="A219" s="136" t="inlineStr">
        <is>
          <t>SU002840</t>
        </is>
      </c>
      <c r="B219" s="136" t="inlineStr">
        <is>
          <t>P003252</t>
        </is>
      </c>
      <c r="C219" s="104" t="n">
        <v>4301180006</v>
      </c>
      <c r="D219" s="300" t="n">
        <v>4680115881822</v>
      </c>
      <c r="E219" s="258" t="n"/>
      <c r="F219" s="5" t="n">
        <v>0.1</v>
      </c>
      <c r="G219" s="6" t="n">
        <v>20</v>
      </c>
      <c r="H219" s="5" t="n">
        <v>2</v>
      </c>
      <c r="I219" s="5" t="n">
        <v>2.24</v>
      </c>
      <c r="J219" s="6" t="n">
        <v>238</v>
      </c>
      <c r="K219" s="105" t="inlineStr">
        <is>
          <t>РК</t>
        </is>
      </c>
      <c r="L219" s="6" t="n">
        <v>730</v>
      </c>
      <c r="M219" s="306" t="inlineStr">
        <is>
          <t>Паштеты "Печеночный с морковью ГОСТ" Фикс.вес 0,1 ТМ "Стародворье"</t>
        </is>
      </c>
      <c r="N219" s="307" t="n"/>
      <c r="O219" s="307" t="n"/>
      <c r="P219" s="307" t="n"/>
      <c r="Q219" s="258" t="n"/>
      <c r="R219" s="7" t="inlineStr"/>
      <c r="S219" s="7" t="inlineStr"/>
      <c r="T219" s="8" t="inlineStr">
        <is>
          <t>кг</t>
        </is>
      </c>
      <c r="U219" s="106" t="n">
        <v>0</v>
      </c>
      <c r="V219" s="107">
        <f>IFERROR(IF(U219="",0,CEILING((U219/$H219),1)*$H219),"")</f>
        <v/>
      </c>
      <c r="W219" s="9">
        <f>IFERROR(IF(V219=0,"",ROUNDUP(V219/H219,0)*0.00474),"")</f>
        <v/>
      </c>
      <c r="X219" s="10" t="inlineStr"/>
      <c r="Y219" s="11" t="inlineStr"/>
    </row>
    <row r="220" ht="14.45" customHeight="1">
      <c r="A220" s="136" t="inlineStr">
        <is>
          <t>SU002368</t>
        </is>
      </c>
      <c r="B220" s="136" t="inlineStr">
        <is>
          <t>P002648</t>
        </is>
      </c>
      <c r="C220" s="104" t="n">
        <v>4301180001</v>
      </c>
      <c r="D220" s="300" t="n">
        <v>4680115880016</v>
      </c>
      <c r="E220" s="258" t="n"/>
      <c r="F220" s="5" t="n">
        <v>0.1</v>
      </c>
      <c r="G220" s="6" t="n">
        <v>20</v>
      </c>
      <c r="H220" s="5" t="n">
        <v>2</v>
      </c>
      <c r="I220" s="5" t="n">
        <v>2.24</v>
      </c>
      <c r="J220" s="6" t="n">
        <v>238</v>
      </c>
      <c r="K220" s="105" t="inlineStr">
        <is>
          <t>РК</t>
        </is>
      </c>
      <c r="L220" s="6" t="n">
        <v>730</v>
      </c>
      <c r="M220" s="301" t="inlineStr">
        <is>
          <t>Паштеты Со сливочным маслом ГОСТ Бордо фикс.вес 0,1 Стародворье</t>
        </is>
      </c>
      <c r="N220" s="302" t="n"/>
      <c r="O220" s="302" t="n"/>
      <c r="P220" s="302" t="n"/>
      <c r="Q220" s="278" t="n"/>
      <c r="R220" s="7" t="inlineStr"/>
      <c r="S220" s="7" t="inlineStr"/>
      <c r="T220" s="8" t="inlineStr">
        <is>
          <t>кг</t>
        </is>
      </c>
      <c r="U220" s="106" t="n">
        <v>0</v>
      </c>
      <c r="V220" s="107">
        <f>IFERROR(IF(U220="",0,CEILING((U220/$H220),1)*$H220),"")</f>
        <v/>
      </c>
      <c r="W220" s="9">
        <f>IFERROR(IF(V220=0,"",ROUNDUP(V220/H220,0)*0.00474),"")</f>
        <v/>
      </c>
      <c r="X220" s="10" t="inlineStr"/>
      <c r="Y220" s="11" t="inlineStr"/>
    </row>
    <row r="221">
      <c r="A221" s="119" t="n"/>
      <c r="B221" s="289" t="n"/>
      <c r="C221" s="289" t="n"/>
      <c r="D221" s="289" t="n"/>
      <c r="E221" s="289" t="n"/>
      <c r="F221" s="289" t="n"/>
      <c r="G221" s="289" t="n"/>
      <c r="H221" s="289" t="n"/>
      <c r="I221" s="289" t="n"/>
      <c r="J221" s="289" t="n"/>
      <c r="K221" s="289" t="n"/>
      <c r="L221" s="303" t="n"/>
      <c r="M221" s="304" t="inlineStr">
        <is>
          <t>Итого</t>
        </is>
      </c>
      <c r="N221" s="267" t="n"/>
      <c r="O221" s="267" t="n"/>
      <c r="P221" s="267" t="n"/>
      <c r="Q221" s="267" t="n"/>
      <c r="R221" s="267" t="n"/>
      <c r="S221" s="268" t="n"/>
      <c r="T221" s="12" t="inlineStr">
        <is>
          <t>кор</t>
        </is>
      </c>
      <c r="U221" s="13">
        <f>IFERROR(U217/H217,"0")+IFERROR(U218/H218,"0")+IFERROR(U219/H219,"0")+IFERROR(U220/H220,"0")</f>
        <v/>
      </c>
      <c r="V221" s="13">
        <f>IFERROR(V217/H217,"0")+IFERROR(V218/H218,"0")+IFERROR(V219/H219,"0")+IFERROR(V220/H220,"0")</f>
        <v/>
      </c>
      <c r="W221" s="13">
        <f>IFERROR(IF(W217="",0,W217),"0")+IFERROR(IF(W218="",0,W218),"0")+IFERROR(IF(W219="",0,W219),"0")+IFERROR(IF(W220="",0,W220),"0")</f>
        <v/>
      </c>
      <c r="X221" s="14" t="n"/>
      <c r="Y221" s="14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305" t="n"/>
      <c r="M222" s="304" t="inlineStr">
        <is>
          <t>Итого</t>
        </is>
      </c>
      <c r="N222" s="267" t="n"/>
      <c r="O222" s="267" t="n"/>
      <c r="P222" s="267" t="n"/>
      <c r="Q222" s="267" t="n"/>
      <c r="R222" s="267" t="n"/>
      <c r="S222" s="268" t="n"/>
      <c r="T222" s="12" t="inlineStr">
        <is>
          <t>кг</t>
        </is>
      </c>
      <c r="U222" s="13">
        <f>IFERROR(SUM(U217:U220),"0")</f>
        <v/>
      </c>
      <c r="V222" s="13">
        <f>IFERROR(SUM(V217:V220),"0")</f>
        <v/>
      </c>
      <c r="W222" s="12" t="n"/>
      <c r="X222" s="14" t="n"/>
      <c r="Y222" s="14" t="n"/>
    </row>
    <row r="223">
      <c r="A223" s="112" t="inlineStr">
        <is>
          <t>Фирменная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12" t="n"/>
      <c r="Y223" s="112" t="n"/>
    </row>
    <row r="224">
      <c r="A224" s="134" t="inlineStr">
        <is>
          <t>Вареные колбасы</t>
        </is>
      </c>
      <c r="B224" s="295" t="n"/>
      <c r="C224" s="295" t="n"/>
      <c r="D224" s="295" t="n"/>
      <c r="E224" s="295" t="n"/>
      <c r="F224" s="295" t="n"/>
      <c r="G224" s="295" t="n"/>
      <c r="H224" s="295" t="n"/>
      <c r="I224" s="295" t="n"/>
      <c r="J224" s="295" t="n"/>
      <c r="K224" s="295" t="n"/>
      <c r="L224" s="295" t="n"/>
      <c r="M224" s="295" t="n"/>
      <c r="N224" s="295" t="n"/>
      <c r="O224" s="295" t="n"/>
      <c r="P224" s="295" t="n"/>
      <c r="Q224" s="295" t="n"/>
      <c r="R224" s="295" t="n"/>
      <c r="S224" s="295" t="n"/>
      <c r="T224" s="295" t="n"/>
      <c r="U224" s="295" t="n"/>
      <c r="V224" s="295" t="n"/>
      <c r="W224" s="295" t="n"/>
      <c r="X224" s="111" t="n"/>
      <c r="Y224" s="111" t="n"/>
    </row>
    <row r="225" ht="14.45" customHeight="1">
      <c r="A225" s="136" t="inlineStr">
        <is>
          <t>SU001793</t>
        </is>
      </c>
      <c r="B225" s="136" t="inlineStr">
        <is>
          <t>P001793</t>
        </is>
      </c>
      <c r="C225" s="104" t="n">
        <v>4301011315</v>
      </c>
      <c r="D225" s="300" t="n">
        <v>4607091387421</v>
      </c>
      <c r="E225" s="258" t="n"/>
      <c r="F225" s="5" t="n">
        <v>1.35</v>
      </c>
      <c r="G225" s="6" t="n">
        <v>8</v>
      </c>
      <c r="H225" s="5" t="n">
        <v>10.8</v>
      </c>
      <c r="I225" s="5" t="n">
        <v>11.28</v>
      </c>
      <c r="J225" s="6" t="n">
        <v>56</v>
      </c>
      <c r="K225" s="105" t="inlineStr">
        <is>
          <t>СК1</t>
        </is>
      </c>
      <c r="L225" s="6" t="n">
        <v>55</v>
      </c>
      <c r="M225" s="308" t="inlineStr">
        <is>
          <t>Вареные колбасы Докторская По-стародворски Фирменная Весовые П/а Стародворье</t>
        </is>
      </c>
      <c r="N225" s="307" t="n"/>
      <c r="O225" s="307" t="n"/>
      <c r="P225" s="307" t="n"/>
      <c r="Q225" s="258" t="n"/>
      <c r="R225" s="7" t="inlineStr"/>
      <c r="S225" s="7" t="inlineStr"/>
      <c r="T225" s="8" t="inlineStr">
        <is>
          <t>кг</t>
        </is>
      </c>
      <c r="U225" s="106" t="n">
        <v>0</v>
      </c>
      <c r="V225" s="107">
        <f>IFERROR(IF(U225="",0,CEILING((U225/$H225),1)*$H225),"")</f>
        <v/>
      </c>
      <c r="W225" s="9">
        <f>IFERROR(IF(V225=0,"",ROUNDUP(V225/H225,0)*0.02175),"")</f>
        <v/>
      </c>
      <c r="X225" s="10" t="inlineStr"/>
      <c r="Y225" s="11" t="inlineStr"/>
    </row>
    <row r="226" ht="14.45" customHeight="1">
      <c r="A226" s="136" t="inlineStr">
        <is>
          <t>SU001793</t>
        </is>
      </c>
      <c r="B226" s="136" t="inlineStr">
        <is>
          <t>P002227</t>
        </is>
      </c>
      <c r="C226" s="104" t="n">
        <v>4301011121</v>
      </c>
      <c r="D226" s="300" t="n">
        <v>4607091387421</v>
      </c>
      <c r="E226" s="258" t="n"/>
      <c r="F226" s="5" t="n">
        <v>1.35</v>
      </c>
      <c r="G226" s="6" t="n">
        <v>8</v>
      </c>
      <c r="H226" s="5" t="n">
        <v>10.8</v>
      </c>
      <c r="I226" s="5" t="n">
        <v>11.28</v>
      </c>
      <c r="J226" s="6" t="n">
        <v>48</v>
      </c>
      <c r="K226" s="105" t="inlineStr">
        <is>
          <t>ВЗ</t>
        </is>
      </c>
      <c r="L226" s="6" t="n">
        <v>55</v>
      </c>
      <c r="M226" s="308" t="inlineStr">
        <is>
          <t>Вареные колбасы Докторская По-стародворски Фирменная Весовые П/а Стародворье</t>
        </is>
      </c>
      <c r="N226" s="307" t="n"/>
      <c r="O226" s="307" t="n"/>
      <c r="P226" s="307" t="n"/>
      <c r="Q226" s="258" t="n"/>
      <c r="R226" s="7" t="inlineStr"/>
      <c r="S226" s="7" t="inlineStr"/>
      <c r="T226" s="8" t="inlineStr">
        <is>
          <t>кг</t>
        </is>
      </c>
      <c r="U226" s="106" t="n">
        <v>0</v>
      </c>
      <c r="V226" s="107">
        <f>IFERROR(IF(U226="",0,CEILING((U226/$H226),1)*$H226),"")</f>
        <v/>
      </c>
      <c r="W226" s="9">
        <f>IFERROR(IF(V226=0,"",ROUNDUP(V226/H226,0)*0.02039),"")</f>
        <v/>
      </c>
      <c r="X226" s="10" t="inlineStr"/>
      <c r="Y226" s="11" t="inlineStr"/>
    </row>
    <row r="227" ht="14.45" customHeight="1">
      <c r="A227" s="136" t="inlineStr">
        <is>
          <t>SU001799</t>
        </is>
      </c>
      <c r="B227" s="136" t="inlineStr">
        <is>
          <t>P001799</t>
        </is>
      </c>
      <c r="C227" s="104" t="n">
        <v>4301011322</v>
      </c>
      <c r="D227" s="300" t="n">
        <v>4607091387452</v>
      </c>
      <c r="E227" s="258" t="n"/>
      <c r="F227" s="5" t="n">
        <v>1.35</v>
      </c>
      <c r="G227" s="6" t="n">
        <v>8</v>
      </c>
      <c r="H227" s="5" t="n">
        <v>10.8</v>
      </c>
      <c r="I227" s="5" t="n">
        <v>11.28</v>
      </c>
      <c r="J227" s="6" t="n">
        <v>56</v>
      </c>
      <c r="K227" s="105" t="inlineStr">
        <is>
          <t>СК3</t>
        </is>
      </c>
      <c r="L227" s="6" t="n">
        <v>55</v>
      </c>
      <c r="M227" s="308" t="inlineStr">
        <is>
          <t>Вареные колбасы Молочная По-стародворски Фирменная Весовые П/а Стародворье</t>
        </is>
      </c>
      <c r="N227" s="307" t="n"/>
      <c r="O227" s="307" t="n"/>
      <c r="P227" s="307" t="n"/>
      <c r="Q227" s="258" t="n"/>
      <c r="R227" s="7" t="inlineStr"/>
      <c r="S227" s="7" t="inlineStr"/>
      <c r="T227" s="8" t="inlineStr">
        <is>
          <t>кг</t>
        </is>
      </c>
      <c r="U227" s="106" t="n">
        <v>0</v>
      </c>
      <c r="V227" s="107">
        <f>IFERROR(IF(U227="",0,CEILING((U227/$H227),1)*$H227),"")</f>
        <v/>
      </c>
      <c r="W227" s="9">
        <f>IFERROR(IF(V227=0,"",ROUNDUP(V227/H227,0)*0.02175),"")</f>
        <v/>
      </c>
      <c r="X227" s="10" t="inlineStr"/>
      <c r="Y227" s="11" t="inlineStr"/>
    </row>
    <row r="228" ht="14.45" customHeight="1">
      <c r="A228" s="136" t="inlineStr">
        <is>
          <t>SU001799</t>
        </is>
      </c>
      <c r="B228" s="136" t="inlineStr">
        <is>
          <t>P003076</t>
        </is>
      </c>
      <c r="C228" s="104" t="n">
        <v>4301011396</v>
      </c>
      <c r="D228" s="300" t="n">
        <v>4607091387452</v>
      </c>
      <c r="E228" s="258" t="n"/>
      <c r="F228" s="5" t="n">
        <v>1.35</v>
      </c>
      <c r="G228" s="6" t="n">
        <v>8</v>
      </c>
      <c r="H228" s="5" t="n">
        <v>10.8</v>
      </c>
      <c r="I228" s="5" t="n">
        <v>11.28</v>
      </c>
      <c r="J228" s="6" t="n">
        <v>48</v>
      </c>
      <c r="K228" s="105" t="inlineStr">
        <is>
          <t>ВЗ</t>
        </is>
      </c>
      <c r="L228" s="6" t="n">
        <v>55</v>
      </c>
      <c r="M228" s="308" t="inlineStr">
        <is>
          <t>Вареные колбасы Молочная По-стародворски Фирменная Весовые П/а Стародворье</t>
        </is>
      </c>
      <c r="N228" s="307" t="n"/>
      <c r="O228" s="307" t="n"/>
      <c r="P228" s="307" t="n"/>
      <c r="Q228" s="258" t="n"/>
      <c r="R228" s="7" t="inlineStr"/>
      <c r="S228" s="7" t="inlineStr"/>
      <c r="T228" s="8" t="inlineStr">
        <is>
          <t>кг</t>
        </is>
      </c>
      <c r="U228" s="106" t="n">
        <v>0</v>
      </c>
      <c r="V228" s="107">
        <f>IFERROR(IF(U228="",0,CEILING((U228/$H228),1)*$H228),"")</f>
        <v/>
      </c>
      <c r="W228" s="9">
        <f>IFERROR(IF(V228=0,"",ROUNDUP(V228/H228,0)*0.02039),"")</f>
        <v/>
      </c>
      <c r="X228" s="10" t="inlineStr"/>
      <c r="Y228" s="11" t="inlineStr"/>
    </row>
    <row r="229" ht="14.45" customHeight="1">
      <c r="A229" s="136" t="inlineStr">
        <is>
          <t>SU001792</t>
        </is>
      </c>
      <c r="B229" s="136" t="inlineStr">
        <is>
          <t>P001792</t>
        </is>
      </c>
      <c r="C229" s="104" t="n">
        <v>4301011313</v>
      </c>
      <c r="D229" s="300" t="n">
        <v>4607091385984</v>
      </c>
      <c r="E229" s="258" t="n"/>
      <c r="F229" s="5" t="n">
        <v>1.35</v>
      </c>
      <c r="G229" s="6" t="n">
        <v>8</v>
      </c>
      <c r="H229" s="5" t="n">
        <v>10.8</v>
      </c>
      <c r="I229" s="5" t="n">
        <v>11.28</v>
      </c>
      <c r="J229" s="6" t="n">
        <v>56</v>
      </c>
      <c r="K229" s="105" t="inlineStr">
        <is>
          <t>СК1</t>
        </is>
      </c>
      <c r="L229" s="6" t="n">
        <v>55</v>
      </c>
      <c r="M229" s="310" t="inlineStr">
        <is>
          <t>Вареные колбасы Русская По-стародворски Фирменная Весовые П/а Стародворье</t>
        </is>
      </c>
      <c r="N229" s="307" t="n"/>
      <c r="O229" s="307" t="n"/>
      <c r="P229" s="307" t="n"/>
      <c r="Q229" s="258" t="n"/>
      <c r="R229" s="7" t="inlineStr"/>
      <c r="S229" s="7" t="inlineStr"/>
      <c r="T229" s="8" t="inlineStr">
        <is>
          <t>кг</t>
        </is>
      </c>
      <c r="U229" s="106" t="n">
        <v>0</v>
      </c>
      <c r="V229" s="107">
        <f>IFERROR(IF(U229="",0,CEILING((U229/$H229),1)*$H229),"")</f>
        <v/>
      </c>
      <c r="W229" s="9">
        <f>IFERROR(IF(V229=0,"",ROUNDUP(V229/H229,0)*0.02175),"")</f>
        <v/>
      </c>
      <c r="X229" s="10" t="inlineStr"/>
      <c r="Y229" s="11" t="inlineStr"/>
    </row>
    <row r="230" ht="14.45" customHeight="1">
      <c r="A230" s="136" t="inlineStr">
        <is>
          <t>SU001794</t>
        </is>
      </c>
      <c r="B230" s="136" t="inlineStr">
        <is>
          <t>P001794</t>
        </is>
      </c>
      <c r="C230" s="104" t="n">
        <v>4301011316</v>
      </c>
      <c r="D230" s="300" t="n">
        <v>4607091387438</v>
      </c>
      <c r="E230" s="258" t="n"/>
      <c r="F230" s="5" t="n">
        <v>0.5</v>
      </c>
      <c r="G230" s="6" t="n">
        <v>10</v>
      </c>
      <c r="H230" s="5" t="n">
        <v>5</v>
      </c>
      <c r="I230" s="5" t="n">
        <v>5.24</v>
      </c>
      <c r="J230" s="6" t="n">
        <v>120</v>
      </c>
      <c r="K230" s="105" t="inlineStr">
        <is>
          <t>СК1</t>
        </is>
      </c>
      <c r="L230" s="6" t="n">
        <v>55</v>
      </c>
      <c r="M230" s="310" t="inlineStr">
        <is>
          <t>Вареные колбасы Докторская По-стародворски Фирменная Фикс.вес 0,5 П/а Стародворье</t>
        </is>
      </c>
      <c r="N230" s="307" t="n"/>
      <c r="O230" s="307" t="n"/>
      <c r="P230" s="307" t="n"/>
      <c r="Q230" s="258" t="n"/>
      <c r="R230" s="7" t="inlineStr"/>
      <c r="S230" s="7" t="inlineStr"/>
      <c r="T230" s="8" t="inlineStr">
        <is>
          <t>кг</t>
        </is>
      </c>
      <c r="U230" s="106" t="n">
        <v>25</v>
      </c>
      <c r="V230" s="107">
        <f>IFERROR(IF(U230="",0,CEILING((U230/$H230),1)*$H230),"")</f>
        <v/>
      </c>
      <c r="W230" s="9">
        <f>IFERROR(IF(V230=0,"",ROUNDUP(V230/H230,0)*0.00937),"")</f>
        <v/>
      </c>
      <c r="X230" s="10" t="inlineStr"/>
      <c r="Y230" s="11" t="inlineStr"/>
    </row>
    <row r="231" ht="14.45" customHeight="1">
      <c r="A231" s="136" t="inlineStr">
        <is>
          <t>SU001795</t>
        </is>
      </c>
      <c r="B231" s="136" t="inlineStr">
        <is>
          <t>P001795</t>
        </is>
      </c>
      <c r="C231" s="104" t="n">
        <v>4301011318</v>
      </c>
      <c r="D231" s="300" t="n">
        <v>4607091387469</v>
      </c>
      <c r="E231" s="258" t="n"/>
      <c r="F231" s="5" t="n">
        <v>0.5</v>
      </c>
      <c r="G231" s="6" t="n">
        <v>10</v>
      </c>
      <c r="H231" s="5" t="n">
        <v>5</v>
      </c>
      <c r="I231" s="5" t="n">
        <v>5.21</v>
      </c>
      <c r="J231" s="6" t="n">
        <v>120</v>
      </c>
      <c r="K231" s="105" t="inlineStr">
        <is>
          <t>СК2</t>
        </is>
      </c>
      <c r="L231" s="6" t="n">
        <v>55</v>
      </c>
      <c r="M231" s="301" t="inlineStr">
        <is>
          <t>Вареные колбасы Молочная По-стародворски Фирменная Фикс.вес 0,5 П/а Стародворье</t>
        </is>
      </c>
      <c r="N231" s="302" t="n"/>
      <c r="O231" s="302" t="n"/>
      <c r="P231" s="302" t="n"/>
      <c r="Q231" s="278" t="n"/>
      <c r="R231" s="7" t="inlineStr"/>
      <c r="S231" s="7" t="inlineStr"/>
      <c r="T231" s="8" t="inlineStr">
        <is>
          <t>кг</t>
        </is>
      </c>
      <c r="U231" s="106" t="n">
        <v>0</v>
      </c>
      <c r="V231" s="107">
        <f>IFERROR(IF(U231="",0,CEILING((U231/$H231),1)*$H231),"")</f>
        <v/>
      </c>
      <c r="W231" s="9">
        <f>IFERROR(IF(V231=0,"",ROUNDUP(V231/H231,0)*0.00937),"")</f>
        <v/>
      </c>
      <c r="X231" s="10" t="inlineStr"/>
      <c r="Y231" s="11" t="inlineStr"/>
    </row>
    <row r="232">
      <c r="A232" s="119" t="n"/>
      <c r="B232" s="289" t="n"/>
      <c r="C232" s="289" t="n"/>
      <c r="D232" s="289" t="n"/>
      <c r="E232" s="289" t="n"/>
      <c r="F232" s="289" t="n"/>
      <c r="G232" s="289" t="n"/>
      <c r="H232" s="289" t="n"/>
      <c r="I232" s="289" t="n"/>
      <c r="J232" s="289" t="n"/>
      <c r="K232" s="289" t="n"/>
      <c r="L232" s="303" t="n"/>
      <c r="M232" s="304" t="inlineStr">
        <is>
          <t>Итого</t>
        </is>
      </c>
      <c r="N232" s="267" t="n"/>
      <c r="O232" s="267" t="n"/>
      <c r="P232" s="267" t="n"/>
      <c r="Q232" s="267" t="n"/>
      <c r="R232" s="267" t="n"/>
      <c r="S232" s="268" t="n"/>
      <c r="T232" s="12" t="inlineStr">
        <is>
          <t>кор</t>
        </is>
      </c>
      <c r="U232" s="13">
        <f>IFERROR(U225/H225,"0")+IFERROR(U226/H226,"0")+IFERROR(U227/H227,"0")+IFERROR(U228/H228,"0")+IFERROR(U229/H229,"0")+IFERROR(U230/H230,"0")+IFERROR(U231/H231,"0")</f>
        <v/>
      </c>
      <c r="V232" s="13">
        <f>IFERROR(V225/H225,"0")+IFERROR(V226/H226,"0")+IFERROR(V227/H227,"0")+IFERROR(V228/H228,"0")+IFERROR(V229/H229,"0")+IFERROR(V230/H230,"0")+IFERROR(V231/H231,"0")</f>
        <v/>
      </c>
      <c r="W232" s="13">
        <f>IFERROR(IF(W225="",0,W225),"0")+IFERROR(IF(W226="",0,W226),"0")+IFERROR(IF(W227="",0,W227),"0")+IFERROR(IF(W228="",0,W228),"0")+IFERROR(IF(W229="",0,W229),"0")+IFERROR(IF(W230="",0,W230),"0")+IFERROR(IF(W231="",0,W231),"0")</f>
        <v/>
      </c>
      <c r="X232" s="14" t="n"/>
      <c r="Y232" s="1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305" t="n"/>
      <c r="M233" s="304" t="inlineStr">
        <is>
          <t>Итого</t>
        </is>
      </c>
      <c r="N233" s="267" t="n"/>
      <c r="O233" s="267" t="n"/>
      <c r="P233" s="267" t="n"/>
      <c r="Q233" s="267" t="n"/>
      <c r="R233" s="267" t="n"/>
      <c r="S233" s="268" t="n"/>
      <c r="T233" s="12" t="inlineStr">
        <is>
          <t>кг</t>
        </is>
      </c>
      <c r="U233" s="13">
        <f>IFERROR(SUM(U225:U231),"0")</f>
        <v/>
      </c>
      <c r="V233" s="13">
        <f>IFERROR(SUM(V225:V231),"0")</f>
        <v/>
      </c>
      <c r="W233" s="12" t="n"/>
      <c r="X233" s="14" t="n"/>
      <c r="Y233" s="14" t="n"/>
    </row>
    <row r="234">
      <c r="A234" s="134" t="inlineStr">
        <is>
          <t>Копченые колбасы</t>
        </is>
      </c>
      <c r="B234" s="295" t="n"/>
      <c r="C234" s="295" t="n"/>
      <c r="D234" s="295" t="n"/>
      <c r="E234" s="295" t="n"/>
      <c r="F234" s="295" t="n"/>
      <c r="G234" s="295" t="n"/>
      <c r="H234" s="295" t="n"/>
      <c r="I234" s="295" t="n"/>
      <c r="J234" s="295" t="n"/>
      <c r="K234" s="295" t="n"/>
      <c r="L234" s="295" t="n"/>
      <c r="M234" s="295" t="n"/>
      <c r="N234" s="295" t="n"/>
      <c r="O234" s="295" t="n"/>
      <c r="P234" s="295" t="n"/>
      <c r="Q234" s="295" t="n"/>
      <c r="R234" s="295" t="n"/>
      <c r="S234" s="295" t="n"/>
      <c r="T234" s="295" t="n"/>
      <c r="U234" s="295" t="n"/>
      <c r="V234" s="295" t="n"/>
      <c r="W234" s="295" t="n"/>
      <c r="X234" s="111" t="n"/>
      <c r="Y234" s="111" t="n"/>
    </row>
    <row r="235" ht="14.45" customHeight="1">
      <c r="A235" s="136" t="inlineStr">
        <is>
          <t>SU001801</t>
        </is>
      </c>
      <c r="B235" s="136" t="inlineStr">
        <is>
          <t>P003014</t>
        </is>
      </c>
      <c r="C235" s="104" t="n">
        <v>4301031154</v>
      </c>
      <c r="D235" s="300" t="n">
        <v>4607091387292</v>
      </c>
      <c r="E235" s="258" t="n"/>
      <c r="F235" s="5" t="n">
        <v>0.63</v>
      </c>
      <c r="G235" s="6" t="n">
        <v>6</v>
      </c>
      <c r="H235" s="5" t="n">
        <v>3.78</v>
      </c>
      <c r="I235" s="5" t="n">
        <v>4.04</v>
      </c>
      <c r="J235" s="6" t="n">
        <v>156</v>
      </c>
      <c r="K235" s="105" t="inlineStr">
        <is>
          <t>СК2</t>
        </is>
      </c>
      <c r="L235" s="6" t="n">
        <v>45</v>
      </c>
      <c r="M235" s="306" t="inlineStr">
        <is>
          <t>В/к колбасы Сервелатная По-стародворски Фирменная Весовые Фиброуз в/у Стародворье</t>
        </is>
      </c>
      <c r="N235" s="307" t="n"/>
      <c r="O235" s="307" t="n"/>
      <c r="P235" s="307" t="n"/>
      <c r="Q235" s="258" t="n"/>
      <c r="R235" s="7" t="inlineStr"/>
      <c r="S235" s="7" t="inlineStr"/>
      <c r="T235" s="8" t="inlineStr">
        <is>
          <t>кг</t>
        </is>
      </c>
      <c r="U235" s="106" t="n">
        <v>0</v>
      </c>
      <c r="V235" s="107">
        <f>IFERROR(IF(U235="",0,CEILING((U235/$H235),1)*$H235),"")</f>
        <v/>
      </c>
      <c r="W235" s="9">
        <f>IFERROR(IF(V235=0,"",ROUNDUP(V235/H235,0)*0.00753),"")</f>
        <v/>
      </c>
      <c r="X235" s="10" t="inlineStr"/>
      <c r="Y235" s="11" t="inlineStr"/>
    </row>
    <row r="236" ht="14.45" customHeight="1">
      <c r="A236" s="136" t="inlineStr">
        <is>
          <t>SU000231</t>
        </is>
      </c>
      <c r="B236" s="136" t="inlineStr">
        <is>
          <t>P003015</t>
        </is>
      </c>
      <c r="C236" s="104" t="n">
        <v>4301031155</v>
      </c>
      <c r="D236" s="300" t="n">
        <v>4607091387315</v>
      </c>
      <c r="E236" s="258" t="n"/>
      <c r="F236" s="5" t="n">
        <v>0.7</v>
      </c>
      <c r="G236" s="6" t="n">
        <v>4</v>
      </c>
      <c r="H236" s="5" t="n">
        <v>2.8</v>
      </c>
      <c r="I236" s="5" t="n">
        <v>3.048</v>
      </c>
      <c r="J236" s="6" t="n">
        <v>156</v>
      </c>
      <c r="K236" s="105" t="inlineStr">
        <is>
          <t>СК2</t>
        </is>
      </c>
      <c r="L236" s="6" t="n">
        <v>45</v>
      </c>
      <c r="M236" s="301" t="inlineStr">
        <is>
          <t>В/к колбасы Сервелатная По-стародворски Фирменная Фикс.вес 0,7 Фиброуз в/у Стародворье</t>
        </is>
      </c>
      <c r="N236" s="302" t="n"/>
      <c r="O236" s="302" t="n"/>
      <c r="P236" s="302" t="n"/>
      <c r="Q236" s="278" t="n"/>
      <c r="R236" s="7" t="inlineStr"/>
      <c r="S236" s="7" t="inlineStr"/>
      <c r="T236" s="8" t="inlineStr">
        <is>
          <t>кг</t>
        </is>
      </c>
      <c r="U236" s="106" t="n">
        <v>0</v>
      </c>
      <c r="V236" s="107">
        <f>IFERROR(IF(U236="",0,CEILING((U236/$H236),1)*$H236),"")</f>
        <v/>
      </c>
      <c r="W236" s="9">
        <f>IFERROR(IF(V236=0,"",ROUNDUP(V236/H236,0)*0.00753),"")</f>
        <v/>
      </c>
      <c r="X236" s="10" t="inlineStr"/>
      <c r="Y236" s="11" t="inlineStr"/>
    </row>
    <row r="237">
      <c r="A237" s="119" t="n"/>
      <c r="B237" s="289" t="n"/>
      <c r="C237" s="289" t="n"/>
      <c r="D237" s="289" t="n"/>
      <c r="E237" s="289" t="n"/>
      <c r="F237" s="289" t="n"/>
      <c r="G237" s="289" t="n"/>
      <c r="H237" s="289" t="n"/>
      <c r="I237" s="289" t="n"/>
      <c r="J237" s="289" t="n"/>
      <c r="K237" s="289" t="n"/>
      <c r="L237" s="303" t="n"/>
      <c r="M237" s="304" t="inlineStr">
        <is>
          <t>Итого</t>
        </is>
      </c>
      <c r="N237" s="267" t="n"/>
      <c r="O237" s="267" t="n"/>
      <c r="P237" s="267" t="n"/>
      <c r="Q237" s="267" t="n"/>
      <c r="R237" s="267" t="n"/>
      <c r="S237" s="268" t="n"/>
      <c r="T237" s="12" t="inlineStr">
        <is>
          <t>кор</t>
        </is>
      </c>
      <c r="U237" s="13">
        <f>IFERROR(U235/H235,"0")+IFERROR(U236/H236,"0")</f>
        <v/>
      </c>
      <c r="V237" s="13">
        <f>IFERROR(V235/H235,"0")+IFERROR(V236/H236,"0")</f>
        <v/>
      </c>
      <c r="W237" s="13">
        <f>IFERROR(IF(W235="",0,W235),"0")+IFERROR(IF(W236="",0,W236),"0")</f>
        <v/>
      </c>
      <c r="X237" s="14" t="n"/>
      <c r="Y237" s="14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05" t="n"/>
      <c r="M238" s="304" t="inlineStr">
        <is>
          <t>Итого</t>
        </is>
      </c>
      <c r="N238" s="267" t="n"/>
      <c r="O238" s="267" t="n"/>
      <c r="P238" s="267" t="n"/>
      <c r="Q238" s="267" t="n"/>
      <c r="R238" s="267" t="n"/>
      <c r="S238" s="268" t="n"/>
      <c r="T238" s="12" t="inlineStr">
        <is>
          <t>кг</t>
        </is>
      </c>
      <c r="U238" s="13">
        <f>IFERROR(SUM(U235:U236),"0")</f>
        <v/>
      </c>
      <c r="V238" s="13">
        <f>IFERROR(SUM(V235:V236),"0")</f>
        <v/>
      </c>
      <c r="W238" s="12" t="n"/>
      <c r="X238" s="14" t="n"/>
      <c r="Y238" s="14" t="n"/>
    </row>
    <row r="239">
      <c r="A239" s="112" t="inlineStr">
        <is>
          <t>Бавария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12" t="n"/>
      <c r="Y239" s="112" t="n"/>
    </row>
    <row r="240">
      <c r="A240" s="134" t="inlineStr">
        <is>
          <t>Копченые колбасы</t>
        </is>
      </c>
      <c r="B240" s="295" t="n"/>
      <c r="C240" s="295" t="n"/>
      <c r="D240" s="295" t="n"/>
      <c r="E240" s="295" t="n"/>
      <c r="F240" s="295" t="n"/>
      <c r="G240" s="295" t="n"/>
      <c r="H240" s="295" t="n"/>
      <c r="I240" s="295" t="n"/>
      <c r="J240" s="295" t="n"/>
      <c r="K240" s="295" t="n"/>
      <c r="L240" s="295" t="n"/>
      <c r="M240" s="295" t="n"/>
      <c r="N240" s="295" t="n"/>
      <c r="O240" s="295" t="n"/>
      <c r="P240" s="295" t="n"/>
      <c r="Q240" s="295" t="n"/>
      <c r="R240" s="295" t="n"/>
      <c r="S240" s="295" t="n"/>
      <c r="T240" s="295" t="n"/>
      <c r="U240" s="295" t="n"/>
      <c r="V240" s="295" t="n"/>
      <c r="W240" s="295" t="n"/>
      <c r="X240" s="111" t="n"/>
      <c r="Y240" s="111" t="n"/>
    </row>
    <row r="241" ht="14.45" customHeight="1">
      <c r="A241" s="136" t="inlineStr">
        <is>
          <t>SU002061</t>
        </is>
      </c>
      <c r="B241" s="136" t="inlineStr">
        <is>
          <t>P002232</t>
        </is>
      </c>
      <c r="C241" s="104" t="n">
        <v>4301030368</v>
      </c>
      <c r="D241" s="300" t="n">
        <v>4607091383232</v>
      </c>
      <c r="E241" s="258" t="n"/>
      <c r="F241" s="5" t="n">
        <v>0.28</v>
      </c>
      <c r="G241" s="6" t="n">
        <v>6</v>
      </c>
      <c r="H241" s="5" t="n">
        <v>1.68</v>
      </c>
      <c r="I241" s="5" t="n">
        <v>2.6</v>
      </c>
      <c r="J241" s="6" t="n">
        <v>156</v>
      </c>
      <c r="K241" s="105" t="inlineStr">
        <is>
          <t>СК2</t>
        </is>
      </c>
      <c r="L241" s="6" t="n">
        <v>35</v>
      </c>
      <c r="M241" s="306" t="inlineStr">
        <is>
          <t>П/к колбасы Баварские копченые Бавария Фикс.вес 0,28 NDX мгс Стародворье</t>
        </is>
      </c>
      <c r="N241" s="307" t="n"/>
      <c r="O241" s="307" t="n"/>
      <c r="P241" s="307" t="n"/>
      <c r="Q241" s="258" t="n"/>
      <c r="R241" s="7" t="inlineStr"/>
      <c r="S241" s="7" t="inlineStr"/>
      <c r="T241" s="8" t="inlineStr">
        <is>
          <t>кг</t>
        </is>
      </c>
      <c r="U241" s="106" t="n">
        <v>0</v>
      </c>
      <c r="V241" s="107">
        <f>IFERROR(IF(U241="",0,CEILING((U241/$H241),1)*$H241),"")</f>
        <v/>
      </c>
      <c r="W241" s="9">
        <f>IFERROR(IF(V241=0,"",ROUNDUP(V241/H241,0)*0.00753),"")</f>
        <v/>
      </c>
      <c r="X241" s="10" t="inlineStr"/>
      <c r="Y241" s="11" t="inlineStr"/>
    </row>
    <row r="242" ht="14.45" customHeight="1">
      <c r="A242" s="136" t="inlineStr">
        <is>
          <t>SU002252</t>
        </is>
      </c>
      <c r="B242" s="136" t="inlineStr">
        <is>
          <t>P002461</t>
        </is>
      </c>
      <c r="C242" s="104" t="n">
        <v>4301031066</v>
      </c>
      <c r="D242" s="300" t="n">
        <v>4607091383836</v>
      </c>
      <c r="E242" s="258" t="n"/>
      <c r="F242" s="5" t="n">
        <v>0.3</v>
      </c>
      <c r="G242" s="6" t="n">
        <v>6</v>
      </c>
      <c r="H242" s="5" t="n">
        <v>1.8</v>
      </c>
      <c r="I242" s="5" t="n">
        <v>2.048</v>
      </c>
      <c r="J242" s="6" t="n">
        <v>156</v>
      </c>
      <c r="K242" s="105" t="inlineStr">
        <is>
          <t>СК2</t>
        </is>
      </c>
      <c r="L242" s="6" t="n">
        <v>40</v>
      </c>
      <c r="M242" s="301" t="inlineStr">
        <is>
          <t>П/к колбасы Кракушка пряная с сальцем Бавария Фикс.вес 0,3 н/о в/у Стародворье</t>
        </is>
      </c>
      <c r="N242" s="302" t="n"/>
      <c r="O242" s="302" t="n"/>
      <c r="P242" s="302" t="n"/>
      <c r="Q242" s="278" t="n"/>
      <c r="R242" s="7" t="inlineStr"/>
      <c r="S242" s="7" t="inlineStr"/>
      <c r="T242" s="8" t="inlineStr">
        <is>
          <t>кг</t>
        </is>
      </c>
      <c r="U242" s="106" t="n">
        <v>0</v>
      </c>
      <c r="V242" s="107">
        <f>IFERROR(IF(U242="",0,CEILING((U242/$H242),1)*$H242),"")</f>
        <v/>
      </c>
      <c r="W242" s="9">
        <f>IFERROR(IF(V242=0,"",ROUNDUP(V242/H242,0)*0.00753),"")</f>
        <v/>
      </c>
      <c r="X242" s="10" t="inlineStr"/>
      <c r="Y242" s="11" t="inlineStr"/>
    </row>
    <row r="243">
      <c r="A243" s="119" t="n"/>
      <c r="B243" s="289" t="n"/>
      <c r="C243" s="289" t="n"/>
      <c r="D243" s="289" t="n"/>
      <c r="E243" s="289" t="n"/>
      <c r="F243" s="289" t="n"/>
      <c r="G243" s="289" t="n"/>
      <c r="H243" s="289" t="n"/>
      <c r="I243" s="289" t="n"/>
      <c r="J243" s="289" t="n"/>
      <c r="K243" s="289" t="n"/>
      <c r="L243" s="303" t="n"/>
      <c r="M243" s="304" t="inlineStr">
        <is>
          <t>Итого</t>
        </is>
      </c>
      <c r="N243" s="267" t="n"/>
      <c r="O243" s="267" t="n"/>
      <c r="P243" s="267" t="n"/>
      <c r="Q243" s="267" t="n"/>
      <c r="R243" s="267" t="n"/>
      <c r="S243" s="268" t="n"/>
      <c r="T243" s="12" t="inlineStr">
        <is>
          <t>кор</t>
        </is>
      </c>
      <c r="U243" s="13">
        <f>IFERROR(U241/H241,"0")+IFERROR(U242/H242,"0")</f>
        <v/>
      </c>
      <c r="V243" s="13">
        <f>IFERROR(V241/H241,"0")+IFERROR(V242/H242,"0")</f>
        <v/>
      </c>
      <c r="W243" s="13">
        <f>IFERROR(IF(W241="",0,W241),"0")+IFERROR(IF(W242="",0,W242),"0")</f>
        <v/>
      </c>
      <c r="X243" s="14" t="n"/>
      <c r="Y243" s="14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05" t="n"/>
      <c r="M244" s="304" t="inlineStr">
        <is>
          <t>Итого</t>
        </is>
      </c>
      <c r="N244" s="267" t="n"/>
      <c r="O244" s="267" t="n"/>
      <c r="P244" s="267" t="n"/>
      <c r="Q244" s="267" t="n"/>
      <c r="R244" s="267" t="n"/>
      <c r="S244" s="268" t="n"/>
      <c r="T244" s="12" t="inlineStr">
        <is>
          <t>кг</t>
        </is>
      </c>
      <c r="U244" s="13">
        <f>IFERROR(SUM(U241:U242),"0")</f>
        <v/>
      </c>
      <c r="V244" s="13">
        <f>IFERROR(SUM(V241:V242),"0")</f>
        <v/>
      </c>
      <c r="W244" s="12" t="n"/>
      <c r="X244" s="14" t="n"/>
      <c r="Y244" s="14" t="n"/>
    </row>
    <row r="245">
      <c r="A245" s="134" t="inlineStr">
        <is>
          <t>Сосиски</t>
        </is>
      </c>
      <c r="B245" s="295" t="n"/>
      <c r="C245" s="295" t="n"/>
      <c r="D245" s="295" t="n"/>
      <c r="E245" s="295" t="n"/>
      <c r="F245" s="295" t="n"/>
      <c r="G245" s="295" t="n"/>
      <c r="H245" s="295" t="n"/>
      <c r="I245" s="295" t="n"/>
      <c r="J245" s="295" t="n"/>
      <c r="K245" s="295" t="n"/>
      <c r="L245" s="295" t="n"/>
      <c r="M245" s="295" t="n"/>
      <c r="N245" s="295" t="n"/>
      <c r="O245" s="295" t="n"/>
      <c r="P245" s="295" t="n"/>
      <c r="Q245" s="295" t="n"/>
      <c r="R245" s="295" t="n"/>
      <c r="S245" s="295" t="n"/>
      <c r="T245" s="295" t="n"/>
      <c r="U245" s="295" t="n"/>
      <c r="V245" s="295" t="n"/>
      <c r="W245" s="295" t="n"/>
      <c r="X245" s="111" t="n"/>
      <c r="Y245" s="111" t="n"/>
    </row>
    <row r="246" ht="14.45" customHeight="1">
      <c r="A246" s="136" t="inlineStr">
        <is>
          <t>SU001835</t>
        </is>
      </c>
      <c r="B246" s="136" t="inlineStr">
        <is>
          <t>P002202</t>
        </is>
      </c>
      <c r="C246" s="104" t="n">
        <v>4301051142</v>
      </c>
      <c r="D246" s="300" t="n">
        <v>4607091387919</v>
      </c>
      <c r="E246" s="258" t="n"/>
      <c r="F246" s="5" t="n">
        <v>1.35</v>
      </c>
      <c r="G246" s="6" t="n">
        <v>6</v>
      </c>
      <c r="H246" s="5" t="n">
        <v>8.1</v>
      </c>
      <c r="I246" s="5" t="n">
        <v>8.664</v>
      </c>
      <c r="J246" s="6" t="n">
        <v>56</v>
      </c>
      <c r="K246" s="105" t="inlineStr">
        <is>
          <t>СК2</t>
        </is>
      </c>
      <c r="L246" s="6" t="n">
        <v>45</v>
      </c>
      <c r="M246" s="308" t="inlineStr">
        <is>
          <t>Сосиски Баварские Бавария Весовые П/а мгс Стародворье</t>
        </is>
      </c>
      <c r="N246" s="307" t="n"/>
      <c r="O246" s="307" t="n"/>
      <c r="P246" s="307" t="n"/>
      <c r="Q246" s="258" t="n"/>
      <c r="R246" s="7" t="inlineStr"/>
      <c r="S246" s="7" t="inlineStr"/>
      <c r="T246" s="8" t="inlineStr">
        <is>
          <t>кг</t>
        </is>
      </c>
      <c r="U246" s="106" t="n">
        <v>0</v>
      </c>
      <c r="V246" s="107">
        <f>IFERROR(IF(U246="",0,CEILING((U246/$H246),1)*$H246),"")</f>
        <v/>
      </c>
      <c r="W246" s="9">
        <f>IFERROR(IF(V246=0,"",ROUNDUP(V246/H246,0)*0.02175),"")</f>
        <v/>
      </c>
      <c r="X246" s="10" t="inlineStr"/>
      <c r="Y246" s="11" t="inlineStr"/>
    </row>
    <row r="247" ht="14.45" customHeight="1">
      <c r="A247" s="136" t="inlineStr">
        <is>
          <t>SU001836</t>
        </is>
      </c>
      <c r="B247" s="136" t="inlineStr">
        <is>
          <t>P002201</t>
        </is>
      </c>
      <c r="C247" s="104" t="n">
        <v>4301051109</v>
      </c>
      <c r="D247" s="300" t="n">
        <v>4607091383942</v>
      </c>
      <c r="E247" s="258" t="n"/>
      <c r="F247" s="5" t="n">
        <v>0.42</v>
      </c>
      <c r="G247" s="6" t="n">
        <v>6</v>
      </c>
      <c r="H247" s="5" t="n">
        <v>2.52</v>
      </c>
      <c r="I247" s="5" t="n">
        <v>2.792</v>
      </c>
      <c r="J247" s="6" t="n">
        <v>156</v>
      </c>
      <c r="K247" s="105" t="inlineStr">
        <is>
          <t>СК3</t>
        </is>
      </c>
      <c r="L247" s="6" t="n">
        <v>45</v>
      </c>
      <c r="M247" s="308" t="inlineStr">
        <is>
          <t>Сосиски Баварские Бавария Фикс.вес 0,42 П/а мгс Стародворье</t>
        </is>
      </c>
      <c r="N247" s="307" t="n"/>
      <c r="O247" s="307" t="n"/>
      <c r="P247" s="307" t="n"/>
      <c r="Q247" s="258" t="n"/>
      <c r="R247" s="7" t="inlineStr"/>
      <c r="S247" s="7" t="inlineStr"/>
      <c r="T247" s="8" t="inlineStr">
        <is>
          <t>кг</t>
        </is>
      </c>
      <c r="U247" s="106" t="n">
        <v>25.2</v>
      </c>
      <c r="V247" s="107">
        <f>IFERROR(IF(U247="",0,CEILING((U247/$H247),1)*$H247),"")</f>
        <v/>
      </c>
      <c r="W247" s="9">
        <f>IFERROR(IF(V247=0,"",ROUNDUP(V247/H247,0)*0.00753),"")</f>
        <v/>
      </c>
      <c r="X247" s="10" t="inlineStr"/>
      <c r="Y247" s="11" t="inlineStr"/>
    </row>
    <row r="248" ht="14.45" customHeight="1">
      <c r="A248" s="136" t="inlineStr">
        <is>
          <t>SU001970</t>
        </is>
      </c>
      <c r="B248" s="136" t="inlineStr">
        <is>
          <t>P001837</t>
        </is>
      </c>
      <c r="C248" s="104" t="n">
        <v>4301051300</v>
      </c>
      <c r="D248" s="300" t="n">
        <v>4607091383959</v>
      </c>
      <c r="E248" s="258" t="n"/>
      <c r="F248" s="5" t="n">
        <v>0.42</v>
      </c>
      <c r="G248" s="6" t="n">
        <v>6</v>
      </c>
      <c r="H248" s="5" t="n">
        <v>2.52</v>
      </c>
      <c r="I248" s="5" t="n">
        <v>2.78</v>
      </c>
      <c r="J248" s="6" t="n">
        <v>156</v>
      </c>
      <c r="K248" s="105" t="inlineStr">
        <is>
          <t>СК2</t>
        </is>
      </c>
      <c r="L248" s="6" t="n">
        <v>35</v>
      </c>
      <c r="M248" s="309" t="inlineStr">
        <is>
          <t>Сосиски Баварские с сыром Бавария Фикс.вес 0,42 ц/о Стародворье</t>
        </is>
      </c>
      <c r="N248" s="302" t="n"/>
      <c r="O248" s="302" t="n"/>
      <c r="P248" s="302" t="n"/>
      <c r="Q248" s="278" t="n"/>
      <c r="R248" s="7" t="inlineStr"/>
      <c r="S248" s="7" t="inlineStr"/>
      <c r="T248" s="8" t="inlineStr">
        <is>
          <t>кг</t>
        </is>
      </c>
      <c r="U248" s="106" t="n">
        <v>21</v>
      </c>
      <c r="V248" s="107">
        <f>IFERROR(IF(U248="",0,CEILING((U248/$H248),1)*$H248),"")</f>
        <v/>
      </c>
      <c r="W248" s="9">
        <f>IFERROR(IF(V248=0,"",ROUNDUP(V248/H248,0)*0.00753),"")</f>
        <v/>
      </c>
      <c r="X248" s="10" t="inlineStr"/>
      <c r="Y248" s="11" t="inlineStr"/>
    </row>
    <row r="249">
      <c r="A249" s="119" t="n"/>
      <c r="B249" s="289" t="n"/>
      <c r="C249" s="289" t="n"/>
      <c r="D249" s="289" t="n"/>
      <c r="E249" s="289" t="n"/>
      <c r="F249" s="289" t="n"/>
      <c r="G249" s="289" t="n"/>
      <c r="H249" s="289" t="n"/>
      <c r="I249" s="289" t="n"/>
      <c r="J249" s="289" t="n"/>
      <c r="K249" s="289" t="n"/>
      <c r="L249" s="303" t="n"/>
      <c r="M249" s="304" t="inlineStr">
        <is>
          <t>Итого</t>
        </is>
      </c>
      <c r="N249" s="267" t="n"/>
      <c r="O249" s="267" t="n"/>
      <c r="P249" s="267" t="n"/>
      <c r="Q249" s="267" t="n"/>
      <c r="R249" s="267" t="n"/>
      <c r="S249" s="268" t="n"/>
      <c r="T249" s="12" t="inlineStr">
        <is>
          <t>кор</t>
        </is>
      </c>
      <c r="U249" s="13">
        <f>IFERROR(U246/H246,"0")+IFERROR(U247/H247,"0")+IFERROR(U248/H248,"0")</f>
        <v/>
      </c>
      <c r="V249" s="13">
        <f>IFERROR(V246/H246,"0")+IFERROR(V247/H247,"0")+IFERROR(V248/H248,"0")</f>
        <v/>
      </c>
      <c r="W249" s="13">
        <f>IFERROR(IF(W246="",0,W246),"0")+IFERROR(IF(W247="",0,W247),"0")+IFERROR(IF(W248="",0,W248),"0")</f>
        <v/>
      </c>
      <c r="X249" s="14" t="n"/>
      <c r="Y249" s="14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05" t="n"/>
      <c r="M250" s="304" t="inlineStr">
        <is>
          <t>Итого</t>
        </is>
      </c>
      <c r="N250" s="267" t="n"/>
      <c r="O250" s="267" t="n"/>
      <c r="P250" s="267" t="n"/>
      <c r="Q250" s="267" t="n"/>
      <c r="R250" s="267" t="n"/>
      <c r="S250" s="268" t="n"/>
      <c r="T250" s="12" t="inlineStr">
        <is>
          <t>кг</t>
        </is>
      </c>
      <c r="U250" s="13">
        <f>IFERROR(SUM(U246:U248),"0")</f>
        <v/>
      </c>
      <c r="V250" s="13">
        <f>IFERROR(SUM(V246:V248),"0")</f>
        <v/>
      </c>
      <c r="W250" s="12" t="n"/>
      <c r="X250" s="14" t="n"/>
      <c r="Y250" s="14" t="n"/>
    </row>
    <row r="251">
      <c r="A251" s="134" t="inlineStr">
        <is>
          <t>Сардельки</t>
        </is>
      </c>
      <c r="B251" s="295" t="n"/>
      <c r="C251" s="295" t="n"/>
      <c r="D251" s="295" t="n"/>
      <c r="E251" s="295" t="n"/>
      <c r="F251" s="295" t="n"/>
      <c r="G251" s="295" t="n"/>
      <c r="H251" s="295" t="n"/>
      <c r="I251" s="295" t="n"/>
      <c r="J251" s="295" t="n"/>
      <c r="K251" s="295" t="n"/>
      <c r="L251" s="295" t="n"/>
      <c r="M251" s="295" t="n"/>
      <c r="N251" s="295" t="n"/>
      <c r="O251" s="295" t="n"/>
      <c r="P251" s="295" t="n"/>
      <c r="Q251" s="295" t="n"/>
      <c r="R251" s="295" t="n"/>
      <c r="S251" s="295" t="n"/>
      <c r="T251" s="295" t="n"/>
      <c r="U251" s="295" t="n"/>
      <c r="V251" s="295" t="n"/>
      <c r="W251" s="295" t="n"/>
      <c r="X251" s="111" t="n"/>
      <c r="Y251" s="111" t="n"/>
    </row>
    <row r="252" ht="14.45" customHeight="1">
      <c r="A252" s="136" t="inlineStr">
        <is>
          <t>SU002173</t>
        </is>
      </c>
      <c r="B252" s="136" t="inlineStr">
        <is>
          <t>P002361</t>
        </is>
      </c>
      <c r="C252" s="104" t="n">
        <v>4301060324</v>
      </c>
      <c r="D252" s="300" t="n">
        <v>4607091388831</v>
      </c>
      <c r="E252" s="258" t="n"/>
      <c r="F252" s="5" t="n">
        <v>0.38</v>
      </c>
      <c r="G252" s="6" t="n">
        <v>6</v>
      </c>
      <c r="H252" s="5" t="n">
        <v>2.28</v>
      </c>
      <c r="I252" s="5" t="n">
        <v>2.552</v>
      </c>
      <c r="J252" s="6" t="n">
        <v>156</v>
      </c>
      <c r="K252" s="105" t="inlineStr">
        <is>
          <t>СК2</t>
        </is>
      </c>
      <c r="L252" s="6" t="n">
        <v>40</v>
      </c>
      <c r="M252" s="301" t="inlineStr">
        <is>
          <t>Сардельки Баварские Бавария фикс.вес 0,38 п/а мгс Стародворье</t>
        </is>
      </c>
      <c r="N252" s="302" t="n"/>
      <c r="O252" s="302" t="n"/>
      <c r="P252" s="302" t="n"/>
      <c r="Q252" s="278" t="n"/>
      <c r="R252" s="7" t="inlineStr"/>
      <c r="S252" s="7" t="inlineStr"/>
      <c r="T252" s="8" t="inlineStr">
        <is>
          <t>кг</t>
        </is>
      </c>
      <c r="U252" s="106" t="n">
        <v>0</v>
      </c>
      <c r="V252" s="107">
        <f>IFERROR(IF(U252="",0,CEILING((U252/$H252),1)*$H252),"")</f>
        <v/>
      </c>
      <c r="W252" s="9">
        <f>IFERROR(IF(V252=0,"",ROUNDUP(V252/H252,0)*0.00753),"")</f>
        <v/>
      </c>
      <c r="X252" s="10" t="inlineStr"/>
      <c r="Y252" s="11" t="inlineStr"/>
    </row>
    <row r="253">
      <c r="A253" s="119" t="n"/>
      <c r="B253" s="289" t="n"/>
      <c r="C253" s="289" t="n"/>
      <c r="D253" s="289" t="n"/>
      <c r="E253" s="289" t="n"/>
      <c r="F253" s="289" t="n"/>
      <c r="G253" s="289" t="n"/>
      <c r="H253" s="289" t="n"/>
      <c r="I253" s="289" t="n"/>
      <c r="J253" s="289" t="n"/>
      <c r="K253" s="289" t="n"/>
      <c r="L253" s="303" t="n"/>
      <c r="M253" s="304" t="inlineStr">
        <is>
          <t>Итого</t>
        </is>
      </c>
      <c r="N253" s="267" t="n"/>
      <c r="O253" s="267" t="n"/>
      <c r="P253" s="267" t="n"/>
      <c r="Q253" s="267" t="n"/>
      <c r="R253" s="267" t="n"/>
      <c r="S253" s="268" t="n"/>
      <c r="T253" s="12" t="inlineStr">
        <is>
          <t>кор</t>
        </is>
      </c>
      <c r="U253" s="13">
        <f>IFERROR(U252/H252,"0")</f>
        <v/>
      </c>
      <c r="V253" s="13">
        <f>IFERROR(V252/H252,"0")</f>
        <v/>
      </c>
      <c r="W253" s="13">
        <f>IFERROR(IF(W252="",0,W252),"0")</f>
        <v/>
      </c>
      <c r="X253" s="14" t="n"/>
      <c r="Y253" s="14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305" t="n"/>
      <c r="M254" s="304" t="inlineStr">
        <is>
          <t>Итого</t>
        </is>
      </c>
      <c r="N254" s="267" t="n"/>
      <c r="O254" s="267" t="n"/>
      <c r="P254" s="267" t="n"/>
      <c r="Q254" s="267" t="n"/>
      <c r="R254" s="267" t="n"/>
      <c r="S254" s="268" t="n"/>
      <c r="T254" s="12" t="inlineStr">
        <is>
          <t>кг</t>
        </is>
      </c>
      <c r="U254" s="13">
        <f>IFERROR(SUM(U252:U252),"0")</f>
        <v/>
      </c>
      <c r="V254" s="13">
        <f>IFERROR(SUM(V252:V252),"0")</f>
        <v/>
      </c>
      <c r="W254" s="12" t="n"/>
      <c r="X254" s="14" t="n"/>
      <c r="Y254" s="14" t="n"/>
    </row>
    <row r="255">
      <c r="A255" s="134" t="inlineStr">
        <is>
          <t>Сырокопченые колбасы</t>
        </is>
      </c>
      <c r="B255" s="295" t="n"/>
      <c r="C255" s="295" t="n"/>
      <c r="D255" s="295" t="n"/>
      <c r="E255" s="295" t="n"/>
      <c r="F255" s="295" t="n"/>
      <c r="G255" s="295" t="n"/>
      <c r="H255" s="295" t="n"/>
      <c r="I255" s="295" t="n"/>
      <c r="J255" s="295" t="n"/>
      <c r="K255" s="295" t="n"/>
      <c r="L255" s="295" t="n"/>
      <c r="M255" s="295" t="n"/>
      <c r="N255" s="295" t="n"/>
      <c r="O255" s="295" t="n"/>
      <c r="P255" s="295" t="n"/>
      <c r="Q255" s="295" t="n"/>
      <c r="R255" s="295" t="n"/>
      <c r="S255" s="295" t="n"/>
      <c r="T255" s="295" t="n"/>
      <c r="U255" s="295" t="n"/>
      <c r="V255" s="295" t="n"/>
      <c r="W255" s="295" t="n"/>
      <c r="X255" s="111" t="n"/>
      <c r="Y255" s="111" t="n"/>
    </row>
    <row r="256" ht="14.45" customHeight="1">
      <c r="A256" s="136" t="inlineStr">
        <is>
          <t>SU002092</t>
        </is>
      </c>
      <c r="B256" s="136" t="inlineStr">
        <is>
          <t>P002290</t>
        </is>
      </c>
      <c r="C256" s="104" t="n">
        <v>4301032015</v>
      </c>
      <c r="D256" s="300" t="n">
        <v>4607091383102</v>
      </c>
      <c r="E256" s="258" t="n"/>
      <c r="F256" s="5" t="n">
        <v>0.17</v>
      </c>
      <c r="G256" s="6" t="n">
        <v>15</v>
      </c>
      <c r="H256" s="5" t="n">
        <v>2.55</v>
      </c>
      <c r="I256" s="5" t="n">
        <v>2.975</v>
      </c>
      <c r="J256" s="6" t="n">
        <v>156</v>
      </c>
      <c r="K256" s="105" t="inlineStr">
        <is>
          <t>АК</t>
        </is>
      </c>
      <c r="L256" s="6" t="n">
        <v>180</v>
      </c>
      <c r="M256" s="313" t="inlineStr">
        <is>
          <t>С/к колбасы Баварская Бавария Фикс.вес 0,17 б/о терм/п Стародворье</t>
        </is>
      </c>
      <c r="N256" s="302" t="n"/>
      <c r="O256" s="302" t="n"/>
      <c r="P256" s="302" t="n"/>
      <c r="Q256" s="278" t="n"/>
      <c r="R256" s="7" t="inlineStr"/>
      <c r="S256" s="7" t="inlineStr"/>
      <c r="T256" s="8" t="inlineStr">
        <is>
          <t>кг</t>
        </is>
      </c>
      <c r="U256" s="106" t="n">
        <v>0</v>
      </c>
      <c r="V256" s="107">
        <f>IFERROR(IF(U256="",0,CEILING((U256/$H256),1)*$H256),"")</f>
        <v/>
      </c>
      <c r="W256" s="9">
        <f>IFERROR(IF(V256=0,"",ROUNDUP(V256/H256,0)*0.00753),"")</f>
        <v/>
      </c>
      <c r="X256" s="10" t="inlineStr"/>
      <c r="Y256" s="11" t="inlineStr"/>
    </row>
    <row r="257">
      <c r="A257" s="119" t="n"/>
      <c r="B257" s="289" t="n"/>
      <c r="C257" s="289" t="n"/>
      <c r="D257" s="289" t="n"/>
      <c r="E257" s="289" t="n"/>
      <c r="F257" s="289" t="n"/>
      <c r="G257" s="289" t="n"/>
      <c r="H257" s="289" t="n"/>
      <c r="I257" s="289" t="n"/>
      <c r="J257" s="289" t="n"/>
      <c r="K257" s="289" t="n"/>
      <c r="L257" s="303" t="n"/>
      <c r="M257" s="304" t="inlineStr">
        <is>
          <t>Итого</t>
        </is>
      </c>
      <c r="N257" s="267" t="n"/>
      <c r="O257" s="267" t="n"/>
      <c r="P257" s="267" t="n"/>
      <c r="Q257" s="267" t="n"/>
      <c r="R257" s="267" t="n"/>
      <c r="S257" s="268" t="n"/>
      <c r="T257" s="12" t="inlineStr">
        <is>
          <t>кор</t>
        </is>
      </c>
      <c r="U257" s="13">
        <f>IFERROR(U256/H256,"0")</f>
        <v/>
      </c>
      <c r="V257" s="13">
        <f>IFERROR(V256/H256,"0")</f>
        <v/>
      </c>
      <c r="W257" s="13">
        <f>IFERROR(IF(W256="",0,W256),"0")</f>
        <v/>
      </c>
      <c r="X257" s="14" t="n"/>
      <c r="Y257" s="14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305" t="n"/>
      <c r="M258" s="304" t="inlineStr">
        <is>
          <t>Итого</t>
        </is>
      </c>
      <c r="N258" s="267" t="n"/>
      <c r="O258" s="267" t="n"/>
      <c r="P258" s="267" t="n"/>
      <c r="Q258" s="267" t="n"/>
      <c r="R258" s="267" t="n"/>
      <c r="S258" s="268" t="n"/>
      <c r="T258" s="12" t="inlineStr">
        <is>
          <t>кг</t>
        </is>
      </c>
      <c r="U258" s="13">
        <f>IFERROR(SUM(U256:U256),"0")</f>
        <v/>
      </c>
      <c r="V258" s="13">
        <f>IFERROR(SUM(V256:V256),"0")</f>
        <v/>
      </c>
      <c r="W258" s="12" t="n"/>
      <c r="X258" s="14" t="n"/>
      <c r="Y258" s="14" t="n"/>
    </row>
    <row r="259">
      <c r="A259" s="134" t="inlineStr">
        <is>
          <t>Сыровяленые колбасы</t>
        </is>
      </c>
      <c r="B259" s="295" t="n"/>
      <c r="C259" s="295" t="n"/>
      <c r="D259" s="295" t="n"/>
      <c r="E259" s="295" t="n"/>
      <c r="F259" s="295" t="n"/>
      <c r="G259" s="295" t="n"/>
      <c r="H259" s="295" t="n"/>
      <c r="I259" s="295" t="n"/>
      <c r="J259" s="295" t="n"/>
      <c r="K259" s="295" t="n"/>
      <c r="L259" s="295" t="n"/>
      <c r="M259" s="295" t="n"/>
      <c r="N259" s="295" t="n"/>
      <c r="O259" s="295" t="n"/>
      <c r="P259" s="295" t="n"/>
      <c r="Q259" s="295" t="n"/>
      <c r="R259" s="295" t="n"/>
      <c r="S259" s="295" t="n"/>
      <c r="T259" s="295" t="n"/>
      <c r="U259" s="295" t="n"/>
      <c r="V259" s="295" t="n"/>
      <c r="W259" s="295" t="n"/>
      <c r="X259" s="111" t="n"/>
      <c r="Y259" s="111" t="n"/>
    </row>
    <row r="260" ht="14.45" customHeight="1">
      <c r="A260" s="136" t="inlineStr">
        <is>
          <t>SU002457</t>
        </is>
      </c>
      <c r="B260" s="136" t="inlineStr">
        <is>
          <t>P002756</t>
        </is>
      </c>
      <c r="C260" s="104" t="n">
        <v>4301032026</v>
      </c>
      <c r="D260" s="300" t="n">
        <v>4607091389142</v>
      </c>
      <c r="E260" s="258" t="n"/>
      <c r="F260" s="5" t="n">
        <v>0.15</v>
      </c>
      <c r="G260" s="6" t="n">
        <v>10</v>
      </c>
      <c r="H260" s="5" t="n">
        <v>1.5</v>
      </c>
      <c r="I260" s="5" t="n">
        <v>1.76</v>
      </c>
      <c r="J260" s="6" t="n">
        <v>200</v>
      </c>
      <c r="K260" s="105" t="inlineStr">
        <is>
          <t>ДК</t>
        </is>
      </c>
      <c r="L260" s="6" t="n">
        <v>150</v>
      </c>
      <c r="M260" s="301" t="inlineStr">
        <is>
          <t>С/в колбасы Филейбургская мраморная Бавария Фикс.вес 0,15 б/о в/у 150 Стародворье</t>
        </is>
      </c>
      <c r="N260" s="302" t="n"/>
      <c r="O260" s="302" t="n"/>
      <c r="P260" s="302" t="n"/>
      <c r="Q260" s="278" t="n"/>
      <c r="R260" s="7" t="inlineStr"/>
      <c r="S260" s="7" t="inlineStr"/>
      <c r="T260" s="8" t="inlineStr">
        <is>
          <t>кг</t>
        </is>
      </c>
      <c r="U260" s="106" t="n">
        <v>0</v>
      </c>
      <c r="V260" s="107">
        <f>IFERROR(IF(U260="",0,CEILING((U260/$H260),1)*$H260),"")</f>
        <v/>
      </c>
      <c r="W260" s="9">
        <f>IFERROR(IF(V260=0,"",ROUNDUP(V260/H260,0)*0.00673),"")</f>
        <v/>
      </c>
      <c r="X260" s="10" t="inlineStr"/>
      <c r="Y260" s="11" t="inlineStr"/>
    </row>
    <row r="261">
      <c r="A261" s="119" t="n"/>
      <c r="B261" s="289" t="n"/>
      <c r="C261" s="289" t="n"/>
      <c r="D261" s="289" t="n"/>
      <c r="E261" s="289" t="n"/>
      <c r="F261" s="289" t="n"/>
      <c r="G261" s="289" t="n"/>
      <c r="H261" s="289" t="n"/>
      <c r="I261" s="289" t="n"/>
      <c r="J261" s="289" t="n"/>
      <c r="K261" s="289" t="n"/>
      <c r="L261" s="303" t="n"/>
      <c r="M261" s="304" t="inlineStr">
        <is>
          <t>Итого</t>
        </is>
      </c>
      <c r="N261" s="267" t="n"/>
      <c r="O261" s="267" t="n"/>
      <c r="P261" s="267" t="n"/>
      <c r="Q261" s="267" t="n"/>
      <c r="R261" s="267" t="n"/>
      <c r="S261" s="268" t="n"/>
      <c r="T261" s="12" t="inlineStr">
        <is>
          <t>кор</t>
        </is>
      </c>
      <c r="U261" s="13">
        <f>IFERROR(U260/H260,"0")</f>
        <v/>
      </c>
      <c r="V261" s="13">
        <f>IFERROR(V260/H260,"0")</f>
        <v/>
      </c>
      <c r="W261" s="13">
        <f>IFERROR(IF(W260="",0,W260),"0")</f>
        <v/>
      </c>
      <c r="X261" s="14" t="n"/>
      <c r="Y261" s="14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305" t="n"/>
      <c r="M262" s="304" t="inlineStr">
        <is>
          <t>Итого</t>
        </is>
      </c>
      <c r="N262" s="267" t="n"/>
      <c r="O262" s="267" t="n"/>
      <c r="P262" s="267" t="n"/>
      <c r="Q262" s="267" t="n"/>
      <c r="R262" s="267" t="n"/>
      <c r="S262" s="268" t="n"/>
      <c r="T262" s="12" t="inlineStr">
        <is>
          <t>кг</t>
        </is>
      </c>
      <c r="U262" s="13">
        <f>IFERROR(SUM(U260:U260),"0")</f>
        <v/>
      </c>
      <c r="V262" s="13">
        <f>IFERROR(SUM(V260:V260),"0")</f>
        <v/>
      </c>
      <c r="W262" s="12" t="n"/>
      <c r="X262" s="14" t="n"/>
      <c r="Y262" s="14" t="n"/>
    </row>
    <row r="263" ht="20.25" customHeight="1">
      <c r="A263" s="113" t="inlineStr">
        <is>
          <t>Особый рецепт</t>
        </is>
      </c>
      <c r="X263" s="113" t="n"/>
      <c r="Y263" s="113" t="n"/>
    </row>
    <row r="264">
      <c r="A264" s="112" t="inlineStr">
        <is>
          <t>Особая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12" t="n"/>
      <c r="Y264" s="112" t="n"/>
    </row>
    <row r="265">
      <c r="A265" s="134" t="inlineStr">
        <is>
          <t>Вареные колбасы</t>
        </is>
      </c>
      <c r="B265" s="295" t="n"/>
      <c r="C265" s="295" t="n"/>
      <c r="D265" s="295" t="n"/>
      <c r="E265" s="295" t="n"/>
      <c r="F265" s="295" t="n"/>
      <c r="G265" s="295" t="n"/>
      <c r="H265" s="295" t="n"/>
      <c r="I265" s="295" t="n"/>
      <c r="J265" s="295" t="n"/>
      <c r="K265" s="295" t="n"/>
      <c r="L265" s="295" t="n"/>
      <c r="M265" s="295" t="n"/>
      <c r="N265" s="295" t="n"/>
      <c r="O265" s="295" t="n"/>
      <c r="P265" s="295" t="n"/>
      <c r="Q265" s="295" t="n"/>
      <c r="R265" s="295" t="n"/>
      <c r="S265" s="295" t="n"/>
      <c r="T265" s="295" t="n"/>
      <c r="U265" s="295" t="n"/>
      <c r="V265" s="295" t="n"/>
      <c r="W265" s="295" t="n"/>
      <c r="X265" s="111" t="n"/>
      <c r="Y265" s="111" t="n"/>
    </row>
    <row r="266" ht="14.45" customHeight="1">
      <c r="A266" s="136" t="inlineStr">
        <is>
          <t>SU000251</t>
        </is>
      </c>
      <c r="B266" s="136" t="inlineStr">
        <is>
          <t>P002584</t>
        </is>
      </c>
      <c r="C266" s="104" t="n">
        <v>4301011339</v>
      </c>
      <c r="D266" s="300" t="n">
        <v>4607091383997</v>
      </c>
      <c r="E266" s="258" t="n"/>
      <c r="F266" s="5" t="n">
        <v>2.5</v>
      </c>
      <c r="G266" s="6" t="n">
        <v>6</v>
      </c>
      <c r="H266" s="5" t="n">
        <v>15</v>
      </c>
      <c r="I266" s="5" t="n">
        <v>15.48</v>
      </c>
      <c r="J266" s="6" t="n">
        <v>48</v>
      </c>
      <c r="K266" s="105" t="inlineStr">
        <is>
          <t>СК2</t>
        </is>
      </c>
      <c r="L266" s="6" t="n">
        <v>60</v>
      </c>
      <c r="M266" s="308" t="inlineStr">
        <is>
          <t>Вареные колбасы Докторская Особая Особая Весовые П/а Особый рецепт</t>
        </is>
      </c>
      <c r="N266" s="307" t="n"/>
      <c r="O266" s="307" t="n"/>
      <c r="P266" s="307" t="n"/>
      <c r="Q266" s="258" t="n"/>
      <c r="R266" s="7" t="inlineStr"/>
      <c r="S266" s="7" t="inlineStr"/>
      <c r="T266" s="8" t="inlineStr">
        <is>
          <t>кг</t>
        </is>
      </c>
      <c r="U266" s="106" t="n">
        <v>0</v>
      </c>
      <c r="V266" s="107">
        <f>IFERROR(IF(U266="",0,CEILING((U266/$H266),1)*$H266),"")</f>
        <v/>
      </c>
      <c r="W266" s="9">
        <f>IFERROR(IF(V266=0,"",ROUNDUP(V266/H266,0)*0.02175),"")</f>
        <v/>
      </c>
      <c r="X266" s="10" t="inlineStr"/>
      <c r="Y266" s="11" t="inlineStr"/>
    </row>
    <row r="267" ht="14.45" customHeight="1">
      <c r="A267" s="136" t="inlineStr">
        <is>
          <t>SU000251</t>
        </is>
      </c>
      <c r="B267" s="136" t="inlineStr">
        <is>
          <t>P002581</t>
        </is>
      </c>
      <c r="C267" s="104" t="n">
        <v>4301011239</v>
      </c>
      <c r="D267" s="300" t="n">
        <v>4607091383997</v>
      </c>
      <c r="E267" s="258" t="n"/>
      <c r="F267" s="5" t="n">
        <v>2.5</v>
      </c>
      <c r="G267" s="6" t="n">
        <v>6</v>
      </c>
      <c r="H267" s="5" t="n">
        <v>15</v>
      </c>
      <c r="I267" s="5" t="n">
        <v>15.48</v>
      </c>
      <c r="J267" s="6" t="n">
        <v>48</v>
      </c>
      <c r="K267" s="105" t="inlineStr">
        <is>
          <t>ВЗ</t>
        </is>
      </c>
      <c r="L267" s="6" t="n">
        <v>60</v>
      </c>
      <c r="M267" s="308" t="inlineStr">
        <is>
          <t>Вареные колбасы Докторская Особая Особая Весовые П/а Особый рецепт</t>
        </is>
      </c>
      <c r="N267" s="307" t="n"/>
      <c r="O267" s="307" t="n"/>
      <c r="P267" s="307" t="n"/>
      <c r="Q267" s="258" t="n"/>
      <c r="R267" s="7" t="inlineStr"/>
      <c r="S267" s="7" t="inlineStr"/>
      <c r="T267" s="8" t="inlineStr">
        <is>
          <t>кг</t>
        </is>
      </c>
      <c r="U267" s="106" t="n">
        <v>1200</v>
      </c>
      <c r="V267" s="107">
        <f>IFERROR(IF(U267="",0,CEILING((U267/$H267),1)*$H267),"")</f>
        <v/>
      </c>
      <c r="W267" s="9">
        <f>IFERROR(IF(V267=0,"",ROUNDUP(V267/H267,0)*0.02039),"")</f>
        <v/>
      </c>
      <c r="X267" s="10" t="inlineStr"/>
      <c r="Y267" s="11" t="inlineStr"/>
    </row>
    <row r="268" ht="14.45" customHeight="1">
      <c r="A268" s="136" t="inlineStr">
        <is>
          <t>SU001578</t>
        </is>
      </c>
      <c r="B268" s="136" t="inlineStr">
        <is>
          <t>P002562</t>
        </is>
      </c>
      <c r="C268" s="104" t="n">
        <v>4301011326</v>
      </c>
      <c r="D268" s="300" t="n">
        <v>4607091384130</v>
      </c>
      <c r="E268" s="258" t="n"/>
      <c r="F268" s="5" t="n">
        <v>2.5</v>
      </c>
      <c r="G268" s="6" t="n">
        <v>6</v>
      </c>
      <c r="H268" s="5" t="n">
        <v>15</v>
      </c>
      <c r="I268" s="5" t="n">
        <v>15.48</v>
      </c>
      <c r="J268" s="6" t="n">
        <v>48</v>
      </c>
      <c r="K268" s="105" t="inlineStr">
        <is>
          <t>СК2</t>
        </is>
      </c>
      <c r="L268" s="6" t="n">
        <v>60</v>
      </c>
      <c r="M268" s="308" t="inlineStr">
        <is>
          <t>Вареные колбасы Молочная Особая Особая Весовые П/а Особый рецепт</t>
        </is>
      </c>
      <c r="N268" s="307" t="n"/>
      <c r="O268" s="307" t="n"/>
      <c r="P268" s="307" t="n"/>
      <c r="Q268" s="258" t="n"/>
      <c r="R268" s="7" t="inlineStr"/>
      <c r="S268" s="7" t="inlineStr"/>
      <c r="T268" s="8" t="inlineStr">
        <is>
          <t>кг</t>
        </is>
      </c>
      <c r="U268" s="106" t="n">
        <v>0</v>
      </c>
      <c r="V268" s="107">
        <f>IFERROR(IF(U268="",0,CEILING((U268/$H268),1)*$H268),"")</f>
        <v/>
      </c>
      <c r="W268" s="9">
        <f>IFERROR(IF(V268=0,"",ROUNDUP(V268/H268,0)*0.02175),"")</f>
        <v/>
      </c>
      <c r="X268" s="10" t="inlineStr"/>
      <c r="Y268" s="11" t="inlineStr"/>
    </row>
    <row r="269" ht="14.45" customHeight="1">
      <c r="A269" s="136" t="inlineStr">
        <is>
          <t>SU001578</t>
        </is>
      </c>
      <c r="B269" s="136" t="inlineStr">
        <is>
          <t>P002582</t>
        </is>
      </c>
      <c r="C269" s="104" t="n">
        <v>4301011240</v>
      </c>
      <c r="D269" s="300" t="n">
        <v>4607091384130</v>
      </c>
      <c r="E269" s="258" t="n"/>
      <c r="F269" s="5" t="n">
        <v>2.5</v>
      </c>
      <c r="G269" s="6" t="n">
        <v>6</v>
      </c>
      <c r="H269" s="5" t="n">
        <v>15</v>
      </c>
      <c r="I269" s="5" t="n">
        <v>15.48</v>
      </c>
      <c r="J269" s="6" t="n">
        <v>48</v>
      </c>
      <c r="K269" s="105" t="inlineStr">
        <is>
          <t>ВЗ</t>
        </is>
      </c>
      <c r="L269" s="6" t="n">
        <v>60</v>
      </c>
      <c r="M269" s="308" t="inlineStr">
        <is>
          <t>Вареные колбасы Молочная Особая Особая Весовые П/а Особый рецепт</t>
        </is>
      </c>
      <c r="N269" s="307" t="n"/>
      <c r="O269" s="307" t="n"/>
      <c r="P269" s="307" t="n"/>
      <c r="Q269" s="258" t="n"/>
      <c r="R269" s="7" t="inlineStr"/>
      <c r="S269" s="7" t="inlineStr"/>
      <c r="T269" s="8" t="inlineStr">
        <is>
          <t>кг</t>
        </is>
      </c>
      <c r="U269" s="106" t="n">
        <v>200</v>
      </c>
      <c r="V269" s="107">
        <f>IFERROR(IF(U269="",0,CEILING((U269/$H269),1)*$H269),"")</f>
        <v/>
      </c>
      <c r="W269" s="9">
        <f>IFERROR(IF(V269=0,"",ROUNDUP(V269/H269,0)*0.02039),"")</f>
        <v/>
      </c>
      <c r="X269" s="10" t="inlineStr"/>
      <c r="Y269" s="11" t="inlineStr"/>
    </row>
    <row r="270" ht="14.45" customHeight="1">
      <c r="A270" s="136" t="inlineStr">
        <is>
          <t>SU000102</t>
        </is>
      </c>
      <c r="B270" s="136" t="inlineStr">
        <is>
          <t>P002564</t>
        </is>
      </c>
      <c r="C270" s="104" t="n">
        <v>4301011330</v>
      </c>
      <c r="D270" s="300" t="n">
        <v>4607091384147</v>
      </c>
      <c r="E270" s="258" t="n"/>
      <c r="F270" s="5" t="n">
        <v>2.5</v>
      </c>
      <c r="G270" s="6" t="n">
        <v>6</v>
      </c>
      <c r="H270" s="5" t="n">
        <v>15</v>
      </c>
      <c r="I270" s="5" t="n">
        <v>15.48</v>
      </c>
      <c r="J270" s="6" t="n">
        <v>48</v>
      </c>
      <c r="K270" s="105" t="inlineStr">
        <is>
          <t>СК2</t>
        </is>
      </c>
      <c r="L270" s="6" t="n">
        <v>60</v>
      </c>
      <c r="M270" s="308" t="inlineStr">
        <is>
          <t>Вареные колбасы Особая Особая Весовые П/а Особый рецепт</t>
        </is>
      </c>
      <c r="N270" s="307" t="n"/>
      <c r="O270" s="307" t="n"/>
      <c r="P270" s="307" t="n"/>
      <c r="Q270" s="258" t="n"/>
      <c r="R270" s="7" t="inlineStr"/>
      <c r="S270" s="7" t="inlineStr"/>
      <c r="T270" s="8" t="inlineStr">
        <is>
          <t>кг</t>
        </is>
      </c>
      <c r="U270" s="106" t="n">
        <v>0</v>
      </c>
      <c r="V270" s="107">
        <f>IFERROR(IF(U270="",0,CEILING((U270/$H270),1)*$H270),"")</f>
        <v/>
      </c>
      <c r="W270" s="9">
        <f>IFERROR(IF(V270=0,"",ROUNDUP(V270/H270,0)*0.02175),"")</f>
        <v/>
      </c>
      <c r="X270" s="10" t="inlineStr"/>
      <c r="Y270" s="11" t="inlineStr"/>
    </row>
    <row r="271" ht="14.45" customHeight="1">
      <c r="A271" s="136" t="inlineStr">
        <is>
          <t>SU000102</t>
        </is>
      </c>
      <c r="B271" s="136" t="inlineStr">
        <is>
          <t>P002580</t>
        </is>
      </c>
      <c r="C271" s="104" t="n">
        <v>4301011238</v>
      </c>
      <c r="D271" s="300" t="n">
        <v>4607091384147</v>
      </c>
      <c r="E271" s="258" t="n"/>
      <c r="F271" s="5" t="n">
        <v>2.5</v>
      </c>
      <c r="G271" s="6" t="n">
        <v>6</v>
      </c>
      <c r="H271" s="5" t="n">
        <v>15</v>
      </c>
      <c r="I271" s="5" t="n">
        <v>15.48</v>
      </c>
      <c r="J271" s="6" t="n">
        <v>48</v>
      </c>
      <c r="K271" s="105" t="inlineStr">
        <is>
          <t>ВЗ</t>
        </is>
      </c>
      <c r="L271" s="6" t="n">
        <v>60</v>
      </c>
      <c r="M271" s="308" t="inlineStr">
        <is>
          <t>Вареные колбасы Особая Особая Весовые П/а Особый рецепт</t>
        </is>
      </c>
      <c r="N271" s="307" t="n"/>
      <c r="O271" s="307" t="n"/>
      <c r="P271" s="307" t="n"/>
      <c r="Q271" s="258" t="n"/>
      <c r="R271" s="7" t="inlineStr"/>
      <c r="S271" s="7" t="inlineStr"/>
      <c r="T271" s="8" t="inlineStr">
        <is>
          <t>кг</t>
        </is>
      </c>
      <c r="U271" s="106" t="n">
        <v>300</v>
      </c>
      <c r="V271" s="107">
        <f>IFERROR(IF(U271="",0,CEILING((U271/$H271),1)*$H271),"")</f>
        <v/>
      </c>
      <c r="W271" s="9">
        <f>IFERROR(IF(V271=0,"",ROUNDUP(V271/H271,0)*0.02039),"")</f>
        <v/>
      </c>
      <c r="X271" s="10" t="inlineStr"/>
      <c r="Y271" s="11" t="inlineStr"/>
    </row>
    <row r="272" ht="14.45" customHeight="1">
      <c r="A272" s="136" t="inlineStr">
        <is>
          <t>SU001989</t>
        </is>
      </c>
      <c r="B272" s="136" t="inlineStr">
        <is>
          <t>P002560</t>
        </is>
      </c>
      <c r="C272" s="104" t="n">
        <v>4301011327</v>
      </c>
      <c r="D272" s="300" t="n">
        <v>4607091384154</v>
      </c>
      <c r="E272" s="258" t="n"/>
      <c r="F272" s="5" t="n">
        <v>0.5</v>
      </c>
      <c r="G272" s="6" t="n">
        <v>10</v>
      </c>
      <c r="H272" s="5" t="n">
        <v>5</v>
      </c>
      <c r="I272" s="5" t="n">
        <v>5.21</v>
      </c>
      <c r="J272" s="6" t="n">
        <v>120</v>
      </c>
      <c r="K272" s="105" t="inlineStr">
        <is>
          <t>СК2</t>
        </is>
      </c>
      <c r="L272" s="6" t="n">
        <v>60</v>
      </c>
      <c r="M272" s="310" t="inlineStr">
        <is>
          <t>Вареные колбасы Докторская Особая Особая Фикс.вес 0,5 П/а Особый рецепт</t>
        </is>
      </c>
      <c r="N272" s="307" t="n"/>
      <c r="O272" s="307" t="n"/>
      <c r="P272" s="307" t="n"/>
      <c r="Q272" s="258" t="n"/>
      <c r="R272" s="7" t="inlineStr"/>
      <c r="S272" s="7" t="inlineStr"/>
      <c r="T272" s="8" t="inlineStr">
        <is>
          <t>кг</t>
        </is>
      </c>
      <c r="U272" s="106" t="n">
        <v>0</v>
      </c>
      <c r="V272" s="107">
        <f>IFERROR(IF(U272="",0,CEILING((U272/$H272),1)*$H272),"")</f>
        <v/>
      </c>
      <c r="W272" s="9">
        <f>IFERROR(IF(V272=0,"",ROUNDUP(V272/H272,0)*0.00937),"")</f>
        <v/>
      </c>
      <c r="X272" s="10" t="inlineStr"/>
      <c r="Y272" s="11" t="inlineStr"/>
    </row>
    <row r="273" ht="14.45" customHeight="1">
      <c r="A273" s="136" t="inlineStr">
        <is>
          <t>SU000256</t>
        </is>
      </c>
      <c r="B273" s="136" t="inlineStr">
        <is>
          <t>P002565</t>
        </is>
      </c>
      <c r="C273" s="104" t="n">
        <v>4301011332</v>
      </c>
      <c r="D273" s="300" t="n">
        <v>4607091384161</v>
      </c>
      <c r="E273" s="258" t="n"/>
      <c r="F273" s="5" t="n">
        <v>0.5</v>
      </c>
      <c r="G273" s="6" t="n">
        <v>10</v>
      </c>
      <c r="H273" s="5" t="n">
        <v>5</v>
      </c>
      <c r="I273" s="5" t="n">
        <v>5.21</v>
      </c>
      <c r="J273" s="6" t="n">
        <v>120</v>
      </c>
      <c r="K273" s="105" t="inlineStr">
        <is>
          <t>СК2</t>
        </is>
      </c>
      <c r="L273" s="6" t="n">
        <v>60</v>
      </c>
      <c r="M273" s="312" t="inlineStr">
        <is>
          <t>Вареные колбасы Особая Особая Фикс.вес 0,5 П/а Особый рецепт</t>
        </is>
      </c>
      <c r="N273" s="302" t="n"/>
      <c r="O273" s="302" t="n"/>
      <c r="P273" s="302" t="n"/>
      <c r="Q273" s="278" t="n"/>
      <c r="R273" s="7" t="inlineStr"/>
      <c r="S273" s="7" t="inlineStr"/>
      <c r="T273" s="8" t="inlineStr">
        <is>
          <t>кг</t>
        </is>
      </c>
      <c r="U273" s="106" t="n">
        <v>7.5</v>
      </c>
      <c r="V273" s="107">
        <f>IFERROR(IF(U273="",0,CEILING((U273/$H273),1)*$H273),"")</f>
        <v/>
      </c>
      <c r="W273" s="9">
        <f>IFERROR(IF(V273=0,"",ROUNDUP(V273/H273,0)*0.00937),"")</f>
        <v/>
      </c>
      <c r="X273" s="10" t="inlineStr"/>
      <c r="Y273" s="11" t="inlineStr"/>
    </row>
    <row r="274">
      <c r="A274" s="119" t="n"/>
      <c r="B274" s="289" t="n"/>
      <c r="C274" s="289" t="n"/>
      <c r="D274" s="289" t="n"/>
      <c r="E274" s="289" t="n"/>
      <c r="F274" s="289" t="n"/>
      <c r="G274" s="289" t="n"/>
      <c r="H274" s="289" t="n"/>
      <c r="I274" s="289" t="n"/>
      <c r="J274" s="289" t="n"/>
      <c r="K274" s="289" t="n"/>
      <c r="L274" s="303" t="n"/>
      <c r="M274" s="304" t="inlineStr">
        <is>
          <t>Итого</t>
        </is>
      </c>
      <c r="N274" s="267" t="n"/>
      <c r="O274" s="267" t="n"/>
      <c r="P274" s="267" t="n"/>
      <c r="Q274" s="267" t="n"/>
      <c r="R274" s="267" t="n"/>
      <c r="S274" s="268" t="n"/>
      <c r="T274" s="12" t="inlineStr">
        <is>
          <t>кор</t>
        </is>
      </c>
      <c r="U274" s="13">
        <f>IFERROR(U266/H266,"0")+IFERROR(U267/H267,"0")+IFERROR(U268/H268,"0")+IFERROR(U269/H269,"0")+IFERROR(U270/H270,"0")+IFERROR(U271/H271,"0")+IFERROR(U272/H272,"0")+IFERROR(U273/H273,"0")</f>
        <v/>
      </c>
      <c r="V274" s="13">
        <f>IFERROR(V266/H266,"0")+IFERROR(V267/H267,"0")+IFERROR(V268/H268,"0")+IFERROR(V269/H269,"0")+IFERROR(V270/H270,"0")+IFERROR(V271/H271,"0")+IFERROR(V272/H272,"0")+IFERROR(V273/H273,"0")</f>
        <v/>
      </c>
      <c r="W274" s="13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/>
      </c>
      <c r="X274" s="14" t="n"/>
      <c r="Y274" s="14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305" t="n"/>
      <c r="M275" s="304" t="inlineStr">
        <is>
          <t>Итого</t>
        </is>
      </c>
      <c r="N275" s="267" t="n"/>
      <c r="O275" s="267" t="n"/>
      <c r="P275" s="267" t="n"/>
      <c r="Q275" s="267" t="n"/>
      <c r="R275" s="267" t="n"/>
      <c r="S275" s="268" t="n"/>
      <c r="T275" s="12" t="inlineStr">
        <is>
          <t>кг</t>
        </is>
      </c>
      <c r="U275" s="13">
        <f>IFERROR(SUM(U266:U273),"0")</f>
        <v/>
      </c>
      <c r="V275" s="13">
        <f>IFERROR(SUM(V266:V273),"0")</f>
        <v/>
      </c>
      <c r="W275" s="12" t="n"/>
      <c r="X275" s="14" t="n"/>
      <c r="Y275" s="14" t="n"/>
    </row>
    <row r="276">
      <c r="A276" s="134" t="inlineStr">
        <is>
          <t>Ветчины</t>
        </is>
      </c>
      <c r="B276" s="295" t="n"/>
      <c r="C276" s="295" t="n"/>
      <c r="D276" s="295" t="n"/>
      <c r="E276" s="295" t="n"/>
      <c r="F276" s="295" t="n"/>
      <c r="G276" s="295" t="n"/>
      <c r="H276" s="295" t="n"/>
      <c r="I276" s="295" t="n"/>
      <c r="J276" s="295" t="n"/>
      <c r="K276" s="295" t="n"/>
      <c r="L276" s="295" t="n"/>
      <c r="M276" s="295" t="n"/>
      <c r="N276" s="295" t="n"/>
      <c r="O276" s="295" t="n"/>
      <c r="P276" s="295" t="n"/>
      <c r="Q276" s="295" t="n"/>
      <c r="R276" s="295" t="n"/>
      <c r="S276" s="295" t="n"/>
      <c r="T276" s="295" t="n"/>
      <c r="U276" s="295" t="n"/>
      <c r="V276" s="295" t="n"/>
      <c r="W276" s="295" t="n"/>
      <c r="X276" s="111" t="n"/>
      <c r="Y276" s="111" t="n"/>
    </row>
    <row r="277" ht="14.45" customHeight="1">
      <c r="A277" s="136" t="inlineStr">
        <is>
          <t>SU000126</t>
        </is>
      </c>
      <c r="B277" s="136" t="inlineStr">
        <is>
          <t>P002555</t>
        </is>
      </c>
      <c r="C277" s="104" t="n">
        <v>4301020178</v>
      </c>
      <c r="D277" s="300" t="n">
        <v>4607091383980</v>
      </c>
      <c r="E277" s="258" t="n"/>
      <c r="F277" s="5" t="n">
        <v>2.5</v>
      </c>
      <c r="G277" s="6" t="n">
        <v>6</v>
      </c>
      <c r="H277" s="5" t="n">
        <v>15</v>
      </c>
      <c r="I277" s="5" t="n">
        <v>15.48</v>
      </c>
      <c r="J277" s="6" t="n">
        <v>48</v>
      </c>
      <c r="K277" s="105" t="inlineStr">
        <is>
          <t>СК1</t>
        </is>
      </c>
      <c r="L277" s="6" t="n">
        <v>50</v>
      </c>
      <c r="M277" s="308" t="inlineStr">
        <is>
          <t>Ветчины Нежная Особая Особая Весовые П/а Особый рецепт большой батон</t>
        </is>
      </c>
      <c r="N277" s="307" t="n"/>
      <c r="O277" s="307" t="n"/>
      <c r="P277" s="307" t="n"/>
      <c r="Q277" s="258" t="n"/>
      <c r="R277" s="7" t="inlineStr"/>
      <c r="S277" s="7" t="inlineStr"/>
      <c r="T277" s="8" t="inlineStr">
        <is>
          <t>кг</t>
        </is>
      </c>
      <c r="U277" s="106" t="n">
        <v>1500</v>
      </c>
      <c r="V277" s="107">
        <f>IFERROR(IF(U277="",0,CEILING((U277/$H277),1)*$H277),"")</f>
        <v/>
      </c>
      <c r="W277" s="9">
        <f>IFERROR(IF(V277=0,"",ROUNDUP(V277/H277,0)*0.02175),"")</f>
        <v/>
      </c>
      <c r="X277" s="10" t="inlineStr"/>
      <c r="Y277" s="11" t="inlineStr"/>
    </row>
    <row r="278" ht="14.45" customHeight="1">
      <c r="A278" s="136" t="inlineStr">
        <is>
          <t>SU002027</t>
        </is>
      </c>
      <c r="B278" s="136" t="inlineStr">
        <is>
          <t>P002556</t>
        </is>
      </c>
      <c r="C278" s="104" t="n">
        <v>4301020179</v>
      </c>
      <c r="D278" s="300" t="n">
        <v>4607091384178</v>
      </c>
      <c r="E278" s="258" t="n"/>
      <c r="F278" s="5" t="n">
        <v>0.4</v>
      </c>
      <c r="G278" s="6" t="n">
        <v>10</v>
      </c>
      <c r="H278" s="5" t="n">
        <v>4</v>
      </c>
      <c r="I278" s="5" t="n">
        <v>4.24</v>
      </c>
      <c r="J278" s="6" t="n">
        <v>120</v>
      </c>
      <c r="K278" s="105" t="inlineStr">
        <is>
          <t>СК1</t>
        </is>
      </c>
      <c r="L278" s="6" t="n">
        <v>50</v>
      </c>
      <c r="M278" s="312" t="inlineStr">
        <is>
          <t>Ветчины Нежная Особая Особая Фикс.вес 0,4 П/а Особый рецепт</t>
        </is>
      </c>
      <c r="N278" s="302" t="n"/>
      <c r="O278" s="302" t="n"/>
      <c r="P278" s="302" t="n"/>
      <c r="Q278" s="278" t="n"/>
      <c r="R278" s="7" t="inlineStr"/>
      <c r="S278" s="7" t="inlineStr"/>
      <c r="T278" s="8" t="inlineStr">
        <is>
          <t>кг</t>
        </is>
      </c>
      <c r="U278" s="106" t="n">
        <v>0</v>
      </c>
      <c r="V278" s="107">
        <f>IFERROR(IF(U278="",0,CEILING((U278/$H278),1)*$H278),"")</f>
        <v/>
      </c>
      <c r="W278" s="9">
        <f>IFERROR(IF(V278=0,"",ROUNDUP(V278/H278,0)*0.00937),"")</f>
        <v/>
      </c>
      <c r="X278" s="10" t="inlineStr"/>
      <c r="Y278" s="11" t="inlineStr"/>
    </row>
    <row r="279">
      <c r="A279" s="119" t="n"/>
      <c r="B279" s="289" t="n"/>
      <c r="C279" s="289" t="n"/>
      <c r="D279" s="289" t="n"/>
      <c r="E279" s="289" t="n"/>
      <c r="F279" s="289" t="n"/>
      <c r="G279" s="289" t="n"/>
      <c r="H279" s="289" t="n"/>
      <c r="I279" s="289" t="n"/>
      <c r="J279" s="289" t="n"/>
      <c r="K279" s="289" t="n"/>
      <c r="L279" s="303" t="n"/>
      <c r="M279" s="304" t="inlineStr">
        <is>
          <t>Итого</t>
        </is>
      </c>
      <c r="N279" s="267" t="n"/>
      <c r="O279" s="267" t="n"/>
      <c r="P279" s="267" t="n"/>
      <c r="Q279" s="267" t="n"/>
      <c r="R279" s="267" t="n"/>
      <c r="S279" s="268" t="n"/>
      <c r="T279" s="12" t="inlineStr">
        <is>
          <t>кор</t>
        </is>
      </c>
      <c r="U279" s="13">
        <f>IFERROR(U277/H277,"0")+IFERROR(U278/H278,"0")</f>
        <v/>
      </c>
      <c r="V279" s="13">
        <f>IFERROR(V277/H277,"0")+IFERROR(V278/H278,"0")</f>
        <v/>
      </c>
      <c r="W279" s="13">
        <f>IFERROR(IF(W277="",0,W277),"0")+IFERROR(IF(W278="",0,W278),"0")</f>
        <v/>
      </c>
      <c r="X279" s="14" t="n"/>
      <c r="Y279" s="1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305" t="n"/>
      <c r="M280" s="304" t="inlineStr">
        <is>
          <t>Итого</t>
        </is>
      </c>
      <c r="N280" s="267" t="n"/>
      <c r="O280" s="267" t="n"/>
      <c r="P280" s="267" t="n"/>
      <c r="Q280" s="267" t="n"/>
      <c r="R280" s="267" t="n"/>
      <c r="S280" s="268" t="n"/>
      <c r="T280" s="12" t="inlineStr">
        <is>
          <t>кг</t>
        </is>
      </c>
      <c r="U280" s="13">
        <f>IFERROR(SUM(U277:U278),"0")</f>
        <v/>
      </c>
      <c r="V280" s="13">
        <f>IFERROR(SUM(V277:V278),"0")</f>
        <v/>
      </c>
      <c r="W280" s="12" t="n"/>
      <c r="X280" s="14" t="n"/>
      <c r="Y280" s="14" t="n"/>
    </row>
    <row r="281">
      <c r="A281" s="134" t="inlineStr">
        <is>
          <t>Копченые колбасы</t>
        </is>
      </c>
      <c r="B281" s="295" t="n"/>
      <c r="C281" s="295" t="n"/>
      <c r="D281" s="295" t="n"/>
      <c r="E281" s="295" t="n"/>
      <c r="F281" s="295" t="n"/>
      <c r="G281" s="295" t="n"/>
      <c r="H281" s="295" t="n"/>
      <c r="I281" s="295" t="n"/>
      <c r="J281" s="295" t="n"/>
      <c r="K281" s="295" t="n"/>
      <c r="L281" s="295" t="n"/>
      <c r="M281" s="295" t="n"/>
      <c r="N281" s="295" t="n"/>
      <c r="O281" s="295" t="n"/>
      <c r="P281" s="295" t="n"/>
      <c r="Q281" s="295" t="n"/>
      <c r="R281" s="295" t="n"/>
      <c r="S281" s="295" t="n"/>
      <c r="T281" s="295" t="n"/>
      <c r="U281" s="295" t="n"/>
      <c r="V281" s="295" t="n"/>
      <c r="W281" s="295" t="n"/>
      <c r="X281" s="111" t="n"/>
      <c r="Y281" s="111" t="n"/>
    </row>
    <row r="282" ht="14.45" customHeight="1">
      <c r="A282" s="136" t="inlineStr">
        <is>
          <t>SU002362</t>
        </is>
      </c>
      <c r="B282" s="136" t="inlineStr">
        <is>
          <t>P002631</t>
        </is>
      </c>
      <c r="C282" s="104" t="n">
        <v>4301031141</v>
      </c>
      <c r="D282" s="300" t="n">
        <v>4607091384833</v>
      </c>
      <c r="E282" s="258" t="n"/>
      <c r="F282" s="5" t="n">
        <v>0.73</v>
      </c>
      <c r="G282" s="6" t="n">
        <v>6</v>
      </c>
      <c r="H282" s="5" t="n">
        <v>4.38</v>
      </c>
      <c r="I282" s="5" t="n">
        <v>4.58</v>
      </c>
      <c r="J282" s="6" t="n">
        <v>156</v>
      </c>
      <c r="K282" s="105" t="inlineStr">
        <is>
          <t>СК2</t>
        </is>
      </c>
      <c r="L282" s="6" t="n">
        <v>35</v>
      </c>
      <c r="M282" s="306" t="inlineStr">
        <is>
          <t>В/к колбасы Сервелат Филейный Особая Весовые Фиброуз в/у Особый рецепт</t>
        </is>
      </c>
      <c r="N282" s="307" t="n"/>
      <c r="O282" s="307" t="n"/>
      <c r="P282" s="307" t="n"/>
      <c r="Q282" s="258" t="n"/>
      <c r="R282" s="7" t="inlineStr"/>
      <c r="S282" s="7" t="inlineStr"/>
      <c r="T282" s="8" t="inlineStr">
        <is>
          <t>кг</t>
        </is>
      </c>
      <c r="U282" s="106" t="n">
        <v>0</v>
      </c>
      <c r="V282" s="107">
        <f>IFERROR(IF(U282="",0,CEILING((U282/$H282),1)*$H282),"")</f>
        <v/>
      </c>
      <c r="W282" s="9">
        <f>IFERROR(IF(V282=0,"",ROUNDUP(V282/H282,0)*0.00753),"")</f>
        <v/>
      </c>
      <c r="X282" s="10" t="inlineStr"/>
      <c r="Y282" s="11" t="inlineStr"/>
    </row>
    <row r="283" ht="14.45" customHeight="1">
      <c r="A283" s="136" t="inlineStr">
        <is>
          <t>SU002364</t>
        </is>
      </c>
      <c r="B283" s="136" t="inlineStr">
        <is>
          <t>P002633</t>
        </is>
      </c>
      <c r="C283" s="104" t="n">
        <v>4301031137</v>
      </c>
      <c r="D283" s="300" t="n">
        <v>4607091384857</v>
      </c>
      <c r="E283" s="258" t="n"/>
      <c r="F283" s="5" t="n">
        <v>0.73</v>
      </c>
      <c r="G283" s="6" t="n">
        <v>6</v>
      </c>
      <c r="H283" s="5" t="n">
        <v>4.38</v>
      </c>
      <c r="I283" s="5" t="n">
        <v>4.58</v>
      </c>
      <c r="J283" s="6" t="n">
        <v>156</v>
      </c>
      <c r="K283" s="105" t="inlineStr">
        <is>
          <t>СК2</t>
        </is>
      </c>
      <c r="L283" s="6" t="n">
        <v>35</v>
      </c>
      <c r="M283" s="301" t="inlineStr">
        <is>
          <t>В/к колбасы Чесночная Особая Весовые Фиброуз в/у Особый рецепт</t>
        </is>
      </c>
      <c r="N283" s="302" t="n"/>
      <c r="O283" s="302" t="n"/>
      <c r="P283" s="302" t="n"/>
      <c r="Q283" s="278" t="n"/>
      <c r="R283" s="7" t="inlineStr"/>
      <c r="S283" s="7" t="inlineStr"/>
      <c r="T283" s="8" t="inlineStr">
        <is>
          <t>кг</t>
        </is>
      </c>
      <c r="U283" s="106" t="n">
        <v>0</v>
      </c>
      <c r="V283" s="107">
        <f>IFERROR(IF(U283="",0,CEILING((U283/$H283),1)*$H283),"")</f>
        <v/>
      </c>
      <c r="W283" s="9">
        <f>IFERROR(IF(V283=0,"",ROUNDUP(V283/H283,0)*0.00753),"")</f>
        <v/>
      </c>
      <c r="X283" s="10" t="inlineStr"/>
      <c r="Y283" s="11" t="inlineStr"/>
    </row>
    <row r="284">
      <c r="A284" s="119" t="n"/>
      <c r="B284" s="289" t="n"/>
      <c r="C284" s="289" t="n"/>
      <c r="D284" s="289" t="n"/>
      <c r="E284" s="289" t="n"/>
      <c r="F284" s="289" t="n"/>
      <c r="G284" s="289" t="n"/>
      <c r="H284" s="289" t="n"/>
      <c r="I284" s="289" t="n"/>
      <c r="J284" s="289" t="n"/>
      <c r="K284" s="289" t="n"/>
      <c r="L284" s="303" t="n"/>
      <c r="M284" s="304" t="inlineStr">
        <is>
          <t>Итого</t>
        </is>
      </c>
      <c r="N284" s="267" t="n"/>
      <c r="O284" s="267" t="n"/>
      <c r="P284" s="267" t="n"/>
      <c r="Q284" s="267" t="n"/>
      <c r="R284" s="267" t="n"/>
      <c r="S284" s="268" t="n"/>
      <c r="T284" s="12" t="inlineStr">
        <is>
          <t>кор</t>
        </is>
      </c>
      <c r="U284" s="13">
        <f>IFERROR(U282/H282,"0")+IFERROR(U283/H283,"0")</f>
        <v/>
      </c>
      <c r="V284" s="13">
        <f>IFERROR(V282/H282,"0")+IFERROR(V283/H283,"0")</f>
        <v/>
      </c>
      <c r="W284" s="13">
        <f>IFERROR(IF(W282="",0,W282),"0")+IFERROR(IF(W283="",0,W283),"0")</f>
        <v/>
      </c>
      <c r="X284" s="14" t="n"/>
      <c r="Y284" s="14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305" t="n"/>
      <c r="M285" s="304" t="inlineStr">
        <is>
          <t>Итого</t>
        </is>
      </c>
      <c r="N285" s="267" t="n"/>
      <c r="O285" s="267" t="n"/>
      <c r="P285" s="267" t="n"/>
      <c r="Q285" s="267" t="n"/>
      <c r="R285" s="267" t="n"/>
      <c r="S285" s="268" t="n"/>
      <c r="T285" s="12" t="inlineStr">
        <is>
          <t>кг</t>
        </is>
      </c>
      <c r="U285" s="13">
        <f>IFERROR(SUM(U282:U283),"0")</f>
        <v/>
      </c>
      <c r="V285" s="13">
        <f>IFERROR(SUM(V282:V283),"0")</f>
        <v/>
      </c>
      <c r="W285" s="12" t="n"/>
      <c r="X285" s="14" t="n"/>
      <c r="Y285" s="14" t="n"/>
    </row>
    <row r="286">
      <c r="A286" s="134" t="inlineStr">
        <is>
          <t>Сосиски</t>
        </is>
      </c>
      <c r="B286" s="295" t="n"/>
      <c r="C286" s="295" t="n"/>
      <c r="D286" s="295" t="n"/>
      <c r="E286" s="295" t="n"/>
      <c r="F286" s="295" t="n"/>
      <c r="G286" s="295" t="n"/>
      <c r="H286" s="295" t="n"/>
      <c r="I286" s="295" t="n"/>
      <c r="J286" s="295" t="n"/>
      <c r="K286" s="295" t="n"/>
      <c r="L286" s="295" t="n"/>
      <c r="M286" s="295" t="n"/>
      <c r="N286" s="295" t="n"/>
      <c r="O286" s="295" t="n"/>
      <c r="P286" s="295" t="n"/>
      <c r="Q286" s="295" t="n"/>
      <c r="R286" s="295" t="n"/>
      <c r="S286" s="295" t="n"/>
      <c r="T286" s="295" t="n"/>
      <c r="U286" s="295" t="n"/>
      <c r="V286" s="295" t="n"/>
      <c r="W286" s="295" t="n"/>
      <c r="X286" s="111" t="n"/>
      <c r="Y286" s="111" t="n"/>
    </row>
    <row r="287" ht="14.45" customHeight="1">
      <c r="A287" s="136" t="inlineStr">
        <is>
          <t>SU000246</t>
        </is>
      </c>
      <c r="B287" s="136" t="inlineStr">
        <is>
          <t>P002690</t>
        </is>
      </c>
      <c r="C287" s="104" t="n">
        <v>4301051298</v>
      </c>
      <c r="D287" s="300" t="n">
        <v>4607091384260</v>
      </c>
      <c r="E287" s="258" t="n"/>
      <c r="F287" s="5" t="n">
        <v>1.3</v>
      </c>
      <c r="G287" s="6" t="n">
        <v>6</v>
      </c>
      <c r="H287" s="5" t="n">
        <v>7.8</v>
      </c>
      <c r="I287" s="5" t="n">
        <v>8.364000000000001</v>
      </c>
      <c r="J287" s="6" t="n">
        <v>56</v>
      </c>
      <c r="K287" s="105" t="inlineStr">
        <is>
          <t>СК2</t>
        </is>
      </c>
      <c r="L287" s="6" t="n">
        <v>35</v>
      </c>
      <c r="M287" s="309" t="inlineStr">
        <is>
          <t>Сосиски Молочные Оригинальные Особая Весовые П/а мгс Особый рецепт</t>
        </is>
      </c>
      <c r="N287" s="302" t="n"/>
      <c r="O287" s="302" t="n"/>
      <c r="P287" s="302" t="n"/>
      <c r="Q287" s="278" t="n"/>
      <c r="R287" s="7" t="inlineStr"/>
      <c r="S287" s="7" t="inlineStr"/>
      <c r="T287" s="8" t="inlineStr">
        <is>
          <t>кг</t>
        </is>
      </c>
      <c r="U287" s="106" t="n">
        <v>0</v>
      </c>
      <c r="V287" s="107">
        <f>IFERROR(IF(U287="",0,CEILING((U287/$H287),1)*$H287),"")</f>
        <v/>
      </c>
      <c r="W287" s="9">
        <f>IFERROR(IF(V287=0,"",ROUNDUP(V287/H287,0)*0.02175),"")</f>
        <v/>
      </c>
      <c r="X287" s="10" t="inlineStr"/>
      <c r="Y287" s="11" t="inlineStr"/>
    </row>
    <row r="288">
      <c r="A288" s="119" t="n"/>
      <c r="B288" s="289" t="n"/>
      <c r="C288" s="289" t="n"/>
      <c r="D288" s="289" t="n"/>
      <c r="E288" s="289" t="n"/>
      <c r="F288" s="289" t="n"/>
      <c r="G288" s="289" t="n"/>
      <c r="H288" s="289" t="n"/>
      <c r="I288" s="289" t="n"/>
      <c r="J288" s="289" t="n"/>
      <c r="K288" s="289" t="n"/>
      <c r="L288" s="303" t="n"/>
      <c r="M288" s="304" t="inlineStr">
        <is>
          <t>Итого</t>
        </is>
      </c>
      <c r="N288" s="267" t="n"/>
      <c r="O288" s="267" t="n"/>
      <c r="P288" s="267" t="n"/>
      <c r="Q288" s="267" t="n"/>
      <c r="R288" s="267" t="n"/>
      <c r="S288" s="268" t="n"/>
      <c r="T288" s="12" t="inlineStr">
        <is>
          <t>кор</t>
        </is>
      </c>
      <c r="U288" s="13">
        <f>IFERROR(U287/H287,"0")</f>
        <v/>
      </c>
      <c r="V288" s="13">
        <f>IFERROR(V287/H287,"0")</f>
        <v/>
      </c>
      <c r="W288" s="13">
        <f>IFERROR(IF(W287="",0,W287),"0")</f>
        <v/>
      </c>
      <c r="X288" s="14" t="n"/>
      <c r="Y288" s="14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305" t="n"/>
      <c r="M289" s="304" t="inlineStr">
        <is>
          <t>Итого</t>
        </is>
      </c>
      <c r="N289" s="267" t="n"/>
      <c r="O289" s="267" t="n"/>
      <c r="P289" s="267" t="n"/>
      <c r="Q289" s="267" t="n"/>
      <c r="R289" s="267" t="n"/>
      <c r="S289" s="268" t="n"/>
      <c r="T289" s="12" t="inlineStr">
        <is>
          <t>кг</t>
        </is>
      </c>
      <c r="U289" s="13">
        <f>IFERROR(SUM(U287:U287),"0")</f>
        <v/>
      </c>
      <c r="V289" s="13">
        <f>IFERROR(SUM(V287:V287),"0")</f>
        <v/>
      </c>
      <c r="W289" s="12" t="n"/>
      <c r="X289" s="14" t="n"/>
      <c r="Y289" s="14" t="n"/>
    </row>
    <row r="290">
      <c r="A290" s="134" t="inlineStr">
        <is>
          <t>Сардельки</t>
        </is>
      </c>
      <c r="B290" s="295" t="n"/>
      <c r="C290" s="295" t="n"/>
      <c r="D290" s="295" t="n"/>
      <c r="E290" s="295" t="n"/>
      <c r="F290" s="295" t="n"/>
      <c r="G290" s="295" t="n"/>
      <c r="H290" s="295" t="n"/>
      <c r="I290" s="295" t="n"/>
      <c r="J290" s="295" t="n"/>
      <c r="K290" s="295" t="n"/>
      <c r="L290" s="295" t="n"/>
      <c r="M290" s="295" t="n"/>
      <c r="N290" s="295" t="n"/>
      <c r="O290" s="295" t="n"/>
      <c r="P290" s="295" t="n"/>
      <c r="Q290" s="295" t="n"/>
      <c r="R290" s="295" t="n"/>
      <c r="S290" s="295" t="n"/>
      <c r="T290" s="295" t="n"/>
      <c r="U290" s="295" t="n"/>
      <c r="V290" s="295" t="n"/>
      <c r="W290" s="295" t="n"/>
      <c r="X290" s="111" t="n"/>
      <c r="Y290" s="111" t="n"/>
    </row>
    <row r="291" ht="14.45" customHeight="1">
      <c r="A291" s="136" t="inlineStr">
        <is>
          <t>SU002287</t>
        </is>
      </c>
      <c r="B291" s="136" t="inlineStr">
        <is>
          <t>P002490</t>
        </is>
      </c>
      <c r="C291" s="104" t="n">
        <v>4301060314</v>
      </c>
      <c r="D291" s="300" t="n">
        <v>4607091384673</v>
      </c>
      <c r="E291" s="258" t="n"/>
      <c r="F291" s="5" t="n">
        <v>1.3</v>
      </c>
      <c r="G291" s="6" t="n">
        <v>6</v>
      </c>
      <c r="H291" s="5" t="n">
        <v>7.8</v>
      </c>
      <c r="I291" s="5" t="n">
        <v>8.364000000000001</v>
      </c>
      <c r="J291" s="6" t="n">
        <v>56</v>
      </c>
      <c r="K291" s="105" t="inlineStr">
        <is>
          <t>СК2</t>
        </is>
      </c>
      <c r="L291" s="6" t="n">
        <v>30</v>
      </c>
      <c r="M291" s="312" t="inlineStr">
        <is>
          <t>Сардельки Сочные Особая Весовые NDX мгс Особый рецепт</t>
        </is>
      </c>
      <c r="N291" s="302" t="n"/>
      <c r="O291" s="302" t="n"/>
      <c r="P291" s="302" t="n"/>
      <c r="Q291" s="278" t="n"/>
      <c r="R291" s="7" t="inlineStr"/>
      <c r="S291" s="7" t="inlineStr"/>
      <c r="T291" s="8" t="inlineStr">
        <is>
          <t>кг</t>
        </is>
      </c>
      <c r="U291" s="106" t="n">
        <v>0</v>
      </c>
      <c r="V291" s="107">
        <f>IFERROR(IF(U291="",0,CEILING((U291/$H291),1)*$H291),"")</f>
        <v/>
      </c>
      <c r="W291" s="9">
        <f>IFERROR(IF(V291=0,"",ROUNDUP(V291/H291,0)*0.02175),"")</f>
        <v/>
      </c>
      <c r="X291" s="10" t="inlineStr"/>
      <c r="Y291" s="11" t="inlineStr"/>
    </row>
    <row r="292">
      <c r="A292" s="119" t="n"/>
      <c r="B292" s="289" t="n"/>
      <c r="C292" s="289" t="n"/>
      <c r="D292" s="289" t="n"/>
      <c r="E292" s="289" t="n"/>
      <c r="F292" s="289" t="n"/>
      <c r="G292" s="289" t="n"/>
      <c r="H292" s="289" t="n"/>
      <c r="I292" s="289" t="n"/>
      <c r="J292" s="289" t="n"/>
      <c r="K292" s="289" t="n"/>
      <c r="L292" s="303" t="n"/>
      <c r="M292" s="304" t="inlineStr">
        <is>
          <t>Итого</t>
        </is>
      </c>
      <c r="N292" s="267" t="n"/>
      <c r="O292" s="267" t="n"/>
      <c r="P292" s="267" t="n"/>
      <c r="Q292" s="267" t="n"/>
      <c r="R292" s="267" t="n"/>
      <c r="S292" s="268" t="n"/>
      <c r="T292" s="12" t="inlineStr">
        <is>
          <t>кор</t>
        </is>
      </c>
      <c r="U292" s="13">
        <f>IFERROR(U291/H291,"0")</f>
        <v/>
      </c>
      <c r="V292" s="13">
        <f>IFERROR(V291/H291,"0")</f>
        <v/>
      </c>
      <c r="W292" s="13">
        <f>IFERROR(IF(W291="",0,W291),"0")</f>
        <v/>
      </c>
      <c r="X292" s="14" t="n"/>
      <c r="Y292" s="1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305" t="n"/>
      <c r="M293" s="304" t="inlineStr">
        <is>
          <t>Итого</t>
        </is>
      </c>
      <c r="N293" s="267" t="n"/>
      <c r="O293" s="267" t="n"/>
      <c r="P293" s="267" t="n"/>
      <c r="Q293" s="267" t="n"/>
      <c r="R293" s="267" t="n"/>
      <c r="S293" s="268" t="n"/>
      <c r="T293" s="12" t="inlineStr">
        <is>
          <t>кг</t>
        </is>
      </c>
      <c r="U293" s="13">
        <f>IFERROR(SUM(U291:U291),"0")</f>
        <v/>
      </c>
      <c r="V293" s="13">
        <f>IFERROR(SUM(V291:V291),"0")</f>
        <v/>
      </c>
      <c r="W293" s="12" t="n"/>
      <c r="X293" s="14" t="n"/>
      <c r="Y293" s="14" t="n"/>
    </row>
    <row r="294">
      <c r="A294" s="112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12" t="n"/>
      <c r="Y294" s="112" t="n"/>
    </row>
    <row r="295">
      <c r="A295" s="134" t="inlineStr">
        <is>
          <t>Вареные колбасы</t>
        </is>
      </c>
      <c r="B295" s="295" t="n"/>
      <c r="C295" s="295" t="n"/>
      <c r="D295" s="295" t="n"/>
      <c r="E295" s="295" t="n"/>
      <c r="F295" s="295" t="n"/>
      <c r="G295" s="295" t="n"/>
      <c r="H295" s="295" t="n"/>
      <c r="I295" s="295" t="n"/>
      <c r="J295" s="295" t="n"/>
      <c r="K295" s="295" t="n"/>
      <c r="L295" s="295" t="n"/>
      <c r="M295" s="295" t="n"/>
      <c r="N295" s="295" t="n"/>
      <c r="O295" s="295" t="n"/>
      <c r="P295" s="295" t="n"/>
      <c r="Q295" s="295" t="n"/>
      <c r="R295" s="295" t="n"/>
      <c r="S295" s="295" t="n"/>
      <c r="T295" s="295" t="n"/>
      <c r="U295" s="295" t="n"/>
      <c r="V295" s="295" t="n"/>
      <c r="W295" s="295" t="n"/>
      <c r="X295" s="111" t="n"/>
      <c r="Y295" s="111" t="n"/>
    </row>
    <row r="296" ht="14.45" customHeight="1">
      <c r="A296" s="136" t="inlineStr">
        <is>
          <t>SU002899</t>
        </is>
      </c>
      <c r="B296" s="136" t="inlineStr">
        <is>
          <t>P003323</t>
        </is>
      </c>
      <c r="C296" s="104" t="n">
        <v>4301011483</v>
      </c>
      <c r="D296" s="300" t="n">
        <v>4680115881907</v>
      </c>
      <c r="E296" s="258" t="n"/>
      <c r="F296" s="5" t="n">
        <v>2.5</v>
      </c>
      <c r="G296" s="6" t="n">
        <v>6</v>
      </c>
      <c r="H296" s="5" t="n">
        <v>15</v>
      </c>
      <c r="I296" s="5" t="n">
        <v>15.48</v>
      </c>
      <c r="J296" s="6" t="n">
        <v>48</v>
      </c>
      <c r="K296" s="105" t="inlineStr">
        <is>
          <t>СК2</t>
        </is>
      </c>
      <c r="L296" s="6" t="n">
        <v>60</v>
      </c>
      <c r="M296" s="306" t="inlineStr">
        <is>
          <t>Вареные колбасы "Молочная оригинальная" Вес П/а ТМ "Особый рецепт" большой батон</t>
        </is>
      </c>
      <c r="N296" s="307" t="n"/>
      <c r="O296" s="307" t="n"/>
      <c r="P296" s="307" t="n"/>
      <c r="Q296" s="258" t="n"/>
      <c r="R296" s="7" t="inlineStr">
        <is>
          <t>05.07.2023</t>
        </is>
      </c>
      <c r="S296" s="7" t="inlineStr"/>
      <c r="T296" s="8" t="inlineStr">
        <is>
          <t>кг</t>
        </is>
      </c>
      <c r="U296" s="106" t="n">
        <v>0</v>
      </c>
      <c r="V296" s="107">
        <f>IFERROR(IF(U296="",0,CEILING((U296/$H296),1)*$H296),"")</f>
        <v/>
      </c>
      <c r="W296" s="9">
        <f>IFERROR(IF(V296=0,"",ROUNDUP(V296/H296,0)*0.02175),"")</f>
        <v/>
      </c>
      <c r="X296" s="10" t="inlineStr"/>
      <c r="Y296" s="11" t="inlineStr">
        <is>
          <t>Новинка</t>
        </is>
      </c>
    </row>
    <row r="297" ht="14.45" customHeight="1">
      <c r="A297" s="136" t="inlineStr">
        <is>
          <t>SU002073</t>
        </is>
      </c>
      <c r="B297" s="136" t="inlineStr">
        <is>
          <t>P002563</t>
        </is>
      </c>
      <c r="C297" s="104" t="n">
        <v>4301011324</v>
      </c>
      <c r="D297" s="300" t="n">
        <v>4607091384185</v>
      </c>
      <c r="E297" s="258" t="n"/>
      <c r="F297" s="5" t="n">
        <v>0.8</v>
      </c>
      <c r="G297" s="6" t="n">
        <v>15</v>
      </c>
      <c r="H297" s="5" t="n">
        <v>12</v>
      </c>
      <c r="I297" s="5" t="n">
        <v>12.48</v>
      </c>
      <c r="J297" s="6" t="n">
        <v>56</v>
      </c>
      <c r="K297" s="105" t="inlineStr">
        <is>
          <t>СК2</t>
        </is>
      </c>
      <c r="L297" s="6" t="n">
        <v>60</v>
      </c>
      <c r="M297" s="306" t="inlineStr">
        <is>
          <t>Вареные колбасы Докторская оригинальная Особая Без свинины Весовые П/а Особый рецепт</t>
        </is>
      </c>
      <c r="N297" s="307" t="n"/>
      <c r="O297" s="307" t="n"/>
      <c r="P297" s="307" t="n"/>
      <c r="Q297" s="258" t="n"/>
      <c r="R297" s="7" t="inlineStr"/>
      <c r="S297" s="7" t="inlineStr"/>
      <c r="T297" s="8" t="inlineStr">
        <is>
          <t>кг</t>
        </is>
      </c>
      <c r="U297" s="106" t="n">
        <v>0</v>
      </c>
      <c r="V297" s="107">
        <f>IFERROR(IF(U297="",0,CEILING((U297/$H297),1)*$H297),"")</f>
        <v/>
      </c>
      <c r="W297" s="9">
        <f>IFERROR(IF(V297=0,"",ROUNDUP(V297/H297,0)*0.02175),"")</f>
        <v/>
      </c>
      <c r="X297" s="10" t="inlineStr"/>
      <c r="Y297" s="11" t="inlineStr"/>
    </row>
    <row r="298" ht="14.45" customHeight="1">
      <c r="A298" s="136" t="inlineStr">
        <is>
          <t>SU002187</t>
        </is>
      </c>
      <c r="B298" s="136" t="inlineStr">
        <is>
          <t>P002559</t>
        </is>
      </c>
      <c r="C298" s="104" t="n">
        <v>4301011312</v>
      </c>
      <c r="D298" s="300" t="n">
        <v>4607091384192</v>
      </c>
      <c r="E298" s="258" t="n"/>
      <c r="F298" s="5" t="n">
        <v>1.8</v>
      </c>
      <c r="G298" s="6" t="n">
        <v>6</v>
      </c>
      <c r="H298" s="5" t="n">
        <v>10.8</v>
      </c>
      <c r="I298" s="5" t="n">
        <v>11.28</v>
      </c>
      <c r="J298" s="6" t="n">
        <v>56</v>
      </c>
      <c r="K298" s="105" t="inlineStr">
        <is>
          <t>СК1</t>
        </is>
      </c>
      <c r="L298" s="6" t="n">
        <v>60</v>
      </c>
      <c r="M298" s="311" t="inlineStr">
        <is>
          <t>Вареные колбасы Докторская оригинальная Особая Без свинины Весовые П/а Особый рецепт большой батон</t>
        </is>
      </c>
      <c r="N298" s="307" t="n"/>
      <c r="O298" s="307" t="n"/>
      <c r="P298" s="307" t="n"/>
      <c r="Q298" s="258" t="n"/>
      <c r="R298" s="7" t="inlineStr"/>
      <c r="S298" s="7" t="inlineStr"/>
      <c r="T298" s="8" t="inlineStr">
        <is>
          <t>кг</t>
        </is>
      </c>
      <c r="U298" s="106" t="n">
        <v>0</v>
      </c>
      <c r="V298" s="107">
        <f>IFERROR(IF(U298="",0,CEILING((U298/$H298),1)*$H298),"")</f>
        <v/>
      </c>
      <c r="W298" s="9">
        <f>IFERROR(IF(V298=0,"",ROUNDUP(V298/H298,0)*0.02175),"")</f>
        <v/>
      </c>
      <c r="X298" s="10" t="inlineStr"/>
      <c r="Y298" s="11" t="inlineStr"/>
    </row>
    <row r="299" ht="14.45" customHeight="1">
      <c r="A299" s="136" t="inlineStr">
        <is>
          <t>SU002462</t>
        </is>
      </c>
      <c r="B299" s="136" t="inlineStr">
        <is>
          <t>P002768</t>
        </is>
      </c>
      <c r="C299" s="104" t="n">
        <v>4301011303</v>
      </c>
      <c r="D299" s="300" t="n">
        <v>4607091384680</v>
      </c>
      <c r="E299" s="258" t="n"/>
      <c r="F299" s="5" t="n">
        <v>0.4</v>
      </c>
      <c r="G299" s="6" t="n">
        <v>10</v>
      </c>
      <c r="H299" s="5" t="n">
        <v>4</v>
      </c>
      <c r="I299" s="5" t="n">
        <v>4.21</v>
      </c>
      <c r="J299" s="6" t="n">
        <v>120</v>
      </c>
      <c r="K299" s="105" t="inlineStr">
        <is>
          <t>СК2</t>
        </is>
      </c>
      <c r="L299" s="6" t="n">
        <v>60</v>
      </c>
      <c r="M299" s="301" t="inlineStr">
        <is>
          <t>Вареные колбасы Докторская оригинальная Особая Без свинины Фикс.вес 0,4 П/а Особый рецепт</t>
        </is>
      </c>
      <c r="N299" s="302" t="n"/>
      <c r="O299" s="302" t="n"/>
      <c r="P299" s="302" t="n"/>
      <c r="Q299" s="278" t="n"/>
      <c r="R299" s="7" t="inlineStr"/>
      <c r="S299" s="7" t="inlineStr"/>
      <c r="T299" s="8" t="inlineStr">
        <is>
          <t>кг</t>
        </is>
      </c>
      <c r="U299" s="106" t="n">
        <v>0</v>
      </c>
      <c r="V299" s="107">
        <f>IFERROR(IF(U299="",0,CEILING((U299/$H299),1)*$H299),"")</f>
        <v/>
      </c>
      <c r="W299" s="9">
        <f>IFERROR(IF(V299=0,"",ROUNDUP(V299/H299,0)*0.00937),"")</f>
        <v/>
      </c>
      <c r="X299" s="10" t="inlineStr"/>
      <c r="Y299" s="11" t="inlineStr"/>
    </row>
    <row r="300">
      <c r="A300" s="119" t="n"/>
      <c r="B300" s="289" t="n"/>
      <c r="C300" s="289" t="n"/>
      <c r="D300" s="289" t="n"/>
      <c r="E300" s="289" t="n"/>
      <c r="F300" s="289" t="n"/>
      <c r="G300" s="289" t="n"/>
      <c r="H300" s="289" t="n"/>
      <c r="I300" s="289" t="n"/>
      <c r="J300" s="289" t="n"/>
      <c r="K300" s="289" t="n"/>
      <c r="L300" s="303" t="n"/>
      <c r="M300" s="304" t="inlineStr">
        <is>
          <t>Итого</t>
        </is>
      </c>
      <c r="N300" s="267" t="n"/>
      <c r="O300" s="267" t="n"/>
      <c r="P300" s="267" t="n"/>
      <c r="Q300" s="267" t="n"/>
      <c r="R300" s="267" t="n"/>
      <c r="S300" s="268" t="n"/>
      <c r="T300" s="12" t="inlineStr">
        <is>
          <t>кор</t>
        </is>
      </c>
      <c r="U300" s="13">
        <f>IFERROR(U296/H296,"0")+IFERROR(U297/H297,"0")+IFERROR(U298/H298,"0")+IFERROR(U299/H299,"0")</f>
        <v/>
      </c>
      <c r="V300" s="13">
        <f>IFERROR(V296/H296,"0")+IFERROR(V297/H297,"0")+IFERROR(V298/H298,"0")+IFERROR(V299/H299,"0")</f>
        <v/>
      </c>
      <c r="W300" s="13">
        <f>IFERROR(IF(W296="",0,W296),"0")+IFERROR(IF(W297="",0,W297),"0")+IFERROR(IF(W298="",0,W298),"0")+IFERROR(IF(W299="",0,W299),"0")</f>
        <v/>
      </c>
      <c r="X300" s="14" t="n"/>
      <c r="Y300" s="14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305" t="n"/>
      <c r="M301" s="304" t="inlineStr">
        <is>
          <t>Итого</t>
        </is>
      </c>
      <c r="N301" s="267" t="n"/>
      <c r="O301" s="267" t="n"/>
      <c r="P301" s="267" t="n"/>
      <c r="Q301" s="267" t="n"/>
      <c r="R301" s="267" t="n"/>
      <c r="S301" s="268" t="n"/>
      <c r="T301" s="12" t="inlineStr">
        <is>
          <t>кг</t>
        </is>
      </c>
      <c r="U301" s="13">
        <f>IFERROR(SUM(U296:U299),"0")</f>
        <v/>
      </c>
      <c r="V301" s="13">
        <f>IFERROR(SUM(V296:V299),"0")</f>
        <v/>
      </c>
      <c r="W301" s="12" t="n"/>
      <c r="X301" s="14" t="n"/>
      <c r="Y301" s="14" t="n"/>
    </row>
    <row r="302">
      <c r="A302" s="134" t="inlineStr">
        <is>
          <t>Копченые колбасы</t>
        </is>
      </c>
      <c r="B302" s="295" t="n"/>
      <c r="C302" s="295" t="n"/>
      <c r="D302" s="295" t="n"/>
      <c r="E302" s="295" t="n"/>
      <c r="F302" s="295" t="n"/>
      <c r="G302" s="295" t="n"/>
      <c r="H302" s="295" t="n"/>
      <c r="I302" s="295" t="n"/>
      <c r="J302" s="295" t="n"/>
      <c r="K302" s="295" t="n"/>
      <c r="L302" s="295" t="n"/>
      <c r="M302" s="295" t="n"/>
      <c r="N302" s="295" t="n"/>
      <c r="O302" s="295" t="n"/>
      <c r="P302" s="295" t="n"/>
      <c r="Q302" s="295" t="n"/>
      <c r="R302" s="295" t="n"/>
      <c r="S302" s="295" t="n"/>
      <c r="T302" s="295" t="n"/>
      <c r="U302" s="295" t="n"/>
      <c r="V302" s="295" t="n"/>
      <c r="W302" s="295" t="n"/>
      <c r="X302" s="111" t="n"/>
      <c r="Y302" s="111" t="n"/>
    </row>
    <row r="303" ht="14.45" customHeight="1">
      <c r="A303" s="136" t="inlineStr">
        <is>
          <t>SU002360</t>
        </is>
      </c>
      <c r="B303" s="136" t="inlineStr">
        <is>
          <t>P002629</t>
        </is>
      </c>
      <c r="C303" s="104" t="n">
        <v>4301031139</v>
      </c>
      <c r="D303" s="300" t="n">
        <v>4607091384802</v>
      </c>
      <c r="E303" s="258" t="n"/>
      <c r="F303" s="5" t="n">
        <v>0.73</v>
      </c>
      <c r="G303" s="6" t="n">
        <v>6</v>
      </c>
      <c r="H303" s="5" t="n">
        <v>4.38</v>
      </c>
      <c r="I303" s="5" t="n">
        <v>4.58</v>
      </c>
      <c r="J303" s="6" t="n">
        <v>156</v>
      </c>
      <c r="K303" s="105" t="inlineStr">
        <is>
          <t>СК2</t>
        </is>
      </c>
      <c r="L303" s="6" t="n">
        <v>35</v>
      </c>
      <c r="M303" s="311" t="inlineStr">
        <is>
          <t>В/к колбасы Сервелат Левантский Особая Без свинины Весовые в/у Особый рецепт</t>
        </is>
      </c>
      <c r="N303" s="307" t="n"/>
      <c r="O303" s="307" t="n"/>
      <c r="P303" s="307" t="n"/>
      <c r="Q303" s="258" t="n"/>
      <c r="R303" s="7" t="inlineStr"/>
      <c r="S303" s="7" t="inlineStr"/>
      <c r="T303" s="8" t="inlineStr">
        <is>
          <t>кг</t>
        </is>
      </c>
      <c r="U303" s="106" t="n">
        <v>0</v>
      </c>
      <c r="V303" s="107">
        <f>IFERROR(IF(U303="",0,CEILING((U303/$H303),1)*$H303),"")</f>
        <v/>
      </c>
      <c r="W303" s="9">
        <f>IFERROR(IF(V303=0,"",ROUNDUP(V303/H303,0)*0.00753),"")</f>
        <v/>
      </c>
      <c r="X303" s="10" t="inlineStr"/>
      <c r="Y303" s="11" t="inlineStr"/>
    </row>
    <row r="304" ht="14.45" customHeight="1">
      <c r="A304" s="136" t="inlineStr">
        <is>
          <t>SU002361</t>
        </is>
      </c>
      <c r="B304" s="136" t="inlineStr">
        <is>
          <t>P002630</t>
        </is>
      </c>
      <c r="C304" s="104" t="n">
        <v>4301031140</v>
      </c>
      <c r="D304" s="300" t="n">
        <v>4607091384826</v>
      </c>
      <c r="E304" s="258" t="n"/>
      <c r="F304" s="5" t="n">
        <v>0.35</v>
      </c>
      <c r="G304" s="6" t="n">
        <v>8</v>
      </c>
      <c r="H304" s="5" t="n">
        <v>2.8</v>
      </c>
      <c r="I304" s="5" t="n">
        <v>2.9</v>
      </c>
      <c r="J304" s="6" t="n">
        <v>234</v>
      </c>
      <c r="K304" s="105" t="inlineStr">
        <is>
          <t>СК2</t>
        </is>
      </c>
      <c r="L304" s="6" t="n">
        <v>35</v>
      </c>
      <c r="M304" s="313" t="inlineStr">
        <is>
          <t>В/к колбасы Сервелат Левантский Особая Без свинины Фикс.вес 0,35 в/у Особый рецепт</t>
        </is>
      </c>
      <c r="N304" s="302" t="n"/>
      <c r="O304" s="302" t="n"/>
      <c r="P304" s="302" t="n"/>
      <c r="Q304" s="278" t="n"/>
      <c r="R304" s="7" t="inlineStr"/>
      <c r="S304" s="7" t="inlineStr"/>
      <c r="T304" s="8" t="inlineStr">
        <is>
          <t>кг</t>
        </is>
      </c>
      <c r="U304" s="106" t="n">
        <v>0</v>
      </c>
      <c r="V304" s="107">
        <f>IFERROR(IF(U304="",0,CEILING((U304/$H304),1)*$H304),"")</f>
        <v/>
      </c>
      <c r="W304" s="9">
        <f>IFERROR(IF(V304=0,"",ROUNDUP(V304/H304,0)*0.00502),"")</f>
        <v/>
      </c>
      <c r="X304" s="10" t="inlineStr"/>
      <c r="Y304" s="11" t="inlineStr"/>
    </row>
    <row r="305">
      <c r="A305" s="119" t="n"/>
      <c r="B305" s="289" t="n"/>
      <c r="C305" s="289" t="n"/>
      <c r="D305" s="289" t="n"/>
      <c r="E305" s="289" t="n"/>
      <c r="F305" s="289" t="n"/>
      <c r="G305" s="289" t="n"/>
      <c r="H305" s="289" t="n"/>
      <c r="I305" s="289" t="n"/>
      <c r="J305" s="289" t="n"/>
      <c r="K305" s="289" t="n"/>
      <c r="L305" s="303" t="n"/>
      <c r="M305" s="304" t="inlineStr">
        <is>
          <t>Итого</t>
        </is>
      </c>
      <c r="N305" s="267" t="n"/>
      <c r="O305" s="267" t="n"/>
      <c r="P305" s="267" t="n"/>
      <c r="Q305" s="267" t="n"/>
      <c r="R305" s="267" t="n"/>
      <c r="S305" s="268" t="n"/>
      <c r="T305" s="12" t="inlineStr">
        <is>
          <t>кор</t>
        </is>
      </c>
      <c r="U305" s="13">
        <f>IFERROR(U303/H303,"0")+IFERROR(U304/H304,"0")</f>
        <v/>
      </c>
      <c r="V305" s="13">
        <f>IFERROR(V303/H303,"0")+IFERROR(V304/H304,"0")</f>
        <v/>
      </c>
      <c r="W305" s="13">
        <f>IFERROR(IF(W303="",0,W303),"0")+IFERROR(IF(W304="",0,W304),"0")</f>
        <v/>
      </c>
      <c r="X305" s="14" t="n"/>
      <c r="Y305" s="1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305" t="n"/>
      <c r="M306" s="304" t="inlineStr">
        <is>
          <t>Итого</t>
        </is>
      </c>
      <c r="N306" s="267" t="n"/>
      <c r="O306" s="267" t="n"/>
      <c r="P306" s="267" t="n"/>
      <c r="Q306" s="267" t="n"/>
      <c r="R306" s="267" t="n"/>
      <c r="S306" s="268" t="n"/>
      <c r="T306" s="12" t="inlineStr">
        <is>
          <t>кг</t>
        </is>
      </c>
      <c r="U306" s="13">
        <f>IFERROR(SUM(U303:U304),"0")</f>
        <v/>
      </c>
      <c r="V306" s="13">
        <f>IFERROR(SUM(V303:V304),"0")</f>
        <v/>
      </c>
      <c r="W306" s="12" t="n"/>
      <c r="X306" s="14" t="n"/>
      <c r="Y306" s="14" t="n"/>
    </row>
    <row r="307">
      <c r="A307" s="134" t="inlineStr">
        <is>
          <t>Сосиски</t>
        </is>
      </c>
      <c r="B307" s="295" t="n"/>
      <c r="C307" s="295" t="n"/>
      <c r="D307" s="295" t="n"/>
      <c r="E307" s="295" t="n"/>
      <c r="F307" s="295" t="n"/>
      <c r="G307" s="295" t="n"/>
      <c r="H307" s="295" t="n"/>
      <c r="I307" s="295" t="n"/>
      <c r="J307" s="295" t="n"/>
      <c r="K307" s="295" t="n"/>
      <c r="L307" s="295" t="n"/>
      <c r="M307" s="295" t="n"/>
      <c r="N307" s="295" t="n"/>
      <c r="O307" s="295" t="n"/>
      <c r="P307" s="295" t="n"/>
      <c r="Q307" s="295" t="n"/>
      <c r="R307" s="295" t="n"/>
      <c r="S307" s="295" t="n"/>
      <c r="T307" s="295" t="n"/>
      <c r="U307" s="295" t="n"/>
      <c r="V307" s="295" t="n"/>
      <c r="W307" s="295" t="n"/>
      <c r="X307" s="111" t="n"/>
      <c r="Y307" s="111" t="n"/>
    </row>
    <row r="308" ht="14.45" customHeight="1">
      <c r="A308" s="136" t="inlineStr">
        <is>
          <t>SU002074</t>
        </is>
      </c>
      <c r="B308" s="136" t="inlineStr">
        <is>
          <t>P002693</t>
        </is>
      </c>
      <c r="C308" s="104" t="n">
        <v>4301051303</v>
      </c>
      <c r="D308" s="300" t="n">
        <v>4607091384246</v>
      </c>
      <c r="E308" s="258" t="n"/>
      <c r="F308" s="5" t="n">
        <v>1.3</v>
      </c>
      <c r="G308" s="6" t="n">
        <v>6</v>
      </c>
      <c r="H308" s="5" t="n">
        <v>7.8</v>
      </c>
      <c r="I308" s="5" t="n">
        <v>8.364000000000001</v>
      </c>
      <c r="J308" s="6" t="n">
        <v>56</v>
      </c>
      <c r="K308" s="105" t="inlineStr">
        <is>
          <t>СК2</t>
        </is>
      </c>
      <c r="L308" s="6" t="n">
        <v>40</v>
      </c>
      <c r="M308" s="308" t="inlineStr">
        <is>
          <t>Сосиски Молочные для завтрака Особая Без свинины Весовые П/а мгс Особый рецепт</t>
        </is>
      </c>
      <c r="N308" s="307" t="n"/>
      <c r="O308" s="307" t="n"/>
      <c r="P308" s="307" t="n"/>
      <c r="Q308" s="258" t="n"/>
      <c r="R308" s="7" t="inlineStr"/>
      <c r="S308" s="7" t="inlineStr"/>
      <c r="T308" s="8" t="inlineStr">
        <is>
          <t>кг</t>
        </is>
      </c>
      <c r="U308" s="106" t="n">
        <v>0</v>
      </c>
      <c r="V308" s="107">
        <f>IFERROR(IF(U308="",0,CEILING((U308/$H308),1)*$H308),"")</f>
        <v/>
      </c>
      <c r="W308" s="9">
        <f>IFERROR(IF(V308=0,"",ROUNDUP(V308/H308,0)*0.02175),"")</f>
        <v/>
      </c>
      <c r="X308" s="10" t="inlineStr"/>
      <c r="Y308" s="11" t="inlineStr"/>
    </row>
    <row r="309" ht="14.45" customHeight="1">
      <c r="A309" s="136" t="inlineStr">
        <is>
          <t>SU002205</t>
        </is>
      </c>
      <c r="B309" s="136" t="inlineStr">
        <is>
          <t>P002694</t>
        </is>
      </c>
      <c r="C309" s="104" t="n">
        <v>4301051297</v>
      </c>
      <c r="D309" s="300" t="n">
        <v>4607091384253</v>
      </c>
      <c r="E309" s="258" t="n"/>
      <c r="F309" s="5" t="n">
        <v>0.4</v>
      </c>
      <c r="G309" s="6" t="n">
        <v>6</v>
      </c>
      <c r="H309" s="5" t="n">
        <v>2.4</v>
      </c>
      <c r="I309" s="5" t="n">
        <v>2.684</v>
      </c>
      <c r="J309" s="6" t="n">
        <v>156</v>
      </c>
      <c r="K309" s="105" t="inlineStr">
        <is>
          <t>СК2</t>
        </is>
      </c>
      <c r="L309" s="6" t="n">
        <v>40</v>
      </c>
      <c r="M309" s="309" t="inlineStr">
        <is>
          <t>Сосиски Молочные для завтрака Особая Без свинины Фикс.вес 0,4 П/а мгс Особый рецепт</t>
        </is>
      </c>
      <c r="N309" s="302" t="n"/>
      <c r="O309" s="302" t="n"/>
      <c r="P309" s="302" t="n"/>
      <c r="Q309" s="278" t="n"/>
      <c r="R309" s="7" t="inlineStr"/>
      <c r="S309" s="7" t="inlineStr"/>
      <c r="T309" s="8" t="inlineStr">
        <is>
          <t>кг</t>
        </is>
      </c>
      <c r="U309" s="106" t="n">
        <v>0</v>
      </c>
      <c r="V309" s="107">
        <f>IFERROR(IF(U309="",0,CEILING((U309/$H309),1)*$H309),"")</f>
        <v/>
      </c>
      <c r="W309" s="9">
        <f>IFERROR(IF(V309=0,"",ROUNDUP(V309/H309,0)*0.00753),"")</f>
        <v/>
      </c>
      <c r="X309" s="10" t="inlineStr"/>
      <c r="Y309" s="11" t="inlineStr"/>
    </row>
    <row r="310">
      <c r="A310" s="119" t="n"/>
      <c r="B310" s="289" t="n"/>
      <c r="C310" s="289" t="n"/>
      <c r="D310" s="289" t="n"/>
      <c r="E310" s="289" t="n"/>
      <c r="F310" s="289" t="n"/>
      <c r="G310" s="289" t="n"/>
      <c r="H310" s="289" t="n"/>
      <c r="I310" s="289" t="n"/>
      <c r="J310" s="289" t="n"/>
      <c r="K310" s="289" t="n"/>
      <c r="L310" s="303" t="n"/>
      <c r="M310" s="304" t="inlineStr">
        <is>
          <t>Итого</t>
        </is>
      </c>
      <c r="N310" s="267" t="n"/>
      <c r="O310" s="267" t="n"/>
      <c r="P310" s="267" t="n"/>
      <c r="Q310" s="267" t="n"/>
      <c r="R310" s="267" t="n"/>
      <c r="S310" s="268" t="n"/>
      <c r="T310" s="12" t="inlineStr">
        <is>
          <t>кор</t>
        </is>
      </c>
      <c r="U310" s="13">
        <f>IFERROR(U308/H308,"0")+IFERROR(U309/H309,"0")</f>
        <v/>
      </c>
      <c r="V310" s="13">
        <f>IFERROR(V308/H308,"0")+IFERROR(V309/H309,"0")</f>
        <v/>
      </c>
      <c r="W310" s="13">
        <f>IFERROR(IF(W308="",0,W308),"0")+IFERROR(IF(W309="",0,W309),"0")</f>
        <v/>
      </c>
      <c r="X310" s="14" t="n"/>
      <c r="Y310" s="14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305" t="n"/>
      <c r="M311" s="304" t="inlineStr">
        <is>
          <t>Итого</t>
        </is>
      </c>
      <c r="N311" s="267" t="n"/>
      <c r="O311" s="267" t="n"/>
      <c r="P311" s="267" t="n"/>
      <c r="Q311" s="267" t="n"/>
      <c r="R311" s="267" t="n"/>
      <c r="S311" s="268" t="n"/>
      <c r="T311" s="12" t="inlineStr">
        <is>
          <t>кг</t>
        </is>
      </c>
      <c r="U311" s="13">
        <f>IFERROR(SUM(U308:U309),"0")</f>
        <v/>
      </c>
      <c r="V311" s="13">
        <f>IFERROR(SUM(V308:V309),"0")</f>
        <v/>
      </c>
      <c r="W311" s="12" t="n"/>
      <c r="X311" s="14" t="n"/>
      <c r="Y311" s="14" t="n"/>
    </row>
    <row r="312">
      <c r="A312" s="134" t="inlineStr">
        <is>
          <t>Сардельки</t>
        </is>
      </c>
      <c r="B312" s="295" t="n"/>
      <c r="C312" s="295" t="n"/>
      <c r="D312" s="295" t="n"/>
      <c r="E312" s="295" t="n"/>
      <c r="F312" s="295" t="n"/>
      <c r="G312" s="295" t="n"/>
      <c r="H312" s="295" t="n"/>
      <c r="I312" s="295" t="n"/>
      <c r="J312" s="295" t="n"/>
      <c r="K312" s="295" t="n"/>
      <c r="L312" s="295" t="n"/>
      <c r="M312" s="295" t="n"/>
      <c r="N312" s="295" t="n"/>
      <c r="O312" s="295" t="n"/>
      <c r="P312" s="295" t="n"/>
      <c r="Q312" s="295" t="n"/>
      <c r="R312" s="295" t="n"/>
      <c r="S312" s="295" t="n"/>
      <c r="T312" s="295" t="n"/>
      <c r="U312" s="295" t="n"/>
      <c r="V312" s="295" t="n"/>
      <c r="W312" s="295" t="n"/>
      <c r="X312" s="111" t="n"/>
      <c r="Y312" s="111" t="n"/>
    </row>
    <row r="313" ht="14.45" customHeight="1">
      <c r="A313" s="136" t="inlineStr">
        <is>
          <t>SU002472</t>
        </is>
      </c>
      <c r="B313" s="136" t="inlineStr">
        <is>
          <t>P002767</t>
        </is>
      </c>
      <c r="C313" s="104" t="n">
        <v>4301060323</v>
      </c>
      <c r="D313" s="300" t="n">
        <v>4607091389357</v>
      </c>
      <c r="E313" s="258" t="n"/>
      <c r="F313" s="5" t="n">
        <v>1.3</v>
      </c>
      <c r="G313" s="6" t="n">
        <v>6</v>
      </c>
      <c r="H313" s="5" t="n">
        <v>7.8</v>
      </c>
      <c r="I313" s="5" t="n">
        <v>8.279999999999999</v>
      </c>
      <c r="J313" s="6" t="n">
        <v>56</v>
      </c>
      <c r="K313" s="105" t="inlineStr">
        <is>
          <t>СК2</t>
        </is>
      </c>
      <c r="L313" s="6" t="n">
        <v>30</v>
      </c>
      <c r="M313" s="301" t="inlineStr">
        <is>
          <t>Сардельки Левантские Особая Без свинины Весовые NDX мгс Особый рецепт</t>
        </is>
      </c>
      <c r="N313" s="302" t="n"/>
      <c r="O313" s="302" t="n"/>
      <c r="P313" s="302" t="n"/>
      <c r="Q313" s="278" t="n"/>
      <c r="R313" s="7" t="inlineStr"/>
      <c r="S313" s="7" t="inlineStr"/>
      <c r="T313" s="8" t="inlineStr">
        <is>
          <t>кг</t>
        </is>
      </c>
      <c r="U313" s="106" t="n">
        <v>0</v>
      </c>
      <c r="V313" s="107">
        <f>IFERROR(IF(U313="",0,CEILING((U313/$H313),1)*$H313),"")</f>
        <v/>
      </c>
      <c r="W313" s="9">
        <f>IFERROR(IF(V313=0,"",ROUNDUP(V313/H313,0)*0.02175),"")</f>
        <v/>
      </c>
      <c r="X313" s="10" t="inlineStr"/>
      <c r="Y313" s="11" t="inlineStr"/>
    </row>
    <row r="314">
      <c r="A314" s="314" t="n"/>
      <c r="B314" s="289" t="n"/>
      <c r="C314" s="289" t="n"/>
      <c r="D314" s="289" t="n"/>
      <c r="E314" s="289" t="n"/>
      <c r="F314" s="289" t="n"/>
      <c r="G314" s="289" t="n"/>
      <c r="H314" s="289" t="n"/>
      <c r="I314" s="289" t="n"/>
      <c r="J314" s="289" t="n"/>
      <c r="K314" s="289" t="n"/>
      <c r="L314" s="303" t="n"/>
      <c r="M314" s="304" t="inlineStr">
        <is>
          <t>Итого</t>
        </is>
      </c>
      <c r="N314" s="267" t="n"/>
      <c r="O314" s="267" t="n"/>
      <c r="P314" s="267" t="n"/>
      <c r="Q314" s="267" t="n"/>
      <c r="R314" s="267" t="n"/>
      <c r="S314" s="268" t="n"/>
      <c r="T314" s="12" t="inlineStr">
        <is>
          <t>кор</t>
        </is>
      </c>
      <c r="U314" s="13">
        <f>IFERROR(U313/H313,"0")</f>
        <v/>
      </c>
      <c r="V314" s="13">
        <f>IFERROR(V313/H313,"0")</f>
        <v/>
      </c>
      <c r="W314" s="13">
        <f>IFERROR(IF(W313="",0,W313),"0")</f>
        <v/>
      </c>
      <c r="X314" s="14" t="n"/>
      <c r="Y314" s="14" t="n"/>
    </row>
    <row r="315">
      <c r="A315" s="295" t="n"/>
      <c r="B315" s="295" t="n"/>
      <c r="C315" s="295" t="n"/>
      <c r="D315" s="295" t="n"/>
      <c r="E315" s="295" t="n"/>
      <c r="F315" s="295" t="n"/>
      <c r="G315" s="295" t="n"/>
      <c r="H315" s="295" t="n"/>
      <c r="I315" s="295" t="n"/>
      <c r="J315" s="295" t="n"/>
      <c r="K315" s="295" t="n"/>
      <c r="L315" s="315" t="n"/>
      <c r="M315" s="304" t="inlineStr">
        <is>
          <t>Итого</t>
        </is>
      </c>
      <c r="N315" s="267" t="n"/>
      <c r="O315" s="267" t="n"/>
      <c r="P315" s="267" t="n"/>
      <c r="Q315" s="267" t="n"/>
      <c r="R315" s="267" t="n"/>
      <c r="S315" s="268" t="n"/>
      <c r="T315" s="12" t="inlineStr">
        <is>
          <t>кг</t>
        </is>
      </c>
      <c r="U315" s="13">
        <f>IFERROR(SUM(U313:U313),"0")</f>
        <v/>
      </c>
      <c r="V315" s="13">
        <f>IFERROR(SUM(V313:V313),"0")</f>
        <v/>
      </c>
      <c r="W315" s="12" t="n"/>
      <c r="X315" s="14" t="n"/>
      <c r="Y315" s="14" t="n"/>
    </row>
    <row r="316" ht="20.25" customHeight="1">
      <c r="A316" s="113" t="inlineStr">
        <is>
          <t>Баварушка</t>
        </is>
      </c>
      <c r="X316" s="113" t="n"/>
      <c r="Y316" s="113" t="n"/>
    </row>
    <row r="317">
      <c r="A317" s="112" t="inlineStr">
        <is>
          <t>Филейбургская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12" t="n"/>
      <c r="Y317" s="112" t="n"/>
    </row>
    <row r="318">
      <c r="A318" s="134" t="inlineStr">
        <is>
          <t>Вареные колбасы</t>
        </is>
      </c>
      <c r="B318" s="295" t="n"/>
      <c r="C318" s="295" t="n"/>
      <c r="D318" s="295" t="n"/>
      <c r="E318" s="295" t="n"/>
      <c r="F318" s="295" t="n"/>
      <c r="G318" s="295" t="n"/>
      <c r="H318" s="295" t="n"/>
      <c r="I318" s="295" t="n"/>
      <c r="J318" s="295" t="n"/>
      <c r="K318" s="295" t="n"/>
      <c r="L318" s="295" t="n"/>
      <c r="M318" s="295" t="n"/>
      <c r="N318" s="295" t="n"/>
      <c r="O318" s="295" t="n"/>
      <c r="P318" s="295" t="n"/>
      <c r="Q318" s="295" t="n"/>
      <c r="R318" s="295" t="n"/>
      <c r="S318" s="295" t="n"/>
      <c r="T318" s="295" t="n"/>
      <c r="U318" s="295" t="n"/>
      <c r="V318" s="295" t="n"/>
      <c r="W318" s="295" t="n"/>
      <c r="X318" s="111" t="n"/>
      <c r="Y318" s="111" t="n"/>
    </row>
    <row r="319" ht="14.45" customHeight="1">
      <c r="A319" s="136" t="inlineStr">
        <is>
          <t>SU002477</t>
        </is>
      </c>
      <c r="B319" s="136" t="inlineStr">
        <is>
          <t>P003148</t>
        </is>
      </c>
      <c r="C319" s="104" t="n">
        <v>4301011428</v>
      </c>
      <c r="D319" s="300" t="n">
        <v>4607091389708</v>
      </c>
      <c r="E319" s="258" t="n"/>
      <c r="F319" s="5" t="n">
        <v>0.45</v>
      </c>
      <c r="G319" s="6" t="n">
        <v>6</v>
      </c>
      <c r="H319" s="5" t="n">
        <v>2.7</v>
      </c>
      <c r="I319" s="5" t="n">
        <v>2.9</v>
      </c>
      <c r="J319" s="6" t="n">
        <v>156</v>
      </c>
      <c r="K319" s="105" t="inlineStr">
        <is>
          <t>СК1</t>
        </is>
      </c>
      <c r="L319" s="6" t="n">
        <v>50</v>
      </c>
      <c r="M319" s="306" t="inlineStr">
        <is>
          <t>Вареные колбасы Филейбургская с филе сочного окорока Филейбургская Фикс.Вес 0,45 П/а Баварушка</t>
        </is>
      </c>
      <c r="N319" s="307" t="n"/>
      <c r="O319" s="307" t="n"/>
      <c r="P319" s="307" t="n"/>
      <c r="Q319" s="258" t="n"/>
      <c r="R319" s="7" t="inlineStr"/>
      <c r="S319" s="7" t="inlineStr"/>
      <c r="T319" s="8" t="inlineStr">
        <is>
          <t>кг</t>
        </is>
      </c>
      <c r="U319" s="106" t="n">
        <v>0</v>
      </c>
      <c r="V319" s="107">
        <f>IFERROR(IF(U319="",0,CEILING((U319/$H319),1)*$H319),"")</f>
        <v/>
      </c>
      <c r="W319" s="9">
        <f>IFERROR(IF(V319=0,"",ROUNDUP(V319/H319,0)*0.00753),"")</f>
        <v/>
      </c>
      <c r="X319" s="10" t="inlineStr"/>
      <c r="Y319" s="11" t="inlineStr"/>
    </row>
    <row r="320" ht="14.45" customHeight="1">
      <c r="A320" s="136" t="inlineStr">
        <is>
          <t>SU002476</t>
        </is>
      </c>
      <c r="B320" s="136" t="inlineStr">
        <is>
          <t>P003147</t>
        </is>
      </c>
      <c r="C320" s="104" t="n">
        <v>4301011427</v>
      </c>
      <c r="D320" s="300" t="n">
        <v>4607091389692</v>
      </c>
      <c r="E320" s="258" t="n"/>
      <c r="F320" s="5" t="n">
        <v>0.45</v>
      </c>
      <c r="G320" s="6" t="n">
        <v>6</v>
      </c>
      <c r="H320" s="5" t="n">
        <v>2.7</v>
      </c>
      <c r="I320" s="5" t="n">
        <v>2.9</v>
      </c>
      <c r="J320" s="6" t="n">
        <v>156</v>
      </c>
      <c r="K320" s="105" t="inlineStr">
        <is>
          <t>СК1</t>
        </is>
      </c>
      <c r="L320" s="6" t="n">
        <v>50</v>
      </c>
      <c r="M320" s="301" t="inlineStr">
        <is>
          <t>Вареные колбасы Филейбургская Филейбургская Фикс.Вес 0,45 П/а Баварушка</t>
        </is>
      </c>
      <c r="N320" s="302" t="n"/>
      <c r="O320" s="302" t="n"/>
      <c r="P320" s="302" t="n"/>
      <c r="Q320" s="278" t="n"/>
      <c r="R320" s="7" t="inlineStr"/>
      <c r="S320" s="7" t="inlineStr"/>
      <c r="T320" s="8" t="inlineStr">
        <is>
          <t>кг</t>
        </is>
      </c>
      <c r="U320" s="106" t="n">
        <v>0</v>
      </c>
      <c r="V320" s="107">
        <f>IFERROR(IF(U320="",0,CEILING((U320/$H320),1)*$H320),"")</f>
        <v/>
      </c>
      <c r="W320" s="9">
        <f>IFERROR(IF(V320=0,"",ROUNDUP(V320/H320,0)*0.00753),"")</f>
        <v/>
      </c>
      <c r="X320" s="10" t="inlineStr"/>
      <c r="Y320" s="11" t="inlineStr"/>
    </row>
    <row r="321">
      <c r="A321" s="119" t="n"/>
      <c r="B321" s="289" t="n"/>
      <c r="C321" s="289" t="n"/>
      <c r="D321" s="289" t="n"/>
      <c r="E321" s="289" t="n"/>
      <c r="F321" s="289" t="n"/>
      <c r="G321" s="289" t="n"/>
      <c r="H321" s="289" t="n"/>
      <c r="I321" s="289" t="n"/>
      <c r="J321" s="289" t="n"/>
      <c r="K321" s="289" t="n"/>
      <c r="L321" s="303" t="n"/>
      <c r="M321" s="304" t="inlineStr">
        <is>
          <t>Итого</t>
        </is>
      </c>
      <c r="N321" s="267" t="n"/>
      <c r="O321" s="267" t="n"/>
      <c r="P321" s="267" t="n"/>
      <c r="Q321" s="267" t="n"/>
      <c r="R321" s="267" t="n"/>
      <c r="S321" s="268" t="n"/>
      <c r="T321" s="12" t="inlineStr">
        <is>
          <t>кор</t>
        </is>
      </c>
      <c r="U321" s="13">
        <f>IFERROR(U319/H319,"0")+IFERROR(U320/H320,"0")</f>
        <v/>
      </c>
      <c r="V321" s="13">
        <f>IFERROR(V319/H319,"0")+IFERROR(V320/H320,"0")</f>
        <v/>
      </c>
      <c r="W321" s="13">
        <f>IFERROR(IF(W319="",0,W319),"0")+IFERROR(IF(W320="",0,W320),"0")</f>
        <v/>
      </c>
      <c r="X321" s="14" t="n"/>
      <c r="Y321" s="14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305" t="n"/>
      <c r="M322" s="304" t="inlineStr">
        <is>
          <t>Итого</t>
        </is>
      </c>
      <c r="N322" s="267" t="n"/>
      <c r="O322" s="267" t="n"/>
      <c r="P322" s="267" t="n"/>
      <c r="Q322" s="267" t="n"/>
      <c r="R322" s="267" t="n"/>
      <c r="S322" s="268" t="n"/>
      <c r="T322" s="12" t="inlineStr">
        <is>
          <t>кг</t>
        </is>
      </c>
      <c r="U322" s="13">
        <f>IFERROR(SUM(U319:U320),"0")</f>
        <v/>
      </c>
      <c r="V322" s="13">
        <f>IFERROR(SUM(V319:V320),"0")</f>
        <v/>
      </c>
      <c r="W322" s="12" t="n"/>
      <c r="X322" s="14" t="n"/>
      <c r="Y322" s="14" t="n"/>
    </row>
    <row r="323">
      <c r="A323" s="134" t="inlineStr">
        <is>
          <t>Копченые колбасы</t>
        </is>
      </c>
      <c r="B323" s="295" t="n"/>
      <c r="C323" s="295" t="n"/>
      <c r="D323" s="295" t="n"/>
      <c r="E323" s="295" t="n"/>
      <c r="F323" s="295" t="n"/>
      <c r="G323" s="295" t="n"/>
      <c r="H323" s="295" t="n"/>
      <c r="I323" s="295" t="n"/>
      <c r="J323" s="295" t="n"/>
      <c r="K323" s="295" t="n"/>
      <c r="L323" s="295" t="n"/>
      <c r="M323" s="295" t="n"/>
      <c r="N323" s="295" t="n"/>
      <c r="O323" s="295" t="n"/>
      <c r="P323" s="295" t="n"/>
      <c r="Q323" s="295" t="n"/>
      <c r="R323" s="295" t="n"/>
      <c r="S323" s="295" t="n"/>
      <c r="T323" s="295" t="n"/>
      <c r="U323" s="295" t="n"/>
      <c r="V323" s="295" t="n"/>
      <c r="W323" s="295" t="n"/>
      <c r="X323" s="111" t="n"/>
      <c r="Y323" s="111" t="n"/>
    </row>
    <row r="324" ht="14.45" customHeight="1">
      <c r="A324" s="136" t="inlineStr">
        <is>
          <t>SU002614</t>
        </is>
      </c>
      <c r="B324" s="136" t="inlineStr">
        <is>
          <t>P003138</t>
        </is>
      </c>
      <c r="C324" s="104" t="n">
        <v>4301031177</v>
      </c>
      <c r="D324" s="300" t="n">
        <v>4607091389753</v>
      </c>
      <c r="E324" s="258" t="n"/>
      <c r="F324" s="5" t="n">
        <v>0.7</v>
      </c>
      <c r="G324" s="6" t="n">
        <v>6</v>
      </c>
      <c r="H324" s="5" t="n">
        <v>4.2</v>
      </c>
      <c r="I324" s="5" t="n">
        <v>4.43</v>
      </c>
      <c r="J324" s="6" t="n">
        <v>156</v>
      </c>
      <c r="K324" s="105" t="inlineStr">
        <is>
          <t>СК2</t>
        </is>
      </c>
      <c r="L324" s="6" t="n">
        <v>45</v>
      </c>
      <c r="M324" s="311" t="inlineStr">
        <is>
          <t>В/к колбасы Салями Филейбургская зернистая Филейбургская Весовые фиброуз в/у Баварушка</t>
        </is>
      </c>
      <c r="N324" s="307" t="n"/>
      <c r="O324" s="307" t="n"/>
      <c r="P324" s="307" t="n"/>
      <c r="Q324" s="258" t="n"/>
      <c r="R324" s="7" t="inlineStr"/>
      <c r="S324" s="7" t="inlineStr"/>
      <c r="T324" s="8" t="inlineStr">
        <is>
          <t>кг</t>
        </is>
      </c>
      <c r="U324" s="106" t="n">
        <v>0</v>
      </c>
      <c r="V324" s="107">
        <f>IFERROR(IF(U324="",0,CEILING((U324/$H324),1)*$H324),"")</f>
        <v/>
      </c>
      <c r="W324" s="9">
        <f>IFERROR(IF(V324=0,"",ROUNDUP(V324/H324,0)*0.00753),"")</f>
        <v/>
      </c>
      <c r="X324" s="10" t="inlineStr"/>
      <c r="Y324" s="11" t="inlineStr"/>
    </row>
    <row r="325" ht="14.45" customHeight="1">
      <c r="A325" s="136" t="inlineStr">
        <is>
          <t>SU002615</t>
        </is>
      </c>
      <c r="B325" s="136" t="inlineStr">
        <is>
          <t>P003136</t>
        </is>
      </c>
      <c r="C325" s="104" t="n">
        <v>4301031174</v>
      </c>
      <c r="D325" s="300" t="n">
        <v>4607091389760</v>
      </c>
      <c r="E325" s="258" t="n"/>
      <c r="F325" s="5" t="n">
        <v>0.7</v>
      </c>
      <c r="G325" s="6" t="n">
        <v>6</v>
      </c>
      <c r="H325" s="5" t="n">
        <v>4.2</v>
      </c>
      <c r="I325" s="5" t="n">
        <v>4.43</v>
      </c>
      <c r="J325" s="6" t="n">
        <v>156</v>
      </c>
      <c r="K325" s="105" t="inlineStr">
        <is>
          <t>СК2</t>
        </is>
      </c>
      <c r="L325" s="6" t="n">
        <v>45</v>
      </c>
      <c r="M325" s="306" t="inlineStr">
        <is>
          <t>В/к колбасы Филейбургская с душистым чесноком Филейбургская Весовые фиброуз в/у Баварушка</t>
        </is>
      </c>
      <c r="N325" s="307" t="n"/>
      <c r="O325" s="307" t="n"/>
      <c r="P325" s="307" t="n"/>
      <c r="Q325" s="258" t="n"/>
      <c r="R325" s="7" t="inlineStr"/>
      <c r="S325" s="7" t="inlineStr"/>
      <c r="T325" s="8" t="inlineStr">
        <is>
          <t>кг</t>
        </is>
      </c>
      <c r="U325" s="106" t="n">
        <v>0</v>
      </c>
      <c r="V325" s="107">
        <f>IFERROR(IF(U325="",0,CEILING((U325/$H325),1)*$H325),"")</f>
        <v/>
      </c>
      <c r="W325" s="9">
        <f>IFERROR(IF(V325=0,"",ROUNDUP(V325/H325,0)*0.00753),"")</f>
        <v/>
      </c>
      <c r="X325" s="10" t="inlineStr"/>
      <c r="Y325" s="11" t="inlineStr"/>
    </row>
    <row r="326" ht="14.45" customHeight="1">
      <c r="A326" s="136" t="inlineStr">
        <is>
          <t>SU002613</t>
        </is>
      </c>
      <c r="B326" s="136" t="inlineStr">
        <is>
          <t>P003133</t>
        </is>
      </c>
      <c r="C326" s="104" t="n">
        <v>4301031175</v>
      </c>
      <c r="D326" s="300" t="n">
        <v>4607091389746</v>
      </c>
      <c r="E326" s="258" t="n"/>
      <c r="F326" s="5" t="n">
        <v>0.7</v>
      </c>
      <c r="G326" s="6" t="n">
        <v>6</v>
      </c>
      <c r="H326" s="5" t="n">
        <v>4.2</v>
      </c>
      <c r="I326" s="5" t="n">
        <v>4.43</v>
      </c>
      <c r="J326" s="6" t="n">
        <v>156</v>
      </c>
      <c r="K326" s="105" t="inlineStr">
        <is>
          <t>СК2</t>
        </is>
      </c>
      <c r="L326" s="6" t="n">
        <v>45</v>
      </c>
      <c r="M326" s="308" t="inlineStr">
        <is>
          <t>В/к колбасы Филейбургская с сочным окороком Филейбургская Весовые фиброуз в/у Баварушка</t>
        </is>
      </c>
      <c r="N326" s="307" t="n"/>
      <c r="O326" s="307" t="n"/>
      <c r="P326" s="307" t="n"/>
      <c r="Q326" s="258" t="n"/>
      <c r="R326" s="7" t="inlineStr"/>
      <c r="S326" s="7" t="inlineStr"/>
      <c r="T326" s="8" t="inlineStr">
        <is>
          <t>кг</t>
        </is>
      </c>
      <c r="U326" s="106" t="n">
        <v>0</v>
      </c>
      <c r="V326" s="107">
        <f>IFERROR(IF(U326="",0,CEILING((U326/$H326),1)*$H326),"")</f>
        <v/>
      </c>
      <c r="W326" s="9">
        <f>IFERROR(IF(V326=0,"",ROUNDUP(V326/H326,0)*0.00753),"")</f>
        <v/>
      </c>
      <c r="X326" s="10" t="inlineStr"/>
      <c r="Y326" s="11" t="inlineStr"/>
    </row>
    <row r="327" ht="14.45" customHeight="1">
      <c r="A327" s="136" t="inlineStr">
        <is>
          <t>SU002538</t>
        </is>
      </c>
      <c r="B327" s="136" t="inlineStr">
        <is>
          <t>P003139</t>
        </is>
      </c>
      <c r="C327" s="104" t="n">
        <v>4301031178</v>
      </c>
      <c r="D327" s="300" t="n">
        <v>4607091384338</v>
      </c>
      <c r="E327" s="258" t="n"/>
      <c r="F327" s="5" t="n">
        <v>0.35</v>
      </c>
      <c r="G327" s="6" t="n">
        <v>6</v>
      </c>
      <c r="H327" s="5" t="n">
        <v>2.1</v>
      </c>
      <c r="I327" s="5" t="n">
        <v>2.23</v>
      </c>
      <c r="J327" s="6" t="n">
        <v>234</v>
      </c>
      <c r="K327" s="105" t="inlineStr">
        <is>
          <t>СК2</t>
        </is>
      </c>
      <c r="L327" s="6" t="n">
        <v>45</v>
      </c>
      <c r="M327" s="310" t="inlineStr">
        <is>
          <t>В/к колбасы Салями Филейбургская зернистая срез Филейбургская Фикс.вес 0,35 фиброуз Баварушка</t>
        </is>
      </c>
      <c r="N327" s="307" t="n"/>
      <c r="O327" s="307" t="n"/>
      <c r="P327" s="307" t="n"/>
      <c r="Q327" s="258" t="n"/>
      <c r="R327" s="7" t="inlineStr"/>
      <c r="S327" s="7" t="inlineStr"/>
      <c r="T327" s="8" t="inlineStr">
        <is>
          <t>кг</t>
        </is>
      </c>
      <c r="U327" s="106" t="n">
        <v>0</v>
      </c>
      <c r="V327" s="107">
        <f>IFERROR(IF(U327="",0,CEILING((U327/$H327),1)*$H327),"")</f>
        <v/>
      </c>
      <c r="W327" s="9">
        <f>IFERROR(IF(V327=0,"",ROUNDUP(V327/H327,0)*0.00502),"")</f>
        <v/>
      </c>
      <c r="X327" s="10" t="inlineStr"/>
      <c r="Y327" s="11" t="inlineStr"/>
    </row>
    <row r="328" ht="14.45" customHeight="1">
      <c r="A328" s="136" t="inlineStr">
        <is>
          <t>SU002602</t>
        </is>
      </c>
      <c r="B328" s="136" t="inlineStr">
        <is>
          <t>P003132</t>
        </is>
      </c>
      <c r="C328" s="104" t="n">
        <v>4301031171</v>
      </c>
      <c r="D328" s="300" t="n">
        <v>4607091389524</v>
      </c>
      <c r="E328" s="258" t="n"/>
      <c r="F328" s="5" t="n">
        <v>0.35</v>
      </c>
      <c r="G328" s="6" t="n">
        <v>6</v>
      </c>
      <c r="H328" s="5" t="n">
        <v>2.1</v>
      </c>
      <c r="I328" s="5" t="n">
        <v>2.23</v>
      </c>
      <c r="J328" s="6" t="n">
        <v>234</v>
      </c>
      <c r="K328" s="105" t="inlineStr">
        <is>
          <t>СК2</t>
        </is>
      </c>
      <c r="L328" s="6" t="n">
        <v>45</v>
      </c>
      <c r="M328" s="311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N328" s="307" t="n"/>
      <c r="O328" s="307" t="n"/>
      <c r="P328" s="307" t="n"/>
      <c r="Q328" s="258" t="n"/>
      <c r="R328" s="7" t="inlineStr"/>
      <c r="S328" s="7" t="inlineStr"/>
      <c r="T328" s="8" t="inlineStr">
        <is>
          <t>кг</t>
        </is>
      </c>
      <c r="U328" s="106" t="n">
        <v>0</v>
      </c>
      <c r="V328" s="107">
        <f>IFERROR(IF(U328="",0,CEILING((U328/$H328),1)*$H328),"")</f>
        <v/>
      </c>
      <c r="W328" s="9">
        <f>IFERROR(IF(V328=0,"",ROUNDUP(V328/H328,0)*0.00502),"")</f>
        <v/>
      </c>
      <c r="X328" s="10" t="inlineStr"/>
      <c r="Y328" s="11" t="inlineStr"/>
    </row>
    <row r="329" ht="14.45" customHeight="1">
      <c r="A329" s="136" t="inlineStr">
        <is>
          <t>SU002603</t>
        </is>
      </c>
      <c r="B329" s="136" t="inlineStr">
        <is>
          <t>P003131</t>
        </is>
      </c>
      <c r="C329" s="104" t="n">
        <v>4301031170</v>
      </c>
      <c r="D329" s="300" t="n">
        <v>4607091384345</v>
      </c>
      <c r="E329" s="258" t="n"/>
      <c r="F329" s="5" t="n">
        <v>0.35</v>
      </c>
      <c r="G329" s="6" t="n">
        <v>6</v>
      </c>
      <c r="H329" s="5" t="n">
        <v>2.1</v>
      </c>
      <c r="I329" s="5" t="n">
        <v>2.23</v>
      </c>
      <c r="J329" s="6" t="n">
        <v>234</v>
      </c>
      <c r="K329" s="105" t="inlineStr">
        <is>
          <t>СК2</t>
        </is>
      </c>
      <c r="L329" s="6" t="n">
        <v>45</v>
      </c>
      <c r="M329" s="311" t="inlineStr">
        <is>
          <t>В/к колбасы Сервелат Филейбургский с копченой грудинкой срез Филейбургская Фикс.вес 0,35 фиброуз Баварушка</t>
        </is>
      </c>
      <c r="N329" s="307" t="n"/>
      <c r="O329" s="307" t="n"/>
      <c r="P329" s="307" t="n"/>
      <c r="Q329" s="258" t="n"/>
      <c r="R329" s="7" t="inlineStr"/>
      <c r="S329" s="7" t="inlineStr"/>
      <c r="T329" s="8" t="inlineStr">
        <is>
          <t>кг</t>
        </is>
      </c>
      <c r="U329" s="106" t="n">
        <v>0</v>
      </c>
      <c r="V329" s="107">
        <f>IFERROR(IF(U329="",0,CEILING((U329/$H329),1)*$H329),"")</f>
        <v/>
      </c>
      <c r="W329" s="9">
        <f>IFERROR(IF(V329=0,"",ROUNDUP(V329/H329,0)*0.00502),"")</f>
        <v/>
      </c>
      <c r="X329" s="10" t="inlineStr"/>
      <c r="Y329" s="11" t="inlineStr"/>
    </row>
    <row r="330" ht="14.45" customHeight="1">
      <c r="A330" s="136" t="inlineStr">
        <is>
          <t>SU002606</t>
        </is>
      </c>
      <c r="B330" s="136" t="inlineStr">
        <is>
          <t>P003134</t>
        </is>
      </c>
      <c r="C330" s="104" t="n">
        <v>4301031172</v>
      </c>
      <c r="D330" s="300" t="n">
        <v>4607091389531</v>
      </c>
      <c r="E330" s="258" t="n"/>
      <c r="F330" s="5" t="n">
        <v>0.35</v>
      </c>
      <c r="G330" s="6" t="n">
        <v>6</v>
      </c>
      <c r="H330" s="5" t="n">
        <v>2.1</v>
      </c>
      <c r="I330" s="5" t="n">
        <v>2.23</v>
      </c>
      <c r="J330" s="6" t="n">
        <v>234</v>
      </c>
      <c r="K330" s="105" t="inlineStr">
        <is>
          <t>СК2</t>
        </is>
      </c>
      <c r="L330" s="6" t="n">
        <v>45</v>
      </c>
      <c r="M330" s="313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N330" s="302" t="n"/>
      <c r="O330" s="302" t="n"/>
      <c r="P330" s="302" t="n"/>
      <c r="Q330" s="278" t="n"/>
      <c r="R330" s="7" t="inlineStr"/>
      <c r="S330" s="7" t="inlineStr"/>
      <c r="T330" s="8" t="inlineStr">
        <is>
          <t>кг</t>
        </is>
      </c>
      <c r="U330" s="106" t="n">
        <v>0</v>
      </c>
      <c r="V330" s="107">
        <f>IFERROR(IF(U330="",0,CEILING((U330/$H330),1)*$H330),"")</f>
        <v/>
      </c>
      <c r="W330" s="9">
        <f>IFERROR(IF(V330=0,"",ROUNDUP(V330/H330,0)*0.00502),"")</f>
        <v/>
      </c>
      <c r="X330" s="10" t="inlineStr"/>
      <c r="Y330" s="11" t="inlineStr"/>
    </row>
    <row r="331">
      <c r="A331" s="119" t="n"/>
      <c r="B331" s="289" t="n"/>
      <c r="C331" s="289" t="n"/>
      <c r="D331" s="289" t="n"/>
      <c r="E331" s="289" t="n"/>
      <c r="F331" s="289" t="n"/>
      <c r="G331" s="289" t="n"/>
      <c r="H331" s="289" t="n"/>
      <c r="I331" s="289" t="n"/>
      <c r="J331" s="289" t="n"/>
      <c r="K331" s="289" t="n"/>
      <c r="L331" s="303" t="n"/>
      <c r="M331" s="304" t="inlineStr">
        <is>
          <t>Итого</t>
        </is>
      </c>
      <c r="N331" s="267" t="n"/>
      <c r="O331" s="267" t="n"/>
      <c r="P331" s="267" t="n"/>
      <c r="Q331" s="267" t="n"/>
      <c r="R331" s="267" t="n"/>
      <c r="S331" s="268" t="n"/>
      <c r="T331" s="12" t="inlineStr">
        <is>
          <t>кор</t>
        </is>
      </c>
      <c r="U331" s="13">
        <f>IFERROR(U324/H324,"0")+IFERROR(U325/H325,"0")+IFERROR(U326/H326,"0")+IFERROR(U327/H327,"0")+IFERROR(U328/H328,"0")+IFERROR(U329/H329,"0")+IFERROR(U330/H330,"0")</f>
        <v/>
      </c>
      <c r="V331" s="13">
        <f>IFERROR(V324/H324,"0")+IFERROR(V325/H325,"0")+IFERROR(V326/H326,"0")+IFERROR(V327/H327,"0")+IFERROR(V328/H328,"0")+IFERROR(V329/H329,"0")+IFERROR(V330/H330,"0")</f>
        <v/>
      </c>
      <c r="W331" s="13">
        <f>IFERROR(IF(W324="",0,W324),"0")+IFERROR(IF(W325="",0,W325),"0")+IFERROR(IF(W326="",0,W326),"0")+IFERROR(IF(W327="",0,W327),"0")+IFERROR(IF(W328="",0,W328),"0")+IFERROR(IF(W329="",0,W329),"0")+IFERROR(IF(W330="",0,W330),"0")</f>
        <v/>
      </c>
      <c r="X331" s="14" t="n"/>
      <c r="Y331" s="14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305" t="n"/>
      <c r="M332" s="304" t="inlineStr">
        <is>
          <t>Итого</t>
        </is>
      </c>
      <c r="N332" s="267" t="n"/>
      <c r="O332" s="267" t="n"/>
      <c r="P332" s="267" t="n"/>
      <c r="Q332" s="267" t="n"/>
      <c r="R332" s="267" t="n"/>
      <c r="S332" s="268" t="n"/>
      <c r="T332" s="12" t="inlineStr">
        <is>
          <t>кг</t>
        </is>
      </c>
      <c r="U332" s="13">
        <f>IFERROR(SUM(U324:U330),"0")</f>
        <v/>
      </c>
      <c r="V332" s="13">
        <f>IFERROR(SUM(V324:V330),"0")</f>
        <v/>
      </c>
      <c r="W332" s="12" t="n"/>
      <c r="X332" s="14" t="n"/>
      <c r="Y332" s="14" t="n"/>
    </row>
    <row r="333">
      <c r="A333" s="134" t="inlineStr">
        <is>
          <t>Сосиски</t>
        </is>
      </c>
      <c r="B333" s="295" t="n"/>
      <c r="C333" s="295" t="n"/>
      <c r="D333" s="295" t="n"/>
      <c r="E333" s="295" t="n"/>
      <c r="F333" s="295" t="n"/>
      <c r="G333" s="295" t="n"/>
      <c r="H333" s="295" t="n"/>
      <c r="I333" s="295" t="n"/>
      <c r="J333" s="295" t="n"/>
      <c r="K333" s="295" t="n"/>
      <c r="L333" s="295" t="n"/>
      <c r="M333" s="295" t="n"/>
      <c r="N333" s="295" t="n"/>
      <c r="O333" s="295" t="n"/>
      <c r="P333" s="295" t="n"/>
      <c r="Q333" s="295" t="n"/>
      <c r="R333" s="295" t="n"/>
      <c r="S333" s="295" t="n"/>
      <c r="T333" s="295" t="n"/>
      <c r="U333" s="295" t="n"/>
      <c r="V333" s="295" t="n"/>
      <c r="W333" s="295" t="n"/>
      <c r="X333" s="111" t="n"/>
      <c r="Y333" s="111" t="n"/>
    </row>
    <row r="334" ht="14.45" customHeight="1">
      <c r="A334" s="136" t="inlineStr">
        <is>
          <t>SU002448</t>
        </is>
      </c>
      <c r="B334" s="136" t="inlineStr">
        <is>
          <t>P002914</t>
        </is>
      </c>
      <c r="C334" s="104" t="n">
        <v>4301051258</v>
      </c>
      <c r="D334" s="300" t="n">
        <v>4607091389685</v>
      </c>
      <c r="E334" s="258" t="n"/>
      <c r="F334" s="5" t="n">
        <v>1.3</v>
      </c>
      <c r="G334" s="6" t="n">
        <v>6</v>
      </c>
      <c r="H334" s="5" t="n">
        <v>7.8</v>
      </c>
      <c r="I334" s="5" t="n">
        <v>8.346</v>
      </c>
      <c r="J334" s="6" t="n">
        <v>56</v>
      </c>
      <c r="K334" s="105" t="inlineStr">
        <is>
          <t>СК3</t>
        </is>
      </c>
      <c r="L334" s="6" t="n">
        <v>45</v>
      </c>
      <c r="M334" s="306" t="inlineStr">
        <is>
          <t>Сосиски Филейбургские с филе сочного окорока Филейбургская Вес П/а мгс Баварушка</t>
        </is>
      </c>
      <c r="N334" s="307" t="n"/>
      <c r="O334" s="307" t="n"/>
      <c r="P334" s="307" t="n"/>
      <c r="Q334" s="258" t="n"/>
      <c r="R334" s="7" t="inlineStr"/>
      <c r="S334" s="7" t="inlineStr"/>
      <c r="T334" s="8" t="inlineStr">
        <is>
          <t>кг</t>
        </is>
      </c>
      <c r="U334" s="106" t="n">
        <v>0</v>
      </c>
      <c r="V334" s="107">
        <f>IFERROR(IF(U334="",0,CEILING((U334/$H334),1)*$H334),"")</f>
        <v/>
      </c>
      <c r="W334" s="9">
        <f>IFERROR(IF(V334=0,"",ROUNDUP(V334/H334,0)*0.02175),"")</f>
        <v/>
      </c>
      <c r="X334" s="10" t="inlineStr"/>
      <c r="Y334" s="11" t="inlineStr"/>
    </row>
    <row r="335" ht="14.45" customHeight="1">
      <c r="A335" s="136" t="inlineStr">
        <is>
          <t>SU002557</t>
        </is>
      </c>
      <c r="B335" s="136" t="inlineStr">
        <is>
          <t>P003318</t>
        </is>
      </c>
      <c r="C335" s="104" t="n">
        <v>4301051431</v>
      </c>
      <c r="D335" s="300" t="n">
        <v>4607091389654</v>
      </c>
      <c r="E335" s="258" t="n"/>
      <c r="F335" s="5" t="n">
        <v>0.33</v>
      </c>
      <c r="G335" s="6" t="n">
        <v>6</v>
      </c>
      <c r="H335" s="5" t="n">
        <v>1.98</v>
      </c>
      <c r="I335" s="5" t="n">
        <v>2.258</v>
      </c>
      <c r="J335" s="6" t="n">
        <v>156</v>
      </c>
      <c r="K335" s="105" t="inlineStr">
        <is>
          <t>СК3</t>
        </is>
      </c>
      <c r="L335" s="6" t="n">
        <v>45</v>
      </c>
      <c r="M335" s="306" t="inlineStr">
        <is>
          <t>Сосиски Баварушки (с грудкой ГОСТ 31962-2013) Филейбургская Фикс.вес 0,33 П/а мгс Баварушка</t>
        </is>
      </c>
      <c r="N335" s="307" t="n"/>
      <c r="O335" s="307" t="n"/>
      <c r="P335" s="307" t="n"/>
      <c r="Q335" s="258" t="n"/>
      <c r="R335" s="7" t="inlineStr"/>
      <c r="S335" s="7" t="inlineStr"/>
      <c r="T335" s="8" t="inlineStr">
        <is>
          <t>кг</t>
        </is>
      </c>
      <c r="U335" s="106" t="n">
        <v>0</v>
      </c>
      <c r="V335" s="107">
        <f>IFERROR(IF(U335="",0,CEILING((U335/$H335),1)*$H335),"")</f>
        <v/>
      </c>
      <c r="W335" s="9">
        <f>IFERROR(IF(V335=0,"",ROUNDUP(V335/H335,0)*0.00753),"")</f>
        <v/>
      </c>
      <c r="X335" s="10" t="inlineStr"/>
      <c r="Y335" s="11" t="inlineStr"/>
    </row>
    <row r="336" ht="14.45" customHeight="1">
      <c r="A336" s="136" t="inlineStr">
        <is>
          <t>SU002285</t>
        </is>
      </c>
      <c r="B336" s="136" t="inlineStr">
        <is>
          <t>P002969</t>
        </is>
      </c>
      <c r="C336" s="104" t="n">
        <v>4301051284</v>
      </c>
      <c r="D336" s="300" t="n">
        <v>4607091384352</v>
      </c>
      <c r="E336" s="258" t="n"/>
      <c r="F336" s="5" t="n">
        <v>0.6</v>
      </c>
      <c r="G336" s="6" t="n">
        <v>4</v>
      </c>
      <c r="H336" s="5" t="n">
        <v>2.4</v>
      </c>
      <c r="I336" s="5" t="n">
        <v>2.646</v>
      </c>
      <c r="J336" s="6" t="n">
        <v>120</v>
      </c>
      <c r="K336" s="105" t="inlineStr">
        <is>
          <t>СК3</t>
        </is>
      </c>
      <c r="L336" s="6" t="n">
        <v>45</v>
      </c>
      <c r="M336" s="306" t="inlineStr">
        <is>
          <t>Сосиски Баварушки (со сливочным маслом ГОСТ 32261-2013) Филейбургская Фикс.вес 0,6 П/а мгс Баварушка</t>
        </is>
      </c>
      <c r="N336" s="307" t="n"/>
      <c r="O336" s="307" t="n"/>
      <c r="P336" s="307" t="n"/>
      <c r="Q336" s="258" t="n"/>
      <c r="R336" s="7" t="inlineStr"/>
      <c r="S336" s="7" t="inlineStr"/>
      <c r="T336" s="8" t="inlineStr">
        <is>
          <t>кг</t>
        </is>
      </c>
      <c r="U336" s="106" t="n">
        <v>0</v>
      </c>
      <c r="V336" s="107">
        <f>IFERROR(IF(U336="",0,CEILING((U336/$H336),1)*$H336),"")</f>
        <v/>
      </c>
      <c r="W336" s="9">
        <f>IFERROR(IF(V336=0,"",ROUNDUP(V336/H336,0)*0.00937),"")</f>
        <v/>
      </c>
      <c r="X336" s="10" t="inlineStr"/>
      <c r="Y336" s="11" t="inlineStr"/>
    </row>
    <row r="337" ht="14.45" customHeight="1">
      <c r="A337" s="136" t="inlineStr">
        <is>
          <t>SU002419</t>
        </is>
      </c>
      <c r="B337" s="136" t="inlineStr">
        <is>
          <t>P002913</t>
        </is>
      </c>
      <c r="C337" s="104" t="n">
        <v>4301051257</v>
      </c>
      <c r="D337" s="300" t="n">
        <v>4607091389661</v>
      </c>
      <c r="E337" s="258" t="n"/>
      <c r="F337" s="5" t="n">
        <v>0.55</v>
      </c>
      <c r="G337" s="6" t="n">
        <v>4</v>
      </c>
      <c r="H337" s="5" t="n">
        <v>2.2</v>
      </c>
      <c r="I337" s="5" t="n">
        <v>2.492</v>
      </c>
      <c r="J337" s="6" t="n">
        <v>120</v>
      </c>
      <c r="K337" s="105" t="inlineStr">
        <is>
          <t>СК3</t>
        </is>
      </c>
      <c r="L337" s="6" t="n">
        <v>45</v>
      </c>
      <c r="M337" s="301" t="inlineStr">
        <is>
          <t>Сосиски Филейбургские с филе сочного окорока Филейбургская Фикс.вес 0,55 П/а мгс Баварушка</t>
        </is>
      </c>
      <c r="N337" s="302" t="n"/>
      <c r="O337" s="302" t="n"/>
      <c r="P337" s="302" t="n"/>
      <c r="Q337" s="278" t="n"/>
      <c r="R337" s="7" t="inlineStr"/>
      <c r="S337" s="7" t="inlineStr"/>
      <c r="T337" s="8" t="inlineStr">
        <is>
          <t>кг</t>
        </is>
      </c>
      <c r="U337" s="106" t="n">
        <v>0</v>
      </c>
      <c r="V337" s="107">
        <f>IFERROR(IF(U337="",0,CEILING((U337/$H337),1)*$H337),"")</f>
        <v/>
      </c>
      <c r="W337" s="9">
        <f>IFERROR(IF(V337=0,"",ROUNDUP(V337/H337,0)*0.00937),"")</f>
        <v/>
      </c>
      <c r="X337" s="10" t="inlineStr"/>
      <c r="Y337" s="11" t="inlineStr"/>
    </row>
    <row r="338">
      <c r="A338" s="119" t="n"/>
      <c r="B338" s="289" t="n"/>
      <c r="C338" s="289" t="n"/>
      <c r="D338" s="289" t="n"/>
      <c r="E338" s="289" t="n"/>
      <c r="F338" s="289" t="n"/>
      <c r="G338" s="289" t="n"/>
      <c r="H338" s="289" t="n"/>
      <c r="I338" s="289" t="n"/>
      <c r="J338" s="289" t="n"/>
      <c r="K338" s="289" t="n"/>
      <c r="L338" s="303" t="n"/>
      <c r="M338" s="304" t="inlineStr">
        <is>
          <t>Итого</t>
        </is>
      </c>
      <c r="N338" s="267" t="n"/>
      <c r="O338" s="267" t="n"/>
      <c r="P338" s="267" t="n"/>
      <c r="Q338" s="267" t="n"/>
      <c r="R338" s="267" t="n"/>
      <c r="S338" s="268" t="n"/>
      <c r="T338" s="12" t="inlineStr">
        <is>
          <t>кор</t>
        </is>
      </c>
      <c r="U338" s="13">
        <f>IFERROR(U334/H334,"0")+IFERROR(U335/H335,"0")+IFERROR(U336/H336,"0")+IFERROR(U337/H337,"0")</f>
        <v/>
      </c>
      <c r="V338" s="13">
        <f>IFERROR(V334/H334,"0")+IFERROR(V335/H335,"0")+IFERROR(V336/H336,"0")+IFERROR(V337/H337,"0")</f>
        <v/>
      </c>
      <c r="W338" s="13">
        <f>IFERROR(IF(W334="",0,W334),"0")+IFERROR(IF(W335="",0,W335),"0")+IFERROR(IF(W336="",0,W336),"0")+IFERROR(IF(W337="",0,W337),"0")</f>
        <v/>
      </c>
      <c r="X338" s="14" t="n"/>
      <c r="Y338" s="14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305" t="n"/>
      <c r="M339" s="304" t="inlineStr">
        <is>
          <t>Итого</t>
        </is>
      </c>
      <c r="N339" s="267" t="n"/>
      <c r="O339" s="267" t="n"/>
      <c r="P339" s="267" t="n"/>
      <c r="Q339" s="267" t="n"/>
      <c r="R339" s="267" t="n"/>
      <c r="S339" s="268" t="n"/>
      <c r="T339" s="12" t="inlineStr">
        <is>
          <t>кг</t>
        </is>
      </c>
      <c r="U339" s="13">
        <f>IFERROR(SUM(U334:U337),"0")</f>
        <v/>
      </c>
      <c r="V339" s="13">
        <f>IFERROR(SUM(V334:V337),"0")</f>
        <v/>
      </c>
      <c r="W339" s="12" t="n"/>
      <c r="X339" s="14" t="n"/>
      <c r="Y339" s="14" t="n"/>
    </row>
    <row r="340">
      <c r="A340" s="134" t="inlineStr">
        <is>
          <t>Сардельки</t>
        </is>
      </c>
      <c r="B340" s="295" t="n"/>
      <c r="C340" s="295" t="n"/>
      <c r="D340" s="295" t="n"/>
      <c r="E340" s="295" t="n"/>
      <c r="F340" s="295" t="n"/>
      <c r="G340" s="295" t="n"/>
      <c r="H340" s="295" t="n"/>
      <c r="I340" s="295" t="n"/>
      <c r="J340" s="295" t="n"/>
      <c r="K340" s="295" t="n"/>
      <c r="L340" s="295" t="n"/>
      <c r="M340" s="295" t="n"/>
      <c r="N340" s="295" t="n"/>
      <c r="O340" s="295" t="n"/>
      <c r="P340" s="295" t="n"/>
      <c r="Q340" s="295" t="n"/>
      <c r="R340" s="295" t="n"/>
      <c r="S340" s="295" t="n"/>
      <c r="T340" s="295" t="n"/>
      <c r="U340" s="295" t="n"/>
      <c r="V340" s="295" t="n"/>
      <c r="W340" s="295" t="n"/>
      <c r="X340" s="111" t="n"/>
      <c r="Y340" s="111" t="n"/>
    </row>
    <row r="341" ht="14.45" customHeight="1">
      <c r="A341" s="136" t="inlineStr">
        <is>
          <t>SU002846</t>
        </is>
      </c>
      <c r="B341" s="136" t="inlineStr">
        <is>
          <t>P003254</t>
        </is>
      </c>
      <c r="C341" s="104" t="n">
        <v>4301060352</v>
      </c>
      <c r="D341" s="300" t="n">
        <v>4680115881648</v>
      </c>
      <c r="E341" s="258" t="n"/>
      <c r="F341" s="5" t="n">
        <v>1</v>
      </c>
      <c r="G341" s="6" t="n">
        <v>4</v>
      </c>
      <c r="H341" s="5" t="n">
        <v>4</v>
      </c>
      <c r="I341" s="5" t="n">
        <v>4.404</v>
      </c>
      <c r="J341" s="6" t="n">
        <v>104</v>
      </c>
      <c r="K341" s="105" t="inlineStr">
        <is>
          <t>СК2</t>
        </is>
      </c>
      <c r="L341" s="6" t="n">
        <v>35</v>
      </c>
      <c r="M341" s="301" t="inlineStr">
        <is>
          <t>Сардельки "Шпикачки Филейбургские" весовые н/о ТМ "Баварушка"</t>
        </is>
      </c>
      <c r="N341" s="302" t="n"/>
      <c r="O341" s="302" t="n"/>
      <c r="P341" s="302" t="n"/>
      <c r="Q341" s="278" t="n"/>
      <c r="R341" s="7" t="inlineStr"/>
      <c r="S341" s="7" t="inlineStr"/>
      <c r="T341" s="8" t="inlineStr">
        <is>
          <t>кг</t>
        </is>
      </c>
      <c r="U341" s="106" t="n">
        <v>0</v>
      </c>
      <c r="V341" s="107">
        <f>IFERROR(IF(U341="",0,CEILING((U341/$H341),1)*$H341),"")</f>
        <v/>
      </c>
      <c r="W341" s="9">
        <f>IFERROR(IF(V341=0,"",ROUNDUP(V341/H341,0)*0.01196),"")</f>
        <v/>
      </c>
      <c r="X341" s="10" t="inlineStr"/>
      <c r="Y341" s="11" t="inlineStr"/>
    </row>
    <row r="342">
      <c r="A342" s="119" t="n"/>
      <c r="B342" s="289" t="n"/>
      <c r="C342" s="289" t="n"/>
      <c r="D342" s="289" t="n"/>
      <c r="E342" s="289" t="n"/>
      <c r="F342" s="289" t="n"/>
      <c r="G342" s="289" t="n"/>
      <c r="H342" s="289" t="n"/>
      <c r="I342" s="289" t="n"/>
      <c r="J342" s="289" t="n"/>
      <c r="K342" s="289" t="n"/>
      <c r="L342" s="303" t="n"/>
      <c r="M342" s="304" t="inlineStr">
        <is>
          <t>Итого</t>
        </is>
      </c>
      <c r="N342" s="267" t="n"/>
      <c r="O342" s="267" t="n"/>
      <c r="P342" s="267" t="n"/>
      <c r="Q342" s="267" t="n"/>
      <c r="R342" s="267" t="n"/>
      <c r="S342" s="268" t="n"/>
      <c r="T342" s="12" t="inlineStr">
        <is>
          <t>кор</t>
        </is>
      </c>
      <c r="U342" s="13">
        <f>IFERROR(U341/H341,"0")</f>
        <v/>
      </c>
      <c r="V342" s="13">
        <f>IFERROR(V341/H341,"0")</f>
        <v/>
      </c>
      <c r="W342" s="13">
        <f>IFERROR(IF(W341="",0,W341),"0")</f>
        <v/>
      </c>
      <c r="X342" s="14" t="n"/>
      <c r="Y342" s="14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305" t="n"/>
      <c r="M343" s="304" t="inlineStr">
        <is>
          <t>Итого</t>
        </is>
      </c>
      <c r="N343" s="267" t="n"/>
      <c r="O343" s="267" t="n"/>
      <c r="P343" s="267" t="n"/>
      <c r="Q343" s="267" t="n"/>
      <c r="R343" s="267" t="n"/>
      <c r="S343" s="268" t="n"/>
      <c r="T343" s="12" t="inlineStr">
        <is>
          <t>кг</t>
        </is>
      </c>
      <c r="U343" s="13">
        <f>IFERROR(SUM(U341:U341),"0")</f>
        <v/>
      </c>
      <c r="V343" s="13">
        <f>IFERROR(SUM(V341:V341),"0")</f>
        <v/>
      </c>
      <c r="W343" s="12" t="n"/>
      <c r="X343" s="14" t="n"/>
      <c r="Y343" s="14" t="n"/>
    </row>
    <row r="344">
      <c r="A344" s="112" t="inlineStr">
        <is>
          <t>Балыкбургская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12" t="n"/>
      <c r="Y344" s="112" t="n"/>
    </row>
    <row r="345">
      <c r="A345" s="134" t="inlineStr">
        <is>
          <t>Ветчины</t>
        </is>
      </c>
      <c r="B345" s="295" t="n"/>
      <c r="C345" s="295" t="n"/>
      <c r="D345" s="295" t="n"/>
      <c r="E345" s="295" t="n"/>
      <c r="F345" s="295" t="n"/>
      <c r="G345" s="295" t="n"/>
      <c r="H345" s="295" t="n"/>
      <c r="I345" s="295" t="n"/>
      <c r="J345" s="295" t="n"/>
      <c r="K345" s="295" t="n"/>
      <c r="L345" s="295" t="n"/>
      <c r="M345" s="295" t="n"/>
      <c r="N345" s="295" t="n"/>
      <c r="O345" s="295" t="n"/>
      <c r="P345" s="295" t="n"/>
      <c r="Q345" s="295" t="n"/>
      <c r="R345" s="295" t="n"/>
      <c r="S345" s="295" t="n"/>
      <c r="T345" s="295" t="n"/>
      <c r="U345" s="295" t="n"/>
      <c r="V345" s="295" t="n"/>
      <c r="W345" s="295" t="n"/>
      <c r="X345" s="111" t="n"/>
      <c r="Y345" s="111" t="n"/>
    </row>
    <row r="346" ht="24.75" customHeight="1">
      <c r="A346" s="136" t="inlineStr">
        <is>
          <t>SU002542</t>
        </is>
      </c>
      <c r="B346" s="136" t="inlineStr">
        <is>
          <t>P002847</t>
        </is>
      </c>
      <c r="C346" s="104" t="n">
        <v>4301020196</v>
      </c>
      <c r="D346" s="300" t="n">
        <v>4607091389388</v>
      </c>
      <c r="E346" s="258" t="n"/>
      <c r="F346" s="5" t="n">
        <v>1.3</v>
      </c>
      <c r="G346" s="6" t="n">
        <v>4</v>
      </c>
      <c r="H346" s="5" t="n">
        <v>5.2</v>
      </c>
      <c r="I346" s="5" t="n">
        <v>5.608</v>
      </c>
      <c r="J346" s="6" t="n">
        <v>104</v>
      </c>
      <c r="K346" s="105" t="inlineStr">
        <is>
          <t>СК3</t>
        </is>
      </c>
      <c r="L346" s="6" t="n">
        <v>35</v>
      </c>
      <c r="M346" s="306" t="inlineStr">
        <is>
          <t>Ветчины Балыкбургская Балыкбургская Весовые Фиброуз Баварушка</t>
        </is>
      </c>
      <c r="N346" s="307" t="n"/>
      <c r="O346" s="307" t="n"/>
      <c r="P346" s="307" t="n"/>
      <c r="Q346" s="258" t="n"/>
      <c r="R346" s="7" t="inlineStr"/>
      <c r="S346" s="7" t="inlineStr"/>
      <c r="T346" s="8" t="inlineStr">
        <is>
          <t>кг</t>
        </is>
      </c>
      <c r="U346" s="106" t="n">
        <v>0</v>
      </c>
      <c r="V346" s="107">
        <f>IFERROR(IF(U346="",0,CEILING((U346/$H346),1)*$H346),"")</f>
        <v/>
      </c>
      <c r="W346" s="9">
        <f>IFERROR(IF(V346=0,"",ROUNDUP(V346/H346,0)*0.01196),"")</f>
        <v/>
      </c>
      <c r="X346" s="10" t="inlineStr"/>
      <c r="Y346" s="11" t="inlineStr"/>
    </row>
    <row r="347" ht="14.45" customHeight="1">
      <c r="A347" s="136" t="inlineStr">
        <is>
          <t>SU002319</t>
        </is>
      </c>
      <c r="B347" s="136" t="inlineStr">
        <is>
          <t>P002597</t>
        </is>
      </c>
      <c r="C347" s="104" t="n">
        <v>4301020185</v>
      </c>
      <c r="D347" s="300" t="n">
        <v>4607091389364</v>
      </c>
      <c r="E347" s="258" t="n"/>
      <c r="F347" s="5" t="n">
        <v>0.42</v>
      </c>
      <c r="G347" s="6" t="n">
        <v>6</v>
      </c>
      <c r="H347" s="5" t="n">
        <v>2.52</v>
      </c>
      <c r="I347" s="5" t="n">
        <v>2.75</v>
      </c>
      <c r="J347" s="6" t="n">
        <v>156</v>
      </c>
      <c r="K347" s="105" t="inlineStr">
        <is>
          <t>СК3</t>
        </is>
      </c>
      <c r="L347" s="6" t="n">
        <v>35</v>
      </c>
      <c r="M347" s="301" t="inlineStr">
        <is>
          <t>Ветчины Балыкбургская срез Балыкбургская Фикс.вес 0,42 Фиброуз в/у Баварушка</t>
        </is>
      </c>
      <c r="N347" s="302" t="n"/>
      <c r="O347" s="302" t="n"/>
      <c r="P347" s="302" t="n"/>
      <c r="Q347" s="278" t="n"/>
      <c r="R347" s="7" t="inlineStr"/>
      <c r="S347" s="7" t="inlineStr"/>
      <c r="T347" s="8" t="inlineStr">
        <is>
          <t>кг</t>
        </is>
      </c>
      <c r="U347" s="106" t="n">
        <v>0</v>
      </c>
      <c r="V347" s="107">
        <f>IFERROR(IF(U347="",0,CEILING((U347/$H347),1)*$H347),"")</f>
        <v/>
      </c>
      <c r="W347" s="9">
        <f>IFERROR(IF(V347=0,"",ROUNDUP(V347/H347,0)*0.00753),"")</f>
        <v/>
      </c>
      <c r="X347" s="10" t="inlineStr"/>
      <c r="Y347" s="11" t="inlineStr"/>
    </row>
    <row r="348">
      <c r="A348" s="119" t="n"/>
      <c r="B348" s="289" t="n"/>
      <c r="C348" s="289" t="n"/>
      <c r="D348" s="289" t="n"/>
      <c r="E348" s="289" t="n"/>
      <c r="F348" s="289" t="n"/>
      <c r="G348" s="289" t="n"/>
      <c r="H348" s="289" t="n"/>
      <c r="I348" s="289" t="n"/>
      <c r="J348" s="289" t="n"/>
      <c r="K348" s="289" t="n"/>
      <c r="L348" s="303" t="n"/>
      <c r="M348" s="304" t="inlineStr">
        <is>
          <t>Итого</t>
        </is>
      </c>
      <c r="N348" s="267" t="n"/>
      <c r="O348" s="267" t="n"/>
      <c r="P348" s="267" t="n"/>
      <c r="Q348" s="267" t="n"/>
      <c r="R348" s="267" t="n"/>
      <c r="S348" s="268" t="n"/>
      <c r="T348" s="12" t="inlineStr">
        <is>
          <t>кор</t>
        </is>
      </c>
      <c r="U348" s="13">
        <f>IFERROR(U346/H346,"0")+IFERROR(U347/H347,"0")</f>
        <v/>
      </c>
      <c r="V348" s="13">
        <f>IFERROR(V346/H346,"0")+IFERROR(V347/H347,"0")</f>
        <v/>
      </c>
      <c r="W348" s="13">
        <f>IFERROR(IF(W346="",0,W346),"0")+IFERROR(IF(W347="",0,W347),"0")</f>
        <v/>
      </c>
      <c r="X348" s="14" t="n"/>
      <c r="Y348" s="14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305" t="n"/>
      <c r="M349" s="304" t="inlineStr">
        <is>
          <t>Итого</t>
        </is>
      </c>
      <c r="N349" s="267" t="n"/>
      <c r="O349" s="267" t="n"/>
      <c r="P349" s="267" t="n"/>
      <c r="Q349" s="267" t="n"/>
      <c r="R349" s="267" t="n"/>
      <c r="S349" s="268" t="n"/>
      <c r="T349" s="12" t="inlineStr">
        <is>
          <t>кг</t>
        </is>
      </c>
      <c r="U349" s="13">
        <f>IFERROR(SUM(U346:U347),"0")</f>
        <v/>
      </c>
      <c r="V349" s="13">
        <f>IFERROR(SUM(V346:V347),"0")</f>
        <v/>
      </c>
      <c r="W349" s="12" t="n"/>
      <c r="X349" s="14" t="n"/>
      <c r="Y349" s="14" t="n"/>
    </row>
    <row r="350">
      <c r="A350" s="134" t="inlineStr">
        <is>
          <t>Копченые колбасы</t>
        </is>
      </c>
      <c r="B350" s="295" t="n"/>
      <c r="C350" s="295" t="n"/>
      <c r="D350" s="295" t="n"/>
      <c r="E350" s="295" t="n"/>
      <c r="F350" s="295" t="n"/>
      <c r="G350" s="295" t="n"/>
      <c r="H350" s="295" t="n"/>
      <c r="I350" s="295" t="n"/>
      <c r="J350" s="295" t="n"/>
      <c r="K350" s="295" t="n"/>
      <c r="L350" s="295" t="n"/>
      <c r="M350" s="295" t="n"/>
      <c r="N350" s="295" t="n"/>
      <c r="O350" s="295" t="n"/>
      <c r="P350" s="295" t="n"/>
      <c r="Q350" s="295" t="n"/>
      <c r="R350" s="295" t="n"/>
      <c r="S350" s="295" t="n"/>
      <c r="T350" s="295" t="n"/>
      <c r="U350" s="295" t="n"/>
      <c r="V350" s="295" t="n"/>
      <c r="W350" s="295" t="n"/>
      <c r="X350" s="111" t="n"/>
      <c r="Y350" s="111" t="n"/>
    </row>
    <row r="351" ht="18.75" customHeight="1">
      <c r="A351" s="136" t="inlineStr">
        <is>
          <t>SU002612</t>
        </is>
      </c>
      <c r="B351" s="136" t="inlineStr">
        <is>
          <t>P003140</t>
        </is>
      </c>
      <c r="C351" s="104" t="n">
        <v>4301031195</v>
      </c>
      <c r="D351" s="300" t="n">
        <v>4607091389739</v>
      </c>
      <c r="E351" s="258" t="n"/>
      <c r="F351" s="5" t="n">
        <v>0.7</v>
      </c>
      <c r="G351" s="6" t="n">
        <v>6</v>
      </c>
      <c r="H351" s="5" t="n">
        <v>4.2</v>
      </c>
      <c r="I351" s="5" t="n">
        <v>4.43</v>
      </c>
      <c r="J351" s="6" t="n">
        <v>156</v>
      </c>
      <c r="K351" s="105" t="inlineStr">
        <is>
          <t>СК2</t>
        </is>
      </c>
      <c r="L351" s="6" t="n">
        <v>45</v>
      </c>
      <c r="M351" s="311" t="inlineStr">
        <is>
          <t>В/к колбасы Балыкбургская Балыкбургская Весовые фиброуз в/у Баварушка</t>
        </is>
      </c>
      <c r="N351" s="307" t="n"/>
      <c r="O351" s="307" t="n"/>
      <c r="P351" s="307" t="n"/>
      <c r="Q351" s="258" t="n"/>
      <c r="R351" s="7" t="inlineStr"/>
      <c r="S351" s="7" t="inlineStr"/>
      <c r="T351" s="8" t="inlineStr">
        <is>
          <t>кг</t>
        </is>
      </c>
      <c r="U351" s="106" t="n">
        <v>0</v>
      </c>
      <c r="V351" s="107">
        <f>IFERROR(IF(U351="",0,CEILING((U351/$H351),1)*$H351),"")</f>
        <v/>
      </c>
      <c r="W351" s="9">
        <f>IFERROR(IF(V351=0,"",ROUNDUP(V351/H351,0)*0.00753),"")</f>
        <v/>
      </c>
      <c r="X351" s="10" t="inlineStr"/>
      <c r="Y351" s="11" t="inlineStr"/>
    </row>
    <row r="352" ht="18.75" customHeight="1">
      <c r="A352" s="136" t="inlineStr">
        <is>
          <t>SU002545</t>
        </is>
      </c>
      <c r="B352" s="136" t="inlineStr">
        <is>
          <t>P003137</t>
        </is>
      </c>
      <c r="C352" s="104" t="n">
        <v>4301031176</v>
      </c>
      <c r="D352" s="300" t="n">
        <v>4607091389425</v>
      </c>
      <c r="E352" s="258" t="n"/>
      <c r="F352" s="5" t="n">
        <v>0.35</v>
      </c>
      <c r="G352" s="6" t="n">
        <v>6</v>
      </c>
      <c r="H352" s="5" t="n">
        <v>2.1</v>
      </c>
      <c r="I352" s="5" t="n">
        <v>2.23</v>
      </c>
      <c r="J352" s="6" t="n">
        <v>234</v>
      </c>
      <c r="K352" s="105" t="inlineStr">
        <is>
          <t>СК2</t>
        </is>
      </c>
      <c r="L352" s="6" t="n">
        <v>45</v>
      </c>
      <c r="M352" s="311" t="inlineStr">
        <is>
          <t>В/к колбасы Балыкбургская рубленая срез Балыкбургская Фикс.вес 0,35 фиброуз в/у Баварушка</t>
        </is>
      </c>
      <c r="N352" s="307" t="n"/>
      <c r="O352" s="307" t="n"/>
      <c r="P352" s="307" t="n"/>
      <c r="Q352" s="258" t="n"/>
      <c r="R352" s="7" t="inlineStr"/>
      <c r="S352" s="7" t="inlineStr"/>
      <c r="T352" s="8" t="inlineStr">
        <is>
          <t>кг</t>
        </is>
      </c>
      <c r="U352" s="106" t="n">
        <v>0</v>
      </c>
      <c r="V352" s="107">
        <f>IFERROR(IF(U352="",0,CEILING((U352/$H352),1)*$H352),"")</f>
        <v/>
      </c>
      <c r="W352" s="9">
        <f>IFERROR(IF(V352=0,"",ROUNDUP(V352/H352,0)*0.00502),"")</f>
        <v/>
      </c>
      <c r="X352" s="10" t="inlineStr"/>
      <c r="Y352" s="11" t="inlineStr"/>
    </row>
    <row r="353" ht="18.75" customHeight="1">
      <c r="A353" s="136" t="inlineStr">
        <is>
          <t>SU002726</t>
        </is>
      </c>
      <c r="B353" s="136" t="inlineStr">
        <is>
          <t>P003095</t>
        </is>
      </c>
      <c r="C353" s="104" t="n">
        <v>4301031167</v>
      </c>
      <c r="D353" s="300" t="n">
        <v>4680115880771</v>
      </c>
      <c r="E353" s="258" t="n"/>
      <c r="F353" s="5" t="n">
        <v>0.28</v>
      </c>
      <c r="G353" s="6" t="n">
        <v>6</v>
      </c>
      <c r="H353" s="5" t="n">
        <v>1.68</v>
      </c>
      <c r="I353" s="5" t="n">
        <v>1.81</v>
      </c>
      <c r="J353" s="6" t="n">
        <v>234</v>
      </c>
      <c r="K353" s="105" t="inlineStr">
        <is>
          <t>СК2</t>
        </is>
      </c>
      <c r="L353" s="6" t="n">
        <v>45</v>
      </c>
      <c r="M353" s="306" t="inlineStr">
        <is>
          <t>В/к колбасы Балыкбургская с копченым балыком срез Балыкбургская Фикс.вес 0,28 фиброуз в/у Баварушка</t>
        </is>
      </c>
      <c r="N353" s="307" t="n"/>
      <c r="O353" s="307" t="n"/>
      <c r="P353" s="307" t="n"/>
      <c r="Q353" s="258" t="n"/>
      <c r="R353" s="7" t="inlineStr"/>
      <c r="S353" s="7" t="inlineStr"/>
      <c r="T353" s="8" t="inlineStr">
        <is>
          <t>кг</t>
        </is>
      </c>
      <c r="U353" s="106" t="n">
        <v>0</v>
      </c>
      <c r="V353" s="107">
        <f>IFERROR(IF(U353="",0,CEILING((U353/$H353),1)*$H353),"")</f>
        <v/>
      </c>
      <c r="W353" s="9">
        <f>IFERROR(IF(V353=0,"",ROUNDUP(V353/H353,0)*0.00502),"")</f>
        <v/>
      </c>
      <c r="X353" s="10" t="inlineStr"/>
      <c r="Y353" s="11" t="inlineStr"/>
    </row>
    <row r="354" ht="18.75" customHeight="1">
      <c r="A354" s="136" t="inlineStr">
        <is>
          <t>SU002604</t>
        </is>
      </c>
      <c r="B354" s="136" t="inlineStr">
        <is>
          <t>P003135</t>
        </is>
      </c>
      <c r="C354" s="104" t="n">
        <v>4301031173</v>
      </c>
      <c r="D354" s="300" t="n">
        <v>4607091389500</v>
      </c>
      <c r="E354" s="258" t="n"/>
      <c r="F354" s="5" t="n">
        <v>0.35</v>
      </c>
      <c r="G354" s="6" t="n">
        <v>6</v>
      </c>
      <c r="H354" s="5" t="n">
        <v>2.1</v>
      </c>
      <c r="I354" s="5" t="n">
        <v>2.23</v>
      </c>
      <c r="J354" s="6" t="n">
        <v>234</v>
      </c>
      <c r="K354" s="105" t="inlineStr">
        <is>
          <t>СК2</t>
        </is>
      </c>
      <c r="L354" s="6" t="n">
        <v>45</v>
      </c>
      <c r="M354" s="306" t="inlineStr">
        <is>
          <t>В/к колбасы Балыкбургская с копченым балыком срез Балыкбургская Фикс.вес 0,35 фиброуз в/у Баварушка</t>
        </is>
      </c>
      <c r="N354" s="307" t="n"/>
      <c r="O354" s="307" t="n"/>
      <c r="P354" s="307" t="n"/>
      <c r="Q354" s="258" t="n"/>
      <c r="R354" s="7" t="inlineStr"/>
      <c r="S354" s="7" t="inlineStr"/>
      <c r="T354" s="8" t="inlineStr">
        <is>
          <t>кг</t>
        </is>
      </c>
      <c r="U354" s="106" t="n">
        <v>0</v>
      </c>
      <c r="V354" s="107">
        <f>IFERROR(IF(U354="",0,CEILING((U354/$H354),1)*$H354),"")</f>
        <v/>
      </c>
      <c r="W354" s="9">
        <f>IFERROR(IF(V354=0,"",ROUNDUP(V354/H354,0)*0.00502),"")</f>
        <v/>
      </c>
      <c r="X354" s="10" t="inlineStr"/>
      <c r="Y354" s="11" t="inlineStr"/>
    </row>
    <row r="355" ht="18.75" customHeight="1">
      <c r="A355" s="136" t="inlineStr">
        <is>
          <t>SU002358</t>
        </is>
      </c>
      <c r="B355" s="136" t="inlineStr">
        <is>
          <t>P002642</t>
        </is>
      </c>
      <c r="C355" s="104" t="n">
        <v>4301031103</v>
      </c>
      <c r="D355" s="300" t="n">
        <v>4680115881983</v>
      </c>
      <c r="E355" s="258" t="n"/>
      <c r="F355" s="5" t="n">
        <v>0.28</v>
      </c>
      <c r="G355" s="6" t="n">
        <v>4</v>
      </c>
      <c r="H355" s="5" t="n">
        <v>1.12</v>
      </c>
      <c r="I355" s="5" t="n">
        <v>1.252</v>
      </c>
      <c r="J355" s="6" t="n">
        <v>234</v>
      </c>
      <c r="K355" s="105" t="inlineStr">
        <is>
          <t>СК2</t>
        </is>
      </c>
      <c r="L355" s="6" t="n">
        <v>40</v>
      </c>
      <c r="M355" s="301" t="inlineStr">
        <is>
          <t>Колбаса Балыкбургская по-краковски с копченым балыком в натуральной оболочке 0,28 кг</t>
        </is>
      </c>
      <c r="N355" s="302" t="n"/>
      <c r="O355" s="302" t="n"/>
      <c r="P355" s="302" t="n"/>
      <c r="Q355" s="278" t="n"/>
      <c r="R355" s="7" t="inlineStr"/>
      <c r="S355" s="7" t="inlineStr"/>
      <c r="T355" s="8" t="inlineStr">
        <is>
          <t>кг</t>
        </is>
      </c>
      <c r="U355" s="106" t="n">
        <v>0</v>
      </c>
      <c r="V355" s="107">
        <f>IFERROR(IF(U355="",0,CEILING((U355/$H355),1)*$H355),"")</f>
        <v/>
      </c>
      <c r="W355" s="9">
        <f>IFERROR(IF(V355=0,"",ROUNDUP(V355/H355,0)*0.00502),"")</f>
        <v/>
      </c>
      <c r="X355" s="10" t="inlineStr"/>
      <c r="Y355" s="11" t="inlineStr"/>
    </row>
    <row r="356" ht="18.75" customHeight="1">
      <c r="A356" s="314" t="n"/>
      <c r="B356" s="289" t="n"/>
      <c r="C356" s="289" t="n"/>
      <c r="D356" s="289" t="n"/>
      <c r="E356" s="289" t="n"/>
      <c r="F356" s="289" t="n"/>
      <c r="G356" s="289" t="n"/>
      <c r="H356" s="289" t="n"/>
      <c r="I356" s="289" t="n"/>
      <c r="J356" s="289" t="n"/>
      <c r="K356" s="289" t="n"/>
      <c r="L356" s="303" t="n"/>
      <c r="M356" s="304" t="inlineStr">
        <is>
          <t>Итого</t>
        </is>
      </c>
      <c r="N356" s="267" t="n"/>
      <c r="O356" s="267" t="n"/>
      <c r="P356" s="267" t="n"/>
      <c r="Q356" s="267" t="n"/>
      <c r="R356" s="267" t="n"/>
      <c r="S356" s="268" t="n"/>
      <c r="T356" s="12" t="inlineStr">
        <is>
          <t>кор</t>
        </is>
      </c>
      <c r="U356" s="13">
        <f>IFERROR(U351/H351,"0")+IFERROR(U352/H352,"0")+IFERROR(U353/H353,"0")+IFERROR(U354/H354,"0")+IFERROR(U355/H355,"0")</f>
        <v/>
      </c>
      <c r="V356" s="13">
        <f>IFERROR(V351/H351,"0")+IFERROR(V352/H352,"0")+IFERROR(V353/H353,"0")+IFERROR(V354/H354,"0")+IFERROR(V355/H355,"0")</f>
        <v/>
      </c>
      <c r="W356" s="13">
        <f>IFERROR(IF(W351="",0,W351),"0")+IFERROR(IF(W352="",0,W352),"0")+IFERROR(IF(W353="",0,W353),"0")+IFERROR(IF(W354="",0,W354),"0")+IFERROR(IF(W355="",0,W355),"0")</f>
        <v/>
      </c>
      <c r="X356" s="14" t="n"/>
      <c r="Y356" s="14" t="n"/>
    </row>
    <row r="357">
      <c r="A357" s="295" t="n"/>
      <c r="B357" s="295" t="n"/>
      <c r="C357" s="295" t="n"/>
      <c r="D357" s="295" t="n"/>
      <c r="E357" s="295" t="n"/>
      <c r="F357" s="295" t="n"/>
      <c r="G357" s="295" t="n"/>
      <c r="H357" s="295" t="n"/>
      <c r="I357" s="295" t="n"/>
      <c r="J357" s="295" t="n"/>
      <c r="K357" s="295" t="n"/>
      <c r="L357" s="315" t="n"/>
      <c r="M357" s="304" t="inlineStr">
        <is>
          <t>Итого</t>
        </is>
      </c>
      <c r="N357" s="267" t="n"/>
      <c r="O357" s="267" t="n"/>
      <c r="P357" s="267" t="n"/>
      <c r="Q357" s="267" t="n"/>
      <c r="R357" s="267" t="n"/>
      <c r="S357" s="268" t="n"/>
      <c r="T357" s="12" t="inlineStr">
        <is>
          <t>кг</t>
        </is>
      </c>
      <c r="U357" s="13">
        <f>IFERROR(SUM(U351:U355),"0")</f>
        <v/>
      </c>
      <c r="V357" s="13">
        <f>IFERROR(SUM(V351:V355),"0")</f>
        <v/>
      </c>
      <c r="W357" s="12" t="n"/>
      <c r="X357" s="14" t="n"/>
      <c r="Y357" s="14" t="n"/>
    </row>
    <row r="358" ht="20.25" customHeight="1">
      <c r="A358" s="113" t="inlineStr">
        <is>
          <t>Дугушка</t>
        </is>
      </c>
      <c r="X358" s="113" t="n"/>
      <c r="Y358" s="113" t="n"/>
    </row>
    <row r="359">
      <c r="A359" s="112" t="inlineStr">
        <is>
          <t>Дугушка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12" t="n"/>
      <c r="Y359" s="112" t="n"/>
    </row>
    <row r="360">
      <c r="A360" s="134" t="inlineStr">
        <is>
          <t>Вареные колбасы</t>
        </is>
      </c>
      <c r="B360" s="295" t="n"/>
      <c r="C360" s="295" t="n"/>
      <c r="D360" s="295" t="n"/>
      <c r="E360" s="295" t="n"/>
      <c r="F360" s="295" t="n"/>
      <c r="G360" s="295" t="n"/>
      <c r="H360" s="295" t="n"/>
      <c r="I360" s="295" t="n"/>
      <c r="J360" s="295" t="n"/>
      <c r="K360" s="295" t="n"/>
      <c r="L360" s="295" t="n"/>
      <c r="M360" s="295" t="n"/>
      <c r="N360" s="295" t="n"/>
      <c r="O360" s="295" t="n"/>
      <c r="P360" s="295" t="n"/>
      <c r="Q360" s="295" t="n"/>
      <c r="R360" s="295" t="n"/>
      <c r="S360" s="295" t="n"/>
      <c r="T360" s="295" t="n"/>
      <c r="U360" s="295" t="n"/>
      <c r="V360" s="295" t="n"/>
      <c r="W360" s="295" t="n"/>
      <c r="X360" s="111" t="n"/>
      <c r="Y360" s="111" t="n"/>
    </row>
    <row r="361" ht="14.45" customHeight="1">
      <c r="A361" s="136" t="inlineStr">
        <is>
          <t>SU002011</t>
        </is>
      </c>
      <c r="B361" s="136" t="inlineStr">
        <is>
          <t>P002991</t>
        </is>
      </c>
      <c r="C361" s="104" t="n">
        <v>4301011371</v>
      </c>
      <c r="D361" s="300" t="n">
        <v>4607091389067</v>
      </c>
      <c r="E361" s="258" t="n"/>
      <c r="F361" s="5" t="n">
        <v>0.88</v>
      </c>
      <c r="G361" s="6" t="n">
        <v>6</v>
      </c>
      <c r="H361" s="5" t="n">
        <v>5.28</v>
      </c>
      <c r="I361" s="5" t="n">
        <v>5.64</v>
      </c>
      <c r="J361" s="6" t="n">
        <v>104</v>
      </c>
      <c r="K361" s="105" t="inlineStr">
        <is>
          <t>СК3</t>
        </is>
      </c>
      <c r="L361" s="6" t="n">
        <v>55</v>
      </c>
      <c r="M361" s="308" t="inlineStr">
        <is>
          <t>Вареные колбасы Докторская ГОСТ Дугушка Весовые Вектор Дугушка</t>
        </is>
      </c>
      <c r="N361" s="307" t="n"/>
      <c r="O361" s="307" t="n"/>
      <c r="P361" s="307" t="n"/>
      <c r="Q361" s="258" t="n"/>
      <c r="R361" s="7" t="inlineStr"/>
      <c r="S361" s="7" t="inlineStr"/>
      <c r="T361" s="8" t="inlineStr">
        <is>
          <t>кг</t>
        </is>
      </c>
      <c r="U361" s="106" t="n">
        <v>150</v>
      </c>
      <c r="V361" s="107">
        <f>IFERROR(IF(U361="",0,CEILING((U361/$H361),1)*$H361),"")</f>
        <v/>
      </c>
      <c r="W361" s="9">
        <f>IFERROR(IF(V361=0,"",ROUNDUP(V361/H361,0)*0.01196),"")</f>
        <v/>
      </c>
      <c r="X361" s="10" t="inlineStr"/>
      <c r="Y361" s="11" t="inlineStr"/>
    </row>
    <row r="362" ht="14.45" customHeight="1">
      <c r="A362" s="136" t="inlineStr">
        <is>
          <t>SU002094</t>
        </is>
      </c>
      <c r="B362" s="136" t="inlineStr">
        <is>
          <t>P002975</t>
        </is>
      </c>
      <c r="C362" s="104" t="n">
        <v>4301011363</v>
      </c>
      <c r="D362" s="300" t="n">
        <v>4607091383522</v>
      </c>
      <c r="E362" s="258" t="n"/>
      <c r="F362" s="5" t="n">
        <v>0.88</v>
      </c>
      <c r="G362" s="6" t="n">
        <v>6</v>
      </c>
      <c r="H362" s="5" t="n">
        <v>5.28</v>
      </c>
      <c r="I362" s="5" t="n">
        <v>5.64</v>
      </c>
      <c r="J362" s="6" t="n">
        <v>104</v>
      </c>
      <c r="K362" s="105" t="inlineStr">
        <is>
          <t>СК1</t>
        </is>
      </c>
      <c r="L362" s="6" t="n">
        <v>55</v>
      </c>
      <c r="M362" s="306" t="inlineStr">
        <is>
          <t>Вареные колбасы Докторская Дугушка Дугушка Весовые Вектор Дугушка</t>
        </is>
      </c>
      <c r="N362" s="307" t="n"/>
      <c r="O362" s="307" t="n"/>
      <c r="P362" s="307" t="n"/>
      <c r="Q362" s="258" t="n"/>
      <c r="R362" s="7" t="inlineStr"/>
      <c r="S362" s="7" t="inlineStr"/>
      <c r="T362" s="8" t="inlineStr">
        <is>
          <t>кг</t>
        </is>
      </c>
      <c r="U362" s="106" t="n">
        <v>100</v>
      </c>
      <c r="V362" s="107">
        <f>IFERROR(IF(U362="",0,CEILING((U362/$H362),1)*$H362),"")</f>
        <v/>
      </c>
      <c r="W362" s="9">
        <f>IFERROR(IF(V362=0,"",ROUNDUP(V362/H362,0)*0.01196),"")</f>
        <v/>
      </c>
      <c r="X362" s="10" t="inlineStr"/>
      <c r="Y362" s="11" t="inlineStr"/>
    </row>
    <row r="363" ht="14.45" customHeight="1">
      <c r="A363" s="136" t="inlineStr">
        <is>
          <t>SU002182</t>
        </is>
      </c>
      <c r="B363" s="136" t="inlineStr">
        <is>
          <t>P002990</t>
        </is>
      </c>
      <c r="C363" s="104" t="n">
        <v>4301011431</v>
      </c>
      <c r="D363" s="300" t="n">
        <v>4607091384437</v>
      </c>
      <c r="E363" s="258" t="n"/>
      <c r="F363" s="5" t="n">
        <v>0.88</v>
      </c>
      <c r="G363" s="6" t="n">
        <v>6</v>
      </c>
      <c r="H363" s="5" t="n">
        <v>5.28</v>
      </c>
      <c r="I363" s="5" t="n">
        <v>5.64</v>
      </c>
      <c r="J363" s="6" t="n">
        <v>104</v>
      </c>
      <c r="K363" s="105" t="inlineStr">
        <is>
          <t>СК1</t>
        </is>
      </c>
      <c r="L363" s="6" t="n">
        <v>50</v>
      </c>
      <c r="M363" s="310" t="inlineStr">
        <is>
          <t>Вареные колбасы Дугушка со шпиком Дугушка Весовые Вектор Дугушка</t>
        </is>
      </c>
      <c r="N363" s="307" t="n"/>
      <c r="O363" s="307" t="n"/>
      <c r="P363" s="307" t="n"/>
      <c r="Q363" s="258" t="n"/>
      <c r="R363" s="7" t="inlineStr"/>
      <c r="S363" s="7" t="inlineStr"/>
      <c r="T363" s="8" t="inlineStr">
        <is>
          <t>кг</t>
        </is>
      </c>
      <c r="U363" s="106" t="n">
        <v>0</v>
      </c>
      <c r="V363" s="107">
        <f>IFERROR(IF(U363="",0,CEILING((U363/$H363),1)*$H363),"")</f>
        <v/>
      </c>
      <c r="W363" s="9">
        <f>IFERROR(IF(V363=0,"",ROUNDUP(V363/H363,0)*0.01196),"")</f>
        <v/>
      </c>
      <c r="X363" s="10" t="inlineStr"/>
      <c r="Y363" s="11" t="inlineStr"/>
    </row>
    <row r="364" ht="14.45" customHeight="1">
      <c r="A364" s="136" t="inlineStr">
        <is>
          <t>SU002010</t>
        </is>
      </c>
      <c r="B364" s="136" t="inlineStr">
        <is>
          <t>P002979</t>
        </is>
      </c>
      <c r="C364" s="104" t="n">
        <v>4301011365</v>
      </c>
      <c r="D364" s="300" t="n">
        <v>4607091389104</v>
      </c>
      <c r="E364" s="258" t="n"/>
      <c r="F364" s="5" t="n">
        <v>0.88</v>
      </c>
      <c r="G364" s="6" t="n">
        <v>6</v>
      </c>
      <c r="H364" s="5" t="n">
        <v>5.28</v>
      </c>
      <c r="I364" s="5" t="n">
        <v>5.64</v>
      </c>
      <c r="J364" s="6" t="n">
        <v>104</v>
      </c>
      <c r="K364" s="105" t="inlineStr">
        <is>
          <t>СК1</t>
        </is>
      </c>
      <c r="L364" s="6" t="n">
        <v>55</v>
      </c>
      <c r="M364" s="306" t="inlineStr">
        <is>
          <t>Вареные колбасы Молочная Дугушка Дугушка Весовые Вектор Дугушка</t>
        </is>
      </c>
      <c r="N364" s="307" t="n"/>
      <c r="O364" s="307" t="n"/>
      <c r="P364" s="307" t="n"/>
      <c r="Q364" s="258" t="n"/>
      <c r="R364" s="7" t="inlineStr"/>
      <c r="S364" s="7" t="inlineStr"/>
      <c r="T364" s="8" t="inlineStr">
        <is>
          <t>кг</t>
        </is>
      </c>
      <c r="U364" s="106" t="n">
        <v>100</v>
      </c>
      <c r="V364" s="107">
        <f>IFERROR(IF(U364="",0,CEILING((U364/$H364),1)*$H364),"")</f>
        <v/>
      </c>
      <c r="W364" s="9">
        <f>IFERROR(IF(V364=0,"",ROUNDUP(V364/H364,0)*0.01196),"")</f>
        <v/>
      </c>
      <c r="X364" s="10" t="inlineStr"/>
      <c r="Y364" s="11" t="inlineStr"/>
    </row>
    <row r="365" ht="14.45" customHeight="1">
      <c r="A365" s="136" t="inlineStr">
        <is>
          <t>SU002019</t>
        </is>
      </c>
      <c r="B365" s="136" t="inlineStr">
        <is>
          <t>P002306</t>
        </is>
      </c>
      <c r="C365" s="104" t="n">
        <v>4301011142</v>
      </c>
      <c r="D365" s="300" t="n">
        <v>4607091389036</v>
      </c>
      <c r="E365" s="258" t="n"/>
      <c r="F365" s="5" t="n">
        <v>0.4</v>
      </c>
      <c r="G365" s="6" t="n">
        <v>6</v>
      </c>
      <c r="H365" s="5" t="n">
        <v>2.4</v>
      </c>
      <c r="I365" s="5" t="n">
        <v>2.6</v>
      </c>
      <c r="J365" s="6" t="n">
        <v>156</v>
      </c>
      <c r="K365" s="105" t="inlineStr">
        <is>
          <t>СК3</t>
        </is>
      </c>
      <c r="L365" s="6" t="n">
        <v>50</v>
      </c>
      <c r="M365" s="306" t="inlineStr">
        <is>
          <t>Вареные колбасы Докторская ГОСТ Дугушка Фикс.вес 0,4 Вектор Дугушка</t>
        </is>
      </c>
      <c r="N365" s="307" t="n"/>
      <c r="O365" s="307" t="n"/>
      <c r="P365" s="307" t="n"/>
      <c r="Q365" s="258" t="n"/>
      <c r="R365" s="7" t="inlineStr"/>
      <c r="S365" s="7" t="inlineStr"/>
      <c r="T365" s="8" t="inlineStr">
        <is>
          <t>кг</t>
        </is>
      </c>
      <c r="U365" s="106" t="n">
        <v>10</v>
      </c>
      <c r="V365" s="107">
        <f>IFERROR(IF(U365="",0,CEILING((U365/$H365),1)*$H365),"")</f>
        <v/>
      </c>
      <c r="W365" s="9">
        <f>IFERROR(IF(V365=0,"",ROUNDUP(V365/H365,0)*0.00753),"")</f>
        <v/>
      </c>
      <c r="X365" s="10" t="inlineStr"/>
      <c r="Y365" s="11" t="inlineStr"/>
    </row>
    <row r="366" ht="14.45" customHeight="1">
      <c r="A366" s="136" t="inlineStr">
        <is>
          <t>SU002020</t>
        </is>
      </c>
      <c r="B366" s="136" t="inlineStr">
        <is>
          <t>P002308</t>
        </is>
      </c>
      <c r="C366" s="104" t="n">
        <v>4301011190</v>
      </c>
      <c r="D366" s="300" t="n">
        <v>4607091389098</v>
      </c>
      <c r="E366" s="258" t="n"/>
      <c r="F366" s="5" t="n">
        <v>0.4</v>
      </c>
      <c r="G366" s="6" t="n">
        <v>6</v>
      </c>
      <c r="H366" s="5" t="n">
        <v>2.4</v>
      </c>
      <c r="I366" s="5" t="n">
        <v>2.6</v>
      </c>
      <c r="J366" s="6" t="n">
        <v>156</v>
      </c>
      <c r="K366" s="105" t="inlineStr">
        <is>
          <t>СК3</t>
        </is>
      </c>
      <c r="L366" s="6" t="n">
        <v>50</v>
      </c>
      <c r="M366" s="301" t="inlineStr">
        <is>
          <t>Вареные колбасы Молочная Дугушка Дугушка Фикс.вес 0,4 Вектор Дугушка</t>
        </is>
      </c>
      <c r="N366" s="302" t="n"/>
      <c r="O366" s="302" t="n"/>
      <c r="P366" s="302" t="n"/>
      <c r="Q366" s="278" t="n"/>
      <c r="R366" s="7" t="inlineStr"/>
      <c r="S366" s="7" t="inlineStr"/>
      <c r="T366" s="8" t="inlineStr">
        <is>
          <t>кг</t>
        </is>
      </c>
      <c r="U366" s="106" t="n">
        <v>0</v>
      </c>
      <c r="V366" s="107">
        <f>IFERROR(IF(U366="",0,CEILING((U366/$H366),1)*$H366),"")</f>
        <v/>
      </c>
      <c r="W366" s="9">
        <f>IFERROR(IF(V366=0,"",ROUNDUP(V366/H366,0)*0.00753),"")</f>
        <v/>
      </c>
      <c r="X366" s="10" t="inlineStr"/>
      <c r="Y366" s="11" t="inlineStr"/>
    </row>
    <row r="367">
      <c r="A367" s="119" t="n"/>
      <c r="B367" s="289" t="n"/>
      <c r="C367" s="289" t="n"/>
      <c r="D367" s="289" t="n"/>
      <c r="E367" s="289" t="n"/>
      <c r="F367" s="289" t="n"/>
      <c r="G367" s="289" t="n"/>
      <c r="H367" s="289" t="n"/>
      <c r="I367" s="289" t="n"/>
      <c r="J367" s="289" t="n"/>
      <c r="K367" s="289" t="n"/>
      <c r="L367" s="303" t="n"/>
      <c r="M367" s="304" t="inlineStr">
        <is>
          <t>Итого</t>
        </is>
      </c>
      <c r="N367" s="267" t="n"/>
      <c r="O367" s="267" t="n"/>
      <c r="P367" s="267" t="n"/>
      <c r="Q367" s="267" t="n"/>
      <c r="R367" s="267" t="n"/>
      <c r="S367" s="268" t="n"/>
      <c r="T367" s="12" t="inlineStr">
        <is>
          <t>кор</t>
        </is>
      </c>
      <c r="U367" s="13">
        <f>IFERROR(U361/H361,"0")+IFERROR(U362/H362,"0")+IFERROR(U363/H363,"0")+IFERROR(U364/H364,"0")+IFERROR(U365/H365,"0")+IFERROR(U366/H366,"0")</f>
        <v/>
      </c>
      <c r="V367" s="13">
        <f>IFERROR(V361/H361,"0")+IFERROR(V362/H362,"0")+IFERROR(V363/H363,"0")+IFERROR(V364/H364,"0")+IFERROR(V365/H365,"0")+IFERROR(V366/H366,"0")</f>
        <v/>
      </c>
      <c r="W367" s="13">
        <f>IFERROR(IF(W361="",0,W361),"0")+IFERROR(IF(W362="",0,W362),"0")+IFERROR(IF(W363="",0,W363),"0")+IFERROR(IF(W364="",0,W364),"0")+IFERROR(IF(W365="",0,W365),"0")+IFERROR(IF(W366="",0,W366),"0")</f>
        <v/>
      </c>
      <c r="X367" s="14" t="n"/>
      <c r="Y367" s="14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305" t="n"/>
      <c r="M368" s="304" t="inlineStr">
        <is>
          <t>Итого</t>
        </is>
      </c>
      <c r="N368" s="267" t="n"/>
      <c r="O368" s="267" t="n"/>
      <c r="P368" s="267" t="n"/>
      <c r="Q368" s="267" t="n"/>
      <c r="R368" s="267" t="n"/>
      <c r="S368" s="268" t="n"/>
      <c r="T368" s="12" t="inlineStr">
        <is>
          <t>кг</t>
        </is>
      </c>
      <c r="U368" s="13">
        <f>IFERROR(SUM(U361:U366),"0")</f>
        <v/>
      </c>
      <c r="V368" s="13">
        <f>IFERROR(SUM(V361:V366),"0")</f>
        <v/>
      </c>
      <c r="W368" s="12" t="n"/>
      <c r="X368" s="14" t="n"/>
      <c r="Y368" s="14" t="n"/>
    </row>
    <row r="369">
      <c r="A369" s="134" t="inlineStr">
        <is>
          <t>Ветчины</t>
        </is>
      </c>
      <c r="B369" s="295" t="n"/>
      <c r="C369" s="295" t="n"/>
      <c r="D369" s="295" t="n"/>
      <c r="E369" s="295" t="n"/>
      <c r="F369" s="295" t="n"/>
      <c r="G369" s="295" t="n"/>
      <c r="H369" s="295" t="n"/>
      <c r="I369" s="295" t="n"/>
      <c r="J369" s="295" t="n"/>
      <c r="K369" s="295" t="n"/>
      <c r="L369" s="295" t="n"/>
      <c r="M369" s="295" t="n"/>
      <c r="N369" s="295" t="n"/>
      <c r="O369" s="295" t="n"/>
      <c r="P369" s="295" t="n"/>
      <c r="Q369" s="295" t="n"/>
      <c r="R369" s="295" t="n"/>
      <c r="S369" s="295" t="n"/>
      <c r="T369" s="295" t="n"/>
      <c r="U369" s="295" t="n"/>
      <c r="V369" s="295" t="n"/>
      <c r="W369" s="295" t="n"/>
      <c r="X369" s="111" t="n"/>
      <c r="Y369" s="111" t="n"/>
    </row>
    <row r="370" ht="14.45" customHeight="1">
      <c r="A370" s="136" t="inlineStr">
        <is>
          <t>SU002035</t>
        </is>
      </c>
      <c r="B370" s="136" t="inlineStr">
        <is>
          <t>P003146</t>
        </is>
      </c>
      <c r="C370" s="104" t="n">
        <v>4301020222</v>
      </c>
      <c r="D370" s="300" t="n">
        <v>4607091388930</v>
      </c>
      <c r="E370" s="258" t="n"/>
      <c r="F370" s="5" t="n">
        <v>0.88</v>
      </c>
      <c r="G370" s="6" t="n">
        <v>6</v>
      </c>
      <c r="H370" s="5" t="n">
        <v>5.28</v>
      </c>
      <c r="I370" s="5" t="n">
        <v>5.64</v>
      </c>
      <c r="J370" s="6" t="n">
        <v>104</v>
      </c>
      <c r="K370" s="105" t="inlineStr">
        <is>
          <t>СК1</t>
        </is>
      </c>
      <c r="L370" s="6" t="n">
        <v>55</v>
      </c>
      <c r="M370" s="309" t="inlineStr">
        <is>
          <t>Ветчины Дугушка Дугушка Вес б/о Дугушка</t>
        </is>
      </c>
      <c r="N370" s="302" t="n"/>
      <c r="O370" s="302" t="n"/>
      <c r="P370" s="302" t="n"/>
      <c r="Q370" s="278" t="n"/>
      <c r="R370" s="7" t="inlineStr"/>
      <c r="S370" s="7" t="inlineStr"/>
      <c r="T370" s="8" t="inlineStr">
        <is>
          <t>кг</t>
        </is>
      </c>
      <c r="U370" s="106" t="n">
        <v>0</v>
      </c>
      <c r="V370" s="107">
        <f>IFERROR(IF(U370="",0,CEILING((U370/$H370),1)*$H370),"")</f>
        <v/>
      </c>
      <c r="W370" s="9">
        <f>IFERROR(IF(V370=0,"",ROUNDUP(V370/H370,0)*0.01196),"")</f>
        <v/>
      </c>
      <c r="X370" s="10" t="inlineStr"/>
      <c r="Y370" s="11" t="inlineStr"/>
    </row>
    <row r="371">
      <c r="A371" s="119" t="n"/>
      <c r="B371" s="289" t="n"/>
      <c r="C371" s="289" t="n"/>
      <c r="D371" s="289" t="n"/>
      <c r="E371" s="289" t="n"/>
      <c r="F371" s="289" t="n"/>
      <c r="G371" s="289" t="n"/>
      <c r="H371" s="289" t="n"/>
      <c r="I371" s="289" t="n"/>
      <c r="J371" s="289" t="n"/>
      <c r="K371" s="289" t="n"/>
      <c r="L371" s="303" t="n"/>
      <c r="M371" s="304" t="inlineStr">
        <is>
          <t>Итого</t>
        </is>
      </c>
      <c r="N371" s="267" t="n"/>
      <c r="O371" s="267" t="n"/>
      <c r="P371" s="267" t="n"/>
      <c r="Q371" s="267" t="n"/>
      <c r="R371" s="267" t="n"/>
      <c r="S371" s="268" t="n"/>
      <c r="T371" s="12" t="inlineStr">
        <is>
          <t>кор</t>
        </is>
      </c>
      <c r="U371" s="13">
        <f>IFERROR(U370/H370,"0")</f>
        <v/>
      </c>
      <c r="V371" s="13">
        <f>IFERROR(V370/H370,"0")</f>
        <v/>
      </c>
      <c r="W371" s="13">
        <f>IFERROR(IF(W370="",0,W370),"0")</f>
        <v/>
      </c>
      <c r="X371" s="14" t="n"/>
      <c r="Y371" s="14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305" t="n"/>
      <c r="M372" s="304" t="inlineStr">
        <is>
          <t>Итого</t>
        </is>
      </c>
      <c r="N372" s="267" t="n"/>
      <c r="O372" s="267" t="n"/>
      <c r="P372" s="267" t="n"/>
      <c r="Q372" s="267" t="n"/>
      <c r="R372" s="267" t="n"/>
      <c r="S372" s="268" t="n"/>
      <c r="T372" s="12" t="inlineStr">
        <is>
          <t>кг</t>
        </is>
      </c>
      <c r="U372" s="13">
        <f>IFERROR(SUM(U370:U370),"0")</f>
        <v/>
      </c>
      <c r="V372" s="13">
        <f>IFERROR(SUM(V370:V370),"0")</f>
        <v/>
      </c>
      <c r="W372" s="12" t="n"/>
      <c r="X372" s="14" t="n"/>
      <c r="Y372" s="14" t="n"/>
    </row>
    <row r="373">
      <c r="A373" s="134" t="inlineStr">
        <is>
          <t>Копченые колбасы</t>
        </is>
      </c>
      <c r="B373" s="295" t="n"/>
      <c r="C373" s="295" t="n"/>
      <c r="D373" s="295" t="n"/>
      <c r="E373" s="295" t="n"/>
      <c r="F373" s="295" t="n"/>
      <c r="G373" s="295" t="n"/>
      <c r="H373" s="295" t="n"/>
      <c r="I373" s="295" t="n"/>
      <c r="J373" s="295" t="n"/>
      <c r="K373" s="295" t="n"/>
      <c r="L373" s="295" t="n"/>
      <c r="M373" s="295" t="n"/>
      <c r="N373" s="295" t="n"/>
      <c r="O373" s="295" t="n"/>
      <c r="P373" s="295" t="n"/>
      <c r="Q373" s="295" t="n"/>
      <c r="R373" s="295" t="n"/>
      <c r="S373" s="295" t="n"/>
      <c r="T373" s="295" t="n"/>
      <c r="U373" s="295" t="n"/>
      <c r="V373" s="295" t="n"/>
      <c r="W373" s="295" t="n"/>
      <c r="X373" s="111" t="n"/>
      <c r="Y373" s="111" t="n"/>
    </row>
    <row r="374" ht="14.45" customHeight="1">
      <c r="A374" s="136" t="inlineStr">
        <is>
          <t>SU002919</t>
        </is>
      </c>
      <c r="B374" s="136" t="inlineStr">
        <is>
          <t>P003345</t>
        </is>
      </c>
      <c r="C374" s="104" t="n">
        <v>4301031217</v>
      </c>
      <c r="D374" s="300" t="n">
        <v>4680115882102</v>
      </c>
      <c r="E374" s="258" t="n"/>
      <c r="F374" s="5" t="n">
        <v>0.6</v>
      </c>
      <c r="G374" s="6" t="n">
        <v>6</v>
      </c>
      <c r="H374" s="5" t="n">
        <v>3.6</v>
      </c>
      <c r="I374" s="5" t="n">
        <v>3.81</v>
      </c>
      <c r="J374" s="6" t="n">
        <v>120</v>
      </c>
      <c r="K374" s="105" t="inlineStr">
        <is>
          <t>СК2</t>
        </is>
      </c>
      <c r="L374" s="6" t="n">
        <v>55</v>
      </c>
      <c r="M374" s="306" t="inlineStr">
        <is>
          <t>В/к колбасы "Салями Запеченая" Фикс.вес 0,6 Вектор ТМ "Дугушка"</t>
        </is>
      </c>
      <c r="N374" s="307" t="n"/>
      <c r="O374" s="307" t="n"/>
      <c r="P374" s="307" t="n"/>
      <c r="Q374" s="258" t="n"/>
      <c r="R374" s="7" t="inlineStr"/>
      <c r="S374" s="7" t="inlineStr"/>
      <c r="T374" s="8" t="inlineStr">
        <is>
          <t>кг</t>
        </is>
      </c>
      <c r="U374" s="106" t="n">
        <v>0</v>
      </c>
      <c r="V374" s="107">
        <f>IFERROR(IF(U374="",0,CEILING((U374/$H374),1)*$H374),"")</f>
        <v/>
      </c>
      <c r="W374" s="9">
        <f>IFERROR(IF(V374=0,"",ROUNDUP(V374/H374,0)*0.00937),"")</f>
        <v/>
      </c>
      <c r="X374" s="10" t="inlineStr"/>
      <c r="Y374" s="11" t="inlineStr">
        <is>
          <t>Новинка</t>
        </is>
      </c>
    </row>
    <row r="375" ht="14.45" customHeight="1">
      <c r="A375" s="136" t="inlineStr">
        <is>
          <t>SU002918</t>
        </is>
      </c>
      <c r="B375" s="136" t="inlineStr">
        <is>
          <t>P003344</t>
        </is>
      </c>
      <c r="C375" s="104" t="n">
        <v>4301031216</v>
      </c>
      <c r="D375" s="300" t="n">
        <v>4680115882096</v>
      </c>
      <c r="E375" s="258" t="n"/>
      <c r="F375" s="5" t="n">
        <v>0.6</v>
      </c>
      <c r="G375" s="6" t="n">
        <v>6</v>
      </c>
      <c r="H375" s="5" t="n">
        <v>3.6</v>
      </c>
      <c r="I375" s="5" t="n">
        <v>3.81</v>
      </c>
      <c r="J375" s="6" t="n">
        <v>120</v>
      </c>
      <c r="K375" s="105" t="inlineStr">
        <is>
          <t>СК2</t>
        </is>
      </c>
      <c r="L375" s="6" t="n">
        <v>55</v>
      </c>
      <c r="M375" s="306" t="inlineStr">
        <is>
          <t>В/к колбасы "Сервелат Запеченный" Фикс.вес 0,6 Вектор ТМ "Дугушка"</t>
        </is>
      </c>
      <c r="N375" s="307" t="n"/>
      <c r="O375" s="307" t="n"/>
      <c r="P375" s="307" t="n"/>
      <c r="Q375" s="258" t="n"/>
      <c r="R375" s="7" t="inlineStr"/>
      <c r="S375" s="7" t="inlineStr"/>
      <c r="T375" s="8" t="inlineStr">
        <is>
          <t>кг</t>
        </is>
      </c>
      <c r="U375" s="106" t="n">
        <v>0</v>
      </c>
      <c r="V375" s="107">
        <f>IFERROR(IF(U375="",0,CEILING((U375/$H375),1)*$H375),"")</f>
        <v/>
      </c>
      <c r="W375" s="9">
        <f>IFERROR(IF(V375=0,"",ROUNDUP(V375/H375,0)*0.00937),"")</f>
        <v/>
      </c>
      <c r="X375" s="10" t="inlineStr"/>
      <c r="Y375" s="11" t="inlineStr">
        <is>
          <t>Новинка</t>
        </is>
      </c>
    </row>
    <row r="376" ht="14.45" customHeight="1">
      <c r="A376" s="136" t="inlineStr">
        <is>
          <t>SU002150</t>
        </is>
      </c>
      <c r="B376" s="136" t="inlineStr">
        <is>
          <t>P003249</t>
        </is>
      </c>
      <c r="C376" s="104" t="n">
        <v>4301031198</v>
      </c>
      <c r="D376" s="300" t="n">
        <v>4607091383348</v>
      </c>
      <c r="E376" s="258" t="n"/>
      <c r="F376" s="5" t="n">
        <v>0.88</v>
      </c>
      <c r="G376" s="6" t="n">
        <v>6</v>
      </c>
      <c r="H376" s="5" t="n">
        <v>5.28</v>
      </c>
      <c r="I376" s="5" t="n">
        <v>5.64</v>
      </c>
      <c r="J376" s="6" t="n">
        <v>104</v>
      </c>
      <c r="K376" s="105" t="inlineStr">
        <is>
          <t>СК1</t>
        </is>
      </c>
      <c r="L376" s="6" t="n">
        <v>55</v>
      </c>
      <c r="M376" s="308" t="inlineStr">
        <is>
          <t>В/к колбасы Рубленая Запеченная Дугушка Весовые Вектор Дугушка</t>
        </is>
      </c>
      <c r="N376" s="307" t="n"/>
      <c r="O376" s="307" t="n"/>
      <c r="P376" s="307" t="n"/>
      <c r="Q376" s="258" t="n"/>
      <c r="R376" s="7" t="inlineStr"/>
      <c r="S376" s="7" t="inlineStr"/>
      <c r="T376" s="8" t="inlineStr">
        <is>
          <t>кг</t>
        </is>
      </c>
      <c r="U376" s="106" t="n">
        <v>0</v>
      </c>
      <c r="V376" s="107">
        <f>IFERROR(IF(U376="",0,CEILING((U376/$H376),1)*$H376),"")</f>
        <v/>
      </c>
      <c r="W376" s="9">
        <f>IFERROR(IF(V376=0,"",ROUNDUP(V376/H376,0)*0.01196),"")</f>
        <v/>
      </c>
      <c r="X376" s="10" t="inlineStr"/>
      <c r="Y376" s="11" t="inlineStr"/>
    </row>
    <row r="377" ht="14.45" customHeight="1">
      <c r="A377" s="136" t="inlineStr">
        <is>
          <t>SU002158</t>
        </is>
      </c>
      <c r="B377" s="136" t="inlineStr">
        <is>
          <t>P003152</t>
        </is>
      </c>
      <c r="C377" s="104" t="n">
        <v>4301031188</v>
      </c>
      <c r="D377" s="300" t="n">
        <v>4607091383386</v>
      </c>
      <c r="E377" s="258" t="n"/>
      <c r="F377" s="5" t="n">
        <v>0.88</v>
      </c>
      <c r="G377" s="6" t="n">
        <v>6</v>
      </c>
      <c r="H377" s="5" t="n">
        <v>5.28</v>
      </c>
      <c r="I377" s="5" t="n">
        <v>5.64</v>
      </c>
      <c r="J377" s="6" t="n">
        <v>104</v>
      </c>
      <c r="K377" s="105" t="inlineStr">
        <is>
          <t>СК2</t>
        </is>
      </c>
      <c r="L377" s="6" t="n">
        <v>55</v>
      </c>
      <c r="M377" s="306" t="inlineStr">
        <is>
          <t>В/к колбасы Салями Запеченая Дугушка Весовые Вектор Дугушка</t>
        </is>
      </c>
      <c r="N377" s="307" t="n"/>
      <c r="O377" s="307" t="n"/>
      <c r="P377" s="307" t="n"/>
      <c r="Q377" s="258" t="n"/>
      <c r="R377" s="7" t="inlineStr"/>
      <c r="S377" s="7" t="inlineStr"/>
      <c r="T377" s="8" t="inlineStr">
        <is>
          <t>кг</t>
        </is>
      </c>
      <c r="U377" s="106" t="n">
        <v>0</v>
      </c>
      <c r="V377" s="107">
        <f>IFERROR(IF(U377="",0,CEILING((U377/$H377),1)*$H377),"")</f>
        <v/>
      </c>
      <c r="W377" s="9">
        <f>IFERROR(IF(V377=0,"",ROUNDUP(V377/H377,0)*0.01196),"")</f>
        <v/>
      </c>
      <c r="X377" s="10" t="inlineStr"/>
      <c r="Y377" s="11" t="inlineStr"/>
    </row>
    <row r="378" ht="14.45" customHeight="1">
      <c r="A378" s="136" t="inlineStr">
        <is>
          <t>SU002151</t>
        </is>
      </c>
      <c r="B378" s="136" t="inlineStr">
        <is>
          <t>P003153</t>
        </is>
      </c>
      <c r="C378" s="104" t="n">
        <v>4301031189</v>
      </c>
      <c r="D378" s="300" t="n">
        <v>4607091383355</v>
      </c>
      <c r="E378" s="258" t="n"/>
      <c r="F378" s="5" t="n">
        <v>0.88</v>
      </c>
      <c r="G378" s="6" t="n">
        <v>6</v>
      </c>
      <c r="H378" s="5" t="n">
        <v>5.28</v>
      </c>
      <c r="I378" s="5" t="n">
        <v>5.64</v>
      </c>
      <c r="J378" s="6" t="n">
        <v>104</v>
      </c>
      <c r="K378" s="105" t="inlineStr">
        <is>
          <t>СК2</t>
        </is>
      </c>
      <c r="L378" s="6" t="n">
        <v>55</v>
      </c>
      <c r="M378" s="309" t="inlineStr">
        <is>
          <t>В/к колбасы Сервелат Запеченный Дугушка Вес Вектор Дугушка</t>
        </is>
      </c>
      <c r="N378" s="302" t="n"/>
      <c r="O378" s="302" t="n"/>
      <c r="P378" s="302" t="n"/>
      <c r="Q378" s="278" t="n"/>
      <c r="R378" s="7" t="inlineStr"/>
      <c r="S378" s="7" t="inlineStr"/>
      <c r="T378" s="8" t="inlineStr">
        <is>
          <t>кг</t>
        </is>
      </c>
      <c r="U378" s="106" t="n">
        <v>100</v>
      </c>
      <c r="V378" s="107">
        <f>IFERROR(IF(U378="",0,CEILING((U378/$H378),1)*$H378),"")</f>
        <v/>
      </c>
      <c r="W378" s="9">
        <f>IFERROR(IF(V378=0,"",ROUNDUP(V378/H378,0)*0.01196),"")</f>
        <v/>
      </c>
      <c r="X378" s="10" t="inlineStr"/>
      <c r="Y378" s="11" t="inlineStr"/>
    </row>
    <row r="379">
      <c r="A379" s="119" t="n"/>
      <c r="B379" s="289" t="n"/>
      <c r="C379" s="289" t="n"/>
      <c r="D379" s="289" t="n"/>
      <c r="E379" s="289" t="n"/>
      <c r="F379" s="289" t="n"/>
      <c r="G379" s="289" t="n"/>
      <c r="H379" s="289" t="n"/>
      <c r="I379" s="289" t="n"/>
      <c r="J379" s="289" t="n"/>
      <c r="K379" s="289" t="n"/>
      <c r="L379" s="303" t="n"/>
      <c r="M379" s="304" t="inlineStr">
        <is>
          <t>Итого</t>
        </is>
      </c>
      <c r="N379" s="267" t="n"/>
      <c r="O379" s="267" t="n"/>
      <c r="P379" s="267" t="n"/>
      <c r="Q379" s="267" t="n"/>
      <c r="R379" s="267" t="n"/>
      <c r="S379" s="268" t="n"/>
      <c r="T379" s="12" t="inlineStr">
        <is>
          <t>кор</t>
        </is>
      </c>
      <c r="U379" s="13">
        <f>IFERROR(U374/H374,"0")+IFERROR(U375/H375,"0")+IFERROR(U376/H376,"0")+IFERROR(U377/H377,"0")+IFERROR(U378/H378,"0")</f>
        <v/>
      </c>
      <c r="V379" s="13">
        <f>IFERROR(V374/H374,"0")+IFERROR(V375/H375,"0")+IFERROR(V376/H376,"0")+IFERROR(V377/H377,"0")+IFERROR(V378/H378,"0")</f>
        <v/>
      </c>
      <c r="W379" s="13">
        <f>IFERROR(IF(W374="",0,W374),"0")+IFERROR(IF(W375="",0,W375),"0")+IFERROR(IF(W376="",0,W376),"0")+IFERROR(IF(W377="",0,W377),"0")+IFERROR(IF(W378="",0,W378),"0")</f>
        <v/>
      </c>
      <c r="X379" s="14" t="n"/>
      <c r="Y379" s="1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305" t="n"/>
      <c r="M380" s="304" t="inlineStr">
        <is>
          <t>Итого</t>
        </is>
      </c>
      <c r="N380" s="267" t="n"/>
      <c r="O380" s="267" t="n"/>
      <c r="P380" s="267" t="n"/>
      <c r="Q380" s="267" t="n"/>
      <c r="R380" s="267" t="n"/>
      <c r="S380" s="268" t="n"/>
      <c r="T380" s="12" t="inlineStr">
        <is>
          <t>кг</t>
        </is>
      </c>
      <c r="U380" s="13">
        <f>IFERROR(SUM(U374:U378),"0")</f>
        <v/>
      </c>
      <c r="V380" s="13">
        <f>IFERROR(SUM(V374:V378),"0")</f>
        <v/>
      </c>
      <c r="W380" s="12" t="n"/>
      <c r="X380" s="14" t="n"/>
      <c r="Y380" s="14" t="n"/>
    </row>
    <row r="381">
      <c r="A381" s="134" t="inlineStr">
        <is>
          <t>Сосиски</t>
        </is>
      </c>
      <c r="B381" s="295" t="n"/>
      <c r="C381" s="295" t="n"/>
      <c r="D381" s="295" t="n"/>
      <c r="E381" s="295" t="n"/>
      <c r="F381" s="295" t="n"/>
      <c r="G381" s="295" t="n"/>
      <c r="H381" s="295" t="n"/>
      <c r="I381" s="295" t="n"/>
      <c r="J381" s="295" t="n"/>
      <c r="K381" s="295" t="n"/>
      <c r="L381" s="295" t="n"/>
      <c r="M381" s="295" t="n"/>
      <c r="N381" s="295" t="n"/>
      <c r="O381" s="295" t="n"/>
      <c r="P381" s="295" t="n"/>
      <c r="Q381" s="295" t="n"/>
      <c r="R381" s="295" t="n"/>
      <c r="S381" s="295" t="n"/>
      <c r="T381" s="295" t="n"/>
      <c r="U381" s="295" t="n"/>
      <c r="V381" s="295" t="n"/>
      <c r="W381" s="295" t="n"/>
      <c r="X381" s="111" t="n"/>
      <c r="Y381" s="111" t="n"/>
    </row>
    <row r="382" ht="14.45" customHeight="1">
      <c r="A382" s="136" t="inlineStr">
        <is>
          <t>SU002218</t>
        </is>
      </c>
      <c r="B382" s="136" t="inlineStr">
        <is>
          <t>P002854</t>
        </is>
      </c>
      <c r="C382" s="104" t="n">
        <v>4301051230</v>
      </c>
      <c r="D382" s="300" t="n">
        <v>4607091383409</v>
      </c>
      <c r="E382" s="258" t="n"/>
      <c r="F382" s="5" t="n">
        <v>1.3</v>
      </c>
      <c r="G382" s="6" t="n">
        <v>6</v>
      </c>
      <c r="H382" s="5" t="n">
        <v>7.8</v>
      </c>
      <c r="I382" s="5" t="n">
        <v>8.346</v>
      </c>
      <c r="J382" s="6" t="n">
        <v>56</v>
      </c>
      <c r="K382" s="105" t="inlineStr">
        <is>
          <t>СК2</t>
        </is>
      </c>
      <c r="L382" s="6" t="n">
        <v>45</v>
      </c>
      <c r="M382" s="306" t="inlineStr">
        <is>
          <t>Сосиски Молочные Дугушки Дугушка Весовые П/а мгс Дугушка</t>
        </is>
      </c>
      <c r="N382" s="307" t="n"/>
      <c r="O382" s="307" t="n"/>
      <c r="P382" s="307" t="n"/>
      <c r="Q382" s="258" t="n"/>
      <c r="R382" s="7" t="inlineStr"/>
      <c r="S382" s="7" t="inlineStr"/>
      <c r="T382" s="8" t="inlineStr">
        <is>
          <t>кг</t>
        </is>
      </c>
      <c r="U382" s="106" t="n">
        <v>0</v>
      </c>
      <c r="V382" s="107">
        <f>IFERROR(IF(U382="",0,CEILING((U382/$H382),1)*$H382),"")</f>
        <v/>
      </c>
      <c r="W382" s="9">
        <f>IFERROR(IF(V382=0,"",ROUNDUP(V382/H382,0)*0.02175),"")</f>
        <v/>
      </c>
      <c r="X382" s="10" t="inlineStr"/>
      <c r="Y382" s="11" t="inlineStr"/>
    </row>
    <row r="383" ht="14.45" customHeight="1">
      <c r="A383" s="136" t="inlineStr">
        <is>
          <t>SU002219</t>
        </is>
      </c>
      <c r="B383" s="136" t="inlineStr">
        <is>
          <t>P002855</t>
        </is>
      </c>
      <c r="C383" s="104" t="n">
        <v>4301051231</v>
      </c>
      <c r="D383" s="300" t="n">
        <v>4607091383416</v>
      </c>
      <c r="E383" s="258" t="n"/>
      <c r="F383" s="5" t="n">
        <v>1.3</v>
      </c>
      <c r="G383" s="6" t="n">
        <v>6</v>
      </c>
      <c r="H383" s="5" t="n">
        <v>7.8</v>
      </c>
      <c r="I383" s="5" t="n">
        <v>8.346</v>
      </c>
      <c r="J383" s="6" t="n">
        <v>56</v>
      </c>
      <c r="K383" s="105" t="inlineStr">
        <is>
          <t>СК2</t>
        </is>
      </c>
      <c r="L383" s="6" t="n">
        <v>45</v>
      </c>
      <c r="M383" s="301" t="inlineStr">
        <is>
          <t>Сосиски Сливочные Дугушки Дугушка Весовые П/а мгс Дугушка</t>
        </is>
      </c>
      <c r="N383" s="302" t="n"/>
      <c r="O383" s="302" t="n"/>
      <c r="P383" s="302" t="n"/>
      <c r="Q383" s="278" t="n"/>
      <c r="R383" s="7" t="inlineStr"/>
      <c r="S383" s="7" t="inlineStr"/>
      <c r="T383" s="8" t="inlineStr">
        <is>
          <t>кг</t>
        </is>
      </c>
      <c r="U383" s="106" t="n">
        <v>0</v>
      </c>
      <c r="V383" s="107">
        <f>IFERROR(IF(U383="",0,CEILING((U383/$H383),1)*$H383),"")</f>
        <v/>
      </c>
      <c r="W383" s="9">
        <f>IFERROR(IF(V383=0,"",ROUNDUP(V383/H383,0)*0.02175),"")</f>
        <v/>
      </c>
      <c r="X383" s="10" t="inlineStr"/>
      <c r="Y383" s="11" t="inlineStr"/>
    </row>
    <row r="384">
      <c r="A384" s="314" t="n"/>
      <c r="B384" s="289" t="n"/>
      <c r="C384" s="289" t="n"/>
      <c r="D384" s="289" t="n"/>
      <c r="E384" s="289" t="n"/>
      <c r="F384" s="289" t="n"/>
      <c r="G384" s="289" t="n"/>
      <c r="H384" s="289" t="n"/>
      <c r="I384" s="289" t="n"/>
      <c r="J384" s="289" t="n"/>
      <c r="K384" s="289" t="n"/>
      <c r="L384" s="303" t="n"/>
      <c r="M384" s="304" t="inlineStr">
        <is>
          <t>Итого</t>
        </is>
      </c>
      <c r="N384" s="267" t="n"/>
      <c r="O384" s="267" t="n"/>
      <c r="P384" s="267" t="n"/>
      <c r="Q384" s="267" t="n"/>
      <c r="R384" s="267" t="n"/>
      <c r="S384" s="268" t="n"/>
      <c r="T384" s="12" t="inlineStr">
        <is>
          <t>кор</t>
        </is>
      </c>
      <c r="U384" s="13">
        <f>IFERROR(U382/H382,"0")+IFERROR(U383/H383,"0")</f>
        <v/>
      </c>
      <c r="V384" s="13">
        <f>IFERROR(V382/H382,"0")+IFERROR(V383/H383,"0")</f>
        <v/>
      </c>
      <c r="W384" s="13">
        <f>IFERROR(IF(W382="",0,W382),"0")+IFERROR(IF(W383="",0,W383),"0")</f>
        <v/>
      </c>
      <c r="X384" s="14" t="n"/>
      <c r="Y384" s="14" t="n"/>
    </row>
    <row r="385">
      <c r="A385" s="295" t="n"/>
      <c r="B385" s="295" t="n"/>
      <c r="C385" s="295" t="n"/>
      <c r="D385" s="295" t="n"/>
      <c r="E385" s="295" t="n"/>
      <c r="F385" s="295" t="n"/>
      <c r="G385" s="295" t="n"/>
      <c r="H385" s="295" t="n"/>
      <c r="I385" s="295" t="n"/>
      <c r="J385" s="295" t="n"/>
      <c r="K385" s="295" t="n"/>
      <c r="L385" s="315" t="n"/>
      <c r="M385" s="304" t="inlineStr">
        <is>
          <t>Итого</t>
        </is>
      </c>
      <c r="N385" s="267" t="n"/>
      <c r="O385" s="267" t="n"/>
      <c r="P385" s="267" t="n"/>
      <c r="Q385" s="267" t="n"/>
      <c r="R385" s="267" t="n"/>
      <c r="S385" s="268" t="n"/>
      <c r="T385" s="12" t="inlineStr">
        <is>
          <t>кг</t>
        </is>
      </c>
      <c r="U385" s="13">
        <f>IFERROR(SUM(U382:U383),"0")</f>
        <v/>
      </c>
      <c r="V385" s="13">
        <f>IFERROR(SUM(V382:V383),"0")</f>
        <v/>
      </c>
      <c r="W385" s="12" t="n"/>
      <c r="X385" s="14" t="n"/>
      <c r="Y385" s="14" t="n"/>
    </row>
    <row r="386" ht="20.25" customHeight="1">
      <c r="A386" s="113" t="inlineStr">
        <is>
          <t>Зареченские</t>
        </is>
      </c>
      <c r="X386" s="113" t="n"/>
      <c r="Y386" s="113" t="n"/>
    </row>
    <row r="387">
      <c r="A387" s="112" t="inlineStr">
        <is>
          <t>Зареченские продукты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12" t="n"/>
      <c r="Y387" s="112" t="n"/>
    </row>
    <row r="388">
      <c r="A388" s="134" t="inlineStr">
        <is>
          <t>Вареные колбасы</t>
        </is>
      </c>
      <c r="B388" s="295" t="n"/>
      <c r="C388" s="295" t="n"/>
      <c r="D388" s="295" t="n"/>
      <c r="E388" s="295" t="n"/>
      <c r="F388" s="295" t="n"/>
      <c r="G388" s="295" t="n"/>
      <c r="H388" s="295" t="n"/>
      <c r="I388" s="295" t="n"/>
      <c r="J388" s="295" t="n"/>
      <c r="K388" s="295" t="n"/>
      <c r="L388" s="295" t="n"/>
      <c r="M388" s="295" t="n"/>
      <c r="N388" s="295" t="n"/>
      <c r="O388" s="295" t="n"/>
      <c r="P388" s="295" t="n"/>
      <c r="Q388" s="295" t="n"/>
      <c r="R388" s="295" t="n"/>
      <c r="S388" s="295" t="n"/>
      <c r="T388" s="295" t="n"/>
      <c r="U388" s="295" t="n"/>
      <c r="V388" s="295" t="n"/>
      <c r="W388" s="295" t="n"/>
      <c r="X388" s="111" t="n"/>
      <c r="Y388" s="111" t="n"/>
    </row>
    <row r="389" ht="14.45" customHeight="1">
      <c r="A389" s="136" t="inlineStr">
        <is>
          <t>SU002807</t>
        </is>
      </c>
      <c r="B389" s="136" t="inlineStr">
        <is>
          <t>P003210</t>
        </is>
      </c>
      <c r="C389" s="104" t="n">
        <v>4301011434</v>
      </c>
      <c r="D389" s="300" t="n">
        <v>4680115881099</v>
      </c>
      <c r="E389" s="258" t="n"/>
      <c r="F389" s="5" t="n">
        <v>1.5</v>
      </c>
      <c r="G389" s="6" t="n">
        <v>8</v>
      </c>
      <c r="H389" s="5" t="n">
        <v>12</v>
      </c>
      <c r="I389" s="5" t="n">
        <v>12.48</v>
      </c>
      <c r="J389" s="6" t="n">
        <v>56</v>
      </c>
      <c r="K389" s="105" t="inlineStr">
        <is>
          <t>СК1</t>
        </is>
      </c>
      <c r="L389" s="6" t="n">
        <v>50</v>
      </c>
      <c r="M389" s="306" t="inlineStr">
        <is>
          <t>Вареные колбасы "Муромская" Весовой п/а ТМ "Зареченские"</t>
        </is>
      </c>
      <c r="N389" s="307" t="n"/>
      <c r="O389" s="307" t="n"/>
      <c r="P389" s="307" t="n"/>
      <c r="Q389" s="258" t="n"/>
      <c r="R389" s="7" t="inlineStr"/>
      <c r="S389" s="7" t="inlineStr"/>
      <c r="T389" s="8" t="inlineStr">
        <is>
          <t>кг</t>
        </is>
      </c>
      <c r="U389" s="106" t="n">
        <v>0</v>
      </c>
      <c r="V389" s="107">
        <f>IFERROR(IF(U389="",0,CEILING((U389/$H389),1)*$H389),"")</f>
        <v/>
      </c>
      <c r="W389" s="9">
        <f>IFERROR(IF(V389=0,"",ROUNDUP(V389/H389,0)*0.02175),"")</f>
        <v/>
      </c>
      <c r="X389" s="10" t="inlineStr"/>
      <c r="Y389" s="11" t="inlineStr"/>
    </row>
    <row r="390" ht="14.45" customHeight="1">
      <c r="A390" s="136" t="inlineStr">
        <is>
          <t>SU002808</t>
        </is>
      </c>
      <c r="B390" s="136" t="inlineStr">
        <is>
          <t>P003214</t>
        </is>
      </c>
      <c r="C390" s="104" t="n">
        <v>4301011435</v>
      </c>
      <c r="D390" s="300" t="n">
        <v>4680115881150</v>
      </c>
      <c r="E390" s="258" t="n"/>
      <c r="F390" s="5" t="n">
        <v>1.5</v>
      </c>
      <c r="G390" s="6" t="n">
        <v>8</v>
      </c>
      <c r="H390" s="5" t="n">
        <v>12</v>
      </c>
      <c r="I390" s="5" t="n">
        <v>12.48</v>
      </c>
      <c r="J390" s="6" t="n">
        <v>56</v>
      </c>
      <c r="K390" s="105" t="inlineStr">
        <is>
          <t>СК1</t>
        </is>
      </c>
      <c r="L390" s="6" t="n">
        <v>50</v>
      </c>
      <c r="M390" s="312" t="inlineStr">
        <is>
          <t>Вареные колбасы "Нежная" НТУ Весовые П/а ТМ "Зареченские"</t>
        </is>
      </c>
      <c r="N390" s="302" t="n"/>
      <c r="O390" s="302" t="n"/>
      <c r="P390" s="302" t="n"/>
      <c r="Q390" s="278" t="n"/>
      <c r="R390" s="7" t="inlineStr"/>
      <c r="S390" s="7" t="inlineStr"/>
      <c r="T390" s="8" t="inlineStr">
        <is>
          <t>кг</t>
        </is>
      </c>
      <c r="U390" s="106" t="n">
        <v>0</v>
      </c>
      <c r="V390" s="107">
        <f>IFERROR(IF(U390="",0,CEILING((U390/$H390),1)*$H390),"")</f>
        <v/>
      </c>
      <c r="W390" s="9">
        <f>IFERROR(IF(V390=0,"",ROUNDUP(V390/H390,0)*0.02175),"")</f>
        <v/>
      </c>
      <c r="X390" s="10" t="inlineStr"/>
      <c r="Y390" s="11" t="inlineStr"/>
    </row>
    <row r="391">
      <c r="A391" s="119" t="n"/>
      <c r="B391" s="289" t="n"/>
      <c r="C391" s="289" t="n"/>
      <c r="D391" s="289" t="n"/>
      <c r="E391" s="289" t="n"/>
      <c r="F391" s="289" t="n"/>
      <c r="G391" s="289" t="n"/>
      <c r="H391" s="289" t="n"/>
      <c r="I391" s="289" t="n"/>
      <c r="J391" s="289" t="n"/>
      <c r="K391" s="289" t="n"/>
      <c r="L391" s="303" t="n"/>
      <c r="M391" s="304" t="inlineStr">
        <is>
          <t>Итого</t>
        </is>
      </c>
      <c r="N391" s="267" t="n"/>
      <c r="O391" s="267" t="n"/>
      <c r="P391" s="267" t="n"/>
      <c r="Q391" s="267" t="n"/>
      <c r="R391" s="267" t="n"/>
      <c r="S391" s="268" t="n"/>
      <c r="T391" s="12" t="inlineStr">
        <is>
          <t>кор</t>
        </is>
      </c>
      <c r="U391" s="13">
        <f>IFERROR(U389/H389,"0")+IFERROR(U390/H390,"0")</f>
        <v/>
      </c>
      <c r="V391" s="13">
        <f>IFERROR(V389/H389,"0")+IFERROR(V390/H390,"0")</f>
        <v/>
      </c>
      <c r="W391" s="13">
        <f>IFERROR(IF(W389="",0,W389),"0")+IFERROR(IF(W390="",0,W390),"0")</f>
        <v/>
      </c>
      <c r="X391" s="14" t="n"/>
      <c r="Y391" s="14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305" t="n"/>
      <c r="M392" s="304" t="inlineStr">
        <is>
          <t>Итого</t>
        </is>
      </c>
      <c r="N392" s="267" t="n"/>
      <c r="O392" s="267" t="n"/>
      <c r="P392" s="267" t="n"/>
      <c r="Q392" s="267" t="n"/>
      <c r="R392" s="267" t="n"/>
      <c r="S392" s="268" t="n"/>
      <c r="T392" s="12" t="inlineStr">
        <is>
          <t>кг</t>
        </is>
      </c>
      <c r="U392" s="13">
        <f>IFERROR(SUM(U389:U390),"0")</f>
        <v/>
      </c>
      <c r="V392" s="13">
        <f>IFERROR(SUM(V389:V390),"0")</f>
        <v/>
      </c>
      <c r="W392" s="12" t="n"/>
      <c r="X392" s="14" t="n"/>
      <c r="Y392" s="14" t="n"/>
    </row>
    <row r="393">
      <c r="A393" s="134" t="inlineStr">
        <is>
          <t>Ветчины</t>
        </is>
      </c>
      <c r="B393" s="295" t="n"/>
      <c r="C393" s="295" t="n"/>
      <c r="D393" s="295" t="n"/>
      <c r="E393" s="295" t="n"/>
      <c r="F393" s="295" t="n"/>
      <c r="G393" s="295" t="n"/>
      <c r="H393" s="295" t="n"/>
      <c r="I393" s="295" t="n"/>
      <c r="J393" s="295" t="n"/>
      <c r="K393" s="295" t="n"/>
      <c r="L393" s="295" t="n"/>
      <c r="M393" s="295" t="n"/>
      <c r="N393" s="295" t="n"/>
      <c r="O393" s="295" t="n"/>
      <c r="P393" s="295" t="n"/>
      <c r="Q393" s="295" t="n"/>
      <c r="R393" s="295" t="n"/>
      <c r="S393" s="295" t="n"/>
      <c r="T393" s="295" t="n"/>
      <c r="U393" s="295" t="n"/>
      <c r="V393" s="295" t="n"/>
      <c r="W393" s="295" t="n"/>
      <c r="X393" s="111" t="n"/>
      <c r="Y393" s="111" t="n"/>
    </row>
    <row r="394" ht="14.45" customHeight="1">
      <c r="A394" s="136" t="inlineStr">
        <is>
          <t>SU002806</t>
        </is>
      </c>
      <c r="B394" s="136" t="inlineStr">
        <is>
          <t>P003207</t>
        </is>
      </c>
      <c r="C394" s="104" t="n">
        <v>4301020230</v>
      </c>
      <c r="D394" s="300" t="n">
        <v>4680115881112</v>
      </c>
      <c r="E394" s="258" t="n"/>
      <c r="F394" s="5" t="n">
        <v>1.35</v>
      </c>
      <c r="G394" s="6" t="n">
        <v>8</v>
      </c>
      <c r="H394" s="5" t="n">
        <v>10.8</v>
      </c>
      <c r="I394" s="5" t="n">
        <v>11.28</v>
      </c>
      <c r="J394" s="6" t="n">
        <v>56</v>
      </c>
      <c r="K394" s="105" t="inlineStr">
        <is>
          <t>СК1</t>
        </is>
      </c>
      <c r="L394" s="6" t="n">
        <v>50</v>
      </c>
      <c r="M394" s="311" t="inlineStr">
        <is>
          <t>Ветчины "Нежная" Весовой п/а ТМ "Зареченские"</t>
        </is>
      </c>
      <c r="N394" s="307" t="n"/>
      <c r="O394" s="307" t="n"/>
      <c r="P394" s="307" t="n"/>
      <c r="Q394" s="258" t="n"/>
      <c r="R394" s="7" t="inlineStr"/>
      <c r="S394" s="7" t="inlineStr"/>
      <c r="T394" s="8" t="inlineStr">
        <is>
          <t>кг</t>
        </is>
      </c>
      <c r="U394" s="106" t="n">
        <v>0</v>
      </c>
      <c r="V394" s="107">
        <f>IFERROR(IF(U394="",0,CEILING((U394/$H394),1)*$H394),"")</f>
        <v/>
      </c>
      <c r="W394" s="9">
        <f>IFERROR(IF(V394=0,"",ROUNDUP(V394/H394,0)*0.02175),"")</f>
        <v/>
      </c>
      <c r="X394" s="10" t="inlineStr"/>
      <c r="Y394" s="11" t="inlineStr"/>
    </row>
    <row r="395" ht="14.45" customHeight="1">
      <c r="A395" s="136" t="inlineStr">
        <is>
          <t>SU002811</t>
        </is>
      </c>
      <c r="B395" s="136" t="inlineStr">
        <is>
          <t>P003208</t>
        </is>
      </c>
      <c r="C395" s="104" t="n">
        <v>4301020231</v>
      </c>
      <c r="D395" s="300" t="n">
        <v>4680115881129</v>
      </c>
      <c r="E395" s="258" t="n"/>
      <c r="F395" s="5" t="n">
        <v>1.8</v>
      </c>
      <c r="G395" s="6" t="n">
        <v>6</v>
      </c>
      <c r="H395" s="5" t="n">
        <v>10.8</v>
      </c>
      <c r="I395" s="5" t="n">
        <v>11.28</v>
      </c>
      <c r="J395" s="6" t="n">
        <v>56</v>
      </c>
      <c r="K395" s="105" t="inlineStr">
        <is>
          <t>СК1</t>
        </is>
      </c>
      <c r="L395" s="6" t="n">
        <v>50</v>
      </c>
      <c r="M395" s="301" t="inlineStr">
        <is>
          <t>Ветчины "Нежная" Весовой п/а ТМ "Зареченские" большой батон</t>
        </is>
      </c>
      <c r="N395" s="302" t="n"/>
      <c r="O395" s="302" t="n"/>
      <c r="P395" s="302" t="n"/>
      <c r="Q395" s="278" t="n"/>
      <c r="R395" s="7" t="inlineStr"/>
      <c r="S395" s="7" t="inlineStr"/>
      <c r="T395" s="8" t="inlineStr">
        <is>
          <t>кг</t>
        </is>
      </c>
      <c r="U395" s="106" t="n">
        <v>0</v>
      </c>
      <c r="V395" s="107">
        <f>IFERROR(IF(U395="",0,CEILING((U395/$H395),1)*$H395),"")</f>
        <v/>
      </c>
      <c r="W395" s="9">
        <f>IFERROR(IF(V395=0,"",ROUNDUP(V395/H395,0)*0.02175),"")</f>
        <v/>
      </c>
      <c r="X395" s="10" t="inlineStr"/>
      <c r="Y395" s="11" t="inlineStr"/>
    </row>
    <row r="396">
      <c r="A396" s="119" t="n"/>
      <c r="B396" s="289" t="n"/>
      <c r="C396" s="289" t="n"/>
      <c r="D396" s="289" t="n"/>
      <c r="E396" s="289" t="n"/>
      <c r="F396" s="289" t="n"/>
      <c r="G396" s="289" t="n"/>
      <c r="H396" s="289" t="n"/>
      <c r="I396" s="289" t="n"/>
      <c r="J396" s="289" t="n"/>
      <c r="K396" s="289" t="n"/>
      <c r="L396" s="303" t="n"/>
      <c r="M396" s="304" t="inlineStr">
        <is>
          <t>Итого</t>
        </is>
      </c>
      <c r="N396" s="267" t="n"/>
      <c r="O396" s="267" t="n"/>
      <c r="P396" s="267" t="n"/>
      <c r="Q396" s="267" t="n"/>
      <c r="R396" s="267" t="n"/>
      <c r="S396" s="268" t="n"/>
      <c r="T396" s="12" t="inlineStr">
        <is>
          <t>кор</t>
        </is>
      </c>
      <c r="U396" s="13">
        <f>IFERROR(U394/H394,"0")+IFERROR(U395/H395,"0")</f>
        <v/>
      </c>
      <c r="V396" s="13">
        <f>IFERROR(V394/H394,"0")+IFERROR(V395/H395,"0")</f>
        <v/>
      </c>
      <c r="W396" s="13">
        <f>IFERROR(IF(W394="",0,W394),"0")+IFERROR(IF(W395="",0,W395),"0")</f>
        <v/>
      </c>
      <c r="X396" s="14" t="n"/>
      <c r="Y396" s="14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305" t="n"/>
      <c r="M397" s="304" t="inlineStr">
        <is>
          <t>Итого</t>
        </is>
      </c>
      <c r="N397" s="267" t="n"/>
      <c r="O397" s="267" t="n"/>
      <c r="P397" s="267" t="n"/>
      <c r="Q397" s="267" t="n"/>
      <c r="R397" s="267" t="n"/>
      <c r="S397" s="268" t="n"/>
      <c r="T397" s="12" t="inlineStr">
        <is>
          <t>кг</t>
        </is>
      </c>
      <c r="U397" s="13">
        <f>IFERROR(SUM(U394:U395),"0")</f>
        <v/>
      </c>
      <c r="V397" s="13">
        <f>IFERROR(SUM(V394:V395),"0")</f>
        <v/>
      </c>
      <c r="W397" s="12" t="n"/>
      <c r="X397" s="14" t="n"/>
      <c r="Y397" s="14" t="n"/>
    </row>
    <row r="398">
      <c r="A398" s="134" t="inlineStr">
        <is>
          <t>Копченые колбасы</t>
        </is>
      </c>
      <c r="B398" s="295" t="n"/>
      <c r="C398" s="295" t="n"/>
      <c r="D398" s="295" t="n"/>
      <c r="E398" s="295" t="n"/>
      <c r="F398" s="295" t="n"/>
      <c r="G398" s="295" t="n"/>
      <c r="H398" s="295" t="n"/>
      <c r="I398" s="295" t="n"/>
      <c r="J398" s="295" t="n"/>
      <c r="K398" s="295" t="n"/>
      <c r="L398" s="295" t="n"/>
      <c r="M398" s="295" t="n"/>
      <c r="N398" s="295" t="n"/>
      <c r="O398" s="295" t="n"/>
      <c r="P398" s="295" t="n"/>
      <c r="Q398" s="295" t="n"/>
      <c r="R398" s="295" t="n"/>
      <c r="S398" s="295" t="n"/>
      <c r="T398" s="295" t="n"/>
      <c r="U398" s="295" t="n"/>
      <c r="V398" s="295" t="n"/>
      <c r="W398" s="295" t="n"/>
      <c r="X398" s="111" t="n"/>
      <c r="Y398" s="111" t="n"/>
    </row>
    <row r="399" ht="14.45" customHeight="1">
      <c r="A399" s="136" t="inlineStr">
        <is>
          <t>SU002805</t>
        </is>
      </c>
      <c r="B399" s="136" t="inlineStr">
        <is>
          <t>P003206</t>
        </is>
      </c>
      <c r="C399" s="104" t="n">
        <v>4301031192</v>
      </c>
      <c r="D399" s="300" t="n">
        <v>4680115881167</v>
      </c>
      <c r="E399" s="258" t="n"/>
      <c r="F399" s="5" t="n">
        <v>0.63</v>
      </c>
      <c r="G399" s="6" t="n">
        <v>6</v>
      </c>
      <c r="H399" s="5" t="n">
        <v>3.78</v>
      </c>
      <c r="I399" s="5" t="n">
        <v>4.04</v>
      </c>
      <c r="J399" s="6" t="n">
        <v>156</v>
      </c>
      <c r="K399" s="105" t="inlineStr">
        <is>
          <t>СК2</t>
        </is>
      </c>
      <c r="L399" s="6" t="n">
        <v>40</v>
      </c>
      <c r="M399" s="311" t="inlineStr">
        <is>
          <t>Копченые колбасы Пражский Зареченские продукты Весовой фиброуз Зареченские</t>
        </is>
      </c>
      <c r="N399" s="307" t="n"/>
      <c r="O399" s="307" t="n"/>
      <c r="P399" s="307" t="n"/>
      <c r="Q399" s="258" t="n"/>
      <c r="R399" s="7" t="inlineStr"/>
      <c r="S399" s="7" t="inlineStr"/>
      <c r="T399" s="8" t="inlineStr">
        <is>
          <t>кг</t>
        </is>
      </c>
      <c r="U399" s="106" t="n">
        <v>0</v>
      </c>
      <c r="V399" s="107">
        <f>IFERROR(IF(U399="",0,CEILING((U399/$H399),1)*$H399),"")</f>
        <v/>
      </c>
      <c r="W399" s="9">
        <f>IFERROR(IF(V399=0,"",ROUNDUP(V399/H399,0)*0.00753),"")</f>
        <v/>
      </c>
      <c r="X399" s="10" t="inlineStr"/>
      <c r="Y399" s="11" t="inlineStr"/>
    </row>
    <row r="400" ht="14.45" customHeight="1">
      <c r="A400" s="136" t="inlineStr">
        <is>
          <t>SU002809</t>
        </is>
      </c>
      <c r="B400" s="136" t="inlineStr">
        <is>
          <t>P003216</t>
        </is>
      </c>
      <c r="C400" s="104" t="n">
        <v>4301031193</v>
      </c>
      <c r="D400" s="300" t="n">
        <v>4680115881136</v>
      </c>
      <c r="E400" s="258" t="n"/>
      <c r="F400" s="5" t="n">
        <v>0.63</v>
      </c>
      <c r="G400" s="6" t="n">
        <v>6</v>
      </c>
      <c r="H400" s="5" t="n">
        <v>3.78</v>
      </c>
      <c r="I400" s="5" t="n">
        <v>4.04</v>
      </c>
      <c r="J400" s="6" t="n">
        <v>156</v>
      </c>
      <c r="K400" s="105" t="inlineStr">
        <is>
          <t>СК2</t>
        </is>
      </c>
      <c r="L400" s="6" t="n">
        <v>40</v>
      </c>
      <c r="M400" s="313" t="inlineStr">
        <is>
          <t>В/к колбасы "Рижский" НТУ Весовые Фиброуз в/у ТМ "Зареченские"</t>
        </is>
      </c>
      <c r="N400" s="302" t="n"/>
      <c r="O400" s="302" t="n"/>
      <c r="P400" s="302" t="n"/>
      <c r="Q400" s="278" t="n"/>
      <c r="R400" s="7" t="inlineStr"/>
      <c r="S400" s="7" t="inlineStr"/>
      <c r="T400" s="8" t="inlineStr">
        <is>
          <t>кг</t>
        </is>
      </c>
      <c r="U400" s="106" t="n">
        <v>0</v>
      </c>
      <c r="V400" s="107">
        <f>IFERROR(IF(U400="",0,CEILING((U400/$H400),1)*$H400),"")</f>
        <v/>
      </c>
      <c r="W400" s="9">
        <f>IFERROR(IF(V400=0,"",ROUNDUP(V400/H400,0)*0.00753),"")</f>
        <v/>
      </c>
      <c r="X400" s="10" t="inlineStr"/>
      <c r="Y400" s="11" t="inlineStr"/>
    </row>
    <row r="401">
      <c r="A401" s="119" t="n"/>
      <c r="B401" s="289" t="n"/>
      <c r="C401" s="289" t="n"/>
      <c r="D401" s="289" t="n"/>
      <c r="E401" s="289" t="n"/>
      <c r="F401" s="289" t="n"/>
      <c r="G401" s="289" t="n"/>
      <c r="H401" s="289" t="n"/>
      <c r="I401" s="289" t="n"/>
      <c r="J401" s="289" t="n"/>
      <c r="K401" s="289" t="n"/>
      <c r="L401" s="303" t="n"/>
      <c r="M401" s="304" t="inlineStr">
        <is>
          <t>Итого</t>
        </is>
      </c>
      <c r="N401" s="267" t="n"/>
      <c r="O401" s="267" t="n"/>
      <c r="P401" s="267" t="n"/>
      <c r="Q401" s="267" t="n"/>
      <c r="R401" s="267" t="n"/>
      <c r="S401" s="268" t="n"/>
      <c r="T401" s="12" t="inlineStr">
        <is>
          <t>кор</t>
        </is>
      </c>
      <c r="U401" s="13">
        <f>IFERROR(U399/H399,"0")+IFERROR(U400/H400,"0")</f>
        <v/>
      </c>
      <c r="V401" s="13">
        <f>IFERROR(V399/H399,"0")+IFERROR(V400/H400,"0")</f>
        <v/>
      </c>
      <c r="W401" s="13">
        <f>IFERROR(IF(W399="",0,W399),"0")+IFERROR(IF(W400="",0,W400),"0")</f>
        <v/>
      </c>
      <c r="X401" s="14" t="n"/>
      <c r="Y401" s="14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305" t="n"/>
      <c r="M402" s="304" t="inlineStr">
        <is>
          <t>Итого</t>
        </is>
      </c>
      <c r="N402" s="267" t="n"/>
      <c r="O402" s="267" t="n"/>
      <c r="P402" s="267" t="n"/>
      <c r="Q402" s="267" t="n"/>
      <c r="R402" s="267" t="n"/>
      <c r="S402" s="268" t="n"/>
      <c r="T402" s="12" t="inlineStr">
        <is>
          <t>кг</t>
        </is>
      </c>
      <c r="U402" s="13">
        <f>IFERROR(SUM(U399:U400),"0")</f>
        <v/>
      </c>
      <c r="V402" s="13">
        <f>IFERROR(SUM(V399:V400),"0")</f>
        <v/>
      </c>
      <c r="W402" s="12" t="n"/>
      <c r="X402" s="14" t="n"/>
      <c r="Y402" s="14" t="n"/>
    </row>
    <row r="403">
      <c r="A403" s="134" t="inlineStr">
        <is>
          <t>Сосиски</t>
        </is>
      </c>
      <c r="B403" s="295" t="n"/>
      <c r="C403" s="295" t="n"/>
      <c r="D403" s="295" t="n"/>
      <c r="E403" s="295" t="n"/>
      <c r="F403" s="295" t="n"/>
      <c r="G403" s="295" t="n"/>
      <c r="H403" s="295" t="n"/>
      <c r="I403" s="295" t="n"/>
      <c r="J403" s="295" t="n"/>
      <c r="K403" s="295" t="n"/>
      <c r="L403" s="295" t="n"/>
      <c r="M403" s="295" t="n"/>
      <c r="N403" s="295" t="n"/>
      <c r="O403" s="295" t="n"/>
      <c r="P403" s="295" t="n"/>
      <c r="Q403" s="295" t="n"/>
      <c r="R403" s="295" t="n"/>
      <c r="S403" s="295" t="n"/>
      <c r="T403" s="295" t="n"/>
      <c r="U403" s="295" t="n"/>
      <c r="V403" s="295" t="n"/>
      <c r="W403" s="295" t="n"/>
      <c r="X403" s="111" t="n"/>
      <c r="Y403" s="111" t="n"/>
    </row>
    <row r="404" ht="14.45" customHeight="1">
      <c r="A404" s="136" t="inlineStr">
        <is>
          <t>SU002810</t>
        </is>
      </c>
      <c r="B404" s="136" t="inlineStr">
        <is>
          <t>P003215</t>
        </is>
      </c>
      <c r="C404" s="104" t="n">
        <v>4301051383</v>
      </c>
      <c r="D404" s="300" t="n">
        <v>4680115881143</v>
      </c>
      <c r="E404" s="258" t="n"/>
      <c r="F404" s="5" t="n">
        <v>1.3</v>
      </c>
      <c r="G404" s="6" t="n">
        <v>6</v>
      </c>
      <c r="H404" s="5" t="n">
        <v>7.8</v>
      </c>
      <c r="I404" s="5" t="n">
        <v>8.364000000000001</v>
      </c>
      <c r="J404" s="6" t="n">
        <v>56</v>
      </c>
      <c r="K404" s="105" t="inlineStr">
        <is>
          <t>СК2</t>
        </is>
      </c>
      <c r="L404" s="6" t="n">
        <v>40</v>
      </c>
      <c r="M404" s="310" t="inlineStr">
        <is>
          <t>Сосиски "Датские" НТУ Весовые П/а мгс ТМ "Зареченские"</t>
        </is>
      </c>
      <c r="N404" s="307" t="n"/>
      <c r="O404" s="307" t="n"/>
      <c r="P404" s="307" t="n"/>
      <c r="Q404" s="258" t="n"/>
      <c r="R404" s="7" t="inlineStr"/>
      <c r="S404" s="7" t="inlineStr"/>
      <c r="T404" s="8" t="inlineStr">
        <is>
          <t>кг</t>
        </is>
      </c>
      <c r="U404" s="106" t="n">
        <v>0</v>
      </c>
      <c r="V404" s="107">
        <f>IFERROR(IF(U404="",0,CEILING((U404/$H404),1)*$H404),"")</f>
        <v/>
      </c>
      <c r="W404" s="9">
        <f>IFERROR(IF(V404=0,"",ROUNDUP(V404/H404,0)*0.02175),"")</f>
        <v/>
      </c>
      <c r="X404" s="10" t="inlineStr"/>
      <c r="Y404" s="11" t="inlineStr"/>
    </row>
    <row r="405" ht="14.45" customHeight="1">
      <c r="A405" s="136" t="inlineStr">
        <is>
          <t>SU002803</t>
        </is>
      </c>
      <c r="B405" s="136" t="inlineStr">
        <is>
          <t>P003204</t>
        </is>
      </c>
      <c r="C405" s="104" t="n">
        <v>4301051381</v>
      </c>
      <c r="D405" s="300" t="n">
        <v>4680115881068</v>
      </c>
      <c r="E405" s="258" t="n"/>
      <c r="F405" s="5" t="n">
        <v>1.3</v>
      </c>
      <c r="G405" s="6" t="n">
        <v>6</v>
      </c>
      <c r="H405" s="5" t="n">
        <v>7.8</v>
      </c>
      <c r="I405" s="5" t="n">
        <v>8.279999999999999</v>
      </c>
      <c r="J405" s="6" t="n">
        <v>56</v>
      </c>
      <c r="K405" s="105" t="inlineStr">
        <is>
          <t>СК2</t>
        </is>
      </c>
      <c r="L405" s="6" t="n">
        <v>30</v>
      </c>
      <c r="M405" s="306" t="inlineStr">
        <is>
          <t>Сосиски "Сочные" Весовой п/а ТМ "Зареченские"</t>
        </is>
      </c>
      <c r="N405" s="307" t="n"/>
      <c r="O405" s="307" t="n"/>
      <c r="P405" s="307" t="n"/>
      <c r="Q405" s="258" t="n"/>
      <c r="R405" s="7" t="inlineStr"/>
      <c r="S405" s="7" t="inlineStr"/>
      <c r="T405" s="8" t="inlineStr">
        <is>
          <t>кг</t>
        </is>
      </c>
      <c r="U405" s="106" t="n">
        <v>0</v>
      </c>
      <c r="V405" s="107">
        <f>IFERROR(IF(U405="",0,CEILING((U405/$H405),1)*$H405),"")</f>
        <v/>
      </c>
      <c r="W405" s="9">
        <f>IFERROR(IF(V405=0,"",ROUNDUP(V405/H405,0)*0.02175),"")</f>
        <v/>
      </c>
      <c r="X405" s="10" t="inlineStr"/>
      <c r="Y405" s="11" t="inlineStr"/>
    </row>
    <row r="406" ht="14.45" customHeight="1">
      <c r="A406" s="136" t="inlineStr">
        <is>
          <t>SU002804</t>
        </is>
      </c>
      <c r="B406" s="136" t="inlineStr">
        <is>
          <t>P003205</t>
        </is>
      </c>
      <c r="C406" s="104" t="n">
        <v>4301051382</v>
      </c>
      <c r="D406" s="300" t="n">
        <v>4680115881075</v>
      </c>
      <c r="E406" s="258" t="n"/>
      <c r="F406" s="5" t="n">
        <v>0.5</v>
      </c>
      <c r="G406" s="6" t="n">
        <v>6</v>
      </c>
      <c r="H406" s="5" t="n">
        <v>3</v>
      </c>
      <c r="I406" s="5" t="n">
        <v>3.2</v>
      </c>
      <c r="J406" s="6" t="n">
        <v>156</v>
      </c>
      <c r="K406" s="105" t="inlineStr">
        <is>
          <t>СК2</t>
        </is>
      </c>
      <c r="L406" s="6" t="n">
        <v>30</v>
      </c>
      <c r="M406" s="301" t="inlineStr">
        <is>
          <t>Сосиски "Сочные" Фикс.вес 0,5 п/а ТМ "Зареченские"</t>
        </is>
      </c>
      <c r="N406" s="302" t="n"/>
      <c r="O406" s="302" t="n"/>
      <c r="P406" s="302" t="n"/>
      <c r="Q406" s="278" t="n"/>
      <c r="R406" s="7" t="inlineStr"/>
      <c r="S406" s="7" t="inlineStr"/>
      <c r="T406" s="8" t="inlineStr">
        <is>
          <t>кг</t>
        </is>
      </c>
      <c r="U406" s="106" t="n">
        <v>0</v>
      </c>
      <c r="V406" s="107">
        <f>IFERROR(IF(U406="",0,CEILING((U406/$H406),1)*$H406),"")</f>
        <v/>
      </c>
      <c r="W406" s="9">
        <f>IFERROR(IF(V406=0,"",ROUNDUP(V406/H406,0)*0.00753),"")</f>
        <v/>
      </c>
      <c r="X406" s="10" t="inlineStr"/>
      <c r="Y406" s="11" t="inlineStr"/>
    </row>
    <row r="407">
      <c r="A407" s="119" t="n"/>
      <c r="B407" s="289" t="n"/>
      <c r="C407" s="289" t="n"/>
      <c r="D407" s="289" t="n"/>
      <c r="E407" s="289" t="n"/>
      <c r="F407" s="289" t="n"/>
      <c r="G407" s="289" t="n"/>
      <c r="H407" s="289" t="n"/>
      <c r="I407" s="289" t="n"/>
      <c r="J407" s="289" t="n"/>
      <c r="K407" s="289" t="n"/>
      <c r="L407" s="303" t="n"/>
      <c r="M407" s="304" t="inlineStr">
        <is>
          <t>Итого</t>
        </is>
      </c>
      <c r="N407" s="267" t="n"/>
      <c r="O407" s="267" t="n"/>
      <c r="P407" s="267" t="n"/>
      <c r="Q407" s="267" t="n"/>
      <c r="R407" s="267" t="n"/>
      <c r="S407" s="268" t="n"/>
      <c r="T407" s="12" t="inlineStr">
        <is>
          <t>кор</t>
        </is>
      </c>
      <c r="U407" s="13">
        <f>IFERROR(U404/H404,"0")+IFERROR(U405/H405,"0")+IFERROR(U406/H406,"0")</f>
        <v/>
      </c>
      <c r="V407" s="13">
        <f>IFERROR(V404/H404,"0")+IFERROR(V405/H405,"0")+IFERROR(V406/H406,"0")</f>
        <v/>
      </c>
      <c r="W407" s="13">
        <f>IFERROR(IF(W404="",0,W404),"0")+IFERROR(IF(W405="",0,W405),"0")+IFERROR(IF(W406="",0,W406),"0")</f>
        <v/>
      </c>
      <c r="X407" s="14" t="n"/>
      <c r="Y407" s="14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305" t="n"/>
      <c r="M408" s="304" t="inlineStr">
        <is>
          <t>Итого</t>
        </is>
      </c>
      <c r="N408" s="267" t="n"/>
      <c r="O408" s="267" t="n"/>
      <c r="P408" s="267" t="n"/>
      <c r="Q408" s="267" t="n"/>
      <c r="R408" s="267" t="n"/>
      <c r="S408" s="268" t="n"/>
      <c r="T408" s="12" t="inlineStr">
        <is>
          <t>кг</t>
        </is>
      </c>
      <c r="U408" s="13">
        <f>IFERROR(SUM(U404:U406),"0")</f>
        <v/>
      </c>
      <c r="V408" s="13">
        <f>IFERROR(SUM(V404:V406),"0")</f>
        <v/>
      </c>
      <c r="W408" s="12" t="n"/>
      <c r="X408" s="14" t="n"/>
      <c r="Y408" s="14" t="n"/>
    </row>
    <row r="409">
      <c r="A409" s="125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53" t="n"/>
      <c r="M409" s="316" t="inlineStr">
        <is>
          <t>ИТОГО НЕТТО</t>
        </is>
      </c>
      <c r="N409" s="317" t="n"/>
      <c r="O409" s="317" t="n"/>
      <c r="P409" s="317" t="n"/>
      <c r="Q409" s="317" t="n"/>
      <c r="R409" s="317" t="n"/>
      <c r="S409" s="318" t="n"/>
      <c r="T409" s="12" t="inlineStr">
        <is>
          <t>кг</t>
        </is>
      </c>
      <c r="U409" s="13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/>
      </c>
      <c r="V409" s="13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/>
      </c>
      <c r="W409" s="12" t="n"/>
      <c r="X409" s="14" t="n"/>
      <c r="Y409" s="14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53" t="n"/>
      <c r="M410" s="319" t="inlineStr">
        <is>
          <t>ИТОГО БРУТТО</t>
        </is>
      </c>
      <c r="N410" s="245" t="n"/>
      <c r="O410" s="245" t="n"/>
      <c r="P410" s="245" t="n"/>
      <c r="Q410" s="245" t="n"/>
      <c r="R410" s="245" t="n"/>
      <c r="S410" s="246" t="n"/>
      <c r="T410" s="12" t="inlineStr">
        <is>
          <t>кг</t>
        </is>
      </c>
      <c r="U410" s="1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/>
      </c>
      <c r="V410" s="1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/>
      </c>
      <c r="W410" s="12" t="n"/>
      <c r="X410" s="14" t="n"/>
      <c r="Y410" s="14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53" t="n"/>
      <c r="M411" s="319" t="inlineStr">
        <is>
          <t>Кол-во паллет</t>
        </is>
      </c>
      <c r="N411" s="245" t="n"/>
      <c r="O411" s="245" t="n"/>
      <c r="P411" s="245" t="n"/>
      <c r="Q411" s="245" t="n"/>
      <c r="R411" s="245" t="n"/>
      <c r="S411" s="246" t="n"/>
      <c r="T411" s="12" t="inlineStr">
        <is>
          <t>шт</t>
        </is>
      </c>
      <c r="U411" s="108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/>
      </c>
      <c r="V411" s="108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/>
      </c>
      <c r="W411" s="12" t="n"/>
      <c r="X411" s="14" t="n"/>
      <c r="Y411" s="1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53" t="n"/>
      <c r="M412" s="319" t="inlineStr">
        <is>
          <t>Вес брутто  с паллетами</t>
        </is>
      </c>
      <c r="N412" s="245" t="n"/>
      <c r="O412" s="245" t="n"/>
      <c r="P412" s="245" t="n"/>
      <c r="Q412" s="245" t="n"/>
      <c r="R412" s="245" t="n"/>
      <c r="S412" s="246" t="n"/>
      <c r="T412" s="12" t="inlineStr">
        <is>
          <t>кг</t>
        </is>
      </c>
      <c r="U412" s="13">
        <f>GrossWeightTotal+PalletQtyTotal*25</f>
        <v/>
      </c>
      <c r="V412" s="13">
        <f>GrossWeightTotalR+PalletQtyTotalR*25</f>
        <v/>
      </c>
      <c r="W412" s="12" t="n"/>
      <c r="X412" s="14" t="n"/>
      <c r="Y412" s="14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53" t="n"/>
      <c r="M413" s="319" t="inlineStr">
        <is>
          <t>Кол-во коробок</t>
        </is>
      </c>
      <c r="N413" s="245" t="n"/>
      <c r="O413" s="245" t="n"/>
      <c r="P413" s="245" t="n"/>
      <c r="Q413" s="245" t="n"/>
      <c r="R413" s="245" t="n"/>
      <c r="S413" s="246" t="n"/>
      <c r="T413" s="12" t="inlineStr">
        <is>
          <t>шт</t>
        </is>
      </c>
      <c r="U413" s="13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/>
      </c>
      <c r="V413" s="13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/>
      </c>
      <c r="W413" s="12" t="n"/>
      <c r="X413" s="14" t="n"/>
      <c r="Y413" s="14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53" t="n"/>
      <c r="M414" s="319" t="inlineStr">
        <is>
          <t>Объем заказа</t>
        </is>
      </c>
      <c r="N414" s="245" t="n"/>
      <c r="O414" s="245" t="n"/>
      <c r="P414" s="245" t="n"/>
      <c r="Q414" s="245" t="n"/>
      <c r="R414" s="245" t="n"/>
      <c r="S414" s="246" t="n"/>
      <c r="T414" s="15" t="inlineStr">
        <is>
          <t>м3</t>
        </is>
      </c>
      <c r="U414" s="12" t="n"/>
      <c r="V414" s="12" t="n"/>
      <c r="W414" s="12" t="n">
        <v>12.92608</v>
      </c>
      <c r="X414" s="14" t="n"/>
      <c r="Y414" s="14" t="n"/>
    </row>
    <row r="415" ht="15.75" customHeight="1" thickBot="1">
      <c r="A415" s="1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09" t="n"/>
      <c r="K415" s="109" t="n"/>
      <c r="L415" s="16" t="n"/>
      <c r="M415" s="17" t="n"/>
      <c r="N415" s="17" t="n"/>
      <c r="O415" s="1" t="n"/>
      <c r="P415" s="1" t="n"/>
      <c r="Q415" s="18" t="n"/>
      <c r="R415" s="18" t="n"/>
      <c r="S415" s="18" t="n"/>
      <c r="T415" s="18" t="n"/>
      <c r="U415" s="1" t="n"/>
      <c r="V415" s="1" t="n"/>
      <c r="W415" s="1" t="n"/>
      <c r="X415" s="1" t="n"/>
      <c r="Y415" s="1" t="n"/>
    </row>
    <row r="416" ht="27" customHeight="1" thickBot="1" thickTop="1">
      <c r="A416" s="110" t="inlineStr">
        <is>
          <t>ТОРГОВАЯ МАРКА</t>
        </is>
      </c>
      <c r="B416" s="132" t="inlineStr">
        <is>
          <t>Ядрена копоть</t>
        </is>
      </c>
      <c r="C416" s="132" t="inlineStr">
        <is>
          <t>Вязанка</t>
        </is>
      </c>
      <c r="D416" s="132" t="inlineStr">
        <is>
          <t>Вязанка</t>
        </is>
      </c>
      <c r="E416" s="132" t="inlineStr">
        <is>
          <t>Вязанка</t>
        </is>
      </c>
      <c r="F416" s="132" t="inlineStr">
        <is>
          <t>Вязанка</t>
        </is>
      </c>
      <c r="G416" s="132" t="inlineStr">
        <is>
          <t>Стародворье</t>
        </is>
      </c>
      <c r="H416" s="132" t="inlineStr">
        <is>
          <t>Стародворье</t>
        </is>
      </c>
      <c r="I416" s="132" t="inlineStr">
        <is>
          <t>Стародворье</t>
        </is>
      </c>
      <c r="J416" s="132" t="inlineStr">
        <is>
          <t>Стародворье</t>
        </is>
      </c>
      <c r="K416" s="132" t="inlineStr">
        <is>
          <t>Особый рецепт</t>
        </is>
      </c>
      <c r="L416" s="132" t="inlineStr">
        <is>
          <t>Особый рецепт</t>
        </is>
      </c>
      <c r="M416" s="132" t="inlineStr">
        <is>
          <t>Баварушка</t>
        </is>
      </c>
      <c r="N416" s="132" t="inlineStr">
        <is>
          <t>Баварушка</t>
        </is>
      </c>
      <c r="O416" s="132" t="inlineStr">
        <is>
          <t>Дугушка</t>
        </is>
      </c>
      <c r="P416" s="132" t="inlineStr">
        <is>
          <t>Зареченские</t>
        </is>
      </c>
      <c r="Q416" s="1" t="n"/>
      <c r="R416" s="1" t="n"/>
      <c r="S416" s="1" t="n"/>
      <c r="T416" s="1" t="n"/>
      <c r="U416" s="1" t="n"/>
      <c r="V416" s="1" t="n"/>
      <c r="W416" s="1" t="n"/>
      <c r="X416" s="1" t="n"/>
      <c r="Y416" s="2" t="n"/>
    </row>
    <row r="417" ht="15.6" customHeight="1" thickTop="1">
      <c r="A417" s="110" t="inlineStr">
        <is>
          <t>СЕРИЯ</t>
        </is>
      </c>
      <c r="B417" s="320" t="inlineStr">
        <is>
          <t>Ядрена копоть</t>
        </is>
      </c>
      <c r="C417" s="320" t="inlineStr">
        <is>
          <t>Столичная</t>
        </is>
      </c>
      <c r="D417" s="320" t="inlineStr">
        <is>
          <t>Классическая</t>
        </is>
      </c>
      <c r="E417" s="320" t="inlineStr">
        <is>
          <t>Вязанка</t>
        </is>
      </c>
      <c r="F417" s="320" t="inlineStr">
        <is>
          <t>Сливушки</t>
        </is>
      </c>
      <c r="G417" s="320" t="inlineStr">
        <is>
          <t>Золоченная в печи</t>
        </is>
      </c>
      <c r="H417" s="320" t="inlineStr">
        <is>
          <t>Бордо</t>
        </is>
      </c>
      <c r="I417" s="320" t="inlineStr">
        <is>
          <t>Фирменная</t>
        </is>
      </c>
      <c r="J417" s="320" t="inlineStr">
        <is>
          <t>Бавария</t>
        </is>
      </c>
      <c r="K417" s="320" t="inlineStr">
        <is>
          <t>Особая</t>
        </is>
      </c>
      <c r="L417" s="320" t="inlineStr">
        <is>
          <t>Особая Без свинины</t>
        </is>
      </c>
      <c r="M417" s="320" t="inlineStr">
        <is>
          <t>Филейбургская</t>
        </is>
      </c>
      <c r="N417" s="320" t="inlineStr">
        <is>
          <t>Балыкбургская</t>
        </is>
      </c>
      <c r="O417" s="320" t="inlineStr">
        <is>
          <t>Дугушка</t>
        </is>
      </c>
      <c r="P417" s="321" t="inlineStr">
        <is>
          <t>Зареченские продукты</t>
        </is>
      </c>
      <c r="Q417" s="1" t="n"/>
      <c r="R417" s="1" t="n"/>
      <c r="S417" s="1" t="n"/>
      <c r="T417" s="1" t="n"/>
      <c r="U417" s="1" t="n"/>
      <c r="V417" s="1" t="n"/>
      <c r="W417" s="1" t="n"/>
      <c r="X417" s="1" t="n"/>
      <c r="Y417" s="2" t="n"/>
    </row>
    <row r="418" ht="15.75" customHeight="1" thickBot="1">
      <c r="A418" s="322" t="n"/>
      <c r="B418" s="323" t="n"/>
      <c r="C418" s="323" t="n"/>
      <c r="D418" s="323" t="n"/>
      <c r="E418" s="323" t="n"/>
      <c r="F418" s="323" t="n"/>
      <c r="G418" s="323" t="n"/>
      <c r="H418" s="323" t="n"/>
      <c r="I418" s="323" t="n"/>
      <c r="J418" s="323" t="n"/>
      <c r="K418" s="323" t="n"/>
      <c r="L418" s="323" t="n"/>
      <c r="M418" s="323" t="n"/>
      <c r="N418" s="323" t="n"/>
      <c r="O418" s="323" t="n"/>
      <c r="P418" s="324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2" t="n"/>
    </row>
    <row r="419" ht="18" customHeight="1" thickBot="1" thickTop="1">
      <c r="A419" s="110" t="inlineStr">
        <is>
          <t>ИТОГО, кг</t>
        </is>
      </c>
      <c r="B419" s="20" t="n">
        <v>0</v>
      </c>
      <c r="C419" s="20" t="n">
        <v>0</v>
      </c>
      <c r="D419" s="20" t="n">
        <v>103.5</v>
      </c>
      <c r="E419" s="20" t="n">
        <v>134.9</v>
      </c>
      <c r="F419" s="20" t="n">
        <v>0</v>
      </c>
      <c r="G419" s="20" t="n">
        <v>0</v>
      </c>
      <c r="H419" s="20" t="n">
        <v>3881.7</v>
      </c>
      <c r="I419" s="20" t="n">
        <v>30</v>
      </c>
      <c r="J419" s="20" t="n">
        <v>0</v>
      </c>
      <c r="K419" s="20" t="n">
        <v>1065</v>
      </c>
      <c r="L419" s="20" t="n">
        <v>0</v>
      </c>
      <c r="M419" s="20" t="n">
        <v>0</v>
      </c>
      <c r="N419" s="20" t="n">
        <v>0</v>
      </c>
      <c r="O419" s="20" t="n">
        <v>85.92</v>
      </c>
      <c r="P419" s="20" t="n">
        <v>253.26</v>
      </c>
      <c r="Q419" s="1" t="n"/>
      <c r="R419" s="1" t="n"/>
      <c r="S419" s="1" t="n"/>
      <c r="T419" s="1" t="n"/>
      <c r="U419" s="1" t="n"/>
      <c r="V419" s="1" t="n"/>
      <c r="W419" s="1" t="n"/>
      <c r="X419" s="1" t="n"/>
      <c r="Y419" s="2" t="n"/>
    </row>
    <row r="420" ht="15.75" customHeight="1" thickTop="1"/>
  </sheetData>
  <mergeCells count="736">
    <mergeCell ref="A8:C8"/>
    <mergeCell ref="D8:K8"/>
    <mergeCell ref="N8:O8"/>
    <mergeCell ref="A10:C10"/>
    <mergeCell ref="D10:E10"/>
    <mergeCell ref="F10:G10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N11:O11"/>
    <mergeCell ref="S11:T11"/>
    <mergeCell ref="A12:K12"/>
    <mergeCell ref="N12:O12"/>
    <mergeCell ref="S12:T12"/>
    <mergeCell ref="A13:K13"/>
    <mergeCell ref="N13:O13"/>
    <mergeCell ref="T17:T18"/>
    <mergeCell ref="H10:K10"/>
    <mergeCell ref="N10:O10"/>
    <mergeCell ref="S10:T10"/>
    <mergeCell ref="X17:X18"/>
    <mergeCell ref="Y17:Y18"/>
    <mergeCell ref="J17:J18"/>
    <mergeCell ref="K17:K18"/>
    <mergeCell ref="L17:L18"/>
    <mergeCell ref="M17:Q18"/>
    <mergeCell ref="R17:S17"/>
    <mergeCell ref="A14:K14"/>
    <mergeCell ref="A15:K15"/>
    <mergeCell ref="M15:Q16"/>
    <mergeCell ref="A17:A18"/>
    <mergeCell ref="B17:B18"/>
    <mergeCell ref="C17:C18"/>
    <mergeCell ref="D17:E18"/>
    <mergeCell ref="A19:W19"/>
    <mergeCell ref="A20:W20"/>
    <mergeCell ref="A21:W21"/>
    <mergeCell ref="D22:E22"/>
    <mergeCell ref="M22:Q22"/>
    <mergeCell ref="A23:L24"/>
    <mergeCell ref="M23:S23"/>
    <mergeCell ref="M24:S24"/>
    <mergeCell ref="U17:U18"/>
    <mergeCell ref="V17:V18"/>
    <mergeCell ref="W17:W18"/>
    <mergeCell ref="D29:E29"/>
    <mergeCell ref="M29:Q29"/>
    <mergeCell ref="D30:E30"/>
    <mergeCell ref="M30:Q30"/>
    <mergeCell ref="D31:E31"/>
    <mergeCell ref="M31:Q31"/>
    <mergeCell ref="A25:W25"/>
    <mergeCell ref="D26:E26"/>
    <mergeCell ref="M26:Q26"/>
    <mergeCell ref="D27:E27"/>
    <mergeCell ref="M27:Q27"/>
    <mergeCell ref="D28:E28"/>
    <mergeCell ref="M28:Q28"/>
    <mergeCell ref="D36:E36"/>
    <mergeCell ref="M36:Q36"/>
    <mergeCell ref="A37:L38"/>
    <mergeCell ref="M37:S37"/>
    <mergeCell ref="M38:S38"/>
    <mergeCell ref="A39:W39"/>
    <mergeCell ref="A32:L33"/>
    <mergeCell ref="M32:S32"/>
    <mergeCell ref="M33:S33"/>
    <mergeCell ref="A34:W34"/>
    <mergeCell ref="D35:E35"/>
    <mergeCell ref="M35:Q35"/>
    <mergeCell ref="D44:E44"/>
    <mergeCell ref="M44:Q44"/>
    <mergeCell ref="A45:L46"/>
    <mergeCell ref="M45:S45"/>
    <mergeCell ref="M46:S46"/>
    <mergeCell ref="A47:W47"/>
    <mergeCell ref="D40:E40"/>
    <mergeCell ref="M40:Q40"/>
    <mergeCell ref="A41:L42"/>
    <mergeCell ref="M41:S41"/>
    <mergeCell ref="M42:S42"/>
    <mergeCell ref="A43:W43"/>
    <mergeCell ref="A52:L53"/>
    <mergeCell ref="M52:S52"/>
    <mergeCell ref="M53:S53"/>
    <mergeCell ref="A54:W54"/>
    <mergeCell ref="A55:W55"/>
    <mergeCell ref="D56:E56"/>
    <mergeCell ref="M56:Q56"/>
    <mergeCell ref="A48:W48"/>
    <mergeCell ref="A49:W49"/>
    <mergeCell ref="D50:E50"/>
    <mergeCell ref="M50:Q50"/>
    <mergeCell ref="D51:E51"/>
    <mergeCell ref="M51:Q51"/>
    <mergeCell ref="A61:W61"/>
    <mergeCell ref="A62:W62"/>
    <mergeCell ref="D63:E63"/>
    <mergeCell ref="M63:Q63"/>
    <mergeCell ref="D64:E64"/>
    <mergeCell ref="M64:Q64"/>
    <mergeCell ref="D57:E57"/>
    <mergeCell ref="M57:Q57"/>
    <mergeCell ref="D58:E58"/>
    <mergeCell ref="M58:Q58"/>
    <mergeCell ref="A59:L60"/>
    <mergeCell ref="M59:S59"/>
    <mergeCell ref="M60:S60"/>
    <mergeCell ref="D68:E68"/>
    <mergeCell ref="M68:Q68"/>
    <mergeCell ref="D69:E69"/>
    <mergeCell ref="M69:Q69"/>
    <mergeCell ref="D70:E70"/>
    <mergeCell ref="M70:Q70"/>
    <mergeCell ref="D65:E65"/>
    <mergeCell ref="M65:Q65"/>
    <mergeCell ref="D66:E66"/>
    <mergeCell ref="M66:Q66"/>
    <mergeCell ref="D67:E67"/>
    <mergeCell ref="M67:Q67"/>
    <mergeCell ref="D74:E74"/>
    <mergeCell ref="M74:Q74"/>
    <mergeCell ref="D75:E75"/>
    <mergeCell ref="M75:Q75"/>
    <mergeCell ref="D76:E76"/>
    <mergeCell ref="M76:Q76"/>
    <mergeCell ref="D71:E71"/>
    <mergeCell ref="M71:Q71"/>
    <mergeCell ref="D72:E72"/>
    <mergeCell ref="M72:Q72"/>
    <mergeCell ref="D73:E73"/>
    <mergeCell ref="M73:Q73"/>
    <mergeCell ref="A81:W81"/>
    <mergeCell ref="D82:E82"/>
    <mergeCell ref="M82:Q82"/>
    <mergeCell ref="D83:E83"/>
    <mergeCell ref="M83:Q83"/>
    <mergeCell ref="D84:E84"/>
    <mergeCell ref="M84:Q84"/>
    <mergeCell ref="D77:E77"/>
    <mergeCell ref="M77:Q77"/>
    <mergeCell ref="D78:E78"/>
    <mergeCell ref="M78:Q78"/>
    <mergeCell ref="A79:L80"/>
    <mergeCell ref="M79:S79"/>
    <mergeCell ref="M80:S80"/>
    <mergeCell ref="A88:L89"/>
    <mergeCell ref="M88:S88"/>
    <mergeCell ref="M89:S89"/>
    <mergeCell ref="A90:W90"/>
    <mergeCell ref="D91:E91"/>
    <mergeCell ref="M91:Q91"/>
    <mergeCell ref="D85:E85"/>
    <mergeCell ref="M85:Q85"/>
    <mergeCell ref="D86:E86"/>
    <mergeCell ref="M86:Q86"/>
    <mergeCell ref="D87:E87"/>
    <mergeCell ref="M87:Q87"/>
    <mergeCell ref="D95:E95"/>
    <mergeCell ref="M95:Q95"/>
    <mergeCell ref="D96:E96"/>
    <mergeCell ref="M96:Q96"/>
    <mergeCell ref="D97:E97"/>
    <mergeCell ref="M97:Q97"/>
    <mergeCell ref="D92:E92"/>
    <mergeCell ref="M92:Q92"/>
    <mergeCell ref="D93:E93"/>
    <mergeCell ref="M93:Q93"/>
    <mergeCell ref="D94:E94"/>
    <mergeCell ref="M94:Q94"/>
    <mergeCell ref="A102:W102"/>
    <mergeCell ref="D103:E103"/>
    <mergeCell ref="M103:Q103"/>
    <mergeCell ref="D104:E104"/>
    <mergeCell ref="M104:Q104"/>
    <mergeCell ref="D105:E105"/>
    <mergeCell ref="M105:Q105"/>
    <mergeCell ref="D98:E98"/>
    <mergeCell ref="M98:Q98"/>
    <mergeCell ref="D99:E99"/>
    <mergeCell ref="M99:Q99"/>
    <mergeCell ref="A100:L101"/>
    <mergeCell ref="M100:S100"/>
    <mergeCell ref="M101:S101"/>
    <mergeCell ref="D109:E109"/>
    <mergeCell ref="M109:Q109"/>
    <mergeCell ref="A110:L111"/>
    <mergeCell ref="M110:S110"/>
    <mergeCell ref="M111:S111"/>
    <mergeCell ref="A112:W112"/>
    <mergeCell ref="D106:E106"/>
    <mergeCell ref="M106:Q106"/>
    <mergeCell ref="D107:E107"/>
    <mergeCell ref="M107:Q107"/>
    <mergeCell ref="D108:E108"/>
    <mergeCell ref="M108:Q108"/>
    <mergeCell ref="D116:E116"/>
    <mergeCell ref="M116:Q116"/>
    <mergeCell ref="A117:L118"/>
    <mergeCell ref="M117:S117"/>
    <mergeCell ref="M118:S118"/>
    <mergeCell ref="A119:W119"/>
    <mergeCell ref="D113:E113"/>
    <mergeCell ref="M113:Q113"/>
    <mergeCell ref="D114:E114"/>
    <mergeCell ref="M114:Q114"/>
    <mergeCell ref="D115:E115"/>
    <mergeCell ref="M115:Q115"/>
    <mergeCell ref="D124:E124"/>
    <mergeCell ref="M124:Q124"/>
    <mergeCell ref="A125:L126"/>
    <mergeCell ref="M125:S125"/>
    <mergeCell ref="M126:S126"/>
    <mergeCell ref="A127:W127"/>
    <mergeCell ref="A120:W120"/>
    <mergeCell ref="D121:E121"/>
    <mergeCell ref="M121:Q121"/>
    <mergeCell ref="D122:E122"/>
    <mergeCell ref="M122:Q122"/>
    <mergeCell ref="D123:E123"/>
    <mergeCell ref="M123:Q123"/>
    <mergeCell ref="D132:E132"/>
    <mergeCell ref="M132:Q132"/>
    <mergeCell ref="A133:L134"/>
    <mergeCell ref="M133:S133"/>
    <mergeCell ref="M134:S134"/>
    <mergeCell ref="A135:W135"/>
    <mergeCell ref="A128:W128"/>
    <mergeCell ref="A129:W129"/>
    <mergeCell ref="D130:E130"/>
    <mergeCell ref="M130:Q130"/>
    <mergeCell ref="D131:E131"/>
    <mergeCell ref="M131:Q131"/>
    <mergeCell ref="D140:E140"/>
    <mergeCell ref="M140:Q140"/>
    <mergeCell ref="D141:E141"/>
    <mergeCell ref="M141:Q141"/>
    <mergeCell ref="D142:E142"/>
    <mergeCell ref="M142:Q142"/>
    <mergeCell ref="A136:W136"/>
    <mergeCell ref="D137:E137"/>
    <mergeCell ref="M137:Q137"/>
    <mergeCell ref="D138:E138"/>
    <mergeCell ref="M138:Q138"/>
    <mergeCell ref="D139:E139"/>
    <mergeCell ref="M139:Q139"/>
    <mergeCell ref="D146:E146"/>
    <mergeCell ref="M146:Q146"/>
    <mergeCell ref="D147:E147"/>
    <mergeCell ref="M147:Q147"/>
    <mergeCell ref="D148:E148"/>
    <mergeCell ref="M148:Q148"/>
    <mergeCell ref="D143:E143"/>
    <mergeCell ref="M143:Q143"/>
    <mergeCell ref="D144:E144"/>
    <mergeCell ref="M144:Q144"/>
    <mergeCell ref="D145:E145"/>
    <mergeCell ref="M145:Q145"/>
    <mergeCell ref="A153:W153"/>
    <mergeCell ref="D154:E154"/>
    <mergeCell ref="M154:Q154"/>
    <mergeCell ref="A155:L156"/>
    <mergeCell ref="M155:S155"/>
    <mergeCell ref="M156:S156"/>
    <mergeCell ref="D149:E149"/>
    <mergeCell ref="M149:Q149"/>
    <mergeCell ref="D150:E150"/>
    <mergeCell ref="M150:Q150"/>
    <mergeCell ref="A151:L152"/>
    <mergeCell ref="M151:S151"/>
    <mergeCell ref="M152:S152"/>
    <mergeCell ref="D161:E161"/>
    <mergeCell ref="M161:Q161"/>
    <mergeCell ref="D162:E162"/>
    <mergeCell ref="M162:Q162"/>
    <mergeCell ref="D163:E163"/>
    <mergeCell ref="M163:Q163"/>
    <mergeCell ref="A157:W157"/>
    <mergeCell ref="D158:E158"/>
    <mergeCell ref="M158:Q158"/>
    <mergeCell ref="D159:E159"/>
    <mergeCell ref="M159:Q159"/>
    <mergeCell ref="D160:E160"/>
    <mergeCell ref="M160:Q160"/>
    <mergeCell ref="D167:E167"/>
    <mergeCell ref="M167:Q167"/>
    <mergeCell ref="D168:E168"/>
    <mergeCell ref="M168:Q168"/>
    <mergeCell ref="D169:E169"/>
    <mergeCell ref="M169:Q169"/>
    <mergeCell ref="D164:E164"/>
    <mergeCell ref="M164:Q164"/>
    <mergeCell ref="D165:E165"/>
    <mergeCell ref="M165:Q165"/>
    <mergeCell ref="D166:E166"/>
    <mergeCell ref="M166:Q166"/>
    <mergeCell ref="A174:W174"/>
    <mergeCell ref="D175:E175"/>
    <mergeCell ref="M175:Q175"/>
    <mergeCell ref="D176:E176"/>
    <mergeCell ref="M176:Q176"/>
    <mergeCell ref="D177:E177"/>
    <mergeCell ref="M177:Q177"/>
    <mergeCell ref="D170:E170"/>
    <mergeCell ref="M170:Q170"/>
    <mergeCell ref="D171:E171"/>
    <mergeCell ref="M171:Q171"/>
    <mergeCell ref="A172:L173"/>
    <mergeCell ref="M172:S172"/>
    <mergeCell ref="M173:S173"/>
    <mergeCell ref="D181:E181"/>
    <mergeCell ref="M181:Q181"/>
    <mergeCell ref="D182:E182"/>
    <mergeCell ref="M182:Q182"/>
    <mergeCell ref="D183:E183"/>
    <mergeCell ref="M183:Q183"/>
    <mergeCell ref="D178:E178"/>
    <mergeCell ref="M178:Q178"/>
    <mergeCell ref="D179:E179"/>
    <mergeCell ref="M179:Q179"/>
    <mergeCell ref="D180:E180"/>
    <mergeCell ref="M180:Q180"/>
    <mergeCell ref="D187:E187"/>
    <mergeCell ref="M187:Q187"/>
    <mergeCell ref="D188:E188"/>
    <mergeCell ref="M188:Q188"/>
    <mergeCell ref="D189:E189"/>
    <mergeCell ref="M189:Q189"/>
    <mergeCell ref="D184:E184"/>
    <mergeCell ref="M184:Q184"/>
    <mergeCell ref="D185:E185"/>
    <mergeCell ref="M185:Q185"/>
    <mergeCell ref="D186:E186"/>
    <mergeCell ref="M186:Q186"/>
    <mergeCell ref="D193:E193"/>
    <mergeCell ref="M193:Q193"/>
    <mergeCell ref="D194:E194"/>
    <mergeCell ref="M194:Q194"/>
    <mergeCell ref="D195:E195"/>
    <mergeCell ref="M195:Q195"/>
    <mergeCell ref="D190:E190"/>
    <mergeCell ref="M190:Q190"/>
    <mergeCell ref="D191:E191"/>
    <mergeCell ref="M191:Q191"/>
    <mergeCell ref="D192:E192"/>
    <mergeCell ref="M192:Q192"/>
    <mergeCell ref="A199:L200"/>
    <mergeCell ref="M199:S199"/>
    <mergeCell ref="M200:S200"/>
    <mergeCell ref="A201:W201"/>
    <mergeCell ref="D202:E202"/>
    <mergeCell ref="M202:Q202"/>
    <mergeCell ref="D196:E196"/>
    <mergeCell ref="M196:Q196"/>
    <mergeCell ref="D197:E197"/>
    <mergeCell ref="M197:Q197"/>
    <mergeCell ref="D198:E198"/>
    <mergeCell ref="M198:Q198"/>
    <mergeCell ref="D206:E206"/>
    <mergeCell ref="M206:Q206"/>
    <mergeCell ref="D207:E207"/>
    <mergeCell ref="M207:Q207"/>
    <mergeCell ref="A208:L209"/>
    <mergeCell ref="M208:S208"/>
    <mergeCell ref="M209:S209"/>
    <mergeCell ref="D203:E203"/>
    <mergeCell ref="M203:Q203"/>
    <mergeCell ref="D204:E204"/>
    <mergeCell ref="M204:Q204"/>
    <mergeCell ref="D205:E205"/>
    <mergeCell ref="M205:Q205"/>
    <mergeCell ref="A214:L215"/>
    <mergeCell ref="M214:S214"/>
    <mergeCell ref="M215:S215"/>
    <mergeCell ref="A216:W216"/>
    <mergeCell ref="D217:E217"/>
    <mergeCell ref="M217:Q217"/>
    <mergeCell ref="A210:W210"/>
    <mergeCell ref="D211:E211"/>
    <mergeCell ref="M211:Q211"/>
    <mergeCell ref="D212:E212"/>
    <mergeCell ref="M212:Q212"/>
    <mergeCell ref="D213:E213"/>
    <mergeCell ref="M213:Q213"/>
    <mergeCell ref="A221:L222"/>
    <mergeCell ref="M221:S221"/>
    <mergeCell ref="M222:S222"/>
    <mergeCell ref="A223:W223"/>
    <mergeCell ref="A224:W224"/>
    <mergeCell ref="D225:E225"/>
    <mergeCell ref="M225:Q225"/>
    <mergeCell ref="D218:E218"/>
    <mergeCell ref="M218:Q218"/>
    <mergeCell ref="D219:E219"/>
    <mergeCell ref="M219:Q219"/>
    <mergeCell ref="D220:E220"/>
    <mergeCell ref="M220:Q220"/>
    <mergeCell ref="D229:E229"/>
    <mergeCell ref="M229:Q229"/>
    <mergeCell ref="D230:E230"/>
    <mergeCell ref="M230:Q230"/>
    <mergeCell ref="D231:E231"/>
    <mergeCell ref="M231:Q231"/>
    <mergeCell ref="D226:E226"/>
    <mergeCell ref="M226:Q226"/>
    <mergeCell ref="D227:E227"/>
    <mergeCell ref="M227:Q227"/>
    <mergeCell ref="D228:E228"/>
    <mergeCell ref="M228:Q228"/>
    <mergeCell ref="D236:E236"/>
    <mergeCell ref="M236:Q236"/>
    <mergeCell ref="A237:L238"/>
    <mergeCell ref="M237:S237"/>
    <mergeCell ref="M238:S238"/>
    <mergeCell ref="A239:W239"/>
    <mergeCell ref="A232:L233"/>
    <mergeCell ref="M232:S232"/>
    <mergeCell ref="M233:S233"/>
    <mergeCell ref="A234:W234"/>
    <mergeCell ref="D235:E235"/>
    <mergeCell ref="M235:Q235"/>
    <mergeCell ref="A245:W245"/>
    <mergeCell ref="D246:E246"/>
    <mergeCell ref="M246:Q246"/>
    <mergeCell ref="D247:E247"/>
    <mergeCell ref="M247:Q247"/>
    <mergeCell ref="D248:E248"/>
    <mergeCell ref="M248:Q248"/>
    <mergeCell ref="A240:W240"/>
    <mergeCell ref="D241:E241"/>
    <mergeCell ref="M241:Q241"/>
    <mergeCell ref="D242:E242"/>
    <mergeCell ref="M242:Q242"/>
    <mergeCell ref="A243:L244"/>
    <mergeCell ref="M243:S243"/>
    <mergeCell ref="M244:S244"/>
    <mergeCell ref="A253:L254"/>
    <mergeCell ref="M253:S253"/>
    <mergeCell ref="M254:S254"/>
    <mergeCell ref="A255:W255"/>
    <mergeCell ref="D256:E256"/>
    <mergeCell ref="M256:Q256"/>
    <mergeCell ref="A249:L250"/>
    <mergeCell ref="M249:S249"/>
    <mergeCell ref="M250:S250"/>
    <mergeCell ref="A251:W251"/>
    <mergeCell ref="D252:E252"/>
    <mergeCell ref="M252:Q252"/>
    <mergeCell ref="A261:L262"/>
    <mergeCell ref="M261:S261"/>
    <mergeCell ref="M262:S262"/>
    <mergeCell ref="A263:W263"/>
    <mergeCell ref="A264:W264"/>
    <mergeCell ref="A265:W265"/>
    <mergeCell ref="A257:L258"/>
    <mergeCell ref="M257:S257"/>
    <mergeCell ref="M258:S258"/>
    <mergeCell ref="A259:W259"/>
    <mergeCell ref="D260:E260"/>
    <mergeCell ref="M260:Q260"/>
    <mergeCell ref="D269:E269"/>
    <mergeCell ref="M269:Q269"/>
    <mergeCell ref="D270:E270"/>
    <mergeCell ref="M270:Q270"/>
    <mergeCell ref="D271:E271"/>
    <mergeCell ref="M271:Q271"/>
    <mergeCell ref="D266:E266"/>
    <mergeCell ref="M266:Q266"/>
    <mergeCell ref="D267:E267"/>
    <mergeCell ref="M267:Q267"/>
    <mergeCell ref="D268:E268"/>
    <mergeCell ref="M268:Q268"/>
    <mergeCell ref="A276:W276"/>
    <mergeCell ref="D277:E277"/>
    <mergeCell ref="M277:Q277"/>
    <mergeCell ref="D278:E278"/>
    <mergeCell ref="M278:Q278"/>
    <mergeCell ref="A279:L280"/>
    <mergeCell ref="M279:S279"/>
    <mergeCell ref="M280:S280"/>
    <mergeCell ref="D272:E272"/>
    <mergeCell ref="M272:Q272"/>
    <mergeCell ref="D273:E273"/>
    <mergeCell ref="M273:Q273"/>
    <mergeCell ref="A274:L275"/>
    <mergeCell ref="M274:S274"/>
    <mergeCell ref="M275:S275"/>
    <mergeCell ref="A286:W286"/>
    <mergeCell ref="D287:E287"/>
    <mergeCell ref="M287:Q287"/>
    <mergeCell ref="A288:L289"/>
    <mergeCell ref="M288:S288"/>
    <mergeCell ref="M289:S289"/>
    <mergeCell ref="A281:W281"/>
    <mergeCell ref="D282:E282"/>
    <mergeCell ref="M282:Q282"/>
    <mergeCell ref="D283:E283"/>
    <mergeCell ref="M283:Q283"/>
    <mergeCell ref="A284:L285"/>
    <mergeCell ref="M284:S284"/>
    <mergeCell ref="M285:S285"/>
    <mergeCell ref="A294:W294"/>
    <mergeCell ref="A295:W295"/>
    <mergeCell ref="D296:E296"/>
    <mergeCell ref="M296:Q296"/>
    <mergeCell ref="D297:E297"/>
    <mergeCell ref="M297:Q297"/>
    <mergeCell ref="A290:W290"/>
    <mergeCell ref="D291:E291"/>
    <mergeCell ref="M291:Q291"/>
    <mergeCell ref="A292:L293"/>
    <mergeCell ref="M292:S292"/>
    <mergeCell ref="M293:S293"/>
    <mergeCell ref="A302:W302"/>
    <mergeCell ref="D303:E303"/>
    <mergeCell ref="M303:Q303"/>
    <mergeCell ref="D304:E304"/>
    <mergeCell ref="M304:Q304"/>
    <mergeCell ref="A305:L306"/>
    <mergeCell ref="M305:S305"/>
    <mergeCell ref="M306:S306"/>
    <mergeCell ref="D298:E298"/>
    <mergeCell ref="M298:Q298"/>
    <mergeCell ref="D299:E299"/>
    <mergeCell ref="M299:Q299"/>
    <mergeCell ref="A300:L301"/>
    <mergeCell ref="M300:S300"/>
    <mergeCell ref="M301:S301"/>
    <mergeCell ref="A312:W312"/>
    <mergeCell ref="D313:E313"/>
    <mergeCell ref="M313:Q313"/>
    <mergeCell ref="A314:L315"/>
    <mergeCell ref="M314:S314"/>
    <mergeCell ref="M315:S315"/>
    <mergeCell ref="A307:W307"/>
    <mergeCell ref="D308:E308"/>
    <mergeCell ref="M308:Q308"/>
    <mergeCell ref="D309:E309"/>
    <mergeCell ref="M309:Q309"/>
    <mergeCell ref="A310:L311"/>
    <mergeCell ref="M310:S310"/>
    <mergeCell ref="M311:S311"/>
    <mergeCell ref="A321:L322"/>
    <mergeCell ref="M321:S321"/>
    <mergeCell ref="M322:S322"/>
    <mergeCell ref="A323:W323"/>
    <mergeCell ref="D324:E324"/>
    <mergeCell ref="M324:Q324"/>
    <mergeCell ref="A316:W316"/>
    <mergeCell ref="A317:W317"/>
    <mergeCell ref="A318:W318"/>
    <mergeCell ref="D319:E319"/>
    <mergeCell ref="M319:Q319"/>
    <mergeCell ref="D320:E320"/>
    <mergeCell ref="M320:Q320"/>
    <mergeCell ref="D328:E328"/>
    <mergeCell ref="M328:Q328"/>
    <mergeCell ref="D329:E329"/>
    <mergeCell ref="M329:Q329"/>
    <mergeCell ref="D330:E330"/>
    <mergeCell ref="M330:Q330"/>
    <mergeCell ref="D325:E325"/>
    <mergeCell ref="M325:Q325"/>
    <mergeCell ref="D326:E326"/>
    <mergeCell ref="M326:Q326"/>
    <mergeCell ref="D327:E327"/>
    <mergeCell ref="M327:Q327"/>
    <mergeCell ref="D335:E335"/>
    <mergeCell ref="M335:Q335"/>
    <mergeCell ref="D336:E336"/>
    <mergeCell ref="M336:Q336"/>
    <mergeCell ref="D337:E337"/>
    <mergeCell ref="M337:Q337"/>
    <mergeCell ref="A331:L332"/>
    <mergeCell ref="M331:S331"/>
    <mergeCell ref="M332:S332"/>
    <mergeCell ref="A333:W333"/>
    <mergeCell ref="D334:E334"/>
    <mergeCell ref="M334:Q334"/>
    <mergeCell ref="A342:L343"/>
    <mergeCell ref="M342:S342"/>
    <mergeCell ref="M343:S343"/>
    <mergeCell ref="A344:W344"/>
    <mergeCell ref="A345:W345"/>
    <mergeCell ref="D346:E346"/>
    <mergeCell ref="M346:Q346"/>
    <mergeCell ref="A338:L339"/>
    <mergeCell ref="M338:S338"/>
    <mergeCell ref="M339:S339"/>
    <mergeCell ref="A340:W340"/>
    <mergeCell ref="D341:E341"/>
    <mergeCell ref="M341:Q341"/>
    <mergeCell ref="D351:E351"/>
    <mergeCell ref="M351:Q351"/>
    <mergeCell ref="D352:E352"/>
    <mergeCell ref="M352:Q352"/>
    <mergeCell ref="D353:E353"/>
    <mergeCell ref="M353:Q353"/>
    <mergeCell ref="D347:E347"/>
    <mergeCell ref="M347:Q347"/>
    <mergeCell ref="A348:L349"/>
    <mergeCell ref="M348:S348"/>
    <mergeCell ref="M349:S349"/>
    <mergeCell ref="A350:W350"/>
    <mergeCell ref="A358:W358"/>
    <mergeCell ref="A359:W359"/>
    <mergeCell ref="A360:W360"/>
    <mergeCell ref="D361:E361"/>
    <mergeCell ref="M361:Q361"/>
    <mergeCell ref="D362:E362"/>
    <mergeCell ref="M362:Q362"/>
    <mergeCell ref="D354:E354"/>
    <mergeCell ref="M354:Q354"/>
    <mergeCell ref="D355:E355"/>
    <mergeCell ref="M355:Q355"/>
    <mergeCell ref="A356:L357"/>
    <mergeCell ref="M356:S356"/>
    <mergeCell ref="M357:S357"/>
    <mergeCell ref="D366:E366"/>
    <mergeCell ref="M366:Q366"/>
    <mergeCell ref="A367:L368"/>
    <mergeCell ref="M367:S367"/>
    <mergeCell ref="M368:S368"/>
    <mergeCell ref="A369:W369"/>
    <mergeCell ref="D363:E363"/>
    <mergeCell ref="M363:Q363"/>
    <mergeCell ref="D364:E364"/>
    <mergeCell ref="M364:Q364"/>
    <mergeCell ref="D365:E365"/>
    <mergeCell ref="M365:Q365"/>
    <mergeCell ref="D374:E374"/>
    <mergeCell ref="M374:Q374"/>
    <mergeCell ref="D375:E375"/>
    <mergeCell ref="M375:Q375"/>
    <mergeCell ref="D376:E376"/>
    <mergeCell ref="M376:Q376"/>
    <mergeCell ref="D370:E370"/>
    <mergeCell ref="M370:Q370"/>
    <mergeCell ref="A371:L372"/>
    <mergeCell ref="M371:S371"/>
    <mergeCell ref="M372:S372"/>
    <mergeCell ref="A373:W373"/>
    <mergeCell ref="A381:W381"/>
    <mergeCell ref="D382:E382"/>
    <mergeCell ref="M382:Q382"/>
    <mergeCell ref="D383:E383"/>
    <mergeCell ref="M383:Q383"/>
    <mergeCell ref="A384:L385"/>
    <mergeCell ref="M384:S384"/>
    <mergeCell ref="M385:S385"/>
    <mergeCell ref="D377:E377"/>
    <mergeCell ref="M377:Q377"/>
    <mergeCell ref="D378:E378"/>
    <mergeCell ref="M378:Q378"/>
    <mergeCell ref="A379:L380"/>
    <mergeCell ref="M379:S379"/>
    <mergeCell ref="M380:S380"/>
    <mergeCell ref="A391:L392"/>
    <mergeCell ref="M391:S391"/>
    <mergeCell ref="M392:S392"/>
    <mergeCell ref="A393:W393"/>
    <mergeCell ref="D394:E394"/>
    <mergeCell ref="M394:Q394"/>
    <mergeCell ref="A386:W386"/>
    <mergeCell ref="A387:W387"/>
    <mergeCell ref="A388:W388"/>
    <mergeCell ref="D389:E389"/>
    <mergeCell ref="M389:Q389"/>
    <mergeCell ref="D390:E390"/>
    <mergeCell ref="M390:Q390"/>
    <mergeCell ref="D399:E399"/>
    <mergeCell ref="M399:Q399"/>
    <mergeCell ref="D400:E400"/>
    <mergeCell ref="M400:Q400"/>
    <mergeCell ref="A401:L402"/>
    <mergeCell ref="M401:S401"/>
    <mergeCell ref="M402:S402"/>
    <mergeCell ref="D395:E395"/>
    <mergeCell ref="M395:Q395"/>
    <mergeCell ref="A396:L397"/>
    <mergeCell ref="M396:S396"/>
    <mergeCell ref="M397:S397"/>
    <mergeCell ref="A398:W398"/>
    <mergeCell ref="M417:M418"/>
    <mergeCell ref="N417:N418"/>
    <mergeCell ref="O417:O418"/>
    <mergeCell ref="P417:P418"/>
    <mergeCell ref="G417:G418"/>
    <mergeCell ref="H417:H418"/>
    <mergeCell ref="I417:I418"/>
    <mergeCell ref="J417:J418"/>
    <mergeCell ref="A403:W403"/>
    <mergeCell ref="D404:E404"/>
    <mergeCell ref="M404:Q404"/>
    <mergeCell ref="D405:E405"/>
    <mergeCell ref="M405:Q405"/>
    <mergeCell ref="D406:E406"/>
    <mergeCell ref="M406:Q406"/>
    <mergeCell ref="M407:S407"/>
    <mergeCell ref="M408:S408"/>
    <mergeCell ref="A409:L414"/>
    <mergeCell ref="M409:S409"/>
    <mergeCell ref="M410:S410"/>
    <mergeCell ref="M411:S411"/>
    <mergeCell ref="M412:S412"/>
    <mergeCell ref="M413:S413"/>
    <mergeCell ref="M414:S414"/>
    <mergeCell ref="K417:K418"/>
    <mergeCell ref="L417:L418"/>
    <mergeCell ref="A417:A418"/>
    <mergeCell ref="B417:B418"/>
    <mergeCell ref="C417:C418"/>
    <mergeCell ref="D417:D418"/>
    <mergeCell ref="E417:E418"/>
    <mergeCell ref="F417:F418"/>
    <mergeCell ref="A407:L408"/>
  </mergeCells>
  <conditionalFormatting sqref="M9:O13 A8:K8 A9:C10">
    <cfRule type="expression" priority="8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count="16">
    <dataValidation sqref="S12" showErrorMessage="1" showInputMessage="1" allowBlank="1" type="list">
      <formula1>DeliveryConditionsList</formula1>
    </dataValidation>
    <dataValidation sqref="W22:Y22" showErrorMessage="1" showInputMessage="1" allowBlank="1" error="укажите вес, кратный весу коробки" operator="equal"/>
    <dataValidation sqref="D10:E10" showErrorMessage="1" showInputMessage="1" allowBlank="1" type="list">
      <formula1>IF(TypeProxy="Уполномоченное лицо",NumProxySet,null)</formula1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6:K6" showErrorMessage="1" showInputMessage="1" allowBlank="1" type="list">
      <formula1>DeliveryAdressList</formula1>
    </dataValidation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S10" showErrorMessage="1" showInputMessage="1" allowBlank="1" prompt="Введите код клиента в системе Axapta"/>
    <dataValidation sqref="S6:S7" showErrorMessage="1" showInputMessage="1" allowBlank="1" prompt="Введите название вашей фирмы."/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16:Y16" showErrorMessage="1" showInputMessage="1" allowBlank="1" type="list">
      <formula1>"80-60,60-40,40-10,70-10"</formula1>
    </dataValidation>
    <dataValidation sqref="N6:N7" showErrorMessage="1" showInputMessage="1" allowBlank="1" prompt="День недели загрузки. Считается сам.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2023-08-01T10:12:43Z</dcterms:modified>
</cp:coreProperties>
</file>