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E971B3E4-0799-4BDA-BE9D-6DD7BE8FF6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DeliveryAddress">[1]Лист1!#REF!</definedName>
    <definedName name="DeliveryAdressList">[2]Setting!$B$6:$B$13</definedName>
    <definedName name="DeliveryConditionsList">[2]Setting!$B$31:$B$41</definedName>
    <definedName name="DeliveryMethodList">[2]Setting!$B$3:$B$4</definedName>
    <definedName name="GrossWeightTotal">[1]Лист1!$L$394:$L$394</definedName>
    <definedName name="GrossWeightTotalR">[1]Лист1!$M$394:$M$394</definedName>
    <definedName name="NumProxySet">[2]Setting!$B$30:$B$31</definedName>
    <definedName name="PalletQtyTotal">[1]Лист1!$L$395:$L$395</definedName>
    <definedName name="PalletQtyTotalR">[1]Лист1!$M$395:$M$395</definedName>
    <definedName name="Table">[2]Setting!$B$6:$D$13</definedName>
    <definedName name="TypeProxy">'[2]Бланк заказа'!$D$9</definedName>
    <definedName name="UnloadAdressList0001">[2]Setting!$B$15:$B$15</definedName>
    <definedName name="UnloadAdressList0002">[2]Setting!$B$17:$B$17</definedName>
    <definedName name="UnloadAdressList0003">[2]Setting!$B$19:$B$19</definedName>
    <definedName name="UnloadAdressList0004">[2]Setting!$B$21:$B$21</definedName>
    <definedName name="UnloadAdressList0005">[2]Setting!$B$23:$B$23</definedName>
    <definedName name="UnloadAdressList0006">[2]Setting!$B$25:$B$25</definedName>
    <definedName name="UnloadAdressList0007">[2]Setting!$B$27:$B$27</definedName>
    <definedName name="UnloadAdressList0008">[2]Setting!$B$29:$B$29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12" i="1" l="1"/>
  <c r="U412" i="1"/>
  <c r="U411" i="1"/>
  <c r="U410" i="1"/>
  <c r="U408" i="1"/>
  <c r="V407" i="1"/>
  <c r="U407" i="1"/>
  <c r="W406" i="1"/>
  <c r="V406" i="1"/>
  <c r="W405" i="1"/>
  <c r="V405" i="1"/>
  <c r="W404" i="1"/>
  <c r="V404" i="1"/>
  <c r="V408" i="1" s="1"/>
  <c r="U402" i="1"/>
  <c r="U401" i="1"/>
  <c r="V400" i="1"/>
  <c r="W400" i="1" s="1"/>
  <c r="V399" i="1"/>
  <c r="U397" i="1"/>
  <c r="V396" i="1"/>
  <c r="U396" i="1"/>
  <c r="W395" i="1"/>
  <c r="V395" i="1"/>
  <c r="W394" i="1"/>
  <c r="W396" i="1" s="1"/>
  <c r="V394" i="1"/>
  <c r="V397" i="1" s="1"/>
  <c r="U392" i="1"/>
  <c r="U391" i="1"/>
  <c r="V390" i="1"/>
  <c r="W390" i="1" s="1"/>
  <c r="V389" i="1"/>
  <c r="U385" i="1"/>
  <c r="V384" i="1"/>
  <c r="U384" i="1"/>
  <c r="W383" i="1"/>
  <c r="V383" i="1"/>
  <c r="W382" i="1"/>
  <c r="W384" i="1" s="1"/>
  <c r="V382" i="1"/>
  <c r="V385" i="1" s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V380" i="1" s="1"/>
  <c r="U372" i="1"/>
  <c r="V371" i="1"/>
  <c r="U371" i="1"/>
  <c r="W370" i="1"/>
  <c r="W371" i="1" s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V356" i="1"/>
  <c r="U356" i="1"/>
  <c r="W355" i="1"/>
  <c r="V355" i="1"/>
  <c r="W354" i="1"/>
  <c r="V354" i="1"/>
  <c r="W353" i="1"/>
  <c r="V353" i="1"/>
  <c r="W352" i="1"/>
  <c r="V352" i="1"/>
  <c r="W351" i="1"/>
  <c r="W356" i="1" s="1"/>
  <c r="V351" i="1"/>
  <c r="V357" i="1" s="1"/>
  <c r="U349" i="1"/>
  <c r="U348" i="1"/>
  <c r="V347" i="1"/>
  <c r="W347" i="1" s="1"/>
  <c r="V346" i="1"/>
  <c r="U343" i="1"/>
  <c r="V342" i="1"/>
  <c r="U342" i="1"/>
  <c r="W341" i="1"/>
  <c r="W342" i="1" s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V331" i="1"/>
  <c r="U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W331" i="1" s="1"/>
  <c r="V324" i="1"/>
  <c r="V332" i="1" s="1"/>
  <c r="U322" i="1"/>
  <c r="U321" i="1"/>
  <c r="V320" i="1"/>
  <c r="W320" i="1" s="1"/>
  <c r="V319" i="1"/>
  <c r="U315" i="1"/>
  <c r="V314" i="1"/>
  <c r="U314" i="1"/>
  <c r="W313" i="1"/>
  <c r="W314" i="1" s="1"/>
  <c r="V313" i="1"/>
  <c r="V315" i="1" s="1"/>
  <c r="U311" i="1"/>
  <c r="U310" i="1"/>
  <c r="V309" i="1"/>
  <c r="W309" i="1" s="1"/>
  <c r="V308" i="1"/>
  <c r="U306" i="1"/>
  <c r="V305" i="1"/>
  <c r="U305" i="1"/>
  <c r="W304" i="1"/>
  <c r="V304" i="1"/>
  <c r="W303" i="1"/>
  <c r="W305" i="1" s="1"/>
  <c r="V303" i="1"/>
  <c r="V306" i="1" s="1"/>
  <c r="U301" i="1"/>
  <c r="U300" i="1"/>
  <c r="V299" i="1"/>
  <c r="W299" i="1" s="1"/>
  <c r="V298" i="1"/>
  <c r="W298" i="1" s="1"/>
  <c r="V297" i="1"/>
  <c r="W297" i="1" s="1"/>
  <c r="V296" i="1"/>
  <c r="U293" i="1"/>
  <c r="V292" i="1"/>
  <c r="U292" i="1"/>
  <c r="W291" i="1"/>
  <c r="W292" i="1" s="1"/>
  <c r="V291" i="1"/>
  <c r="V293" i="1" s="1"/>
  <c r="U289" i="1"/>
  <c r="U288" i="1"/>
  <c r="V287" i="1"/>
  <c r="U285" i="1"/>
  <c r="V284" i="1"/>
  <c r="U284" i="1"/>
  <c r="W283" i="1"/>
  <c r="V283" i="1"/>
  <c r="W282" i="1"/>
  <c r="W284" i="1" s="1"/>
  <c r="V282" i="1"/>
  <c r="V285" i="1" s="1"/>
  <c r="U280" i="1"/>
  <c r="U279" i="1"/>
  <c r="V278" i="1"/>
  <c r="W278" i="1" s="1"/>
  <c r="V277" i="1"/>
  <c r="U275" i="1"/>
  <c r="V274" i="1"/>
  <c r="U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W274" i="1" s="1"/>
  <c r="V266" i="1"/>
  <c r="V275" i="1" s="1"/>
  <c r="U262" i="1"/>
  <c r="U261" i="1"/>
  <c r="V260" i="1"/>
  <c r="U258" i="1"/>
  <c r="V257" i="1"/>
  <c r="U257" i="1"/>
  <c r="W256" i="1"/>
  <c r="W257" i="1" s="1"/>
  <c r="V256" i="1"/>
  <c r="V258" i="1" s="1"/>
  <c r="U254" i="1"/>
  <c r="U253" i="1"/>
  <c r="V252" i="1"/>
  <c r="U250" i="1"/>
  <c r="V249" i="1"/>
  <c r="U249" i="1"/>
  <c r="W248" i="1"/>
  <c r="V248" i="1"/>
  <c r="W247" i="1"/>
  <c r="V247" i="1"/>
  <c r="W246" i="1"/>
  <c r="W249" i="1" s="1"/>
  <c r="V246" i="1"/>
  <c r="V250" i="1" s="1"/>
  <c r="U244" i="1"/>
  <c r="U243" i="1"/>
  <c r="V242" i="1"/>
  <c r="W242" i="1" s="1"/>
  <c r="V241" i="1"/>
  <c r="U238" i="1"/>
  <c r="V237" i="1"/>
  <c r="U237" i="1"/>
  <c r="W236" i="1"/>
  <c r="V236" i="1"/>
  <c r="W235" i="1"/>
  <c r="W237" i="1" s="1"/>
  <c r="V235" i="1"/>
  <c r="V238" i="1" s="1"/>
  <c r="V233" i="1"/>
  <c r="U233" i="1"/>
  <c r="U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W232" i="1" s="1"/>
  <c r="V225" i="1"/>
  <c r="V232" i="1" s="1"/>
  <c r="U222" i="1"/>
  <c r="U221" i="1"/>
  <c r="V220" i="1"/>
  <c r="W220" i="1" s="1"/>
  <c r="V219" i="1"/>
  <c r="W219" i="1" s="1"/>
  <c r="V218" i="1"/>
  <c r="W218" i="1" s="1"/>
  <c r="V217" i="1"/>
  <c r="V221" i="1" s="1"/>
  <c r="U215" i="1"/>
  <c r="V214" i="1"/>
  <c r="U214" i="1"/>
  <c r="W213" i="1"/>
  <c r="V213" i="1"/>
  <c r="W212" i="1"/>
  <c r="V212" i="1"/>
  <c r="W211" i="1"/>
  <c r="W214" i="1" s="1"/>
  <c r="V211" i="1"/>
  <c r="V215" i="1" s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W203" i="1" s="1"/>
  <c r="V202" i="1"/>
  <c r="V208" i="1" s="1"/>
  <c r="U200" i="1"/>
  <c r="V199" i="1"/>
  <c r="U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W199" i="1" s="1"/>
  <c r="V175" i="1"/>
  <c r="V200" i="1" s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V172" i="1" s="1"/>
  <c r="U156" i="1"/>
  <c r="V155" i="1"/>
  <c r="U155" i="1"/>
  <c r="W154" i="1"/>
  <c r="W155" i="1" s="1"/>
  <c r="V154" i="1"/>
  <c r="V156" i="1" s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V151" i="1" s="1"/>
  <c r="U134" i="1"/>
  <c r="V133" i="1"/>
  <c r="U133" i="1"/>
  <c r="W132" i="1"/>
  <c r="V132" i="1"/>
  <c r="W131" i="1"/>
  <c r="V131" i="1"/>
  <c r="W130" i="1"/>
  <c r="W133" i="1" s="1"/>
  <c r="V130" i="1"/>
  <c r="V134" i="1" s="1"/>
  <c r="U126" i="1"/>
  <c r="U125" i="1"/>
  <c r="V124" i="1"/>
  <c r="W124" i="1" s="1"/>
  <c r="V123" i="1"/>
  <c r="W123" i="1" s="1"/>
  <c r="V122" i="1"/>
  <c r="W122" i="1" s="1"/>
  <c r="V121" i="1"/>
  <c r="V125" i="1" s="1"/>
  <c r="U118" i="1"/>
  <c r="V117" i="1"/>
  <c r="U117" i="1"/>
  <c r="W116" i="1"/>
  <c r="V116" i="1"/>
  <c r="W115" i="1"/>
  <c r="V115" i="1"/>
  <c r="W114" i="1"/>
  <c r="V114" i="1"/>
  <c r="W113" i="1"/>
  <c r="W117" i="1" s="1"/>
  <c r="V113" i="1"/>
  <c r="V118" i="1" s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V110" i="1" s="1"/>
  <c r="U101" i="1"/>
  <c r="V100" i="1"/>
  <c r="U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W100" i="1" s="1"/>
  <c r="V91" i="1"/>
  <c r="V101" i="1" s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V88" i="1" s="1"/>
  <c r="U80" i="1"/>
  <c r="V79" i="1"/>
  <c r="U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W79" i="1" s="1"/>
  <c r="V63" i="1"/>
  <c r="V80" i="1" s="1"/>
  <c r="U60" i="1"/>
  <c r="U59" i="1"/>
  <c r="V58" i="1"/>
  <c r="W58" i="1" s="1"/>
  <c r="V57" i="1"/>
  <c r="W57" i="1" s="1"/>
  <c r="V56" i="1"/>
  <c r="V59" i="1" s="1"/>
  <c r="U53" i="1"/>
  <c r="V52" i="1"/>
  <c r="U52" i="1"/>
  <c r="W51" i="1"/>
  <c r="V51" i="1"/>
  <c r="W50" i="1"/>
  <c r="W52" i="1" s="1"/>
  <c r="V50" i="1"/>
  <c r="V53" i="1" s="1"/>
  <c r="U46" i="1"/>
  <c r="U45" i="1"/>
  <c r="V44" i="1"/>
  <c r="V45" i="1" s="1"/>
  <c r="U42" i="1"/>
  <c r="V41" i="1"/>
  <c r="U41" i="1"/>
  <c r="W40" i="1"/>
  <c r="W41" i="1" s="1"/>
  <c r="V40" i="1"/>
  <c r="V42" i="1" s="1"/>
  <c r="U38" i="1"/>
  <c r="U37" i="1"/>
  <c r="V36" i="1"/>
  <c r="W36" i="1" s="1"/>
  <c r="V35" i="1"/>
  <c r="V37" i="1" s="1"/>
  <c r="U33" i="1"/>
  <c r="U409" i="1" s="1"/>
  <c r="V32" i="1"/>
  <c r="U32" i="1"/>
  <c r="W31" i="1"/>
  <c r="V31" i="1"/>
  <c r="W30" i="1"/>
  <c r="V30" i="1"/>
  <c r="W29" i="1"/>
  <c r="V29" i="1"/>
  <c r="W28" i="1"/>
  <c r="V28" i="1"/>
  <c r="W27" i="1"/>
  <c r="V27" i="1"/>
  <c r="W26" i="1"/>
  <c r="W32" i="1" s="1"/>
  <c r="V26" i="1"/>
  <c r="V33" i="1" s="1"/>
  <c r="U24" i="1"/>
  <c r="U23" i="1"/>
  <c r="U413" i="1" s="1"/>
  <c r="V22" i="1"/>
  <c r="D7" i="1"/>
  <c r="N6" i="1"/>
  <c r="V411" i="1" l="1"/>
  <c r="V410" i="1"/>
  <c r="V60" i="1"/>
  <c r="V111" i="1"/>
  <c r="V152" i="1"/>
  <c r="V173" i="1"/>
  <c r="V280" i="1"/>
  <c r="V311" i="1"/>
  <c r="V321" i="1"/>
  <c r="W319" i="1"/>
  <c r="W321" i="1" s="1"/>
  <c r="V339" i="1"/>
  <c r="V348" i="1"/>
  <c r="W346" i="1"/>
  <c r="W348" i="1" s="1"/>
  <c r="V368" i="1"/>
  <c r="V391" i="1"/>
  <c r="W389" i="1"/>
  <c r="W391" i="1" s="1"/>
  <c r="V402" i="1"/>
  <c r="W407" i="1"/>
  <c r="V24" i="1"/>
  <c r="V38" i="1"/>
  <c r="V46" i="1"/>
  <c r="V89" i="1"/>
  <c r="V126" i="1"/>
  <c r="V209" i="1"/>
  <c r="V222" i="1"/>
  <c r="V243" i="1"/>
  <c r="W241" i="1"/>
  <c r="W243" i="1" s="1"/>
  <c r="V288" i="1"/>
  <c r="W287" i="1"/>
  <c r="W288" i="1" s="1"/>
  <c r="V289" i="1"/>
  <c r="V300" i="1"/>
  <c r="W296" i="1"/>
  <c r="W300" i="1" s="1"/>
  <c r="V379" i="1"/>
  <c r="W374" i="1"/>
  <c r="W379" i="1" s="1"/>
  <c r="W22" i="1"/>
  <c r="W23" i="1" s="1"/>
  <c r="V23" i="1"/>
  <c r="W35" i="1"/>
  <c r="W37" i="1" s="1"/>
  <c r="W44" i="1"/>
  <c r="W45" i="1" s="1"/>
  <c r="W56" i="1"/>
  <c r="W59" i="1" s="1"/>
  <c r="W82" i="1"/>
  <c r="W88" i="1" s="1"/>
  <c r="W103" i="1"/>
  <c r="W110" i="1" s="1"/>
  <c r="W121" i="1"/>
  <c r="W125" i="1" s="1"/>
  <c r="W137" i="1"/>
  <c r="W151" i="1" s="1"/>
  <c r="W158" i="1"/>
  <c r="W172" i="1" s="1"/>
  <c r="W202" i="1"/>
  <c r="W208" i="1" s="1"/>
  <c r="W217" i="1"/>
  <c r="W221" i="1" s="1"/>
  <c r="V244" i="1"/>
  <c r="V253" i="1"/>
  <c r="W252" i="1"/>
  <c r="W253" i="1" s="1"/>
  <c r="V254" i="1"/>
  <c r="V261" i="1"/>
  <c r="W260" i="1"/>
  <c r="W261" i="1" s="1"/>
  <c r="V262" i="1"/>
  <c r="V279" i="1"/>
  <c r="W277" i="1"/>
  <c r="W279" i="1" s="1"/>
  <c r="V301" i="1"/>
  <c r="V310" i="1"/>
  <c r="W308" i="1"/>
  <c r="W310" i="1" s="1"/>
  <c r="V322" i="1"/>
  <c r="V338" i="1"/>
  <c r="W334" i="1"/>
  <c r="W338" i="1" s="1"/>
  <c r="V349" i="1"/>
  <c r="V367" i="1"/>
  <c r="W361" i="1"/>
  <c r="W367" i="1" s="1"/>
  <c r="V392" i="1"/>
  <c r="V401" i="1"/>
  <c r="W399" i="1"/>
  <c r="W401" i="1" s="1"/>
  <c r="V409" i="1" l="1"/>
  <c r="V413" i="1"/>
</calcChain>
</file>

<file path=xl/sharedStrings.xml><?xml version="1.0" encoding="utf-8"?>
<sst xmlns="http://schemas.openxmlformats.org/spreadsheetml/2006/main" count="1471" uniqueCount="741">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</sst>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651C3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651C32"/>
      </bottom>
      <diagonal/>
    </border>
    <border>
      <left/>
      <right/>
      <top style="thin">
        <color indexed="64"/>
      </top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0" fontId="7" fillId="0" borderId="0" xfId="0" applyFont="1" applyProtection="1">
      <protection hidden="1"/>
    </xf>
    <xf numFmtId="0" fontId="15" fillId="0" borderId="0" xfId="0" applyFont="1" applyAlignment="1" applyProtection="1">
      <alignment horizontal="right" vertical="center"/>
      <protection hidden="1"/>
    </xf>
    <xf numFmtId="2" fontId="14" fillId="2" borderId="7" xfId="0" applyNumberFormat="1" applyFont="1" applyFill="1" applyBorder="1" applyAlignment="1" applyProtection="1">
      <alignment vertical="center" wrapText="1"/>
      <protection hidden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7" fillId="5" borderId="0" xfId="0" applyFont="1" applyFill="1" applyAlignment="1" applyProtection="1">
      <alignment horizontal="center"/>
      <protection hidden="1"/>
    </xf>
    <xf numFmtId="2" fontId="28" fillId="5" borderId="0" xfId="0" applyNumberFormat="1" applyFont="1" applyFill="1" applyAlignment="1" applyProtection="1">
      <alignment horizontal="center"/>
      <protection hidden="1"/>
    </xf>
    <xf numFmtId="1" fontId="29" fillId="0" borderId="1" xfId="1" applyNumberFormat="1" applyFont="1" applyBorder="1" applyAlignment="1">
      <alignment horizontal="center" vertical="center"/>
    </xf>
    <xf numFmtId="1" fontId="29" fillId="0" borderId="4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1" fillId="0" borderId="1" xfId="0" applyFont="1" applyBorder="1" applyAlignment="1" applyProtection="1">
      <alignment horizontal="center"/>
      <protection hidden="1"/>
    </xf>
    <xf numFmtId="167" fontId="32" fillId="3" borderId="1" xfId="0" applyNumberFormat="1" applyFont="1" applyFill="1" applyBorder="1" applyAlignment="1" applyProtection="1">
      <alignment horizontal="right"/>
      <protection locked="0"/>
    </xf>
    <xf numFmtId="167" fontId="32" fillId="0" borderId="1" xfId="0" applyNumberFormat="1" applyFont="1" applyBorder="1" applyAlignment="1">
      <alignment horizontal="right"/>
    </xf>
    <xf numFmtId="2" fontId="33" fillId="0" borderId="1" xfId="0" applyNumberFormat="1" applyFont="1" applyBorder="1" applyAlignment="1">
      <alignment horizontal="center"/>
    </xf>
    <xf numFmtId="2" fontId="33" fillId="0" borderId="20" xfId="0" applyNumberFormat="1" applyFont="1" applyBorder="1" applyAlignment="1">
      <alignment horizontal="center" wrapText="1"/>
    </xf>
    <xf numFmtId="0" fontId="34" fillId="0" borderId="20" xfId="0" applyFont="1" applyBorder="1" applyProtection="1">
      <protection hidden="1"/>
    </xf>
    <xf numFmtId="0" fontId="7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7" fontId="32" fillId="6" borderId="1" xfId="0" applyNumberFormat="1" applyFont="1" applyFill="1" applyBorder="1" applyAlignment="1" applyProtection="1">
      <alignment horizontal="right"/>
      <protection locked="0"/>
    </xf>
    <xf numFmtId="2" fontId="26" fillId="0" borderId="0" xfId="0" applyNumberFormat="1" applyFont="1" applyAlignment="1">
      <alignment horizontal="center" vertical="center"/>
    </xf>
    <xf numFmtId="167" fontId="32" fillId="10" borderId="1" xfId="0" applyNumberFormat="1" applyFont="1" applyFill="1" applyBorder="1" applyAlignment="1" applyProtection="1">
      <alignment horizontal="right"/>
      <protection locked="0"/>
    </xf>
    <xf numFmtId="168" fontId="15" fillId="2" borderId="1" xfId="0" applyNumberFormat="1" applyFont="1" applyFill="1" applyBorder="1" applyAlignment="1">
      <alignment horizontal="right"/>
    </xf>
    <xf numFmtId="0" fontId="35" fillId="2" borderId="1" xfId="0" applyFont="1" applyFill="1" applyBorder="1" applyAlignment="1" applyProtection="1">
      <alignment horizontal="center"/>
      <protection hidden="1"/>
    </xf>
    <xf numFmtId="168" fontId="36" fillId="0" borderId="0" xfId="0" applyNumberFormat="1" applyFont="1" applyAlignment="1" applyProtection="1">
      <alignment horizontal="center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4" fontId="39" fillId="0" borderId="31" xfId="1" applyNumberFormat="1" applyFont="1" applyBorder="1" applyAlignment="1" applyProtection="1">
      <alignment horizontal="center" vertical="center"/>
      <protection hidden="1"/>
    </xf>
    <xf numFmtId="0" fontId="38" fillId="0" borderId="32" xfId="0" applyFont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38" fillId="0" borderId="33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0" fontId="14" fillId="2" borderId="26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2" borderId="21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0" xfId="0" applyProtection="1">
      <protection hidden="1"/>
    </xf>
    <xf numFmtId="0" fontId="0" fillId="0" borderId="22" xfId="0" applyBorder="1" applyProtection="1">
      <protection hidden="1"/>
    </xf>
    <xf numFmtId="0" fontId="15" fillId="2" borderId="20" xfId="0" applyFont="1" applyFill="1" applyBorder="1" applyAlignment="1" applyProtection="1">
      <alignment horizontal="right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15" fillId="2" borderId="34" xfId="0" applyFont="1" applyFill="1" applyBorder="1" applyAlignment="1" applyProtection="1">
      <alignment horizontal="left"/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15" fillId="2" borderId="1" xfId="0" applyFont="1" applyFill="1" applyBorder="1" applyAlignment="1" applyProtection="1">
      <alignment horizontal="left"/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2" fontId="28" fillId="5" borderId="15" xfId="0" applyNumberFormat="1" applyFont="1" applyFill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1" fontId="29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30" fillId="8" borderId="1" xfId="0" applyFont="1" applyFill="1" applyBorder="1" applyAlignment="1">
      <alignment horizontal="left" vertical="center" wrapText="1"/>
    </xf>
    <xf numFmtId="0" fontId="0" fillId="0" borderId="3" xfId="0" applyBorder="1"/>
    <xf numFmtId="0" fontId="30" fillId="0" borderId="1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0" fillId="0" borderId="8" xfId="0" applyBorder="1"/>
    <xf numFmtId="0" fontId="0" fillId="0" borderId="9" xfId="0" applyBorder="1"/>
    <xf numFmtId="0" fontId="30" fillId="9" borderId="1" xfId="0" applyFont="1" applyFill="1" applyBorder="1" applyAlignment="1">
      <alignment horizontal="left" vertical="center" wrapText="1"/>
    </xf>
    <xf numFmtId="0" fontId="30" fillId="9" borderId="35" xfId="0" applyFont="1" applyFill="1" applyBorder="1" applyAlignment="1">
      <alignment horizontal="left" vertical="center" wrapText="1"/>
    </xf>
    <xf numFmtId="2" fontId="26" fillId="0" borderId="0" xfId="0" applyNumberFormat="1" applyFont="1" applyAlignment="1">
      <alignment horizontal="center" vertical="center"/>
    </xf>
    <xf numFmtId="0" fontId="0" fillId="0" borderId="0" xfId="0"/>
    <xf numFmtId="0" fontId="27" fillId="5" borderId="0" xfId="0" applyFont="1" applyFill="1" applyAlignment="1" applyProtection="1">
      <alignment horizontal="center"/>
      <protection hidden="1"/>
    </xf>
    <xf numFmtId="0" fontId="30" fillId="8" borderId="35" xfId="0" applyFont="1" applyFill="1" applyBorder="1" applyAlignment="1">
      <alignment horizontal="left" vertical="center" wrapText="1"/>
    </xf>
    <xf numFmtId="0" fontId="0" fillId="2" borderId="36" xfId="0" applyFill="1" applyBorder="1" applyAlignment="1" applyProtection="1">
      <alignment horizontal="center"/>
      <protection hidden="1"/>
    </xf>
    <xf numFmtId="0" fontId="0" fillId="0" borderId="23" xfId="0" applyBorder="1" applyProtection="1">
      <protection hidden="1"/>
    </xf>
    <xf numFmtId="0" fontId="30" fillId="7" borderId="35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 wrapText="1"/>
    </xf>
    <xf numFmtId="0" fontId="24" fillId="2" borderId="20" xfId="0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2" fontId="26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7" xfId="0" applyBorder="1" applyProtection="1">
      <protection hidden="1"/>
    </xf>
    <xf numFmtId="0" fontId="24" fillId="2" borderId="1" xfId="1" applyFont="1" applyFill="1" applyBorder="1" applyAlignment="1" applyProtection="1">
      <alignment horizontal="center" vertical="center" wrapText="1"/>
      <protection locked="0" hidden="1"/>
    </xf>
    <xf numFmtId="0" fontId="0" fillId="0" borderId="17" xfId="0" applyBorder="1" applyProtection="1">
      <protection locked="0" hidden="1"/>
    </xf>
    <xf numFmtId="0" fontId="24" fillId="2" borderId="37" xfId="0" applyFont="1" applyFill="1" applyBorder="1" applyAlignment="1" applyProtection="1">
      <alignment horizontal="center" vertical="center" wrapText="1"/>
      <protection hidden="1"/>
    </xf>
    <xf numFmtId="0" fontId="0" fillId="0" borderId="18" xfId="0" applyBorder="1" applyProtection="1">
      <protection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15" xfId="0" applyFont="1" applyBorder="1" applyAlignment="1">
      <alignment horizontal="center" wrapText="1"/>
    </xf>
    <xf numFmtId="0" fontId="0" fillId="0" borderId="15" xfId="0" applyBorder="1"/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165" fontId="8" fillId="3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65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7" fillId="0" borderId="12" xfId="0" applyFont="1" applyBorder="1" applyProtection="1">
      <protection hidden="1"/>
    </xf>
    <xf numFmtId="0" fontId="0" fillId="0" borderId="12" xfId="0" applyBorder="1" applyProtection="1"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35" xfId="0" applyNumberFormat="1" applyFont="1" applyBorder="1" applyAlignment="1">
      <alignment horizontal="center" vertical="center"/>
    </xf>
    <xf numFmtId="0" fontId="14" fillId="4" borderId="12" xfId="0" applyFont="1" applyFill="1" applyBorder="1" applyAlignment="1" applyProtection="1">
      <alignment vertical="center" wrapText="1"/>
      <protection hidden="1"/>
    </xf>
    <xf numFmtId="0" fontId="14" fillId="4" borderId="12" xfId="0" quotePrefix="1" applyFont="1" applyFill="1" applyBorder="1" applyAlignment="1" applyProtection="1">
      <alignment horizontal="center" vertical="center" wrapText="1"/>
      <protection locked="0" hidden="1"/>
    </xf>
    <xf numFmtId="0" fontId="0" fillId="0" borderId="12" xfId="0" applyBorder="1" applyProtection="1">
      <protection locked="0" hidden="1"/>
    </xf>
    <xf numFmtId="0" fontId="18" fillId="4" borderId="12" xfId="0" applyFont="1" applyFill="1" applyBorder="1" applyAlignment="1" applyProtection="1">
      <alignment horizontal="left" vertical="center" wrapText="1"/>
      <protection locked="0"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0" fontId="0" fillId="0" borderId="3" xfId="0" applyBorder="1" applyProtection="1"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center" vertical="center"/>
      <protection hidden="1"/>
    </xf>
    <xf numFmtId="4" fontId="17" fillId="0" borderId="1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16" fillId="3" borderId="35" xfId="0" applyFont="1" applyFill="1" applyBorder="1" applyAlignment="1" applyProtection="1">
      <alignment horizontal="center" vertical="top" wrapText="1"/>
      <protection locked="0"/>
    </xf>
    <xf numFmtId="0" fontId="0" fillId="0" borderId="8" xfId="0" applyBorder="1" applyProtection="1">
      <protection locked="0"/>
    </xf>
    <xf numFmtId="2" fontId="14" fillId="2" borderId="20" xfId="0" applyNumberFormat="1" applyFont="1" applyFill="1" applyBorder="1" applyAlignment="1" applyProtection="1">
      <alignment vertical="center" wrapText="1"/>
      <protection hidden="1"/>
    </xf>
    <xf numFmtId="2" fontId="16" fillId="3" borderId="2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0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2" fillId="2" borderId="0" xfId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0" fontId="6" fillId="0" borderId="0" xfId="0" applyFont="1" applyAlignment="1" applyProtection="1">
      <alignment horizontal="center"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4" xfId="0" applyBorder="1" applyProtection="1"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Protection="1">
      <protection locked="0" hidden="1"/>
    </xf>
    <xf numFmtId="0" fontId="15" fillId="0" borderId="5" xfId="0" applyFont="1" applyBorder="1" applyAlignment="1" applyProtection="1">
      <alignment horizontal="right" vertical="center" wrapText="1"/>
      <protection hidden="1"/>
    </xf>
  </cellXfs>
  <cellStyles count="2">
    <cellStyle name="Обычный" xfId="0" builtinId="0"/>
    <cellStyle name="Обычный 2" xfId="1" xr:uid="{00000000-0005-0000-0000-000001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8,08,23%20&#1050;&#1088;&#1072;&#1089;&#1085;&#1086;&#1076;&#1072;&#1088;/&#1047;&#1072;&#1082;&#1072;&#1079;%20&#1050;&#1088;&#1072;&#1089;&#1085;&#1086;&#1076;&#1072;&#1088;%20&#1086;&#1090;%2008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394">
          <cell r="L394">
            <v>0</v>
          </cell>
          <cell r="M394">
            <v>0</v>
          </cell>
        </row>
        <row r="395">
          <cell r="L395">
            <v>0</v>
          </cell>
          <cell r="M395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9">
          <cell r="D9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0"/>
  <sheetViews>
    <sheetView tabSelected="1" topLeftCell="A347" workbookViewId="0">
      <selection activeCell="Y351" sqref="Y351"/>
    </sheetView>
  </sheetViews>
  <sheetFormatPr defaultRowHeight="15" x14ac:dyDescent="0.25"/>
  <cols>
    <col min="1" max="2" width="8.85546875" customWidth="1"/>
    <col min="3" max="3" width="12.7109375" customWidth="1"/>
    <col min="4" max="5" width="8.85546875" customWidth="1"/>
    <col min="9" max="10" width="8.85546875" customWidth="1"/>
    <col min="17" max="17" width="20.7109375" customWidth="1"/>
  </cols>
  <sheetData>
    <row r="1" spans="1:25" ht="21" customHeight="1" x14ac:dyDescent="0.25">
      <c r="A1" s="1"/>
      <c r="B1" s="1"/>
      <c r="C1" s="1"/>
      <c r="D1" s="168" t="s">
        <v>0</v>
      </c>
      <c r="E1" s="106"/>
      <c r="F1" s="106"/>
      <c r="G1" s="2" t="s">
        <v>1</v>
      </c>
      <c r="H1" s="168" t="s">
        <v>2</v>
      </c>
      <c r="I1" s="106"/>
      <c r="J1" s="106"/>
      <c r="K1" s="106"/>
      <c r="L1" s="106"/>
      <c r="M1" s="106"/>
      <c r="N1" s="106"/>
      <c r="O1" s="169" t="s">
        <v>3</v>
      </c>
      <c r="P1" s="106"/>
      <c r="Q1" s="106"/>
      <c r="R1" s="3"/>
      <c r="S1" s="3"/>
      <c r="T1" s="3"/>
      <c r="U1" s="3"/>
      <c r="V1" s="3"/>
      <c r="W1" s="3"/>
      <c r="X1" s="3"/>
      <c r="Y1" s="4"/>
    </row>
    <row r="2" spans="1:25" ht="25.5" customHeight="1" x14ac:dyDescent="0.25">
      <c r="A2" s="5" t="s">
        <v>4</v>
      </c>
      <c r="B2" s="6" t="s">
        <v>5</v>
      </c>
      <c r="C2" s="7"/>
      <c r="D2" s="7"/>
      <c r="E2" s="8"/>
      <c r="F2" s="8"/>
      <c r="G2" s="8"/>
      <c r="H2" s="8"/>
      <c r="I2" s="8"/>
      <c r="J2" s="8"/>
      <c r="K2" s="8"/>
      <c r="L2" s="8"/>
      <c r="M2" s="170"/>
      <c r="N2" s="80"/>
      <c r="O2" s="80"/>
      <c r="P2" s="80"/>
      <c r="Q2" s="80"/>
      <c r="R2" s="80"/>
      <c r="S2" s="80"/>
      <c r="T2" s="80"/>
      <c r="U2" s="9"/>
      <c r="V2" s="9"/>
      <c r="W2" s="9"/>
      <c r="X2" s="9"/>
      <c r="Y2" s="10"/>
    </row>
    <row r="3" spans="1:25" ht="21" customHeight="1" x14ac:dyDescent="0.25">
      <c r="A3" s="11"/>
      <c r="B3" s="12" t="s">
        <v>6</v>
      </c>
      <c r="C3" s="13"/>
      <c r="D3" s="13"/>
      <c r="E3" s="14"/>
      <c r="F3" s="15" t="s">
        <v>7</v>
      </c>
      <c r="G3" s="8"/>
      <c r="H3" s="8"/>
      <c r="I3" s="8"/>
      <c r="J3" s="15"/>
      <c r="K3" s="8"/>
      <c r="L3" s="8"/>
      <c r="M3" s="80"/>
      <c r="N3" s="80"/>
      <c r="O3" s="80"/>
      <c r="P3" s="80"/>
      <c r="Q3" s="80"/>
      <c r="R3" s="80"/>
      <c r="S3" s="80"/>
      <c r="T3" s="80"/>
      <c r="U3" s="9"/>
      <c r="V3" s="9"/>
      <c r="W3" s="9"/>
      <c r="X3" s="9"/>
      <c r="Y3" s="10"/>
    </row>
    <row r="4" spans="1:25" ht="18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7"/>
      <c r="P4" s="17"/>
      <c r="Q4" s="17"/>
      <c r="R4" s="17"/>
      <c r="S4" s="18"/>
      <c r="T4" s="19"/>
      <c r="U4" s="19"/>
      <c r="V4" s="19"/>
      <c r="W4" s="19"/>
      <c r="X4" s="19"/>
      <c r="Y4" s="10"/>
    </row>
    <row r="5" spans="1:25" ht="16.5" customHeight="1" x14ac:dyDescent="0.25">
      <c r="A5" s="151" t="s">
        <v>8</v>
      </c>
      <c r="B5" s="91"/>
      <c r="C5" s="92"/>
      <c r="D5" s="171"/>
      <c r="E5" s="172"/>
      <c r="F5" s="173" t="s">
        <v>9</v>
      </c>
      <c r="G5" s="92"/>
      <c r="H5" s="171"/>
      <c r="I5" s="174"/>
      <c r="J5" s="174"/>
      <c r="K5" s="172"/>
      <c r="L5" s="20"/>
      <c r="M5" s="21" t="s">
        <v>10</v>
      </c>
      <c r="N5" s="149">
        <v>45110</v>
      </c>
      <c r="O5" s="133"/>
      <c r="P5" s="20"/>
      <c r="Q5" s="175" t="s">
        <v>11</v>
      </c>
      <c r="R5" s="86"/>
      <c r="S5" s="150" t="s">
        <v>12</v>
      </c>
      <c r="T5" s="133"/>
      <c r="U5" s="20"/>
      <c r="V5" s="20"/>
      <c r="W5" s="20"/>
      <c r="X5" s="20"/>
      <c r="Y5" s="10"/>
    </row>
    <row r="6" spans="1:25" ht="16.5" customHeight="1" x14ac:dyDescent="0.25">
      <c r="A6" s="151" t="s">
        <v>13</v>
      </c>
      <c r="B6" s="91"/>
      <c r="C6" s="92"/>
      <c r="D6" s="152" t="s">
        <v>14</v>
      </c>
      <c r="E6" s="153"/>
      <c r="F6" s="153"/>
      <c r="G6" s="153"/>
      <c r="H6" s="153"/>
      <c r="I6" s="153"/>
      <c r="J6" s="153"/>
      <c r="K6" s="133"/>
      <c r="L6" s="20"/>
      <c r="M6" s="21" t="s">
        <v>15</v>
      </c>
      <c r="N6" s="154" t="str">
        <f>IF(N5=0," ",CHOOSE(WEEKDAY(N5,2),"Понедельник","Вторник","Среда","Четверг","Пятница","Суббота","Воскресенье"))</f>
        <v>Понедельник</v>
      </c>
      <c r="O6" s="96"/>
      <c r="P6" s="20"/>
      <c r="Q6" s="155" t="s">
        <v>16</v>
      </c>
      <c r="R6" s="86"/>
      <c r="S6" s="156" t="s">
        <v>17</v>
      </c>
      <c r="T6" s="157"/>
      <c r="U6" s="20"/>
      <c r="V6" s="20"/>
      <c r="W6" s="20"/>
      <c r="X6" s="20"/>
      <c r="Y6" s="10"/>
    </row>
    <row r="7" spans="1:25" ht="16.5" customHeight="1" x14ac:dyDescent="0.25">
      <c r="A7" s="22"/>
      <c r="B7" s="22"/>
      <c r="C7" s="22"/>
      <c r="D7" s="162">
        <f>IFERROR(VLOOKUP(DeliveryAddress,Table,3,0),1)</f>
        <v>1</v>
      </c>
      <c r="E7" s="163"/>
      <c r="F7" s="163"/>
      <c r="G7" s="163"/>
      <c r="H7" s="163"/>
      <c r="I7" s="163"/>
      <c r="J7" s="163"/>
      <c r="K7" s="137"/>
      <c r="L7" s="20"/>
      <c r="M7" s="21"/>
      <c r="N7" s="23"/>
      <c r="O7" s="23"/>
      <c r="P7" s="20"/>
      <c r="Q7" s="80"/>
      <c r="R7" s="86"/>
      <c r="S7" s="158"/>
      <c r="T7" s="159"/>
      <c r="U7" s="20"/>
      <c r="V7" s="20"/>
      <c r="W7" s="20"/>
      <c r="X7" s="20"/>
      <c r="Y7" s="10"/>
    </row>
    <row r="8" spans="1:25" ht="16.5" customHeight="1" x14ac:dyDescent="0.25">
      <c r="A8" s="164" t="s">
        <v>18</v>
      </c>
      <c r="B8" s="83"/>
      <c r="C8" s="84"/>
      <c r="D8" s="165"/>
      <c r="E8" s="166"/>
      <c r="F8" s="166"/>
      <c r="G8" s="166"/>
      <c r="H8" s="166"/>
      <c r="I8" s="166"/>
      <c r="J8" s="166"/>
      <c r="K8" s="167"/>
      <c r="L8" s="20"/>
      <c r="M8" s="21" t="s">
        <v>19</v>
      </c>
      <c r="N8" s="132">
        <v>0.33333333333333331</v>
      </c>
      <c r="O8" s="133"/>
      <c r="P8" s="20"/>
      <c r="Q8" s="80"/>
      <c r="R8" s="86"/>
      <c r="S8" s="158"/>
      <c r="T8" s="159"/>
      <c r="U8" s="20"/>
      <c r="V8" s="20"/>
      <c r="W8" s="20"/>
      <c r="X8" s="20"/>
      <c r="Y8" s="10"/>
    </row>
    <row r="9" spans="1:25" ht="16.5" customHeight="1" x14ac:dyDescent="0.25">
      <c r="A9" s="145"/>
      <c r="B9" s="139"/>
      <c r="C9" s="139"/>
      <c r="D9" s="146"/>
      <c r="E9" s="147"/>
      <c r="F9" s="145"/>
      <c r="G9" s="139"/>
      <c r="H9" s="148"/>
      <c r="I9" s="147"/>
      <c r="J9" s="148"/>
      <c r="K9" s="147"/>
      <c r="L9" s="20"/>
      <c r="M9" s="24" t="s">
        <v>20</v>
      </c>
      <c r="N9" s="149"/>
      <c r="O9" s="133"/>
      <c r="P9" s="20"/>
      <c r="Q9" s="80"/>
      <c r="R9" s="86"/>
      <c r="S9" s="160"/>
      <c r="T9" s="161"/>
      <c r="U9" s="25"/>
      <c r="V9" s="25"/>
      <c r="W9" s="25"/>
      <c r="X9" s="25"/>
      <c r="Y9" s="10"/>
    </row>
    <row r="10" spans="1:25" ht="16.5" customHeight="1" x14ac:dyDescent="0.25">
      <c r="A10" s="140"/>
      <c r="B10" s="80"/>
      <c r="C10" s="80"/>
      <c r="D10" s="141"/>
      <c r="E10" s="142"/>
      <c r="F10" s="140"/>
      <c r="G10" s="80"/>
      <c r="H10" s="143"/>
      <c r="I10" s="80"/>
      <c r="J10" s="80"/>
      <c r="K10" s="80"/>
      <c r="L10" s="20"/>
      <c r="M10" s="24" t="s">
        <v>21</v>
      </c>
      <c r="N10" s="132"/>
      <c r="O10" s="133"/>
      <c r="P10" s="20"/>
      <c r="Q10" s="20"/>
      <c r="R10" s="21" t="s">
        <v>22</v>
      </c>
      <c r="S10" s="144" t="s">
        <v>23</v>
      </c>
      <c r="T10" s="102"/>
      <c r="U10" s="26"/>
      <c r="V10" s="26"/>
      <c r="W10" s="26"/>
      <c r="X10" s="26"/>
      <c r="Y10" s="10"/>
    </row>
    <row r="11" spans="1:25" ht="16.5" customHeight="1" x14ac:dyDescent="0.25">
      <c r="A11" s="27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0"/>
      <c r="M11" s="24" t="s">
        <v>25</v>
      </c>
      <c r="N11" s="132"/>
      <c r="O11" s="133"/>
      <c r="P11" s="20"/>
      <c r="Q11" s="20"/>
      <c r="R11" s="21" t="s">
        <v>26</v>
      </c>
      <c r="S11" s="134" t="s">
        <v>27</v>
      </c>
      <c r="T11" s="135"/>
      <c r="U11" s="29"/>
      <c r="V11" s="29"/>
      <c r="W11" s="29"/>
      <c r="X11" s="29"/>
      <c r="Y11" s="10"/>
    </row>
    <row r="12" spans="1:25" ht="16.5" customHeight="1" x14ac:dyDescent="0.25">
      <c r="A12" s="127" t="s">
        <v>28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20"/>
      <c r="M12" s="21" t="s">
        <v>29</v>
      </c>
      <c r="N12" s="136"/>
      <c r="O12" s="137"/>
      <c r="P12" s="30"/>
      <c r="R12" s="21"/>
      <c r="S12" s="138"/>
      <c r="T12" s="139"/>
      <c r="V12" s="20"/>
      <c r="W12" s="20"/>
      <c r="X12" s="20"/>
      <c r="Y12" s="10"/>
    </row>
    <row r="13" spans="1:25" ht="16.5" customHeight="1" x14ac:dyDescent="0.25">
      <c r="A13" s="127" t="s">
        <v>30</v>
      </c>
      <c r="B13" s="91"/>
      <c r="C13" s="91"/>
      <c r="D13" s="91"/>
      <c r="E13" s="91"/>
      <c r="F13" s="91"/>
      <c r="G13" s="91"/>
      <c r="H13" s="91"/>
      <c r="I13" s="91"/>
      <c r="J13" s="91"/>
      <c r="K13" s="92"/>
      <c r="L13" s="24"/>
      <c r="M13" s="24" t="s">
        <v>31</v>
      </c>
      <c r="N13" s="134"/>
      <c r="O13" s="135"/>
      <c r="P13" s="30"/>
      <c r="U13" s="31"/>
      <c r="V13" s="31"/>
      <c r="W13" s="31"/>
      <c r="X13" s="31"/>
      <c r="Y13" s="10"/>
    </row>
    <row r="14" spans="1:25" ht="16.5" customHeight="1" x14ac:dyDescent="0.25">
      <c r="A14" s="127" t="s">
        <v>32</v>
      </c>
      <c r="B14" s="91"/>
      <c r="C14" s="91"/>
      <c r="D14" s="91"/>
      <c r="E14" s="91"/>
      <c r="F14" s="91"/>
      <c r="G14" s="91"/>
      <c r="H14" s="91"/>
      <c r="I14" s="91"/>
      <c r="J14" s="91"/>
      <c r="K14" s="92"/>
      <c r="U14" s="32"/>
      <c r="V14" s="32"/>
      <c r="W14" s="32"/>
      <c r="X14" s="32"/>
      <c r="Y14" s="10"/>
    </row>
    <row r="15" spans="1:25" x14ac:dyDescent="0.25">
      <c r="A15" s="128" t="s">
        <v>33</v>
      </c>
      <c r="B15" s="91"/>
      <c r="C15" s="91"/>
      <c r="D15" s="91"/>
      <c r="E15" s="91"/>
      <c r="F15" s="91"/>
      <c r="G15" s="91"/>
      <c r="H15" s="91"/>
      <c r="I15" s="91"/>
      <c r="J15" s="91"/>
      <c r="K15" s="92"/>
      <c r="M15" s="129" t="s">
        <v>34</v>
      </c>
      <c r="N15" s="106"/>
      <c r="O15" s="106"/>
      <c r="P15" s="106"/>
      <c r="Q15" s="106"/>
      <c r="U15" s="20"/>
      <c r="V15" s="20"/>
      <c r="W15" s="20"/>
      <c r="X15" s="20"/>
      <c r="Y15" s="10"/>
    </row>
    <row r="16" spans="1:25" x14ac:dyDescent="0.25">
      <c r="A16" s="33"/>
      <c r="B16" s="34"/>
      <c r="C16" s="34"/>
      <c r="D16" s="35"/>
      <c r="E16" s="35"/>
      <c r="F16" s="35"/>
      <c r="G16" s="35"/>
      <c r="H16" s="36"/>
      <c r="I16" s="36"/>
      <c r="J16" s="36"/>
      <c r="K16" s="36"/>
      <c r="L16" s="36"/>
      <c r="M16" s="130"/>
      <c r="N16" s="130"/>
      <c r="O16" s="130"/>
      <c r="P16" s="130"/>
      <c r="Q16" s="130"/>
      <c r="R16" s="36"/>
      <c r="S16" s="36"/>
      <c r="T16" s="37"/>
      <c r="U16" s="38"/>
      <c r="V16" s="38"/>
      <c r="W16" s="38"/>
      <c r="X16" s="38"/>
      <c r="Y16" s="38"/>
    </row>
    <row r="17" spans="1:25" ht="45" customHeight="1" x14ac:dyDescent="0.25">
      <c r="A17" s="117" t="s">
        <v>35</v>
      </c>
      <c r="B17" s="117" t="s">
        <v>36</v>
      </c>
      <c r="C17" s="131" t="s">
        <v>37</v>
      </c>
      <c r="D17" s="117" t="s">
        <v>38</v>
      </c>
      <c r="E17" s="118"/>
      <c r="F17" s="39" t="s">
        <v>39</v>
      </c>
      <c r="G17" s="39" t="s">
        <v>40</v>
      </c>
      <c r="H17" s="39" t="s">
        <v>41</v>
      </c>
      <c r="I17" s="39" t="s">
        <v>42</v>
      </c>
      <c r="J17" s="117" t="s">
        <v>43</v>
      </c>
      <c r="K17" s="117" t="s">
        <v>44</v>
      </c>
      <c r="L17" s="117" t="s">
        <v>45</v>
      </c>
      <c r="M17" s="117" t="s">
        <v>46</v>
      </c>
      <c r="N17" s="78"/>
      <c r="O17" s="78"/>
      <c r="P17" s="78"/>
      <c r="Q17" s="118"/>
      <c r="R17" s="121" t="s">
        <v>47</v>
      </c>
      <c r="S17" s="92"/>
      <c r="T17" s="117" t="s">
        <v>48</v>
      </c>
      <c r="U17" s="117" t="s">
        <v>49</v>
      </c>
      <c r="V17" s="123" t="s">
        <v>50</v>
      </c>
      <c r="W17" s="125" t="s">
        <v>51</v>
      </c>
      <c r="X17" s="113" t="s">
        <v>52</v>
      </c>
      <c r="Y17" s="113" t="s">
        <v>53</v>
      </c>
    </row>
    <row r="18" spans="1:25" x14ac:dyDescent="0.25">
      <c r="A18" s="122"/>
      <c r="B18" s="122"/>
      <c r="C18" s="122"/>
      <c r="D18" s="119"/>
      <c r="E18" s="120"/>
      <c r="F18" s="39" t="s">
        <v>54</v>
      </c>
      <c r="G18" s="39" t="s">
        <v>55</v>
      </c>
      <c r="H18" s="39" t="s">
        <v>56</v>
      </c>
      <c r="I18" s="39" t="s">
        <v>56</v>
      </c>
      <c r="J18" s="122"/>
      <c r="K18" s="122"/>
      <c r="L18" s="122"/>
      <c r="M18" s="119"/>
      <c r="N18" s="94"/>
      <c r="O18" s="94"/>
      <c r="P18" s="94"/>
      <c r="Q18" s="120"/>
      <c r="R18" s="40" t="s">
        <v>57</v>
      </c>
      <c r="S18" s="40" t="s">
        <v>58</v>
      </c>
      <c r="T18" s="122"/>
      <c r="U18" s="122"/>
      <c r="V18" s="124"/>
      <c r="W18" s="126"/>
      <c r="X18" s="114"/>
      <c r="Y18" s="114"/>
    </row>
    <row r="19" spans="1:25" ht="20.25" customHeight="1" x14ac:dyDescent="0.25">
      <c r="A19" s="115" t="s">
        <v>59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59"/>
      <c r="Y19" s="59"/>
    </row>
    <row r="20" spans="1:25" x14ac:dyDescent="0.25">
      <c r="A20" s="10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41"/>
      <c r="Y20" s="41"/>
    </row>
    <row r="21" spans="1:25" x14ac:dyDescent="0.25">
      <c r="A21" s="93" t="s">
        <v>60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42"/>
      <c r="Y21" s="42"/>
    </row>
    <row r="22" spans="1:25" x14ac:dyDescent="0.25">
      <c r="A22" s="44" t="s">
        <v>61</v>
      </c>
      <c r="B22" s="44" t="s">
        <v>62</v>
      </c>
      <c r="C22" s="43">
        <v>4301031106</v>
      </c>
      <c r="D22" s="95">
        <v>4607091389258</v>
      </c>
      <c r="E22" s="96"/>
      <c r="F22" s="45">
        <v>0.3</v>
      </c>
      <c r="G22" s="46">
        <v>6</v>
      </c>
      <c r="H22" s="45">
        <v>1.8</v>
      </c>
      <c r="I22" s="45">
        <v>2</v>
      </c>
      <c r="J22" s="46">
        <v>156</v>
      </c>
      <c r="K22" s="47" t="s">
        <v>63</v>
      </c>
      <c r="L22" s="46">
        <v>35</v>
      </c>
      <c r="M22" s="100" t="s">
        <v>64</v>
      </c>
      <c r="N22" s="101"/>
      <c r="O22" s="101"/>
      <c r="P22" s="101"/>
      <c r="Q22" s="102"/>
      <c r="R22" s="48"/>
      <c r="S22" s="48"/>
      <c r="T22" s="49" t="s">
        <v>65</v>
      </c>
      <c r="U22" s="50">
        <v>0</v>
      </c>
      <c r="V22" s="51">
        <f>IFERROR(IF(U22="",0,CEILING((U22/$I22),1)*$I22),"")</f>
        <v>0</v>
      </c>
      <c r="W22" s="52" t="str">
        <f>IFERROR(IF(V22=0,"",ROUNDUP(V22/H22,0)*0.00753),"")</f>
        <v/>
      </c>
      <c r="X22" s="53"/>
      <c r="Y22" s="54"/>
    </row>
    <row r="23" spans="1:25" x14ac:dyDescent="0.25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82" t="s">
        <v>66</v>
      </c>
      <c r="N23" s="83"/>
      <c r="O23" s="83"/>
      <c r="P23" s="83"/>
      <c r="Q23" s="83"/>
      <c r="R23" s="83"/>
      <c r="S23" s="84"/>
      <c r="T23" s="55" t="s">
        <v>67</v>
      </c>
      <c r="U23" s="56">
        <f>IFERROR(U22/H22,"0")</f>
        <v>0</v>
      </c>
      <c r="V23" s="56">
        <f>IFERROR(V22/H22,"0")</f>
        <v>0</v>
      </c>
      <c r="W23" s="56">
        <f>IFERROR(IF(W22="",0,W22),"0")</f>
        <v>0</v>
      </c>
      <c r="X23" s="57"/>
      <c r="Y23" s="57"/>
    </row>
    <row r="24" spans="1:25" x14ac:dyDescent="0.2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2" t="s">
        <v>66</v>
      </c>
      <c r="N24" s="83"/>
      <c r="O24" s="83"/>
      <c r="P24" s="83"/>
      <c r="Q24" s="83"/>
      <c r="R24" s="83"/>
      <c r="S24" s="84"/>
      <c r="T24" s="55" t="s">
        <v>65</v>
      </c>
      <c r="U24" s="56">
        <f>IFERROR(SUM(U22:U22),"0")</f>
        <v>0</v>
      </c>
      <c r="V24" s="56">
        <f>IFERROR(SUM(V22:V22),"0")</f>
        <v>0</v>
      </c>
      <c r="W24" s="55"/>
      <c r="X24" s="57"/>
      <c r="Y24" s="57"/>
    </row>
    <row r="25" spans="1:25" x14ac:dyDescent="0.25">
      <c r="A25" s="93" t="s">
        <v>68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42"/>
      <c r="Y25" s="42"/>
    </row>
    <row r="26" spans="1:25" x14ac:dyDescent="0.25">
      <c r="A26" s="44" t="s">
        <v>69</v>
      </c>
      <c r="B26" s="44" t="s">
        <v>70</v>
      </c>
      <c r="C26" s="43">
        <v>4301051176</v>
      </c>
      <c r="D26" s="95">
        <v>4607091383881</v>
      </c>
      <c r="E26" s="96"/>
      <c r="F26" s="45">
        <v>0.33</v>
      </c>
      <c r="G26" s="46">
        <v>6</v>
      </c>
      <c r="H26" s="45">
        <v>1.98</v>
      </c>
      <c r="I26" s="45">
        <v>2.246</v>
      </c>
      <c r="J26" s="46">
        <v>156</v>
      </c>
      <c r="K26" s="47" t="s">
        <v>63</v>
      </c>
      <c r="L26" s="46">
        <v>35</v>
      </c>
      <c r="M26" s="99" t="s">
        <v>71</v>
      </c>
      <c r="N26" s="98"/>
      <c r="O26" s="98"/>
      <c r="P26" s="98"/>
      <c r="Q26" s="96"/>
      <c r="R26" s="48"/>
      <c r="S26" s="48"/>
      <c r="T26" s="49" t="s">
        <v>65</v>
      </c>
      <c r="U26" s="50">
        <v>0</v>
      </c>
      <c r="V26" s="51">
        <f t="shared" ref="V26:V31" si="0">IFERROR(IF(U26="",0,CEILING((U26/$I26),1)*$I26),"")</f>
        <v>0</v>
      </c>
      <c r="W26" s="52" t="str">
        <f t="shared" ref="W26:W31" si="1">IFERROR(IF(V26=0,"",ROUNDUP(V26/H26,0)*0.00753),"")</f>
        <v/>
      </c>
      <c r="X26" s="53"/>
      <c r="Y26" s="54"/>
    </row>
    <row r="27" spans="1:25" x14ac:dyDescent="0.25">
      <c r="A27" s="44" t="s">
        <v>72</v>
      </c>
      <c r="B27" s="44" t="s">
        <v>73</v>
      </c>
      <c r="C27" s="43">
        <v>4301051172</v>
      </c>
      <c r="D27" s="95">
        <v>4607091388237</v>
      </c>
      <c r="E27" s="96"/>
      <c r="F27" s="45">
        <v>0.42</v>
      </c>
      <c r="G27" s="46">
        <v>6</v>
      </c>
      <c r="H27" s="45">
        <v>2.52</v>
      </c>
      <c r="I27" s="45">
        <v>2.786</v>
      </c>
      <c r="J27" s="46">
        <v>156</v>
      </c>
      <c r="K27" s="47" t="s">
        <v>63</v>
      </c>
      <c r="L27" s="46">
        <v>35</v>
      </c>
      <c r="M27" s="99" t="s">
        <v>74</v>
      </c>
      <c r="N27" s="98"/>
      <c r="O27" s="98"/>
      <c r="P27" s="98"/>
      <c r="Q27" s="96"/>
      <c r="R27" s="48"/>
      <c r="S27" s="48"/>
      <c r="T27" s="49" t="s">
        <v>65</v>
      </c>
      <c r="U27" s="58">
        <v>2.5</v>
      </c>
      <c r="V27" s="51">
        <f t="shared" si="0"/>
        <v>2.786</v>
      </c>
      <c r="W27" s="52">
        <f t="shared" si="1"/>
        <v>1.506E-2</v>
      </c>
      <c r="X27" s="53"/>
      <c r="Y27" s="54"/>
    </row>
    <row r="28" spans="1:25" x14ac:dyDescent="0.25">
      <c r="A28" s="44" t="s">
        <v>75</v>
      </c>
      <c r="B28" s="44" t="s">
        <v>76</v>
      </c>
      <c r="C28" s="43">
        <v>4301051180</v>
      </c>
      <c r="D28" s="95">
        <v>4607091383935</v>
      </c>
      <c r="E28" s="96"/>
      <c r="F28" s="45">
        <v>0.33</v>
      </c>
      <c r="G28" s="46">
        <v>6</v>
      </c>
      <c r="H28" s="45">
        <v>1.98</v>
      </c>
      <c r="I28" s="45">
        <v>2.246</v>
      </c>
      <c r="J28" s="46">
        <v>156</v>
      </c>
      <c r="K28" s="47" t="s">
        <v>63</v>
      </c>
      <c r="L28" s="46">
        <v>30</v>
      </c>
      <c r="M28" s="99" t="s">
        <v>77</v>
      </c>
      <c r="N28" s="98"/>
      <c r="O28" s="98"/>
      <c r="P28" s="98"/>
      <c r="Q28" s="96"/>
      <c r="R28" s="48"/>
      <c r="S28" s="48"/>
      <c r="T28" s="49" t="s">
        <v>65</v>
      </c>
      <c r="U28" s="50">
        <v>0</v>
      </c>
      <c r="V28" s="51">
        <f t="shared" si="0"/>
        <v>0</v>
      </c>
      <c r="W28" s="52" t="str">
        <f t="shared" si="1"/>
        <v/>
      </c>
      <c r="X28" s="53"/>
      <c r="Y28" s="54"/>
    </row>
    <row r="29" spans="1:25" x14ac:dyDescent="0.25">
      <c r="A29" s="44" t="s">
        <v>78</v>
      </c>
      <c r="B29" s="44" t="s">
        <v>79</v>
      </c>
      <c r="C29" s="43">
        <v>4301051426</v>
      </c>
      <c r="D29" s="95">
        <v>4680115881853</v>
      </c>
      <c r="E29" s="96"/>
      <c r="F29" s="45">
        <v>0.33</v>
      </c>
      <c r="G29" s="46">
        <v>6</v>
      </c>
      <c r="H29" s="45">
        <v>1.98</v>
      </c>
      <c r="I29" s="45">
        <v>2.246</v>
      </c>
      <c r="J29" s="46">
        <v>156</v>
      </c>
      <c r="K29" s="47" t="s">
        <v>63</v>
      </c>
      <c r="L29" s="46">
        <v>30</v>
      </c>
      <c r="M29" s="99" t="s">
        <v>80</v>
      </c>
      <c r="N29" s="98"/>
      <c r="O29" s="98"/>
      <c r="P29" s="98"/>
      <c r="Q29" s="96"/>
      <c r="R29" s="48"/>
      <c r="S29" s="48"/>
      <c r="T29" s="49" t="s">
        <v>65</v>
      </c>
      <c r="U29" s="50">
        <v>0</v>
      </c>
      <c r="V29" s="51">
        <f t="shared" si="0"/>
        <v>0</v>
      </c>
      <c r="W29" s="52" t="str">
        <f t="shared" si="1"/>
        <v/>
      </c>
      <c r="X29" s="53"/>
      <c r="Y29" s="54"/>
    </row>
    <row r="30" spans="1:25" x14ac:dyDescent="0.25">
      <c r="A30" s="44" t="s">
        <v>81</v>
      </c>
      <c r="B30" s="44" t="s">
        <v>82</v>
      </c>
      <c r="C30" s="43">
        <v>4301051178</v>
      </c>
      <c r="D30" s="95">
        <v>4607091383911</v>
      </c>
      <c r="E30" s="96"/>
      <c r="F30" s="45">
        <v>0.33</v>
      </c>
      <c r="G30" s="46">
        <v>6</v>
      </c>
      <c r="H30" s="45">
        <v>1.98</v>
      </c>
      <c r="I30" s="45">
        <v>2.246</v>
      </c>
      <c r="J30" s="46">
        <v>156</v>
      </c>
      <c r="K30" s="47" t="s">
        <v>63</v>
      </c>
      <c r="L30" s="46">
        <v>35</v>
      </c>
      <c r="M30" s="99" t="s">
        <v>83</v>
      </c>
      <c r="N30" s="98"/>
      <c r="O30" s="98"/>
      <c r="P30" s="98"/>
      <c r="Q30" s="96"/>
      <c r="R30" s="48"/>
      <c r="S30" s="48"/>
      <c r="T30" s="49" t="s">
        <v>65</v>
      </c>
      <c r="U30" s="50">
        <v>0</v>
      </c>
      <c r="V30" s="51">
        <f t="shared" si="0"/>
        <v>0</v>
      </c>
      <c r="W30" s="52" t="str">
        <f t="shared" si="1"/>
        <v/>
      </c>
      <c r="X30" s="53"/>
      <c r="Y30" s="54"/>
    </row>
    <row r="31" spans="1:25" x14ac:dyDescent="0.25">
      <c r="A31" s="44" t="s">
        <v>84</v>
      </c>
      <c r="B31" s="44" t="s">
        <v>85</v>
      </c>
      <c r="C31" s="43">
        <v>4301051174</v>
      </c>
      <c r="D31" s="95">
        <v>4607091388244</v>
      </c>
      <c r="E31" s="96"/>
      <c r="F31" s="45">
        <v>0.42</v>
      </c>
      <c r="G31" s="46">
        <v>6</v>
      </c>
      <c r="H31" s="45">
        <v>2.52</v>
      </c>
      <c r="I31" s="45">
        <v>2.786</v>
      </c>
      <c r="J31" s="46">
        <v>156</v>
      </c>
      <c r="K31" s="47" t="s">
        <v>63</v>
      </c>
      <c r="L31" s="46">
        <v>35</v>
      </c>
      <c r="M31" s="100" t="s">
        <v>86</v>
      </c>
      <c r="N31" s="101"/>
      <c r="O31" s="101"/>
      <c r="P31" s="101"/>
      <c r="Q31" s="102"/>
      <c r="R31" s="48"/>
      <c r="S31" s="48"/>
      <c r="T31" s="49" t="s">
        <v>65</v>
      </c>
      <c r="U31" s="50">
        <v>0</v>
      </c>
      <c r="V31" s="51">
        <f t="shared" si="0"/>
        <v>0</v>
      </c>
      <c r="W31" s="52" t="str">
        <f t="shared" si="1"/>
        <v/>
      </c>
      <c r="X31" s="53"/>
      <c r="Y31" s="54"/>
    </row>
    <row r="32" spans="1:25" x14ac:dyDescent="0.25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9"/>
      <c r="M32" s="82" t="s">
        <v>66</v>
      </c>
      <c r="N32" s="83"/>
      <c r="O32" s="83"/>
      <c r="P32" s="83"/>
      <c r="Q32" s="83"/>
      <c r="R32" s="83"/>
      <c r="S32" s="84"/>
      <c r="T32" s="55" t="s">
        <v>67</v>
      </c>
      <c r="U32" s="56">
        <f>IFERROR(U26/H26,"0")+IFERROR(U27/H27,"0")+IFERROR(U28/H28,"0")+IFERROR(U29/H29,"0")+IFERROR(U30/H30,"0")+IFERROR(U31/H31,"0")</f>
        <v>0.99206349206349209</v>
      </c>
      <c r="V32" s="56">
        <f>IFERROR(V26/H26,"0")+IFERROR(V27/H27,"0")+IFERROR(V28/H28,"0")+IFERROR(V29/H29,"0")+IFERROR(V30/H30,"0")+IFERROR(V31/H31,"0")</f>
        <v>1.1055555555555556</v>
      </c>
      <c r="W32" s="56">
        <f>IFERROR(IF(W26="",0,W26),"0")+IFERROR(IF(W27="",0,W27),"0")+IFERROR(IF(W28="",0,W28),"0")+IFERROR(IF(W29="",0,W29),"0")+IFERROR(IF(W30="",0,W30),"0")+IFERROR(IF(W31="",0,W31),"0")</f>
        <v>1.506E-2</v>
      </c>
      <c r="X32" s="57"/>
      <c r="Y32" s="57"/>
    </row>
    <row r="33" spans="1:25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2" t="s">
        <v>66</v>
      </c>
      <c r="N33" s="83"/>
      <c r="O33" s="83"/>
      <c r="P33" s="83"/>
      <c r="Q33" s="83"/>
      <c r="R33" s="83"/>
      <c r="S33" s="84"/>
      <c r="T33" s="55" t="s">
        <v>65</v>
      </c>
      <c r="U33" s="56">
        <f>IFERROR(SUM(U26:U31),"0")</f>
        <v>2.5</v>
      </c>
      <c r="V33" s="56">
        <f>IFERROR(SUM(V26:V31),"0")</f>
        <v>2.786</v>
      </c>
      <c r="W33" s="55"/>
      <c r="X33" s="57"/>
      <c r="Y33" s="57"/>
    </row>
    <row r="34" spans="1:25" x14ac:dyDescent="0.25">
      <c r="A34" s="93" t="s">
        <v>87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42"/>
      <c r="Y34" s="42"/>
    </row>
    <row r="35" spans="1:25" x14ac:dyDescent="0.25">
      <c r="A35" s="44" t="s">
        <v>88</v>
      </c>
      <c r="B35" s="44" t="s">
        <v>89</v>
      </c>
      <c r="C35" s="43">
        <v>4301032013</v>
      </c>
      <c r="D35" s="95">
        <v>4607091388503</v>
      </c>
      <c r="E35" s="96"/>
      <c r="F35" s="45">
        <v>0.05</v>
      </c>
      <c r="G35" s="46">
        <v>12</v>
      </c>
      <c r="H35" s="45">
        <v>0.6</v>
      </c>
      <c r="I35" s="45">
        <v>0.84199999999999997</v>
      </c>
      <c r="J35" s="46">
        <v>156</v>
      </c>
      <c r="K35" s="47" t="s">
        <v>90</v>
      </c>
      <c r="L35" s="46">
        <v>120</v>
      </c>
      <c r="M35" s="99" t="s">
        <v>91</v>
      </c>
      <c r="N35" s="98"/>
      <c r="O35" s="98"/>
      <c r="P35" s="98"/>
      <c r="Q35" s="96"/>
      <c r="R35" s="48"/>
      <c r="S35" s="48"/>
      <c r="T35" s="49" t="s">
        <v>65</v>
      </c>
      <c r="U35" s="50">
        <v>0</v>
      </c>
      <c r="V35" s="51">
        <f>IFERROR(IF(U35="",0,CEILING((U35/$I35),1)*$I35),"")</f>
        <v>0</v>
      </c>
      <c r="W35" s="52" t="str">
        <f>IFERROR(IF(V35=0,"",ROUNDUP(V35/H35,0)*0.00753),"")</f>
        <v/>
      </c>
      <c r="X35" s="53"/>
      <c r="Y35" s="54"/>
    </row>
    <row r="36" spans="1:25" x14ac:dyDescent="0.25">
      <c r="A36" s="44" t="s">
        <v>92</v>
      </c>
      <c r="B36" s="44" t="s">
        <v>93</v>
      </c>
      <c r="C36" s="43">
        <v>4301032036</v>
      </c>
      <c r="D36" s="95">
        <v>4680115880139</v>
      </c>
      <c r="E36" s="96"/>
      <c r="F36" s="45">
        <v>2.5000000000000001E-2</v>
      </c>
      <c r="G36" s="46">
        <v>10</v>
      </c>
      <c r="H36" s="45">
        <v>0.25</v>
      </c>
      <c r="I36" s="45">
        <v>0.41</v>
      </c>
      <c r="J36" s="46">
        <v>234</v>
      </c>
      <c r="K36" s="47" t="s">
        <v>94</v>
      </c>
      <c r="L36" s="46">
        <v>120</v>
      </c>
      <c r="M36" s="100" t="s">
        <v>95</v>
      </c>
      <c r="N36" s="101"/>
      <c r="O36" s="101"/>
      <c r="P36" s="101"/>
      <c r="Q36" s="102"/>
      <c r="R36" s="48"/>
      <c r="S36" s="48"/>
      <c r="T36" s="49" t="s">
        <v>65</v>
      </c>
      <c r="U36" s="50">
        <v>0</v>
      </c>
      <c r="V36" s="51">
        <f>IFERROR(IF(U36="",0,CEILING((U36/$I36),1)*$I36),"")</f>
        <v>0</v>
      </c>
      <c r="W36" s="52" t="str">
        <f>IFERROR(IF(V36=0,"",ROUNDUP(V36/H36,0)*0.00502),"")</f>
        <v/>
      </c>
      <c r="X36" s="53"/>
      <c r="Y36" s="54"/>
    </row>
    <row r="37" spans="1:25" x14ac:dyDescent="0.25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  <c r="M37" s="82" t="s">
        <v>66</v>
      </c>
      <c r="N37" s="83"/>
      <c r="O37" s="83"/>
      <c r="P37" s="83"/>
      <c r="Q37" s="83"/>
      <c r="R37" s="83"/>
      <c r="S37" s="84"/>
      <c r="T37" s="55" t="s">
        <v>67</v>
      </c>
      <c r="U37" s="56">
        <f>IFERROR(U35/H35,"0")+IFERROR(U36/H36,"0")</f>
        <v>0</v>
      </c>
      <c r="V37" s="56">
        <f>IFERROR(V35/H35,"0")+IFERROR(V36/H36,"0")</f>
        <v>0</v>
      </c>
      <c r="W37" s="56">
        <f>IFERROR(IF(W35="",0,W35),"0")+IFERROR(IF(W36="",0,W36),"0")</f>
        <v>0</v>
      </c>
      <c r="X37" s="57"/>
      <c r="Y37" s="57"/>
    </row>
    <row r="38" spans="1:25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2" t="s">
        <v>66</v>
      </c>
      <c r="N38" s="83"/>
      <c r="O38" s="83"/>
      <c r="P38" s="83"/>
      <c r="Q38" s="83"/>
      <c r="R38" s="83"/>
      <c r="S38" s="84"/>
      <c r="T38" s="55" t="s">
        <v>65</v>
      </c>
      <c r="U38" s="56">
        <f>IFERROR(SUM(U35:U36),"0")</f>
        <v>0</v>
      </c>
      <c r="V38" s="56">
        <f>IFERROR(SUM(V35:V36),"0")</f>
        <v>0</v>
      </c>
      <c r="W38" s="55"/>
      <c r="X38" s="57"/>
      <c r="Y38" s="57"/>
    </row>
    <row r="39" spans="1:25" x14ac:dyDescent="0.25">
      <c r="A39" s="93" t="s">
        <v>96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42"/>
      <c r="Y39" s="42"/>
    </row>
    <row r="40" spans="1:25" ht="124.5" customHeight="1" x14ac:dyDescent="0.25">
      <c r="A40" s="44" t="s">
        <v>97</v>
      </c>
      <c r="B40" s="44" t="s">
        <v>98</v>
      </c>
      <c r="C40" s="43">
        <v>4301160001</v>
      </c>
      <c r="D40" s="95">
        <v>4607091388282</v>
      </c>
      <c r="E40" s="96"/>
      <c r="F40" s="45">
        <v>0.3</v>
      </c>
      <c r="G40" s="46">
        <v>6</v>
      </c>
      <c r="H40" s="45">
        <v>1.8</v>
      </c>
      <c r="I40" s="45">
        <v>2.0840000000000001</v>
      </c>
      <c r="J40" s="46">
        <v>156</v>
      </c>
      <c r="K40" s="47" t="s">
        <v>90</v>
      </c>
      <c r="L40" s="46">
        <v>30</v>
      </c>
      <c r="M40" s="100" t="s">
        <v>99</v>
      </c>
      <c r="N40" s="101"/>
      <c r="O40" s="101"/>
      <c r="P40" s="101"/>
      <c r="Q40" s="102"/>
      <c r="R40" s="48"/>
      <c r="S40" s="48"/>
      <c r="T40" s="49" t="s">
        <v>65</v>
      </c>
      <c r="U40" s="50">
        <v>0</v>
      </c>
      <c r="V40" s="51">
        <f>IFERROR(IF(U40="",0,CEILING((U40/$I40),1)*$I40),"")</f>
        <v>0</v>
      </c>
      <c r="W40" s="52" t="str">
        <f>IFERROR(IF(V40=0,"",ROUNDUP(V40/H40,0)*0.00753),"")</f>
        <v/>
      </c>
      <c r="X40" s="53" t="s">
        <v>100</v>
      </c>
      <c r="Y40" s="54"/>
    </row>
    <row r="41" spans="1:25" x14ac:dyDescent="0.25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9"/>
      <c r="M41" s="82" t="s">
        <v>66</v>
      </c>
      <c r="N41" s="83"/>
      <c r="O41" s="83"/>
      <c r="P41" s="83"/>
      <c r="Q41" s="83"/>
      <c r="R41" s="83"/>
      <c r="S41" s="84"/>
      <c r="T41" s="55" t="s">
        <v>67</v>
      </c>
      <c r="U41" s="56">
        <f>IFERROR(U40/H40,"0")</f>
        <v>0</v>
      </c>
      <c r="V41" s="56">
        <f>IFERROR(V40/H40,"0")</f>
        <v>0</v>
      </c>
      <c r="W41" s="56">
        <f>IFERROR(IF(W40="",0,W40),"0")</f>
        <v>0</v>
      </c>
      <c r="X41" s="57"/>
      <c r="Y41" s="57"/>
    </row>
    <row r="42" spans="1:25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2" t="s">
        <v>66</v>
      </c>
      <c r="N42" s="83"/>
      <c r="O42" s="83"/>
      <c r="P42" s="83"/>
      <c r="Q42" s="83"/>
      <c r="R42" s="83"/>
      <c r="S42" s="84"/>
      <c r="T42" s="55" t="s">
        <v>65</v>
      </c>
      <c r="U42" s="56">
        <f>IFERROR(SUM(U40:U40),"0")</f>
        <v>0</v>
      </c>
      <c r="V42" s="56">
        <f>IFERROR(SUM(V40:V40),"0")</f>
        <v>0</v>
      </c>
      <c r="W42" s="55"/>
      <c r="X42" s="57"/>
      <c r="Y42" s="57"/>
    </row>
    <row r="43" spans="1:25" x14ac:dyDescent="0.25">
      <c r="A43" s="93" t="s">
        <v>101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42"/>
      <c r="Y43" s="42"/>
    </row>
    <row r="44" spans="1:25" x14ac:dyDescent="0.25">
      <c r="A44" s="44" t="s">
        <v>102</v>
      </c>
      <c r="B44" s="44" t="s">
        <v>103</v>
      </c>
      <c r="C44" s="43">
        <v>4301170002</v>
      </c>
      <c r="D44" s="95">
        <v>4607091389111</v>
      </c>
      <c r="E44" s="96"/>
      <c r="F44" s="45">
        <v>2.5000000000000001E-2</v>
      </c>
      <c r="G44" s="46">
        <v>10</v>
      </c>
      <c r="H44" s="45">
        <v>0.25</v>
      </c>
      <c r="I44" s="45">
        <v>0.49199999999999999</v>
      </c>
      <c r="J44" s="46">
        <v>156</v>
      </c>
      <c r="K44" s="47" t="s">
        <v>90</v>
      </c>
      <c r="L44" s="46">
        <v>120</v>
      </c>
      <c r="M44" s="100" t="s">
        <v>104</v>
      </c>
      <c r="N44" s="101"/>
      <c r="O44" s="101"/>
      <c r="P44" s="101"/>
      <c r="Q44" s="102"/>
      <c r="R44" s="48"/>
      <c r="S44" s="48"/>
      <c r="T44" s="49" t="s">
        <v>65</v>
      </c>
      <c r="U44" s="50">
        <v>0</v>
      </c>
      <c r="V44" s="51">
        <f>IFERROR(IF(U44="",0,CEILING((U44/$I44),1)*$I44),"")</f>
        <v>0</v>
      </c>
      <c r="W44" s="52" t="str">
        <f>IFERROR(IF(V44=0,"",ROUNDUP(V44/H44,0)*0.00753),"")</f>
        <v/>
      </c>
      <c r="X44" s="53"/>
      <c r="Y44" s="54"/>
    </row>
    <row r="45" spans="1:25" x14ac:dyDescent="0.25">
      <c r="A45" s="7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9"/>
      <c r="M45" s="82" t="s">
        <v>66</v>
      </c>
      <c r="N45" s="83"/>
      <c r="O45" s="83"/>
      <c r="P45" s="83"/>
      <c r="Q45" s="83"/>
      <c r="R45" s="83"/>
      <c r="S45" s="84"/>
      <c r="T45" s="55" t="s">
        <v>67</v>
      </c>
      <c r="U45" s="56">
        <f>IFERROR(U44/H44,"0")</f>
        <v>0</v>
      </c>
      <c r="V45" s="56">
        <f>IFERROR(V44/H44,"0")</f>
        <v>0</v>
      </c>
      <c r="W45" s="56">
        <f>IFERROR(IF(W44="",0,W44),"0")</f>
        <v>0</v>
      </c>
      <c r="X45" s="57"/>
      <c r="Y45" s="57"/>
    </row>
    <row r="46" spans="1:25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2" t="s">
        <v>66</v>
      </c>
      <c r="N46" s="83"/>
      <c r="O46" s="83"/>
      <c r="P46" s="83"/>
      <c r="Q46" s="83"/>
      <c r="R46" s="83"/>
      <c r="S46" s="84"/>
      <c r="T46" s="55" t="s">
        <v>65</v>
      </c>
      <c r="U46" s="56">
        <f>IFERROR(SUM(U44:U44),"0")</f>
        <v>0</v>
      </c>
      <c r="V46" s="56">
        <f>IFERROR(SUM(V44:V44),"0")</f>
        <v>0</v>
      </c>
      <c r="W46" s="55"/>
      <c r="X46" s="57"/>
      <c r="Y46" s="57"/>
    </row>
    <row r="47" spans="1:25" ht="20.25" customHeight="1" x14ac:dyDescent="0.25">
      <c r="A47" s="105" t="s">
        <v>105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59"/>
      <c r="Y47" s="59"/>
    </row>
    <row r="48" spans="1:25" x14ac:dyDescent="0.25">
      <c r="A48" s="107" t="s">
        <v>106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41"/>
      <c r="Y48" s="41"/>
    </row>
    <row r="49" spans="1:25" x14ac:dyDescent="0.25">
      <c r="A49" s="93" t="s">
        <v>107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42"/>
      <c r="Y49" s="42"/>
    </row>
    <row r="50" spans="1:25" x14ac:dyDescent="0.25">
      <c r="A50" s="44" t="s">
        <v>108</v>
      </c>
      <c r="B50" s="44" t="s">
        <v>109</v>
      </c>
      <c r="C50" s="43">
        <v>4301020234</v>
      </c>
      <c r="D50" s="95">
        <v>4680115881440</v>
      </c>
      <c r="E50" s="96"/>
      <c r="F50" s="45">
        <v>1.35</v>
      </c>
      <c r="G50" s="46">
        <v>8</v>
      </c>
      <c r="H50" s="45">
        <v>10.8</v>
      </c>
      <c r="I50" s="45">
        <v>11.28</v>
      </c>
      <c r="J50" s="46">
        <v>56</v>
      </c>
      <c r="K50" s="47" t="s">
        <v>110</v>
      </c>
      <c r="L50" s="46">
        <v>50</v>
      </c>
      <c r="M50" s="112" t="s">
        <v>111</v>
      </c>
      <c r="N50" s="98"/>
      <c r="O50" s="98"/>
      <c r="P50" s="98"/>
      <c r="Q50" s="96"/>
      <c r="R50" s="48"/>
      <c r="S50" s="48"/>
      <c r="T50" s="49" t="s">
        <v>65</v>
      </c>
      <c r="U50" s="58">
        <v>35</v>
      </c>
      <c r="V50" s="51">
        <f>IFERROR(IF(U50="",0,CEILING((U50/$I50),1)*$I50),"")</f>
        <v>45.12</v>
      </c>
      <c r="W50" s="52">
        <f>IFERROR(IF(V50=0,"",ROUNDUP(V50/H50,0)*0.02175),"")</f>
        <v>0.10874999999999999</v>
      </c>
      <c r="X50" s="53"/>
      <c r="Y50" s="54"/>
    </row>
    <row r="51" spans="1:25" x14ac:dyDescent="0.25">
      <c r="A51" s="44" t="s">
        <v>112</v>
      </c>
      <c r="B51" s="44" t="s">
        <v>113</v>
      </c>
      <c r="C51" s="43">
        <v>4301020232</v>
      </c>
      <c r="D51" s="95">
        <v>4680115881433</v>
      </c>
      <c r="E51" s="96"/>
      <c r="F51" s="45">
        <v>0.45</v>
      </c>
      <c r="G51" s="46">
        <v>6</v>
      </c>
      <c r="H51" s="45">
        <v>2.7</v>
      </c>
      <c r="I51" s="45">
        <v>2.9</v>
      </c>
      <c r="J51" s="46">
        <v>156</v>
      </c>
      <c r="K51" s="47" t="s">
        <v>110</v>
      </c>
      <c r="L51" s="46">
        <v>50</v>
      </c>
      <c r="M51" s="111" t="s">
        <v>114</v>
      </c>
      <c r="N51" s="101"/>
      <c r="O51" s="101"/>
      <c r="P51" s="101"/>
      <c r="Q51" s="102"/>
      <c r="R51" s="48"/>
      <c r="S51" s="48"/>
      <c r="T51" s="49" t="s">
        <v>65</v>
      </c>
      <c r="U51" s="50">
        <v>25</v>
      </c>
      <c r="V51" s="51">
        <f>IFERROR(IF(U51="",0,CEILING((U51/$I51),1)*$I51),"")</f>
        <v>26.099999999999998</v>
      </c>
      <c r="W51" s="52">
        <f>IFERROR(IF(V51=0,"",ROUNDUP(V51/H51,0)*0.00753),"")</f>
        <v>7.5300000000000006E-2</v>
      </c>
      <c r="X51" s="53"/>
      <c r="Y51" s="54"/>
    </row>
    <row r="52" spans="1:25" x14ac:dyDescent="0.25">
      <c r="A52" s="77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9"/>
      <c r="M52" s="82" t="s">
        <v>66</v>
      </c>
      <c r="N52" s="83"/>
      <c r="O52" s="83"/>
      <c r="P52" s="83"/>
      <c r="Q52" s="83"/>
      <c r="R52" s="83"/>
      <c r="S52" s="84"/>
      <c r="T52" s="55" t="s">
        <v>67</v>
      </c>
      <c r="U52" s="56">
        <f>IFERROR(U50/H50,"0")+IFERROR(U51/H51,"0")</f>
        <v>12.5</v>
      </c>
      <c r="V52" s="56">
        <f>IFERROR(V50/H50,"0")+IFERROR(V51/H51,"0")</f>
        <v>13.844444444444443</v>
      </c>
      <c r="W52" s="56">
        <f>IFERROR(IF(W50="",0,W50),"0")+IFERROR(IF(W51="",0,W51),"0")</f>
        <v>0.18404999999999999</v>
      </c>
      <c r="X52" s="57"/>
      <c r="Y52" s="57"/>
    </row>
    <row r="53" spans="1:25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2" t="s">
        <v>66</v>
      </c>
      <c r="N53" s="83"/>
      <c r="O53" s="83"/>
      <c r="P53" s="83"/>
      <c r="Q53" s="83"/>
      <c r="R53" s="83"/>
      <c r="S53" s="84"/>
      <c r="T53" s="55" t="s">
        <v>65</v>
      </c>
      <c r="U53" s="56">
        <f>IFERROR(SUM(U50:U51),"0")</f>
        <v>60</v>
      </c>
      <c r="V53" s="56">
        <f>IFERROR(SUM(V50:V51),"0")</f>
        <v>71.22</v>
      </c>
      <c r="W53" s="55"/>
      <c r="X53" s="57"/>
      <c r="Y53" s="57"/>
    </row>
    <row r="54" spans="1:25" x14ac:dyDescent="0.25">
      <c r="A54" s="107" t="s">
        <v>115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41"/>
      <c r="Y54" s="41"/>
    </row>
    <row r="55" spans="1:25" x14ac:dyDescent="0.25">
      <c r="A55" s="93" t="s">
        <v>116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42"/>
      <c r="Y55" s="42"/>
    </row>
    <row r="56" spans="1:25" x14ac:dyDescent="0.25">
      <c r="A56" s="44" t="s">
        <v>117</v>
      </c>
      <c r="B56" s="44" t="s">
        <v>118</v>
      </c>
      <c r="C56" s="43">
        <v>4301011452</v>
      </c>
      <c r="D56" s="95">
        <v>4680115881426</v>
      </c>
      <c r="E56" s="96"/>
      <c r="F56" s="45">
        <v>1.35</v>
      </c>
      <c r="G56" s="46">
        <v>8</v>
      </c>
      <c r="H56" s="45">
        <v>10.8</v>
      </c>
      <c r="I56" s="45">
        <v>11.28</v>
      </c>
      <c r="J56" s="46">
        <v>56</v>
      </c>
      <c r="K56" s="47" t="s">
        <v>110</v>
      </c>
      <c r="L56" s="46">
        <v>50</v>
      </c>
      <c r="M56" s="112" t="s">
        <v>119</v>
      </c>
      <c r="N56" s="98"/>
      <c r="O56" s="98"/>
      <c r="P56" s="98"/>
      <c r="Q56" s="96"/>
      <c r="R56" s="48"/>
      <c r="S56" s="48"/>
      <c r="T56" s="49" t="s">
        <v>65</v>
      </c>
      <c r="U56" s="50">
        <v>150</v>
      </c>
      <c r="V56" s="51">
        <f>IFERROR(IF(U56="",0,CEILING((U56/$I56),1)*$I56),"")</f>
        <v>157.91999999999999</v>
      </c>
      <c r="W56" s="52">
        <f>IFERROR(IF(V56=0,"",ROUNDUP(V56/H56,0)*0.02175),"")</f>
        <v>0.32624999999999998</v>
      </c>
      <c r="X56" s="53"/>
      <c r="Y56" s="54"/>
    </row>
    <row r="57" spans="1:25" x14ac:dyDescent="0.25">
      <c r="A57" s="44" t="s">
        <v>120</v>
      </c>
      <c r="B57" s="44" t="s">
        <v>121</v>
      </c>
      <c r="C57" s="43">
        <v>4301011437</v>
      </c>
      <c r="D57" s="95">
        <v>4680115881419</v>
      </c>
      <c r="E57" s="96"/>
      <c r="F57" s="45">
        <v>0.45</v>
      </c>
      <c r="G57" s="46">
        <v>10</v>
      </c>
      <c r="H57" s="45">
        <v>4.5</v>
      </c>
      <c r="I57" s="45">
        <v>4.74</v>
      </c>
      <c r="J57" s="46">
        <v>120</v>
      </c>
      <c r="K57" s="47" t="s">
        <v>110</v>
      </c>
      <c r="L57" s="46">
        <v>50</v>
      </c>
      <c r="M57" s="112" t="s">
        <v>122</v>
      </c>
      <c r="N57" s="98"/>
      <c r="O57" s="98"/>
      <c r="P57" s="98"/>
      <c r="Q57" s="96"/>
      <c r="R57" s="48"/>
      <c r="S57" s="48"/>
      <c r="T57" s="49" t="s">
        <v>65</v>
      </c>
      <c r="U57" s="58">
        <v>20</v>
      </c>
      <c r="V57" s="51">
        <f>IFERROR(IF(U57="",0,CEILING((U57/$I57),1)*$I57),"")</f>
        <v>23.700000000000003</v>
      </c>
      <c r="W57" s="52">
        <f>IFERROR(IF(V57=0,"",ROUNDUP(V57/H57,0)*0.00937),"")</f>
        <v>5.6219999999999999E-2</v>
      </c>
      <c r="X57" s="53"/>
      <c r="Y57" s="54"/>
    </row>
    <row r="58" spans="1:25" x14ac:dyDescent="0.25">
      <c r="A58" s="44" t="s">
        <v>123</v>
      </c>
      <c r="B58" s="44" t="s">
        <v>124</v>
      </c>
      <c r="C58" s="43">
        <v>4301011458</v>
      </c>
      <c r="D58" s="95">
        <v>4680115881525</v>
      </c>
      <c r="E58" s="96"/>
      <c r="F58" s="45">
        <v>0.4</v>
      </c>
      <c r="G58" s="46">
        <v>10</v>
      </c>
      <c r="H58" s="45">
        <v>4</v>
      </c>
      <c r="I58" s="45">
        <v>4.24</v>
      </c>
      <c r="J58" s="46">
        <v>120</v>
      </c>
      <c r="K58" s="47" t="s">
        <v>110</v>
      </c>
      <c r="L58" s="46">
        <v>50</v>
      </c>
      <c r="M58" s="100" t="s">
        <v>125</v>
      </c>
      <c r="N58" s="101"/>
      <c r="O58" s="101"/>
      <c r="P58" s="101"/>
      <c r="Q58" s="102"/>
      <c r="R58" s="48"/>
      <c r="S58" s="48"/>
      <c r="T58" s="49" t="s">
        <v>65</v>
      </c>
      <c r="U58" s="50">
        <v>0</v>
      </c>
      <c r="V58" s="51">
        <f>IFERROR(IF(U58="",0,CEILING((U58/$I58),1)*$I58),"")</f>
        <v>0</v>
      </c>
      <c r="W58" s="52" t="str">
        <f>IFERROR(IF(V58=0,"",ROUNDUP(V58/H58,0)*0.00937),"")</f>
        <v/>
      </c>
      <c r="X58" s="53"/>
      <c r="Y58" s="54"/>
    </row>
    <row r="59" spans="1:25" x14ac:dyDescent="0.25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9"/>
      <c r="M59" s="82" t="s">
        <v>66</v>
      </c>
      <c r="N59" s="83"/>
      <c r="O59" s="83"/>
      <c r="P59" s="83"/>
      <c r="Q59" s="83"/>
      <c r="R59" s="83"/>
      <c r="S59" s="84"/>
      <c r="T59" s="55" t="s">
        <v>67</v>
      </c>
      <c r="U59" s="56">
        <f>IFERROR(U56/H56,"0")+IFERROR(U57/H57,"0")+IFERROR(U58/H58,"0")</f>
        <v>18.333333333333332</v>
      </c>
      <c r="V59" s="56">
        <f>IFERROR(V56/H56,"0")+IFERROR(V57/H57,"0")+IFERROR(V58/H58,"0")</f>
        <v>19.888888888888886</v>
      </c>
      <c r="W59" s="56">
        <f>IFERROR(IF(W56="",0,W56),"0")+IFERROR(IF(W57="",0,W57),"0")+IFERROR(IF(W58="",0,W58),"0")</f>
        <v>0.38246999999999998</v>
      </c>
      <c r="X59" s="57"/>
      <c r="Y59" s="57"/>
    </row>
    <row r="60" spans="1:25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2" t="s">
        <v>66</v>
      </c>
      <c r="N60" s="83"/>
      <c r="O60" s="83"/>
      <c r="P60" s="83"/>
      <c r="Q60" s="83"/>
      <c r="R60" s="83"/>
      <c r="S60" s="84"/>
      <c r="T60" s="55" t="s">
        <v>65</v>
      </c>
      <c r="U60" s="56">
        <f>IFERROR(SUM(U56:U58),"0")</f>
        <v>170</v>
      </c>
      <c r="V60" s="56">
        <f>IFERROR(SUM(V56:V58),"0")</f>
        <v>181.62</v>
      </c>
      <c r="W60" s="55"/>
      <c r="X60" s="57"/>
      <c r="Y60" s="57"/>
    </row>
    <row r="61" spans="1:25" x14ac:dyDescent="0.25">
      <c r="A61" s="107" t="s">
        <v>105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41"/>
      <c r="Y61" s="41"/>
    </row>
    <row r="62" spans="1:25" x14ac:dyDescent="0.25">
      <c r="A62" s="93" t="s">
        <v>116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42"/>
      <c r="Y62" s="42"/>
    </row>
    <row r="63" spans="1:25" x14ac:dyDescent="0.25">
      <c r="A63" s="44" t="s">
        <v>126</v>
      </c>
      <c r="B63" s="44" t="s">
        <v>127</v>
      </c>
      <c r="C63" s="43">
        <v>4301011191</v>
      </c>
      <c r="D63" s="95">
        <v>4607091382945</v>
      </c>
      <c r="E63" s="96"/>
      <c r="F63" s="45">
        <v>1.35</v>
      </c>
      <c r="G63" s="46">
        <v>8</v>
      </c>
      <c r="H63" s="45">
        <v>10.8</v>
      </c>
      <c r="I63" s="45">
        <v>11.28</v>
      </c>
      <c r="J63" s="46">
        <v>56</v>
      </c>
      <c r="K63" s="47" t="s">
        <v>110</v>
      </c>
      <c r="L63" s="46">
        <v>50</v>
      </c>
      <c r="M63" s="112" t="s">
        <v>128</v>
      </c>
      <c r="N63" s="98"/>
      <c r="O63" s="98"/>
      <c r="P63" s="98"/>
      <c r="Q63" s="96"/>
      <c r="R63" s="48"/>
      <c r="S63" s="48"/>
      <c r="T63" s="49" t="s">
        <v>65</v>
      </c>
      <c r="U63" s="50">
        <v>0</v>
      </c>
      <c r="V63" s="51">
        <f t="shared" ref="V63:V78" si="2">IFERROR(IF(U63="",0,CEILING((U63/$I63),1)*$I63),"")</f>
        <v>0</v>
      </c>
      <c r="W63" s="52" t="str">
        <f>IFERROR(IF(V63=0,"",ROUNDUP(V63/H63,0)*0.02175),"")</f>
        <v/>
      </c>
      <c r="X63" s="53"/>
      <c r="Y63" s="54"/>
    </row>
    <row r="64" spans="1:25" x14ac:dyDescent="0.25">
      <c r="A64" s="44" t="s">
        <v>129</v>
      </c>
      <c r="B64" s="44" t="s">
        <v>130</v>
      </c>
      <c r="C64" s="43">
        <v>4301011380</v>
      </c>
      <c r="D64" s="95">
        <v>4607091385670</v>
      </c>
      <c r="E64" s="96"/>
      <c r="F64" s="45">
        <v>1.35</v>
      </c>
      <c r="G64" s="46">
        <v>8</v>
      </c>
      <c r="H64" s="45">
        <v>10.8</v>
      </c>
      <c r="I64" s="45">
        <v>11.28</v>
      </c>
      <c r="J64" s="46">
        <v>56</v>
      </c>
      <c r="K64" s="47" t="s">
        <v>110</v>
      </c>
      <c r="L64" s="46">
        <v>50</v>
      </c>
      <c r="M64" s="112" t="s">
        <v>131</v>
      </c>
      <c r="N64" s="98"/>
      <c r="O64" s="98"/>
      <c r="P64" s="98"/>
      <c r="Q64" s="96"/>
      <c r="R64" s="48"/>
      <c r="S64" s="48"/>
      <c r="T64" s="49" t="s">
        <v>65</v>
      </c>
      <c r="U64" s="50">
        <v>0</v>
      </c>
      <c r="V64" s="51">
        <f t="shared" si="2"/>
        <v>0</v>
      </c>
      <c r="W64" s="52" t="str">
        <f>IFERROR(IF(V64=0,"",ROUNDUP(V64/H64,0)*0.02175),"")</f>
        <v/>
      </c>
      <c r="X64" s="53"/>
      <c r="Y64" s="54"/>
    </row>
    <row r="65" spans="1:25" x14ac:dyDescent="0.25">
      <c r="A65" s="44" t="s">
        <v>132</v>
      </c>
      <c r="B65" s="44" t="s">
        <v>133</v>
      </c>
      <c r="C65" s="43">
        <v>4301011468</v>
      </c>
      <c r="D65" s="95">
        <v>4680115881327</v>
      </c>
      <c r="E65" s="96"/>
      <c r="F65" s="45">
        <v>1.35</v>
      </c>
      <c r="G65" s="46">
        <v>8</v>
      </c>
      <c r="H65" s="45">
        <v>10.8</v>
      </c>
      <c r="I65" s="45">
        <v>11.28</v>
      </c>
      <c r="J65" s="46">
        <v>56</v>
      </c>
      <c r="K65" s="47" t="s">
        <v>134</v>
      </c>
      <c r="L65" s="46">
        <v>50</v>
      </c>
      <c r="M65" s="112" t="s">
        <v>135</v>
      </c>
      <c r="N65" s="98"/>
      <c r="O65" s="98"/>
      <c r="P65" s="98"/>
      <c r="Q65" s="96"/>
      <c r="R65" s="48"/>
      <c r="S65" s="48"/>
      <c r="T65" s="49" t="s">
        <v>65</v>
      </c>
      <c r="U65" s="50">
        <v>0</v>
      </c>
      <c r="V65" s="51">
        <f t="shared" si="2"/>
        <v>0</v>
      </c>
      <c r="W65" s="52" t="str">
        <f>IFERROR(IF(V65=0,"",ROUNDUP(V65/H65,0)*0.02175),"")</f>
        <v/>
      </c>
      <c r="X65" s="53"/>
      <c r="Y65" s="54"/>
    </row>
    <row r="66" spans="1:25" x14ac:dyDescent="0.25">
      <c r="A66" s="44" t="s">
        <v>136</v>
      </c>
      <c r="B66" s="44" t="s">
        <v>137</v>
      </c>
      <c r="C66" s="43">
        <v>4301011348</v>
      </c>
      <c r="D66" s="95">
        <v>4607091388312</v>
      </c>
      <c r="E66" s="96"/>
      <c r="F66" s="45">
        <v>1.35</v>
      </c>
      <c r="G66" s="46">
        <v>8</v>
      </c>
      <c r="H66" s="45">
        <v>10.8</v>
      </c>
      <c r="I66" s="45">
        <v>11.28</v>
      </c>
      <c r="J66" s="46">
        <v>56</v>
      </c>
      <c r="K66" s="47" t="s">
        <v>110</v>
      </c>
      <c r="L66" s="46">
        <v>45</v>
      </c>
      <c r="M66" s="99" t="s">
        <v>138</v>
      </c>
      <c r="N66" s="98"/>
      <c r="O66" s="98"/>
      <c r="P66" s="98"/>
      <c r="Q66" s="96"/>
      <c r="R66" s="48"/>
      <c r="S66" s="48"/>
      <c r="T66" s="49" t="s">
        <v>65</v>
      </c>
      <c r="U66" s="50">
        <v>0</v>
      </c>
      <c r="V66" s="51">
        <f t="shared" si="2"/>
        <v>0</v>
      </c>
      <c r="W66" s="52" t="str">
        <f>IFERROR(IF(V66=0,"",ROUNDUP(V66/H66,0)*0.02175),"")</f>
        <v/>
      </c>
      <c r="X66" s="53"/>
      <c r="Y66" s="54"/>
    </row>
    <row r="67" spans="1:25" x14ac:dyDescent="0.25">
      <c r="A67" s="44" t="s">
        <v>139</v>
      </c>
      <c r="B67" s="44" t="s">
        <v>140</v>
      </c>
      <c r="C67" s="43">
        <v>4301011514</v>
      </c>
      <c r="D67" s="95">
        <v>4680115882133</v>
      </c>
      <c r="E67" s="96"/>
      <c r="F67" s="45">
        <v>1.35</v>
      </c>
      <c r="G67" s="46">
        <v>8</v>
      </c>
      <c r="H67" s="45">
        <v>10.8</v>
      </c>
      <c r="I67" s="45">
        <v>11.28</v>
      </c>
      <c r="J67" s="46">
        <v>56</v>
      </c>
      <c r="K67" s="47" t="s">
        <v>110</v>
      </c>
      <c r="L67" s="46">
        <v>50</v>
      </c>
      <c r="M67" s="97" t="s">
        <v>141</v>
      </c>
      <c r="N67" s="98"/>
      <c r="O67" s="98"/>
      <c r="P67" s="98"/>
      <c r="Q67" s="96"/>
      <c r="R67" s="48"/>
      <c r="S67" s="48"/>
      <c r="T67" s="49" t="s">
        <v>65</v>
      </c>
      <c r="U67" s="50">
        <v>0</v>
      </c>
      <c r="V67" s="51">
        <f t="shared" si="2"/>
        <v>0</v>
      </c>
      <c r="W67" s="52" t="str">
        <f>IFERROR(IF(V67=0,"",ROUNDUP(V67/H67,0)*0.02175),"")</f>
        <v/>
      </c>
      <c r="X67" s="53"/>
      <c r="Y67" s="54"/>
    </row>
    <row r="68" spans="1:25" x14ac:dyDescent="0.25">
      <c r="A68" s="44" t="s">
        <v>142</v>
      </c>
      <c r="B68" s="44" t="s">
        <v>143</v>
      </c>
      <c r="C68" s="43">
        <v>4301011192</v>
      </c>
      <c r="D68" s="95">
        <v>4607091382952</v>
      </c>
      <c r="E68" s="96"/>
      <c r="F68" s="45">
        <v>0.5</v>
      </c>
      <c r="G68" s="46">
        <v>6</v>
      </c>
      <c r="H68" s="45">
        <v>3</v>
      </c>
      <c r="I68" s="45">
        <v>3.2</v>
      </c>
      <c r="J68" s="46">
        <v>156</v>
      </c>
      <c r="K68" s="47" t="s">
        <v>110</v>
      </c>
      <c r="L68" s="46">
        <v>50</v>
      </c>
      <c r="M68" s="99" t="s">
        <v>144</v>
      </c>
      <c r="N68" s="98"/>
      <c r="O68" s="98"/>
      <c r="P68" s="98"/>
      <c r="Q68" s="96"/>
      <c r="R68" s="48"/>
      <c r="S68" s="48"/>
      <c r="T68" s="49" t="s">
        <v>65</v>
      </c>
      <c r="U68" s="50">
        <v>0</v>
      </c>
      <c r="V68" s="51">
        <f t="shared" si="2"/>
        <v>0</v>
      </c>
      <c r="W68" s="52" t="str">
        <f>IFERROR(IF(V68=0,"",ROUNDUP(V68/H68,0)*0.00753),"")</f>
        <v/>
      </c>
      <c r="X68" s="53"/>
      <c r="Y68" s="54"/>
    </row>
    <row r="69" spans="1:25" x14ac:dyDescent="0.25">
      <c r="A69" s="44" t="s">
        <v>145</v>
      </c>
      <c r="B69" s="44" t="s">
        <v>146</v>
      </c>
      <c r="C69" s="43">
        <v>4301011382</v>
      </c>
      <c r="D69" s="95">
        <v>4607091385687</v>
      </c>
      <c r="E69" s="96"/>
      <c r="F69" s="45">
        <v>0.4</v>
      </c>
      <c r="G69" s="46">
        <v>10</v>
      </c>
      <c r="H69" s="45">
        <v>4</v>
      </c>
      <c r="I69" s="45">
        <v>4.24</v>
      </c>
      <c r="J69" s="46">
        <v>120</v>
      </c>
      <c r="K69" s="47" t="s">
        <v>147</v>
      </c>
      <c r="L69" s="46">
        <v>50</v>
      </c>
      <c r="M69" s="97" t="s">
        <v>148</v>
      </c>
      <c r="N69" s="98"/>
      <c r="O69" s="98"/>
      <c r="P69" s="98"/>
      <c r="Q69" s="96"/>
      <c r="R69" s="48"/>
      <c r="S69" s="48"/>
      <c r="T69" s="49" t="s">
        <v>65</v>
      </c>
      <c r="U69" s="50">
        <v>0</v>
      </c>
      <c r="V69" s="51">
        <f t="shared" si="2"/>
        <v>0</v>
      </c>
      <c r="W69" s="52" t="str">
        <f t="shared" ref="W69:W74" si="3">IFERROR(IF(V69=0,"",ROUNDUP(V69/H69,0)*0.00937),"")</f>
        <v/>
      </c>
      <c r="X69" s="53"/>
      <c r="Y69" s="54"/>
    </row>
    <row r="70" spans="1:25" x14ac:dyDescent="0.25">
      <c r="A70" s="44" t="s">
        <v>149</v>
      </c>
      <c r="B70" s="44" t="s">
        <v>150</v>
      </c>
      <c r="C70" s="43">
        <v>4301011344</v>
      </c>
      <c r="D70" s="95">
        <v>4607091384604</v>
      </c>
      <c r="E70" s="96"/>
      <c r="F70" s="45">
        <v>0.4</v>
      </c>
      <c r="G70" s="46">
        <v>10</v>
      </c>
      <c r="H70" s="45">
        <v>4</v>
      </c>
      <c r="I70" s="45">
        <v>4.24</v>
      </c>
      <c r="J70" s="46">
        <v>120</v>
      </c>
      <c r="K70" s="47" t="s">
        <v>110</v>
      </c>
      <c r="L70" s="46">
        <v>50</v>
      </c>
      <c r="M70" s="112" t="s">
        <v>151</v>
      </c>
      <c r="N70" s="98"/>
      <c r="O70" s="98"/>
      <c r="P70" s="98"/>
      <c r="Q70" s="96"/>
      <c r="R70" s="48"/>
      <c r="S70" s="48"/>
      <c r="T70" s="49" t="s">
        <v>65</v>
      </c>
      <c r="U70" s="50">
        <v>0</v>
      </c>
      <c r="V70" s="51">
        <f t="shared" si="2"/>
        <v>0</v>
      </c>
      <c r="W70" s="52" t="str">
        <f t="shared" si="3"/>
        <v/>
      </c>
      <c r="X70" s="53"/>
      <c r="Y70" s="54"/>
    </row>
    <row r="71" spans="1:25" x14ac:dyDescent="0.25">
      <c r="A71" s="44" t="s">
        <v>152</v>
      </c>
      <c r="B71" s="44" t="s">
        <v>153</v>
      </c>
      <c r="C71" s="43">
        <v>4301011386</v>
      </c>
      <c r="D71" s="95">
        <v>4680115880283</v>
      </c>
      <c r="E71" s="96"/>
      <c r="F71" s="45">
        <v>0.6</v>
      </c>
      <c r="G71" s="46">
        <v>8</v>
      </c>
      <c r="H71" s="45">
        <v>4.8</v>
      </c>
      <c r="I71" s="45">
        <v>5.04</v>
      </c>
      <c r="J71" s="46">
        <v>120</v>
      </c>
      <c r="K71" s="47" t="s">
        <v>110</v>
      </c>
      <c r="L71" s="46">
        <v>45</v>
      </c>
      <c r="M71" s="99" t="s">
        <v>154</v>
      </c>
      <c r="N71" s="98"/>
      <c r="O71" s="98"/>
      <c r="P71" s="98"/>
      <c r="Q71" s="96"/>
      <c r="R71" s="48"/>
      <c r="S71" s="48"/>
      <c r="T71" s="49" t="s">
        <v>65</v>
      </c>
      <c r="U71" s="58">
        <v>30</v>
      </c>
      <c r="V71" s="51">
        <f t="shared" si="2"/>
        <v>30.240000000000002</v>
      </c>
      <c r="W71" s="52">
        <f t="shared" si="3"/>
        <v>6.5589999999999996E-2</v>
      </c>
      <c r="X71" s="53"/>
      <c r="Y71" s="54"/>
    </row>
    <row r="72" spans="1:25" x14ac:dyDescent="0.25">
      <c r="A72" s="44" t="s">
        <v>155</v>
      </c>
      <c r="B72" s="44" t="s">
        <v>156</v>
      </c>
      <c r="C72" s="43">
        <v>4301011476</v>
      </c>
      <c r="D72" s="95">
        <v>4680115881518</v>
      </c>
      <c r="E72" s="96"/>
      <c r="F72" s="45">
        <v>0.4</v>
      </c>
      <c r="G72" s="46">
        <v>10</v>
      </c>
      <c r="H72" s="45">
        <v>4</v>
      </c>
      <c r="I72" s="45">
        <v>4.24</v>
      </c>
      <c r="J72" s="46">
        <v>120</v>
      </c>
      <c r="K72" s="47" t="s">
        <v>147</v>
      </c>
      <c r="L72" s="46">
        <v>50</v>
      </c>
      <c r="M72" s="112" t="s">
        <v>157</v>
      </c>
      <c r="N72" s="98"/>
      <c r="O72" s="98"/>
      <c r="P72" s="98"/>
      <c r="Q72" s="96"/>
      <c r="R72" s="48"/>
      <c r="S72" s="48"/>
      <c r="T72" s="49" t="s">
        <v>65</v>
      </c>
      <c r="U72" s="50">
        <v>0</v>
      </c>
      <c r="V72" s="51">
        <f t="shared" si="2"/>
        <v>0</v>
      </c>
      <c r="W72" s="52" t="str">
        <f t="shared" si="3"/>
        <v/>
      </c>
      <c r="X72" s="53"/>
      <c r="Y72" s="54"/>
    </row>
    <row r="73" spans="1:25" x14ac:dyDescent="0.25">
      <c r="A73" s="44" t="s">
        <v>158</v>
      </c>
      <c r="B73" s="44" t="s">
        <v>159</v>
      </c>
      <c r="C73" s="43">
        <v>4301011443</v>
      </c>
      <c r="D73" s="95">
        <v>4680115881303</v>
      </c>
      <c r="E73" s="96"/>
      <c r="F73" s="45">
        <v>0.45</v>
      </c>
      <c r="G73" s="46">
        <v>10</v>
      </c>
      <c r="H73" s="45">
        <v>4.5</v>
      </c>
      <c r="I73" s="45">
        <v>4.71</v>
      </c>
      <c r="J73" s="46">
        <v>120</v>
      </c>
      <c r="K73" s="47" t="s">
        <v>134</v>
      </c>
      <c r="L73" s="46">
        <v>50</v>
      </c>
      <c r="M73" s="112" t="s">
        <v>160</v>
      </c>
      <c r="N73" s="98"/>
      <c r="O73" s="98"/>
      <c r="P73" s="98"/>
      <c r="Q73" s="96"/>
      <c r="R73" s="48"/>
      <c r="S73" s="48"/>
      <c r="T73" s="49" t="s">
        <v>65</v>
      </c>
      <c r="U73" s="50">
        <v>0</v>
      </c>
      <c r="V73" s="51">
        <f t="shared" si="2"/>
        <v>0</v>
      </c>
      <c r="W73" s="52" t="str">
        <f t="shared" si="3"/>
        <v/>
      </c>
      <c r="X73" s="53"/>
      <c r="Y73" s="54"/>
    </row>
    <row r="74" spans="1:25" x14ac:dyDescent="0.25">
      <c r="A74" s="44" t="s">
        <v>161</v>
      </c>
      <c r="B74" s="44" t="s">
        <v>162</v>
      </c>
      <c r="C74" s="43">
        <v>4301011414</v>
      </c>
      <c r="D74" s="95">
        <v>4607091381986</v>
      </c>
      <c r="E74" s="96"/>
      <c r="F74" s="45">
        <v>0.5</v>
      </c>
      <c r="G74" s="46">
        <v>10</v>
      </c>
      <c r="H74" s="45">
        <v>5</v>
      </c>
      <c r="I74" s="45">
        <v>5.24</v>
      </c>
      <c r="J74" s="46">
        <v>120</v>
      </c>
      <c r="K74" s="47" t="s">
        <v>110</v>
      </c>
      <c r="L74" s="46">
        <v>45</v>
      </c>
      <c r="M74" s="112" t="s">
        <v>163</v>
      </c>
      <c r="N74" s="98"/>
      <c r="O74" s="98"/>
      <c r="P74" s="98"/>
      <c r="Q74" s="96"/>
      <c r="R74" s="48"/>
      <c r="S74" s="48"/>
      <c r="T74" s="49" t="s">
        <v>65</v>
      </c>
      <c r="U74" s="50">
        <v>37</v>
      </c>
      <c r="V74" s="51">
        <f t="shared" si="2"/>
        <v>41.92</v>
      </c>
      <c r="W74" s="52">
        <f t="shared" si="3"/>
        <v>8.4330000000000002E-2</v>
      </c>
      <c r="X74" s="53"/>
      <c r="Y74" s="54"/>
    </row>
    <row r="75" spans="1:25" x14ac:dyDescent="0.25">
      <c r="A75" s="44" t="s">
        <v>164</v>
      </c>
      <c r="B75" s="44" t="s">
        <v>165</v>
      </c>
      <c r="C75" s="43">
        <v>4301011352</v>
      </c>
      <c r="D75" s="95">
        <v>4607091388466</v>
      </c>
      <c r="E75" s="96"/>
      <c r="F75" s="45">
        <v>0.45</v>
      </c>
      <c r="G75" s="46">
        <v>6</v>
      </c>
      <c r="H75" s="45">
        <v>2.7</v>
      </c>
      <c r="I75" s="45">
        <v>2.9</v>
      </c>
      <c r="J75" s="46">
        <v>156</v>
      </c>
      <c r="K75" s="47" t="s">
        <v>147</v>
      </c>
      <c r="L75" s="46">
        <v>45</v>
      </c>
      <c r="M75" s="99" t="s">
        <v>166</v>
      </c>
      <c r="N75" s="98"/>
      <c r="O75" s="98"/>
      <c r="P75" s="98"/>
      <c r="Q75" s="96"/>
      <c r="R75" s="48"/>
      <c r="S75" s="48"/>
      <c r="T75" s="49" t="s">
        <v>65</v>
      </c>
      <c r="U75" s="50">
        <v>0</v>
      </c>
      <c r="V75" s="51">
        <f t="shared" si="2"/>
        <v>0</v>
      </c>
      <c r="W75" s="52" t="str">
        <f>IFERROR(IF(V75=0,"",ROUNDUP(V75/H75,0)*0.00753),"")</f>
        <v/>
      </c>
      <c r="X75" s="53"/>
      <c r="Y75" s="54"/>
    </row>
    <row r="76" spans="1:25" x14ac:dyDescent="0.25">
      <c r="A76" s="44" t="s">
        <v>167</v>
      </c>
      <c r="B76" s="44" t="s">
        <v>168</v>
      </c>
      <c r="C76" s="43">
        <v>4301011417</v>
      </c>
      <c r="D76" s="95">
        <v>4680115880269</v>
      </c>
      <c r="E76" s="96"/>
      <c r="F76" s="45">
        <v>0.375</v>
      </c>
      <c r="G76" s="46">
        <v>10</v>
      </c>
      <c r="H76" s="45">
        <v>3.75</v>
      </c>
      <c r="I76" s="45">
        <v>3.99</v>
      </c>
      <c r="J76" s="46">
        <v>120</v>
      </c>
      <c r="K76" s="47" t="s">
        <v>147</v>
      </c>
      <c r="L76" s="46">
        <v>50</v>
      </c>
      <c r="M76" s="99" t="s">
        <v>169</v>
      </c>
      <c r="N76" s="98"/>
      <c r="O76" s="98"/>
      <c r="P76" s="98"/>
      <c r="Q76" s="96"/>
      <c r="R76" s="48"/>
      <c r="S76" s="48"/>
      <c r="T76" s="49" t="s">
        <v>65</v>
      </c>
      <c r="U76" s="50">
        <v>0</v>
      </c>
      <c r="V76" s="51">
        <f t="shared" si="2"/>
        <v>0</v>
      </c>
      <c r="W76" s="52" t="str">
        <f>IFERROR(IF(V76=0,"",ROUNDUP(V76/H76,0)*0.00937),"")</f>
        <v/>
      </c>
      <c r="X76" s="53"/>
      <c r="Y76" s="54"/>
    </row>
    <row r="77" spans="1:25" x14ac:dyDescent="0.25">
      <c r="A77" s="44" t="s">
        <v>170</v>
      </c>
      <c r="B77" s="44" t="s">
        <v>171</v>
      </c>
      <c r="C77" s="43">
        <v>4301011415</v>
      </c>
      <c r="D77" s="95">
        <v>4680115880429</v>
      </c>
      <c r="E77" s="96"/>
      <c r="F77" s="45">
        <v>0.45</v>
      </c>
      <c r="G77" s="46">
        <v>10</v>
      </c>
      <c r="H77" s="45">
        <v>4.5</v>
      </c>
      <c r="I77" s="45">
        <v>4.74</v>
      </c>
      <c r="J77" s="46">
        <v>120</v>
      </c>
      <c r="K77" s="47" t="s">
        <v>147</v>
      </c>
      <c r="L77" s="46">
        <v>50</v>
      </c>
      <c r="M77" s="97" t="s">
        <v>172</v>
      </c>
      <c r="N77" s="98"/>
      <c r="O77" s="98"/>
      <c r="P77" s="98"/>
      <c r="Q77" s="96"/>
      <c r="R77" s="48"/>
      <c r="S77" s="48"/>
      <c r="T77" s="49" t="s">
        <v>65</v>
      </c>
      <c r="U77" s="50">
        <v>0</v>
      </c>
      <c r="V77" s="51">
        <f t="shared" si="2"/>
        <v>0</v>
      </c>
      <c r="W77" s="52" t="str">
        <f>IFERROR(IF(V77=0,"",ROUNDUP(V77/H77,0)*0.00937),"")</f>
        <v/>
      </c>
      <c r="X77" s="53"/>
      <c r="Y77" s="54"/>
    </row>
    <row r="78" spans="1:25" x14ac:dyDescent="0.25">
      <c r="A78" s="44" t="s">
        <v>173</v>
      </c>
      <c r="B78" s="44" t="s">
        <v>174</v>
      </c>
      <c r="C78" s="43">
        <v>4301011462</v>
      </c>
      <c r="D78" s="95">
        <v>4680115881457</v>
      </c>
      <c r="E78" s="96"/>
      <c r="F78" s="45">
        <v>0.75</v>
      </c>
      <c r="G78" s="46">
        <v>6</v>
      </c>
      <c r="H78" s="45">
        <v>4.5</v>
      </c>
      <c r="I78" s="45">
        <v>4.74</v>
      </c>
      <c r="J78" s="46">
        <v>120</v>
      </c>
      <c r="K78" s="47" t="s">
        <v>147</v>
      </c>
      <c r="L78" s="46">
        <v>50</v>
      </c>
      <c r="M78" s="100" t="s">
        <v>175</v>
      </c>
      <c r="N78" s="101"/>
      <c r="O78" s="101"/>
      <c r="P78" s="101"/>
      <c r="Q78" s="102"/>
      <c r="R78" s="48"/>
      <c r="S78" s="48"/>
      <c r="T78" s="49" t="s">
        <v>65</v>
      </c>
      <c r="U78" s="50">
        <v>0</v>
      </c>
      <c r="V78" s="51">
        <f t="shared" si="2"/>
        <v>0</v>
      </c>
      <c r="W78" s="52" t="str">
        <f>IFERROR(IF(V78=0,"",ROUNDUP(V78/H78,0)*0.00937),"")</f>
        <v/>
      </c>
      <c r="X78" s="53"/>
      <c r="Y78" s="54"/>
    </row>
    <row r="79" spans="1:25" x14ac:dyDescent="0.25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9"/>
      <c r="M79" s="82" t="s">
        <v>66</v>
      </c>
      <c r="N79" s="83"/>
      <c r="O79" s="83"/>
      <c r="P79" s="83"/>
      <c r="Q79" s="83"/>
      <c r="R79" s="83"/>
      <c r="S79" s="84"/>
      <c r="T79" s="55" t="s">
        <v>67</v>
      </c>
      <c r="U79" s="56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13.65</v>
      </c>
      <c r="V79" s="5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14.684000000000001</v>
      </c>
      <c r="W79" s="56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0.14992</v>
      </c>
      <c r="X79" s="57"/>
      <c r="Y79" s="57"/>
    </row>
    <row r="80" spans="1:25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1"/>
      <c r="M80" s="82" t="s">
        <v>66</v>
      </c>
      <c r="N80" s="83"/>
      <c r="O80" s="83"/>
      <c r="P80" s="83"/>
      <c r="Q80" s="83"/>
      <c r="R80" s="83"/>
      <c r="S80" s="84"/>
      <c r="T80" s="55" t="s">
        <v>65</v>
      </c>
      <c r="U80" s="56">
        <f>IFERROR(SUM(U63:U78),"0")</f>
        <v>67</v>
      </c>
      <c r="V80" s="56">
        <f>IFERROR(SUM(V63:V78),"0")</f>
        <v>72.16</v>
      </c>
      <c r="W80" s="55"/>
      <c r="X80" s="57"/>
      <c r="Y80" s="57"/>
    </row>
    <row r="81" spans="1:25" x14ac:dyDescent="0.25">
      <c r="A81" s="93" t="s">
        <v>107</v>
      </c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42"/>
      <c r="Y81" s="42"/>
    </row>
    <row r="82" spans="1:25" x14ac:dyDescent="0.25">
      <c r="A82" s="44" t="s">
        <v>176</v>
      </c>
      <c r="B82" s="44" t="s">
        <v>177</v>
      </c>
      <c r="C82" s="43">
        <v>4301020204</v>
      </c>
      <c r="D82" s="95">
        <v>4607091388442</v>
      </c>
      <c r="E82" s="96"/>
      <c r="F82" s="45">
        <v>1.35</v>
      </c>
      <c r="G82" s="46">
        <v>8</v>
      </c>
      <c r="H82" s="45">
        <v>10.8</v>
      </c>
      <c r="I82" s="45">
        <v>11.28</v>
      </c>
      <c r="J82" s="46">
        <v>56</v>
      </c>
      <c r="K82" s="47" t="s">
        <v>110</v>
      </c>
      <c r="L82" s="46">
        <v>45</v>
      </c>
      <c r="M82" s="99" t="s">
        <v>178</v>
      </c>
      <c r="N82" s="98"/>
      <c r="O82" s="98"/>
      <c r="P82" s="98"/>
      <c r="Q82" s="96"/>
      <c r="R82" s="48"/>
      <c r="S82" s="48"/>
      <c r="T82" s="49" t="s">
        <v>65</v>
      </c>
      <c r="U82" s="50">
        <v>0</v>
      </c>
      <c r="V82" s="51">
        <f t="shared" ref="V82:V87" si="4">IFERROR(IF(U82="",0,CEILING((U82/$I82),1)*$I82),"")</f>
        <v>0</v>
      </c>
      <c r="W82" s="52" t="str">
        <f>IFERROR(IF(V82=0,"",ROUNDUP(V82/H82,0)*0.02175),"")</f>
        <v/>
      </c>
      <c r="X82" s="53"/>
      <c r="Y82" s="54"/>
    </row>
    <row r="83" spans="1:25" x14ac:dyDescent="0.25">
      <c r="A83" s="44" t="s">
        <v>179</v>
      </c>
      <c r="B83" s="44" t="s">
        <v>180</v>
      </c>
      <c r="C83" s="43">
        <v>4301020189</v>
      </c>
      <c r="D83" s="95">
        <v>4607091384789</v>
      </c>
      <c r="E83" s="96"/>
      <c r="F83" s="45">
        <v>1</v>
      </c>
      <c r="G83" s="46">
        <v>6</v>
      </c>
      <c r="H83" s="45">
        <v>6</v>
      </c>
      <c r="I83" s="45">
        <v>6.36</v>
      </c>
      <c r="J83" s="46">
        <v>104</v>
      </c>
      <c r="K83" s="47" t="s">
        <v>110</v>
      </c>
      <c r="L83" s="46">
        <v>45</v>
      </c>
      <c r="M83" s="99" t="s">
        <v>181</v>
      </c>
      <c r="N83" s="98"/>
      <c r="O83" s="98"/>
      <c r="P83" s="98"/>
      <c r="Q83" s="96"/>
      <c r="R83" s="48"/>
      <c r="S83" s="48"/>
      <c r="T83" s="49" t="s">
        <v>65</v>
      </c>
      <c r="U83" s="58">
        <v>40</v>
      </c>
      <c r="V83" s="51">
        <f t="shared" si="4"/>
        <v>44.52</v>
      </c>
      <c r="W83" s="52">
        <f>IFERROR(IF(V83=0,"",ROUNDUP(V83/H83,0)*0.01196),"")</f>
        <v>9.5680000000000001E-2</v>
      </c>
      <c r="X83" s="53"/>
      <c r="Y83" s="54"/>
    </row>
    <row r="84" spans="1:25" x14ac:dyDescent="0.25">
      <c r="A84" s="44" t="s">
        <v>182</v>
      </c>
      <c r="B84" s="44" t="s">
        <v>183</v>
      </c>
      <c r="C84" s="43">
        <v>4301020235</v>
      </c>
      <c r="D84" s="95">
        <v>4680115881488</v>
      </c>
      <c r="E84" s="96"/>
      <c r="F84" s="45">
        <v>1.35</v>
      </c>
      <c r="G84" s="46">
        <v>8</v>
      </c>
      <c r="H84" s="45">
        <v>10.8</v>
      </c>
      <c r="I84" s="45">
        <v>11.28</v>
      </c>
      <c r="J84" s="46">
        <v>48</v>
      </c>
      <c r="K84" s="47" t="s">
        <v>110</v>
      </c>
      <c r="L84" s="46">
        <v>50</v>
      </c>
      <c r="M84" s="99" t="s">
        <v>184</v>
      </c>
      <c r="N84" s="98"/>
      <c r="O84" s="98"/>
      <c r="P84" s="98"/>
      <c r="Q84" s="96"/>
      <c r="R84" s="48"/>
      <c r="S84" s="48"/>
      <c r="T84" s="49" t="s">
        <v>65</v>
      </c>
      <c r="U84" s="50">
        <v>0</v>
      </c>
      <c r="V84" s="51">
        <f t="shared" si="4"/>
        <v>0</v>
      </c>
      <c r="W84" s="52" t="str">
        <f>IFERROR(IF(V84=0,"",ROUNDUP(V84/H84,0)*0.02175),"")</f>
        <v/>
      </c>
      <c r="X84" s="53"/>
      <c r="Y84" s="54"/>
    </row>
    <row r="85" spans="1:25" x14ac:dyDescent="0.25">
      <c r="A85" s="44" t="s">
        <v>185</v>
      </c>
      <c r="B85" s="44" t="s">
        <v>186</v>
      </c>
      <c r="C85" s="43">
        <v>4301020183</v>
      </c>
      <c r="D85" s="95">
        <v>4607091384765</v>
      </c>
      <c r="E85" s="96"/>
      <c r="F85" s="45">
        <v>0.42</v>
      </c>
      <c r="G85" s="46">
        <v>6</v>
      </c>
      <c r="H85" s="45">
        <v>2.52</v>
      </c>
      <c r="I85" s="45">
        <v>2.72</v>
      </c>
      <c r="J85" s="46">
        <v>156</v>
      </c>
      <c r="K85" s="47" t="s">
        <v>110</v>
      </c>
      <c r="L85" s="46">
        <v>45</v>
      </c>
      <c r="M85" s="99" t="s">
        <v>187</v>
      </c>
      <c r="N85" s="98"/>
      <c r="O85" s="98"/>
      <c r="P85" s="98"/>
      <c r="Q85" s="96"/>
      <c r="R85" s="48"/>
      <c r="S85" s="48"/>
      <c r="T85" s="49" t="s">
        <v>65</v>
      </c>
      <c r="U85" s="50">
        <v>0</v>
      </c>
      <c r="V85" s="51">
        <f t="shared" si="4"/>
        <v>0</v>
      </c>
      <c r="W85" s="52" t="str">
        <f>IFERROR(IF(V85=0,"",ROUNDUP(V85/H85,0)*0.00753),"")</f>
        <v/>
      </c>
      <c r="X85" s="53"/>
      <c r="Y85" s="54"/>
    </row>
    <row r="86" spans="1:25" x14ac:dyDescent="0.25">
      <c r="A86" s="44" t="s">
        <v>188</v>
      </c>
      <c r="B86" s="44" t="s">
        <v>189</v>
      </c>
      <c r="C86" s="43">
        <v>4301020217</v>
      </c>
      <c r="D86" s="95">
        <v>4680115880658</v>
      </c>
      <c r="E86" s="96"/>
      <c r="F86" s="45">
        <v>0.4</v>
      </c>
      <c r="G86" s="46">
        <v>6</v>
      </c>
      <c r="H86" s="45">
        <v>2.4</v>
      </c>
      <c r="I86" s="45">
        <v>2.6</v>
      </c>
      <c r="J86" s="46">
        <v>156</v>
      </c>
      <c r="K86" s="47" t="s">
        <v>110</v>
      </c>
      <c r="L86" s="46">
        <v>50</v>
      </c>
      <c r="M86" s="99" t="s">
        <v>190</v>
      </c>
      <c r="N86" s="98"/>
      <c r="O86" s="98"/>
      <c r="P86" s="98"/>
      <c r="Q86" s="96"/>
      <c r="R86" s="48"/>
      <c r="S86" s="48"/>
      <c r="T86" s="49" t="s">
        <v>65</v>
      </c>
      <c r="U86" s="50">
        <v>0</v>
      </c>
      <c r="V86" s="51">
        <f t="shared" si="4"/>
        <v>0</v>
      </c>
      <c r="W86" s="52" t="str">
        <f>IFERROR(IF(V86=0,"",ROUNDUP(V86/H86,0)*0.00753),"")</f>
        <v/>
      </c>
      <c r="X86" s="53"/>
      <c r="Y86" s="54"/>
    </row>
    <row r="87" spans="1:25" x14ac:dyDescent="0.25">
      <c r="A87" s="44" t="s">
        <v>191</v>
      </c>
      <c r="B87" s="44" t="s">
        <v>192</v>
      </c>
      <c r="C87" s="43">
        <v>4301020223</v>
      </c>
      <c r="D87" s="95">
        <v>4607091381962</v>
      </c>
      <c r="E87" s="96"/>
      <c r="F87" s="45">
        <v>0.5</v>
      </c>
      <c r="G87" s="46">
        <v>6</v>
      </c>
      <c r="H87" s="45">
        <v>3</v>
      </c>
      <c r="I87" s="45">
        <v>3.2</v>
      </c>
      <c r="J87" s="46">
        <v>156</v>
      </c>
      <c r="K87" s="47" t="s">
        <v>110</v>
      </c>
      <c r="L87" s="46">
        <v>50</v>
      </c>
      <c r="M87" s="100" t="s">
        <v>193</v>
      </c>
      <c r="N87" s="101"/>
      <c r="O87" s="101"/>
      <c r="P87" s="101"/>
      <c r="Q87" s="102"/>
      <c r="R87" s="48"/>
      <c r="S87" s="48"/>
      <c r="T87" s="49" t="s">
        <v>65</v>
      </c>
      <c r="U87" s="50">
        <v>5</v>
      </c>
      <c r="V87" s="51">
        <f t="shared" si="4"/>
        <v>6.4</v>
      </c>
      <c r="W87" s="52">
        <f>IFERROR(IF(V87=0,"",ROUNDUP(V87/H87,0)*0.00753),"")</f>
        <v>2.2589999999999999E-2</v>
      </c>
      <c r="X87" s="53"/>
      <c r="Y87" s="54"/>
    </row>
    <row r="88" spans="1:25" x14ac:dyDescent="0.25">
      <c r="A88" s="77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9"/>
      <c r="M88" s="82" t="s">
        <v>66</v>
      </c>
      <c r="N88" s="83"/>
      <c r="O88" s="83"/>
      <c r="P88" s="83"/>
      <c r="Q88" s="83"/>
      <c r="R88" s="83"/>
      <c r="S88" s="84"/>
      <c r="T88" s="55" t="s">
        <v>67</v>
      </c>
      <c r="U88" s="56">
        <f>IFERROR(U82/H82,"0")+IFERROR(U83/H83,"0")+IFERROR(U84/H84,"0")+IFERROR(U85/H85,"0")+IFERROR(U86/H86,"0")+IFERROR(U87/H87,"0")</f>
        <v>8.3333333333333339</v>
      </c>
      <c r="V88" s="56">
        <f>IFERROR(V82/H82,"0")+IFERROR(V83/H83,"0")+IFERROR(V84/H84,"0")+IFERROR(V85/H85,"0")+IFERROR(V86/H86,"0")+IFERROR(V87/H87,"0")</f>
        <v>9.5533333333333346</v>
      </c>
      <c r="W88" s="56">
        <f>IFERROR(IF(W82="",0,W82),"0")+IFERROR(IF(W83="",0,W83),"0")+IFERROR(IF(W84="",0,W84),"0")+IFERROR(IF(W85="",0,W85),"0")+IFERROR(IF(W86="",0,W86),"0")+IFERROR(IF(W87="",0,W87),"0")</f>
        <v>0.11827</v>
      </c>
      <c r="X88" s="57"/>
      <c r="Y88" s="57"/>
    </row>
    <row r="89" spans="1:25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M89" s="82" t="s">
        <v>66</v>
      </c>
      <c r="N89" s="83"/>
      <c r="O89" s="83"/>
      <c r="P89" s="83"/>
      <c r="Q89" s="83"/>
      <c r="R89" s="83"/>
      <c r="S89" s="84"/>
      <c r="T89" s="55" t="s">
        <v>65</v>
      </c>
      <c r="U89" s="56">
        <f>IFERROR(SUM(U82:U87),"0")</f>
        <v>45</v>
      </c>
      <c r="V89" s="56">
        <f>IFERROR(SUM(V82:V87),"0")</f>
        <v>50.92</v>
      </c>
      <c r="W89" s="55"/>
      <c r="X89" s="57"/>
      <c r="Y89" s="57"/>
    </row>
    <row r="90" spans="1:25" x14ac:dyDescent="0.25">
      <c r="A90" s="93" t="s">
        <v>60</v>
      </c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42"/>
      <c r="Y90" s="42"/>
    </row>
    <row r="91" spans="1:25" x14ac:dyDescent="0.25">
      <c r="A91" s="44" t="s">
        <v>194</v>
      </c>
      <c r="B91" s="44" t="s">
        <v>195</v>
      </c>
      <c r="C91" s="43">
        <v>4301030895</v>
      </c>
      <c r="D91" s="95">
        <v>4607091387667</v>
      </c>
      <c r="E91" s="96"/>
      <c r="F91" s="45">
        <v>0.9</v>
      </c>
      <c r="G91" s="46">
        <v>10</v>
      </c>
      <c r="H91" s="45">
        <v>9</v>
      </c>
      <c r="I91" s="45">
        <v>9.6300000000000008</v>
      </c>
      <c r="J91" s="46">
        <v>56</v>
      </c>
      <c r="K91" s="47" t="s">
        <v>110</v>
      </c>
      <c r="L91" s="46">
        <v>40</v>
      </c>
      <c r="M91" s="103" t="s">
        <v>196</v>
      </c>
      <c r="N91" s="98"/>
      <c r="O91" s="98"/>
      <c r="P91" s="98"/>
      <c r="Q91" s="96"/>
      <c r="R91" s="48"/>
      <c r="S91" s="48"/>
      <c r="T91" s="49" t="s">
        <v>65</v>
      </c>
      <c r="U91" s="50">
        <v>0</v>
      </c>
      <c r="V91" s="51">
        <f t="shared" ref="V91:V99" si="5">IFERROR(IF(U91="",0,CEILING((U91/$I91),1)*$I91),"")</f>
        <v>0</v>
      </c>
      <c r="W91" s="52" t="str">
        <f>IFERROR(IF(V91=0,"",ROUNDUP(V91/H91,0)*0.02175),"")</f>
        <v/>
      </c>
      <c r="X91" s="53"/>
      <c r="Y91" s="54"/>
    </row>
    <row r="92" spans="1:25" x14ac:dyDescent="0.25">
      <c r="A92" s="44" t="s">
        <v>197</v>
      </c>
      <c r="B92" s="44" t="s">
        <v>198</v>
      </c>
      <c r="C92" s="43">
        <v>4301030961</v>
      </c>
      <c r="D92" s="95">
        <v>4607091387636</v>
      </c>
      <c r="E92" s="96"/>
      <c r="F92" s="45">
        <v>0.7</v>
      </c>
      <c r="G92" s="46">
        <v>6</v>
      </c>
      <c r="H92" s="45">
        <v>4.2</v>
      </c>
      <c r="I92" s="45">
        <v>4.5</v>
      </c>
      <c r="J92" s="46">
        <v>120</v>
      </c>
      <c r="K92" s="47" t="s">
        <v>63</v>
      </c>
      <c r="L92" s="46">
        <v>40</v>
      </c>
      <c r="M92" s="103" t="s">
        <v>199</v>
      </c>
      <c r="N92" s="98"/>
      <c r="O92" s="98"/>
      <c r="P92" s="98"/>
      <c r="Q92" s="96"/>
      <c r="R92" s="48"/>
      <c r="S92" s="48"/>
      <c r="T92" s="49" t="s">
        <v>65</v>
      </c>
      <c r="U92" s="50">
        <v>0</v>
      </c>
      <c r="V92" s="51">
        <f t="shared" si="5"/>
        <v>0</v>
      </c>
      <c r="W92" s="52" t="str">
        <f>IFERROR(IF(V92=0,"",ROUNDUP(V92/H92,0)*0.00937),"")</f>
        <v/>
      </c>
      <c r="X92" s="53"/>
      <c r="Y92" s="54"/>
    </row>
    <row r="93" spans="1:25" x14ac:dyDescent="0.25">
      <c r="A93" s="44" t="s">
        <v>200</v>
      </c>
      <c r="B93" s="44" t="s">
        <v>201</v>
      </c>
      <c r="C93" s="43">
        <v>4301031078</v>
      </c>
      <c r="D93" s="95">
        <v>4607091384727</v>
      </c>
      <c r="E93" s="96"/>
      <c r="F93" s="45">
        <v>0.8</v>
      </c>
      <c r="G93" s="46">
        <v>6</v>
      </c>
      <c r="H93" s="45">
        <v>4.8</v>
      </c>
      <c r="I93" s="45">
        <v>5.16</v>
      </c>
      <c r="J93" s="46">
        <v>104</v>
      </c>
      <c r="K93" s="47" t="s">
        <v>63</v>
      </c>
      <c r="L93" s="46">
        <v>45</v>
      </c>
      <c r="M93" s="99" t="s">
        <v>202</v>
      </c>
      <c r="N93" s="98"/>
      <c r="O93" s="98"/>
      <c r="P93" s="98"/>
      <c r="Q93" s="96"/>
      <c r="R93" s="48"/>
      <c r="S93" s="48"/>
      <c r="T93" s="49" t="s">
        <v>65</v>
      </c>
      <c r="U93" s="50">
        <v>0</v>
      </c>
      <c r="V93" s="51">
        <f t="shared" si="5"/>
        <v>0</v>
      </c>
      <c r="W93" s="52" t="str">
        <f>IFERROR(IF(V93=0,"",ROUNDUP(V93/H93,0)*0.01196),"")</f>
        <v/>
      </c>
      <c r="X93" s="53"/>
      <c r="Y93" s="54"/>
    </row>
    <row r="94" spans="1:25" x14ac:dyDescent="0.25">
      <c r="A94" s="44" t="s">
        <v>203</v>
      </c>
      <c r="B94" s="44" t="s">
        <v>204</v>
      </c>
      <c r="C94" s="43">
        <v>4301031080</v>
      </c>
      <c r="D94" s="95">
        <v>4607091386745</v>
      </c>
      <c r="E94" s="96"/>
      <c r="F94" s="45">
        <v>0.8</v>
      </c>
      <c r="G94" s="46">
        <v>6</v>
      </c>
      <c r="H94" s="45">
        <v>4.8</v>
      </c>
      <c r="I94" s="45">
        <v>5.16</v>
      </c>
      <c r="J94" s="46">
        <v>104</v>
      </c>
      <c r="K94" s="47" t="s">
        <v>63</v>
      </c>
      <c r="L94" s="46">
        <v>45</v>
      </c>
      <c r="M94" s="99" t="s">
        <v>205</v>
      </c>
      <c r="N94" s="98"/>
      <c r="O94" s="98"/>
      <c r="P94" s="98"/>
      <c r="Q94" s="96"/>
      <c r="R94" s="48"/>
      <c r="S94" s="48"/>
      <c r="T94" s="49" t="s">
        <v>65</v>
      </c>
      <c r="U94" s="50">
        <v>0</v>
      </c>
      <c r="V94" s="51">
        <f t="shared" si="5"/>
        <v>0</v>
      </c>
      <c r="W94" s="52" t="str">
        <f>IFERROR(IF(V94=0,"",ROUNDUP(V94/H94,0)*0.01196),"")</f>
        <v/>
      </c>
      <c r="X94" s="53"/>
      <c r="Y94" s="54"/>
    </row>
    <row r="95" spans="1:25" x14ac:dyDescent="0.25">
      <c r="A95" s="44" t="s">
        <v>206</v>
      </c>
      <c r="B95" s="44" t="s">
        <v>207</v>
      </c>
      <c r="C95" s="43">
        <v>4301030963</v>
      </c>
      <c r="D95" s="95">
        <v>4607091382426</v>
      </c>
      <c r="E95" s="96"/>
      <c r="F95" s="45">
        <v>0.9</v>
      </c>
      <c r="G95" s="46">
        <v>10</v>
      </c>
      <c r="H95" s="45">
        <v>9</v>
      </c>
      <c r="I95" s="45">
        <v>9.6300000000000008</v>
      </c>
      <c r="J95" s="46">
        <v>56</v>
      </c>
      <c r="K95" s="47" t="s">
        <v>63</v>
      </c>
      <c r="L95" s="46">
        <v>40</v>
      </c>
      <c r="M95" s="103" t="s">
        <v>208</v>
      </c>
      <c r="N95" s="98"/>
      <c r="O95" s="98"/>
      <c r="P95" s="98"/>
      <c r="Q95" s="96"/>
      <c r="R95" s="48"/>
      <c r="S95" s="48"/>
      <c r="T95" s="49" t="s">
        <v>65</v>
      </c>
      <c r="U95" s="50">
        <v>200</v>
      </c>
      <c r="V95" s="51">
        <f t="shared" si="5"/>
        <v>202.23000000000002</v>
      </c>
      <c r="W95" s="52">
        <f>IFERROR(IF(V95=0,"",ROUNDUP(V95/H95,0)*0.02175),"")</f>
        <v>0.50024999999999997</v>
      </c>
      <c r="X95" s="53"/>
      <c r="Y95" s="54"/>
    </row>
    <row r="96" spans="1:25" x14ac:dyDescent="0.25">
      <c r="A96" s="44" t="s">
        <v>209</v>
      </c>
      <c r="B96" s="44" t="s">
        <v>210</v>
      </c>
      <c r="C96" s="43">
        <v>4301030962</v>
      </c>
      <c r="D96" s="95">
        <v>4607091386547</v>
      </c>
      <c r="E96" s="96"/>
      <c r="F96" s="45">
        <v>0.35</v>
      </c>
      <c r="G96" s="46">
        <v>8</v>
      </c>
      <c r="H96" s="45">
        <v>2.8</v>
      </c>
      <c r="I96" s="45">
        <v>2.94</v>
      </c>
      <c r="J96" s="46">
        <v>234</v>
      </c>
      <c r="K96" s="47" t="s">
        <v>63</v>
      </c>
      <c r="L96" s="46">
        <v>40</v>
      </c>
      <c r="M96" s="99" t="s">
        <v>211</v>
      </c>
      <c r="N96" s="98"/>
      <c r="O96" s="98"/>
      <c r="P96" s="98"/>
      <c r="Q96" s="96"/>
      <c r="R96" s="48"/>
      <c r="S96" s="48"/>
      <c r="T96" s="49" t="s">
        <v>65</v>
      </c>
      <c r="U96" s="50">
        <v>0</v>
      </c>
      <c r="V96" s="51">
        <f t="shared" si="5"/>
        <v>0</v>
      </c>
      <c r="W96" s="52" t="str">
        <f>IFERROR(IF(V96=0,"",ROUNDUP(V96/H96,0)*0.00502),"")</f>
        <v/>
      </c>
      <c r="X96" s="53"/>
      <c r="Y96" s="54"/>
    </row>
    <row r="97" spans="1:25" x14ac:dyDescent="0.25">
      <c r="A97" s="44" t="s">
        <v>212</v>
      </c>
      <c r="B97" s="44" t="s">
        <v>213</v>
      </c>
      <c r="C97" s="43">
        <v>4301031077</v>
      </c>
      <c r="D97" s="95">
        <v>4607091384703</v>
      </c>
      <c r="E97" s="96"/>
      <c r="F97" s="45">
        <v>0.35</v>
      </c>
      <c r="G97" s="46">
        <v>6</v>
      </c>
      <c r="H97" s="45">
        <v>2.1</v>
      </c>
      <c r="I97" s="45">
        <v>2.2000000000000002</v>
      </c>
      <c r="J97" s="46">
        <v>234</v>
      </c>
      <c r="K97" s="47" t="s">
        <v>63</v>
      </c>
      <c r="L97" s="46">
        <v>45</v>
      </c>
      <c r="M97" s="99" t="s">
        <v>214</v>
      </c>
      <c r="N97" s="98"/>
      <c r="O97" s="98"/>
      <c r="P97" s="98"/>
      <c r="Q97" s="96"/>
      <c r="R97" s="48"/>
      <c r="S97" s="48"/>
      <c r="T97" s="49" t="s">
        <v>65</v>
      </c>
      <c r="U97" s="50">
        <v>0</v>
      </c>
      <c r="V97" s="51">
        <f t="shared" si="5"/>
        <v>0</v>
      </c>
      <c r="W97" s="52" t="str">
        <f>IFERROR(IF(V97=0,"",ROUNDUP(V97/H97,0)*0.00502),"")</f>
        <v/>
      </c>
      <c r="X97" s="53"/>
      <c r="Y97" s="54"/>
    </row>
    <row r="98" spans="1:25" x14ac:dyDescent="0.25">
      <c r="A98" s="44" t="s">
        <v>215</v>
      </c>
      <c r="B98" s="44" t="s">
        <v>216</v>
      </c>
      <c r="C98" s="43">
        <v>4301031079</v>
      </c>
      <c r="D98" s="95">
        <v>4607091384734</v>
      </c>
      <c r="E98" s="96"/>
      <c r="F98" s="45">
        <v>0.35</v>
      </c>
      <c r="G98" s="46">
        <v>6</v>
      </c>
      <c r="H98" s="45">
        <v>2.1</v>
      </c>
      <c r="I98" s="45">
        <v>2.2000000000000002</v>
      </c>
      <c r="J98" s="46">
        <v>234</v>
      </c>
      <c r="K98" s="47" t="s">
        <v>63</v>
      </c>
      <c r="L98" s="46">
        <v>45</v>
      </c>
      <c r="M98" s="99" t="s">
        <v>217</v>
      </c>
      <c r="N98" s="98"/>
      <c r="O98" s="98"/>
      <c r="P98" s="98"/>
      <c r="Q98" s="96"/>
      <c r="R98" s="48"/>
      <c r="S98" s="48"/>
      <c r="T98" s="49" t="s">
        <v>65</v>
      </c>
      <c r="U98" s="50">
        <v>0</v>
      </c>
      <c r="V98" s="51">
        <f t="shared" si="5"/>
        <v>0</v>
      </c>
      <c r="W98" s="52" t="str">
        <f>IFERROR(IF(V98=0,"",ROUNDUP(V98/H98,0)*0.00502),"")</f>
        <v/>
      </c>
      <c r="X98" s="53"/>
      <c r="Y98" s="54"/>
    </row>
    <row r="99" spans="1:25" x14ac:dyDescent="0.25">
      <c r="A99" s="44" t="s">
        <v>218</v>
      </c>
      <c r="B99" s="44" t="s">
        <v>219</v>
      </c>
      <c r="C99" s="43">
        <v>4301030964</v>
      </c>
      <c r="D99" s="95">
        <v>4607091382464</v>
      </c>
      <c r="E99" s="96"/>
      <c r="F99" s="45">
        <v>0.35</v>
      </c>
      <c r="G99" s="46">
        <v>8</v>
      </c>
      <c r="H99" s="45">
        <v>2.8</v>
      </c>
      <c r="I99" s="45">
        <v>2.964</v>
      </c>
      <c r="J99" s="46">
        <v>234</v>
      </c>
      <c r="K99" s="47" t="s">
        <v>63</v>
      </c>
      <c r="L99" s="46">
        <v>40</v>
      </c>
      <c r="M99" s="100" t="s">
        <v>220</v>
      </c>
      <c r="N99" s="101"/>
      <c r="O99" s="101"/>
      <c r="P99" s="101"/>
      <c r="Q99" s="102"/>
      <c r="R99" s="48"/>
      <c r="S99" s="48"/>
      <c r="T99" s="49" t="s">
        <v>65</v>
      </c>
      <c r="U99" s="50">
        <v>0</v>
      </c>
      <c r="V99" s="51">
        <f t="shared" si="5"/>
        <v>0</v>
      </c>
      <c r="W99" s="52" t="str">
        <f>IFERROR(IF(V99=0,"",ROUNDUP(V99/H99,0)*0.00502),"")</f>
        <v/>
      </c>
      <c r="X99" s="53"/>
      <c r="Y99" s="54"/>
    </row>
    <row r="100" spans="1:25" x14ac:dyDescent="0.25">
      <c r="A100" s="77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9"/>
      <c r="M100" s="82" t="s">
        <v>66</v>
      </c>
      <c r="N100" s="83"/>
      <c r="O100" s="83"/>
      <c r="P100" s="83"/>
      <c r="Q100" s="83"/>
      <c r="R100" s="83"/>
      <c r="S100" s="84"/>
      <c r="T100" s="55" t="s">
        <v>67</v>
      </c>
      <c r="U100" s="56">
        <f>IFERROR(U91/H91,"0")+IFERROR(U92/H92,"0")+IFERROR(U93/H93,"0")+IFERROR(U94/H94,"0")+IFERROR(U95/H95,"0")+IFERROR(U96/H96,"0")+IFERROR(U97/H97,"0")+IFERROR(U98/H98,"0")+IFERROR(U99/H99,"0")</f>
        <v>22.222222222222221</v>
      </c>
      <c r="V100" s="56">
        <f>IFERROR(V91/H91,"0")+IFERROR(V92/H92,"0")+IFERROR(V93/H93,"0")+IFERROR(V94/H94,"0")+IFERROR(V95/H95,"0")+IFERROR(V96/H96,"0")+IFERROR(V97/H97,"0")+IFERROR(V98/H98,"0")+IFERROR(V99/H99,"0")</f>
        <v>22.470000000000002</v>
      </c>
      <c r="W100" s="56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0.50024999999999997</v>
      </c>
      <c r="X100" s="57"/>
      <c r="Y100" s="57"/>
    </row>
    <row r="101" spans="1:25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82" t="s">
        <v>66</v>
      </c>
      <c r="N101" s="83"/>
      <c r="O101" s="83"/>
      <c r="P101" s="83"/>
      <c r="Q101" s="83"/>
      <c r="R101" s="83"/>
      <c r="S101" s="84"/>
      <c r="T101" s="55" t="s">
        <v>65</v>
      </c>
      <c r="U101" s="56">
        <f>IFERROR(SUM(U91:U99),"0")</f>
        <v>200</v>
      </c>
      <c r="V101" s="56">
        <f>IFERROR(SUM(V91:V99),"0")</f>
        <v>202.23000000000002</v>
      </c>
      <c r="W101" s="55"/>
      <c r="X101" s="57"/>
      <c r="Y101" s="57"/>
    </row>
    <row r="102" spans="1:25" x14ac:dyDescent="0.25">
      <c r="A102" s="93" t="s">
        <v>68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2"/>
      <c r="Y102" s="42"/>
    </row>
    <row r="103" spans="1:25" x14ac:dyDescent="0.25">
      <c r="A103" s="44" t="s">
        <v>221</v>
      </c>
      <c r="B103" s="44" t="s">
        <v>222</v>
      </c>
      <c r="C103" s="43">
        <v>4301051437</v>
      </c>
      <c r="D103" s="95">
        <v>4607091386967</v>
      </c>
      <c r="E103" s="96"/>
      <c r="F103" s="45">
        <v>1.35</v>
      </c>
      <c r="G103" s="46">
        <v>6</v>
      </c>
      <c r="H103" s="45">
        <v>8.1</v>
      </c>
      <c r="I103" s="45">
        <v>8.6639999999999997</v>
      </c>
      <c r="J103" s="46">
        <v>56</v>
      </c>
      <c r="K103" s="47" t="s">
        <v>147</v>
      </c>
      <c r="L103" s="46">
        <v>45</v>
      </c>
      <c r="M103" s="112" t="s">
        <v>223</v>
      </c>
      <c r="N103" s="98"/>
      <c r="O103" s="98"/>
      <c r="P103" s="98"/>
      <c r="Q103" s="96"/>
      <c r="R103" s="48"/>
      <c r="S103" s="48"/>
      <c r="T103" s="49" t="s">
        <v>65</v>
      </c>
      <c r="U103" s="50">
        <v>0</v>
      </c>
      <c r="V103" s="51">
        <f t="shared" ref="V103:V109" si="6">IFERROR(IF(U103="",0,CEILING((U103/$I103),1)*$I103),"")</f>
        <v>0</v>
      </c>
      <c r="W103" s="52" t="str">
        <f>IFERROR(IF(V103=0,"",ROUNDUP(V103/H103,0)*0.02175),"")</f>
        <v/>
      </c>
      <c r="X103" s="53"/>
      <c r="Y103" s="54"/>
    </row>
    <row r="104" spans="1:25" x14ac:dyDescent="0.25">
      <c r="A104" s="44" t="s">
        <v>224</v>
      </c>
      <c r="B104" s="44" t="s">
        <v>225</v>
      </c>
      <c r="C104" s="43">
        <v>4301051311</v>
      </c>
      <c r="D104" s="95">
        <v>4607091385304</v>
      </c>
      <c r="E104" s="96"/>
      <c r="F104" s="45">
        <v>1.35</v>
      </c>
      <c r="G104" s="46">
        <v>6</v>
      </c>
      <c r="H104" s="45">
        <v>8.1</v>
      </c>
      <c r="I104" s="45">
        <v>8.6639999999999997</v>
      </c>
      <c r="J104" s="46">
        <v>56</v>
      </c>
      <c r="K104" s="47" t="s">
        <v>63</v>
      </c>
      <c r="L104" s="46">
        <v>40</v>
      </c>
      <c r="M104" s="99" t="s">
        <v>226</v>
      </c>
      <c r="N104" s="98"/>
      <c r="O104" s="98"/>
      <c r="P104" s="98"/>
      <c r="Q104" s="96"/>
      <c r="R104" s="48"/>
      <c r="S104" s="48"/>
      <c r="T104" s="49" t="s">
        <v>65</v>
      </c>
      <c r="U104" s="58">
        <v>8</v>
      </c>
      <c r="V104" s="51">
        <f t="shared" si="6"/>
        <v>8.6639999999999997</v>
      </c>
      <c r="W104" s="52">
        <f>IFERROR(IF(V104=0,"",ROUNDUP(V104/H104,0)*0.02175),"")</f>
        <v>4.3499999999999997E-2</v>
      </c>
      <c r="X104" s="53"/>
      <c r="Y104" s="54"/>
    </row>
    <row r="105" spans="1:25" x14ac:dyDescent="0.25">
      <c r="A105" s="44" t="s">
        <v>227</v>
      </c>
      <c r="B105" s="44" t="s">
        <v>228</v>
      </c>
      <c r="C105" s="43">
        <v>4301051306</v>
      </c>
      <c r="D105" s="95">
        <v>4607091386264</v>
      </c>
      <c r="E105" s="96"/>
      <c r="F105" s="45">
        <v>0.5</v>
      </c>
      <c r="G105" s="46">
        <v>6</v>
      </c>
      <c r="H105" s="45">
        <v>3</v>
      </c>
      <c r="I105" s="45">
        <v>3.278</v>
      </c>
      <c r="J105" s="46">
        <v>156</v>
      </c>
      <c r="K105" s="47" t="s">
        <v>63</v>
      </c>
      <c r="L105" s="46">
        <v>31</v>
      </c>
      <c r="M105" s="99" t="s">
        <v>229</v>
      </c>
      <c r="N105" s="98"/>
      <c r="O105" s="98"/>
      <c r="P105" s="98"/>
      <c r="Q105" s="96"/>
      <c r="R105" s="48"/>
      <c r="S105" s="48"/>
      <c r="T105" s="49" t="s">
        <v>65</v>
      </c>
      <c r="U105" s="50">
        <v>0</v>
      </c>
      <c r="V105" s="51">
        <f t="shared" si="6"/>
        <v>0</v>
      </c>
      <c r="W105" s="52" t="str">
        <f>IFERROR(IF(V105=0,"",ROUNDUP(V105/H105,0)*0.00753),"")</f>
        <v/>
      </c>
      <c r="X105" s="53"/>
      <c r="Y105" s="54"/>
    </row>
    <row r="106" spans="1:25" x14ac:dyDescent="0.25">
      <c r="A106" s="44" t="s">
        <v>230</v>
      </c>
      <c r="B106" s="44" t="s">
        <v>231</v>
      </c>
      <c r="C106" s="43">
        <v>4301051436</v>
      </c>
      <c r="D106" s="95">
        <v>4607091385731</v>
      </c>
      <c r="E106" s="96"/>
      <c r="F106" s="45">
        <v>0.45</v>
      </c>
      <c r="G106" s="46">
        <v>6</v>
      </c>
      <c r="H106" s="45">
        <v>2.7</v>
      </c>
      <c r="I106" s="45">
        <v>2.972</v>
      </c>
      <c r="J106" s="46">
        <v>156</v>
      </c>
      <c r="K106" s="47" t="s">
        <v>147</v>
      </c>
      <c r="L106" s="46">
        <v>45</v>
      </c>
      <c r="M106" s="112" t="s">
        <v>232</v>
      </c>
      <c r="N106" s="98"/>
      <c r="O106" s="98"/>
      <c r="P106" s="98"/>
      <c r="Q106" s="96"/>
      <c r="R106" s="48"/>
      <c r="S106" s="48"/>
      <c r="T106" s="49" t="s">
        <v>65</v>
      </c>
      <c r="U106" s="50">
        <v>0</v>
      </c>
      <c r="V106" s="51">
        <f t="shared" si="6"/>
        <v>0</v>
      </c>
      <c r="W106" s="52" t="str">
        <f>IFERROR(IF(V106=0,"",ROUNDUP(V106/H106,0)*0.00753),"")</f>
        <v/>
      </c>
      <c r="X106" s="53"/>
      <c r="Y106" s="54"/>
    </row>
    <row r="107" spans="1:25" x14ac:dyDescent="0.25">
      <c r="A107" s="44" t="s">
        <v>233</v>
      </c>
      <c r="B107" s="44" t="s">
        <v>234</v>
      </c>
      <c r="C107" s="43">
        <v>4301051439</v>
      </c>
      <c r="D107" s="95">
        <v>4680115880214</v>
      </c>
      <c r="E107" s="96"/>
      <c r="F107" s="45">
        <v>0.45</v>
      </c>
      <c r="G107" s="46">
        <v>6</v>
      </c>
      <c r="H107" s="45">
        <v>2.7</v>
      </c>
      <c r="I107" s="45">
        <v>2.988</v>
      </c>
      <c r="J107" s="46">
        <v>120</v>
      </c>
      <c r="K107" s="47" t="s">
        <v>147</v>
      </c>
      <c r="L107" s="46">
        <v>45</v>
      </c>
      <c r="M107" s="112" t="s">
        <v>235</v>
      </c>
      <c r="N107" s="98"/>
      <c r="O107" s="98"/>
      <c r="P107" s="98"/>
      <c r="Q107" s="96"/>
      <c r="R107" s="48"/>
      <c r="S107" s="48"/>
      <c r="T107" s="49" t="s">
        <v>65</v>
      </c>
      <c r="U107" s="50">
        <v>20</v>
      </c>
      <c r="V107" s="51">
        <f t="shared" si="6"/>
        <v>20.916</v>
      </c>
      <c r="W107" s="52">
        <f>IFERROR(IF(V107=0,"",ROUNDUP(V107/H107,0)*0.00937),"")</f>
        <v>7.4959999999999999E-2</v>
      </c>
      <c r="X107" s="53"/>
      <c r="Y107" s="54"/>
    </row>
    <row r="108" spans="1:25" x14ac:dyDescent="0.25">
      <c r="A108" s="44" t="s">
        <v>236</v>
      </c>
      <c r="B108" s="44" t="s">
        <v>237</v>
      </c>
      <c r="C108" s="43">
        <v>4301051438</v>
      </c>
      <c r="D108" s="95">
        <v>4680115880894</v>
      </c>
      <c r="E108" s="96"/>
      <c r="F108" s="45">
        <v>0.33</v>
      </c>
      <c r="G108" s="46">
        <v>6</v>
      </c>
      <c r="H108" s="45">
        <v>1.98</v>
      </c>
      <c r="I108" s="45">
        <v>2.258</v>
      </c>
      <c r="J108" s="46">
        <v>156</v>
      </c>
      <c r="K108" s="47" t="s">
        <v>147</v>
      </c>
      <c r="L108" s="46">
        <v>45</v>
      </c>
      <c r="M108" s="112" t="s">
        <v>238</v>
      </c>
      <c r="N108" s="98"/>
      <c r="O108" s="98"/>
      <c r="P108" s="98"/>
      <c r="Q108" s="96"/>
      <c r="R108" s="48"/>
      <c r="S108" s="48"/>
      <c r="T108" s="49" t="s">
        <v>65</v>
      </c>
      <c r="U108" s="50">
        <v>0</v>
      </c>
      <c r="V108" s="51">
        <f t="shared" si="6"/>
        <v>0</v>
      </c>
      <c r="W108" s="52" t="str">
        <f>IFERROR(IF(V108=0,"",ROUNDUP(V108/H108,0)*0.00753),"")</f>
        <v/>
      </c>
      <c r="X108" s="53"/>
      <c r="Y108" s="54"/>
    </row>
    <row r="109" spans="1:25" x14ac:dyDescent="0.25">
      <c r="A109" s="44" t="s">
        <v>239</v>
      </c>
      <c r="B109" s="44" t="s">
        <v>240</v>
      </c>
      <c r="C109" s="43">
        <v>4301051313</v>
      </c>
      <c r="D109" s="95">
        <v>4607091385427</v>
      </c>
      <c r="E109" s="96"/>
      <c r="F109" s="45">
        <v>0.5</v>
      </c>
      <c r="G109" s="46">
        <v>6</v>
      </c>
      <c r="H109" s="45">
        <v>3</v>
      </c>
      <c r="I109" s="45">
        <v>3.2719999999999998</v>
      </c>
      <c r="J109" s="46">
        <v>156</v>
      </c>
      <c r="K109" s="47" t="s">
        <v>63</v>
      </c>
      <c r="L109" s="46">
        <v>40</v>
      </c>
      <c r="M109" s="100" t="s">
        <v>241</v>
      </c>
      <c r="N109" s="101"/>
      <c r="O109" s="101"/>
      <c r="P109" s="101"/>
      <c r="Q109" s="102"/>
      <c r="R109" s="48"/>
      <c r="S109" s="48"/>
      <c r="T109" s="49" t="s">
        <v>65</v>
      </c>
      <c r="U109" s="50">
        <v>0</v>
      </c>
      <c r="V109" s="51">
        <f t="shared" si="6"/>
        <v>0</v>
      </c>
      <c r="W109" s="52" t="str">
        <f>IFERROR(IF(V109=0,"",ROUNDUP(V109/H109,0)*0.00753),"")</f>
        <v/>
      </c>
      <c r="X109" s="53"/>
      <c r="Y109" s="54"/>
    </row>
    <row r="110" spans="1:25" x14ac:dyDescent="0.25">
      <c r="A110" s="77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9"/>
      <c r="M110" s="82" t="s">
        <v>66</v>
      </c>
      <c r="N110" s="83"/>
      <c r="O110" s="83"/>
      <c r="P110" s="83"/>
      <c r="Q110" s="83"/>
      <c r="R110" s="83"/>
      <c r="S110" s="84"/>
      <c r="T110" s="55" t="s">
        <v>67</v>
      </c>
      <c r="U110" s="56">
        <f>IFERROR(U103/H103,"0")+IFERROR(U104/H104,"0")+IFERROR(U105/H105,"0")+IFERROR(U106/H106,"0")+IFERROR(U107/H107,"0")+IFERROR(U108/H108,"0")+IFERROR(U109/H109,"0")</f>
        <v>8.3950617283950617</v>
      </c>
      <c r="V110" s="56">
        <f>IFERROR(V103/H103,"0")+IFERROR(V104/H104,"0")+IFERROR(V105/H105,"0")+IFERROR(V106/H106,"0")+IFERROR(V107/H107,"0")+IFERROR(V108/H108,"0")+IFERROR(V109/H109,"0")</f>
        <v>8.8162962962962954</v>
      </c>
      <c r="W110" s="56">
        <f>IFERROR(IF(W103="",0,W103),"0")+IFERROR(IF(W104="",0,W104),"0")+IFERROR(IF(W105="",0,W105),"0")+IFERROR(IF(W106="",0,W106),"0")+IFERROR(IF(W107="",0,W107),"0")+IFERROR(IF(W108="",0,W108),"0")+IFERROR(IF(W109="",0,W109),"0")</f>
        <v>0.11846</v>
      </c>
      <c r="X110" s="57"/>
      <c r="Y110" s="57"/>
    </row>
    <row r="111" spans="1:25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1"/>
      <c r="M111" s="82" t="s">
        <v>66</v>
      </c>
      <c r="N111" s="83"/>
      <c r="O111" s="83"/>
      <c r="P111" s="83"/>
      <c r="Q111" s="83"/>
      <c r="R111" s="83"/>
      <c r="S111" s="84"/>
      <c r="T111" s="55" t="s">
        <v>65</v>
      </c>
      <c r="U111" s="56">
        <f>IFERROR(SUM(U103:U109),"0")</f>
        <v>28</v>
      </c>
      <c r="V111" s="56">
        <f>IFERROR(SUM(V103:V109),"0")</f>
        <v>29.58</v>
      </c>
      <c r="W111" s="55"/>
      <c r="X111" s="57"/>
      <c r="Y111" s="57"/>
    </row>
    <row r="112" spans="1:25" x14ac:dyDescent="0.25">
      <c r="A112" s="93" t="s">
        <v>242</v>
      </c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42"/>
      <c r="Y112" s="42"/>
    </row>
    <row r="113" spans="1:25" x14ac:dyDescent="0.25">
      <c r="A113" s="44" t="s">
        <v>243</v>
      </c>
      <c r="B113" s="44" t="s">
        <v>244</v>
      </c>
      <c r="C113" s="43">
        <v>4301060296</v>
      </c>
      <c r="D113" s="95">
        <v>4607091383065</v>
      </c>
      <c r="E113" s="96"/>
      <c r="F113" s="45">
        <v>0.83</v>
      </c>
      <c r="G113" s="46">
        <v>4</v>
      </c>
      <c r="H113" s="45">
        <v>3.32</v>
      </c>
      <c r="I113" s="45">
        <v>3.5819999999999999</v>
      </c>
      <c r="J113" s="46">
        <v>120</v>
      </c>
      <c r="K113" s="47" t="s">
        <v>63</v>
      </c>
      <c r="L113" s="46">
        <v>30</v>
      </c>
      <c r="M113" s="99" t="s">
        <v>245</v>
      </c>
      <c r="N113" s="98"/>
      <c r="O113" s="98"/>
      <c r="P113" s="98"/>
      <c r="Q113" s="96"/>
      <c r="R113" s="48"/>
      <c r="S113" s="48"/>
      <c r="T113" s="49" t="s">
        <v>65</v>
      </c>
      <c r="U113" s="50">
        <v>0</v>
      </c>
      <c r="V113" s="51">
        <f>IFERROR(IF(U113="",0,CEILING((U113/$I113),1)*$I113),"")</f>
        <v>0</v>
      </c>
      <c r="W113" s="52" t="str">
        <f>IFERROR(IF(V113=0,"",ROUNDUP(V113/H113,0)*0.00937),"")</f>
        <v/>
      </c>
      <c r="X113" s="53"/>
      <c r="Y113" s="54"/>
    </row>
    <row r="114" spans="1:25" x14ac:dyDescent="0.25">
      <c r="A114" s="44" t="s">
        <v>246</v>
      </c>
      <c r="B114" s="44" t="s">
        <v>247</v>
      </c>
      <c r="C114" s="43">
        <v>4301060282</v>
      </c>
      <c r="D114" s="95">
        <v>4607091380699</v>
      </c>
      <c r="E114" s="96"/>
      <c r="F114" s="45">
        <v>1.3</v>
      </c>
      <c r="G114" s="46">
        <v>6</v>
      </c>
      <c r="H114" s="45">
        <v>7.8</v>
      </c>
      <c r="I114" s="45">
        <v>8.3640000000000008</v>
      </c>
      <c r="J114" s="46">
        <v>56</v>
      </c>
      <c r="K114" s="47" t="s">
        <v>63</v>
      </c>
      <c r="L114" s="46">
        <v>30</v>
      </c>
      <c r="M114" s="103" t="s">
        <v>248</v>
      </c>
      <c r="N114" s="98"/>
      <c r="O114" s="98"/>
      <c r="P114" s="98"/>
      <c r="Q114" s="96"/>
      <c r="R114" s="48"/>
      <c r="S114" s="48"/>
      <c r="T114" s="49" t="s">
        <v>65</v>
      </c>
      <c r="U114" s="50">
        <v>0</v>
      </c>
      <c r="V114" s="51">
        <f>IFERROR(IF(U114="",0,CEILING((U114/$I114),1)*$I114),"")</f>
        <v>0</v>
      </c>
      <c r="W114" s="52" t="str">
        <f>IFERROR(IF(V114=0,"",ROUNDUP(V114/H114,0)*0.02175),"")</f>
        <v/>
      </c>
      <c r="X114" s="53"/>
      <c r="Y114" s="54"/>
    </row>
    <row r="115" spans="1:25" x14ac:dyDescent="0.25">
      <c r="A115" s="44" t="s">
        <v>249</v>
      </c>
      <c r="B115" s="44" t="s">
        <v>250</v>
      </c>
      <c r="C115" s="43">
        <v>4301060309</v>
      </c>
      <c r="D115" s="95">
        <v>4680115880238</v>
      </c>
      <c r="E115" s="96"/>
      <c r="F115" s="45">
        <v>0.33</v>
      </c>
      <c r="G115" s="46">
        <v>6</v>
      </c>
      <c r="H115" s="45">
        <v>1.98</v>
      </c>
      <c r="I115" s="45">
        <v>2.258</v>
      </c>
      <c r="J115" s="46">
        <v>156</v>
      </c>
      <c r="K115" s="47" t="s">
        <v>63</v>
      </c>
      <c r="L115" s="46">
        <v>40</v>
      </c>
      <c r="M115" s="99" t="s">
        <v>251</v>
      </c>
      <c r="N115" s="98"/>
      <c r="O115" s="98"/>
      <c r="P115" s="98"/>
      <c r="Q115" s="96"/>
      <c r="R115" s="48"/>
      <c r="S115" s="48"/>
      <c r="T115" s="49" t="s">
        <v>65</v>
      </c>
      <c r="U115" s="50">
        <v>0</v>
      </c>
      <c r="V115" s="51">
        <f>IFERROR(IF(U115="",0,CEILING((U115/$I115),1)*$I115),"")</f>
        <v>0</v>
      </c>
      <c r="W115" s="52" t="str">
        <f>IFERROR(IF(V115=0,"",ROUNDUP(V115/H115,0)*0.00753),"")</f>
        <v/>
      </c>
      <c r="X115" s="53"/>
      <c r="Y115" s="54"/>
    </row>
    <row r="116" spans="1:25" x14ac:dyDescent="0.25">
      <c r="A116" s="44" t="s">
        <v>252</v>
      </c>
      <c r="B116" s="44" t="s">
        <v>253</v>
      </c>
      <c r="C116" s="43">
        <v>4301060304</v>
      </c>
      <c r="D116" s="95">
        <v>4607091385922</v>
      </c>
      <c r="E116" s="96"/>
      <c r="F116" s="45">
        <v>0.47</v>
      </c>
      <c r="G116" s="46">
        <v>6</v>
      </c>
      <c r="H116" s="45">
        <v>2.82</v>
      </c>
      <c r="I116" s="45">
        <v>3.0979999999999999</v>
      </c>
      <c r="J116" s="46">
        <v>156</v>
      </c>
      <c r="K116" s="47" t="s">
        <v>63</v>
      </c>
      <c r="L116" s="46">
        <v>30</v>
      </c>
      <c r="M116" s="100" t="s">
        <v>254</v>
      </c>
      <c r="N116" s="101"/>
      <c r="O116" s="101"/>
      <c r="P116" s="101"/>
      <c r="Q116" s="102"/>
      <c r="R116" s="48"/>
      <c r="S116" s="48"/>
      <c r="T116" s="49" t="s">
        <v>65</v>
      </c>
      <c r="U116" s="50">
        <v>0</v>
      </c>
      <c r="V116" s="51">
        <f>IFERROR(IF(U116="",0,CEILING((U116/$I116),1)*$I116),"")</f>
        <v>0</v>
      </c>
      <c r="W116" s="52" t="str">
        <f>IFERROR(IF(V116=0,"",ROUNDUP(V116/H116,0)*0.00753),"")</f>
        <v/>
      </c>
      <c r="X116" s="53"/>
      <c r="Y116" s="54"/>
    </row>
    <row r="117" spans="1:25" x14ac:dyDescent="0.25">
      <c r="A117" s="77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9"/>
      <c r="M117" s="82" t="s">
        <v>66</v>
      </c>
      <c r="N117" s="83"/>
      <c r="O117" s="83"/>
      <c r="P117" s="83"/>
      <c r="Q117" s="83"/>
      <c r="R117" s="83"/>
      <c r="S117" s="84"/>
      <c r="T117" s="55" t="s">
        <v>67</v>
      </c>
      <c r="U117" s="56">
        <f>IFERROR(U113/H113,"0")+IFERROR(U114/H114,"0")+IFERROR(U115/H115,"0")+IFERROR(U116/H116,"0")</f>
        <v>0</v>
      </c>
      <c r="V117" s="56">
        <f>IFERROR(V113/H113,"0")+IFERROR(V114/H114,"0")+IFERROR(V115/H115,"0")+IFERROR(V116/H116,"0")</f>
        <v>0</v>
      </c>
      <c r="W117" s="56">
        <f>IFERROR(IF(W113="",0,W113),"0")+IFERROR(IF(W114="",0,W114),"0")+IFERROR(IF(W115="",0,W115),"0")+IFERROR(IF(W116="",0,W116),"0")</f>
        <v>0</v>
      </c>
      <c r="X117" s="57"/>
      <c r="Y117" s="57"/>
    </row>
    <row r="118" spans="1:25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1"/>
      <c r="M118" s="82" t="s">
        <v>66</v>
      </c>
      <c r="N118" s="83"/>
      <c r="O118" s="83"/>
      <c r="P118" s="83"/>
      <c r="Q118" s="83"/>
      <c r="R118" s="83"/>
      <c r="S118" s="84"/>
      <c r="T118" s="55" t="s">
        <v>65</v>
      </c>
      <c r="U118" s="56">
        <f>IFERROR(SUM(U113:U116),"0")</f>
        <v>0</v>
      </c>
      <c r="V118" s="56">
        <f>IFERROR(SUM(V113:V116),"0")</f>
        <v>0</v>
      </c>
      <c r="W118" s="55"/>
      <c r="X118" s="57"/>
      <c r="Y118" s="57"/>
    </row>
    <row r="119" spans="1:25" x14ac:dyDescent="0.25">
      <c r="A119" s="107" t="s">
        <v>255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41"/>
      <c r="Y119" s="41"/>
    </row>
    <row r="120" spans="1:25" x14ac:dyDescent="0.25">
      <c r="A120" s="93" t="s">
        <v>68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42"/>
      <c r="Y120" s="42"/>
    </row>
    <row r="121" spans="1:25" x14ac:dyDescent="0.25">
      <c r="A121" s="44" t="s">
        <v>256</v>
      </c>
      <c r="B121" s="44" t="s">
        <v>257</v>
      </c>
      <c r="C121" s="43">
        <v>4301051360</v>
      </c>
      <c r="D121" s="95">
        <v>4607091385168</v>
      </c>
      <c r="E121" s="96"/>
      <c r="F121" s="45">
        <v>1.35</v>
      </c>
      <c r="G121" s="46">
        <v>6</v>
      </c>
      <c r="H121" s="45">
        <v>8.1</v>
      </c>
      <c r="I121" s="45">
        <v>8.6579999999999995</v>
      </c>
      <c r="J121" s="46">
        <v>56</v>
      </c>
      <c r="K121" s="47" t="s">
        <v>147</v>
      </c>
      <c r="L121" s="46">
        <v>45</v>
      </c>
      <c r="M121" s="112" t="s">
        <v>258</v>
      </c>
      <c r="N121" s="98"/>
      <c r="O121" s="98"/>
      <c r="P121" s="98"/>
      <c r="Q121" s="96"/>
      <c r="R121" s="48"/>
      <c r="S121" s="48"/>
      <c r="T121" s="49" t="s">
        <v>65</v>
      </c>
      <c r="U121" s="50">
        <v>0</v>
      </c>
      <c r="V121" s="51">
        <f>IFERROR(IF(U121="",0,CEILING((U121/$I121),1)*$I121),"")</f>
        <v>0</v>
      </c>
      <c r="W121" s="52" t="str">
        <f>IFERROR(IF(V121=0,"",ROUNDUP(V121/H121,0)*0.02175),"")</f>
        <v/>
      </c>
      <c r="X121" s="53"/>
      <c r="Y121" s="54"/>
    </row>
    <row r="122" spans="1:25" x14ac:dyDescent="0.25">
      <c r="A122" s="44" t="s">
        <v>259</v>
      </c>
      <c r="B122" s="44" t="s">
        <v>260</v>
      </c>
      <c r="C122" s="43">
        <v>4301051362</v>
      </c>
      <c r="D122" s="95">
        <v>4607091383256</v>
      </c>
      <c r="E122" s="96"/>
      <c r="F122" s="45">
        <v>0.33</v>
      </c>
      <c r="G122" s="46">
        <v>6</v>
      </c>
      <c r="H122" s="45">
        <v>1.98</v>
      </c>
      <c r="I122" s="45">
        <v>2.246</v>
      </c>
      <c r="J122" s="46">
        <v>156</v>
      </c>
      <c r="K122" s="47" t="s">
        <v>147</v>
      </c>
      <c r="L122" s="46">
        <v>45</v>
      </c>
      <c r="M122" s="112" t="s">
        <v>261</v>
      </c>
      <c r="N122" s="98"/>
      <c r="O122" s="98"/>
      <c r="P122" s="98"/>
      <c r="Q122" s="96"/>
      <c r="R122" s="48"/>
      <c r="S122" s="48"/>
      <c r="T122" s="49" t="s">
        <v>65</v>
      </c>
      <c r="U122" s="50">
        <v>0</v>
      </c>
      <c r="V122" s="51">
        <f>IFERROR(IF(U122="",0,CEILING((U122/$I122),1)*$I122),"")</f>
        <v>0</v>
      </c>
      <c r="W122" s="52" t="str">
        <f>IFERROR(IF(V122=0,"",ROUNDUP(V122/H122,0)*0.00753),"")</f>
        <v/>
      </c>
      <c r="X122" s="53"/>
      <c r="Y122" s="54"/>
    </row>
    <row r="123" spans="1:25" x14ac:dyDescent="0.25">
      <c r="A123" s="44" t="s">
        <v>262</v>
      </c>
      <c r="B123" s="44" t="s">
        <v>263</v>
      </c>
      <c r="C123" s="43">
        <v>4301051358</v>
      </c>
      <c r="D123" s="95">
        <v>4607091385748</v>
      </c>
      <c r="E123" s="96"/>
      <c r="F123" s="45">
        <v>0.45</v>
      </c>
      <c r="G123" s="46">
        <v>6</v>
      </c>
      <c r="H123" s="45">
        <v>2.7</v>
      </c>
      <c r="I123" s="45">
        <v>2.972</v>
      </c>
      <c r="J123" s="46">
        <v>156</v>
      </c>
      <c r="K123" s="47" t="s">
        <v>147</v>
      </c>
      <c r="L123" s="46">
        <v>45</v>
      </c>
      <c r="M123" s="112" t="s">
        <v>264</v>
      </c>
      <c r="N123" s="98"/>
      <c r="O123" s="98"/>
      <c r="P123" s="98"/>
      <c r="Q123" s="96"/>
      <c r="R123" s="48"/>
      <c r="S123" s="48"/>
      <c r="T123" s="49" t="s">
        <v>65</v>
      </c>
      <c r="U123" s="50">
        <v>0</v>
      </c>
      <c r="V123" s="51">
        <f>IFERROR(IF(U123="",0,CEILING((U123/$I123),1)*$I123),"")</f>
        <v>0</v>
      </c>
      <c r="W123" s="52" t="str">
        <f>IFERROR(IF(V123=0,"",ROUNDUP(V123/H123,0)*0.00753),"")</f>
        <v/>
      </c>
      <c r="X123" s="53"/>
      <c r="Y123" s="54"/>
    </row>
    <row r="124" spans="1:25" x14ac:dyDescent="0.25">
      <c r="A124" s="44" t="s">
        <v>265</v>
      </c>
      <c r="B124" s="44" t="s">
        <v>266</v>
      </c>
      <c r="C124" s="43">
        <v>4301051364</v>
      </c>
      <c r="D124" s="95">
        <v>4607091384581</v>
      </c>
      <c r="E124" s="96"/>
      <c r="F124" s="45">
        <v>0.67</v>
      </c>
      <c r="G124" s="46">
        <v>4</v>
      </c>
      <c r="H124" s="45">
        <v>2.68</v>
      </c>
      <c r="I124" s="45">
        <v>2.9420000000000002</v>
      </c>
      <c r="J124" s="46">
        <v>120</v>
      </c>
      <c r="K124" s="47" t="s">
        <v>147</v>
      </c>
      <c r="L124" s="46">
        <v>45</v>
      </c>
      <c r="M124" s="108" t="s">
        <v>267</v>
      </c>
      <c r="N124" s="101"/>
      <c r="O124" s="101"/>
      <c r="P124" s="101"/>
      <c r="Q124" s="102"/>
      <c r="R124" s="48"/>
      <c r="S124" s="48"/>
      <c r="T124" s="49" t="s">
        <v>65</v>
      </c>
      <c r="U124" s="50">
        <v>0</v>
      </c>
      <c r="V124" s="51">
        <f>IFERROR(IF(U124="",0,CEILING((U124/$I124),1)*$I124),"")</f>
        <v>0</v>
      </c>
      <c r="W124" s="52" t="str">
        <f>IFERROR(IF(V124=0,"",ROUNDUP(V124/H124,0)*0.00937),"")</f>
        <v/>
      </c>
      <c r="X124" s="53"/>
      <c r="Y124" s="54"/>
    </row>
    <row r="125" spans="1:25" x14ac:dyDescent="0.25">
      <c r="A125" s="77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9"/>
      <c r="M125" s="82" t="s">
        <v>66</v>
      </c>
      <c r="N125" s="83"/>
      <c r="O125" s="83"/>
      <c r="P125" s="83"/>
      <c r="Q125" s="83"/>
      <c r="R125" s="83"/>
      <c r="S125" s="84"/>
      <c r="T125" s="55" t="s">
        <v>67</v>
      </c>
      <c r="U125" s="56">
        <f>IFERROR(U121/H121,"0")+IFERROR(U122/H122,"0")+IFERROR(U123/H123,"0")+IFERROR(U124/H124,"0")</f>
        <v>0</v>
      </c>
      <c r="V125" s="56">
        <f>IFERROR(V121/H121,"0")+IFERROR(V122/H122,"0")+IFERROR(V123/H123,"0")+IFERROR(V124/H124,"0")</f>
        <v>0</v>
      </c>
      <c r="W125" s="56">
        <f>IFERROR(IF(W121="",0,W121),"0")+IFERROR(IF(W122="",0,W122),"0")+IFERROR(IF(W123="",0,W123),"0")+IFERROR(IF(W124="",0,W124),"0")</f>
        <v>0</v>
      </c>
      <c r="X125" s="57"/>
      <c r="Y125" s="57"/>
    </row>
    <row r="126" spans="1:25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1"/>
      <c r="M126" s="82" t="s">
        <v>66</v>
      </c>
      <c r="N126" s="83"/>
      <c r="O126" s="83"/>
      <c r="P126" s="83"/>
      <c r="Q126" s="83"/>
      <c r="R126" s="83"/>
      <c r="S126" s="84"/>
      <c r="T126" s="55" t="s">
        <v>65</v>
      </c>
      <c r="U126" s="56">
        <f>IFERROR(SUM(U121:U124),"0")</f>
        <v>0</v>
      </c>
      <c r="V126" s="56">
        <f>IFERROR(SUM(V121:V124),"0")</f>
        <v>0</v>
      </c>
      <c r="W126" s="55"/>
      <c r="X126" s="57"/>
      <c r="Y126" s="57"/>
    </row>
    <row r="127" spans="1:25" ht="20.25" customHeight="1" x14ac:dyDescent="0.25">
      <c r="A127" s="105" t="s">
        <v>268</v>
      </c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59"/>
      <c r="Y127" s="59"/>
    </row>
    <row r="128" spans="1:25" x14ac:dyDescent="0.25">
      <c r="A128" s="107" t="s">
        <v>269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41"/>
      <c r="Y128" s="41"/>
    </row>
    <row r="129" spans="1:25" x14ac:dyDescent="0.25">
      <c r="A129" s="93" t="s">
        <v>116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42"/>
      <c r="Y129" s="42"/>
    </row>
    <row r="130" spans="1:25" x14ac:dyDescent="0.25">
      <c r="A130" s="44" t="s">
        <v>270</v>
      </c>
      <c r="B130" s="44" t="s">
        <v>271</v>
      </c>
      <c r="C130" s="43">
        <v>4301011223</v>
      </c>
      <c r="D130" s="95">
        <v>4607091383423</v>
      </c>
      <c r="E130" s="96"/>
      <c r="F130" s="45">
        <v>1.35</v>
      </c>
      <c r="G130" s="46">
        <v>8</v>
      </c>
      <c r="H130" s="45">
        <v>10.8</v>
      </c>
      <c r="I130" s="45">
        <v>11.375999999999999</v>
      </c>
      <c r="J130" s="46">
        <v>56</v>
      </c>
      <c r="K130" s="47" t="s">
        <v>147</v>
      </c>
      <c r="L130" s="46">
        <v>35</v>
      </c>
      <c r="M130" s="99" t="s">
        <v>272</v>
      </c>
      <c r="N130" s="98"/>
      <c r="O130" s="98"/>
      <c r="P130" s="98"/>
      <c r="Q130" s="96"/>
      <c r="R130" s="48"/>
      <c r="S130" s="48"/>
      <c r="T130" s="49" t="s">
        <v>65</v>
      </c>
      <c r="U130" s="50">
        <v>0</v>
      </c>
      <c r="V130" s="51">
        <f>IFERROR(IF(U130="",0,CEILING((U130/$I130),1)*$I130),"")</f>
        <v>0</v>
      </c>
      <c r="W130" s="52" t="str">
        <f>IFERROR(IF(V130=0,"",ROUNDUP(V130/H130,0)*0.02175),"")</f>
        <v/>
      </c>
      <c r="X130" s="53"/>
      <c r="Y130" s="54"/>
    </row>
    <row r="131" spans="1:25" x14ac:dyDescent="0.25">
      <c r="A131" s="44" t="s">
        <v>273</v>
      </c>
      <c r="B131" s="44" t="s">
        <v>274</v>
      </c>
      <c r="C131" s="43">
        <v>4301011338</v>
      </c>
      <c r="D131" s="95">
        <v>4607091381405</v>
      </c>
      <c r="E131" s="96"/>
      <c r="F131" s="45">
        <v>1.35</v>
      </c>
      <c r="G131" s="46">
        <v>8</v>
      </c>
      <c r="H131" s="45">
        <v>10.8</v>
      </c>
      <c r="I131" s="45">
        <v>11.375999999999999</v>
      </c>
      <c r="J131" s="46">
        <v>56</v>
      </c>
      <c r="K131" s="47" t="s">
        <v>63</v>
      </c>
      <c r="L131" s="46">
        <v>35</v>
      </c>
      <c r="M131" s="99" t="s">
        <v>275</v>
      </c>
      <c r="N131" s="98"/>
      <c r="O131" s="98"/>
      <c r="P131" s="98"/>
      <c r="Q131" s="96"/>
      <c r="R131" s="48"/>
      <c r="S131" s="48"/>
      <c r="T131" s="49" t="s">
        <v>65</v>
      </c>
      <c r="U131" s="50">
        <v>0</v>
      </c>
      <c r="V131" s="51">
        <f>IFERROR(IF(U131="",0,CEILING((U131/$I131),1)*$I131),"")</f>
        <v>0</v>
      </c>
      <c r="W131" s="52" t="str">
        <f>IFERROR(IF(V131=0,"",ROUNDUP(V131/H131,0)*0.02175),"")</f>
        <v/>
      </c>
      <c r="X131" s="53"/>
      <c r="Y131" s="54"/>
    </row>
    <row r="132" spans="1:25" x14ac:dyDescent="0.25">
      <c r="A132" s="44" t="s">
        <v>276</v>
      </c>
      <c r="B132" s="44" t="s">
        <v>277</v>
      </c>
      <c r="C132" s="43">
        <v>4301011333</v>
      </c>
      <c r="D132" s="95">
        <v>4607091386516</v>
      </c>
      <c r="E132" s="96"/>
      <c r="F132" s="45">
        <v>1.4</v>
      </c>
      <c r="G132" s="46">
        <v>8</v>
      </c>
      <c r="H132" s="45">
        <v>11.2</v>
      </c>
      <c r="I132" s="45">
        <v>11.776</v>
      </c>
      <c r="J132" s="46">
        <v>56</v>
      </c>
      <c r="K132" s="47" t="s">
        <v>63</v>
      </c>
      <c r="L132" s="46">
        <v>30</v>
      </c>
      <c r="M132" s="100" t="s">
        <v>278</v>
      </c>
      <c r="N132" s="101"/>
      <c r="O132" s="101"/>
      <c r="P132" s="101"/>
      <c r="Q132" s="102"/>
      <c r="R132" s="48"/>
      <c r="S132" s="48"/>
      <c r="T132" s="49" t="s">
        <v>65</v>
      </c>
      <c r="U132" s="50">
        <v>0</v>
      </c>
      <c r="V132" s="51">
        <f>IFERROR(IF(U132="",0,CEILING((U132/$I132),1)*$I132),"")</f>
        <v>0</v>
      </c>
      <c r="W132" s="52" t="str">
        <f>IFERROR(IF(V132=0,"",ROUNDUP(V132/H132,0)*0.02175),"")</f>
        <v/>
      </c>
      <c r="X132" s="53"/>
      <c r="Y132" s="54"/>
    </row>
    <row r="133" spans="1:25" x14ac:dyDescent="0.25">
      <c r="A133" s="77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9"/>
      <c r="M133" s="82" t="s">
        <v>66</v>
      </c>
      <c r="N133" s="83"/>
      <c r="O133" s="83"/>
      <c r="P133" s="83"/>
      <c r="Q133" s="83"/>
      <c r="R133" s="83"/>
      <c r="S133" s="84"/>
      <c r="T133" s="55" t="s">
        <v>67</v>
      </c>
      <c r="U133" s="56">
        <f>IFERROR(U130/H130,"0")+IFERROR(U131/H131,"0")+IFERROR(U132/H132,"0")</f>
        <v>0</v>
      </c>
      <c r="V133" s="56">
        <f>IFERROR(V130/H130,"0")+IFERROR(V131/H131,"0")+IFERROR(V132/H132,"0")</f>
        <v>0</v>
      </c>
      <c r="W133" s="56">
        <f>IFERROR(IF(W130="",0,W130),"0")+IFERROR(IF(W131="",0,W131),"0")+IFERROR(IF(W132="",0,W132),"0")</f>
        <v>0</v>
      </c>
      <c r="X133" s="57"/>
      <c r="Y133" s="57"/>
    </row>
    <row r="134" spans="1:25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1"/>
      <c r="M134" s="82" t="s">
        <v>66</v>
      </c>
      <c r="N134" s="83"/>
      <c r="O134" s="83"/>
      <c r="P134" s="83"/>
      <c r="Q134" s="83"/>
      <c r="R134" s="83"/>
      <c r="S134" s="84"/>
      <c r="T134" s="55" t="s">
        <v>65</v>
      </c>
      <c r="U134" s="56">
        <f>IFERROR(SUM(U130:U132),"0")</f>
        <v>0</v>
      </c>
      <c r="V134" s="56">
        <f>IFERROR(SUM(V130:V132),"0")</f>
        <v>0</v>
      </c>
      <c r="W134" s="55"/>
      <c r="X134" s="57"/>
      <c r="Y134" s="57"/>
    </row>
    <row r="135" spans="1:25" x14ac:dyDescent="0.25">
      <c r="A135" s="107" t="s">
        <v>279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41"/>
      <c r="Y135" s="41"/>
    </row>
    <row r="136" spans="1:25" x14ac:dyDescent="0.25">
      <c r="A136" s="93" t="s">
        <v>116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42"/>
      <c r="Y136" s="42"/>
    </row>
    <row r="137" spans="1:25" x14ac:dyDescent="0.25">
      <c r="A137" s="44" t="s">
        <v>280</v>
      </c>
      <c r="B137" s="44" t="s">
        <v>281</v>
      </c>
      <c r="C137" s="43">
        <v>4301011346</v>
      </c>
      <c r="D137" s="95">
        <v>4607091387445</v>
      </c>
      <c r="E137" s="96"/>
      <c r="F137" s="45">
        <v>0.9</v>
      </c>
      <c r="G137" s="46">
        <v>10</v>
      </c>
      <c r="H137" s="45">
        <v>9</v>
      </c>
      <c r="I137" s="45">
        <v>9.6300000000000008</v>
      </c>
      <c r="J137" s="46">
        <v>56</v>
      </c>
      <c r="K137" s="47" t="s">
        <v>110</v>
      </c>
      <c r="L137" s="46">
        <v>31</v>
      </c>
      <c r="M137" s="103" t="s">
        <v>282</v>
      </c>
      <c r="N137" s="98"/>
      <c r="O137" s="98"/>
      <c r="P137" s="98"/>
      <c r="Q137" s="96"/>
      <c r="R137" s="48"/>
      <c r="S137" s="48"/>
      <c r="T137" s="49" t="s">
        <v>65</v>
      </c>
      <c r="U137" s="50">
        <v>100</v>
      </c>
      <c r="V137" s="51">
        <f t="shared" ref="V137:V150" si="7">IFERROR(IF(U137="",0,CEILING((U137/$I137),1)*$I137),"")</f>
        <v>105.93</v>
      </c>
      <c r="W137" s="52">
        <f>IFERROR(IF(V137=0,"",ROUNDUP(V137/H137,0)*0.02175),"")</f>
        <v>0.26100000000000001</v>
      </c>
      <c r="X137" s="53"/>
      <c r="Y137" s="54"/>
    </row>
    <row r="138" spans="1:25" x14ac:dyDescent="0.25">
      <c r="A138" s="44" t="s">
        <v>283</v>
      </c>
      <c r="B138" s="44" t="s">
        <v>284</v>
      </c>
      <c r="C138" s="43">
        <v>4301011362</v>
      </c>
      <c r="D138" s="95">
        <v>4607091386004</v>
      </c>
      <c r="E138" s="96"/>
      <c r="F138" s="45">
        <v>1.35</v>
      </c>
      <c r="G138" s="46">
        <v>8</v>
      </c>
      <c r="H138" s="45">
        <v>10.8</v>
      </c>
      <c r="I138" s="45">
        <v>11.28</v>
      </c>
      <c r="J138" s="46">
        <v>48</v>
      </c>
      <c r="K138" s="47" t="s">
        <v>285</v>
      </c>
      <c r="L138" s="46">
        <v>55</v>
      </c>
      <c r="M138" s="112" t="s">
        <v>286</v>
      </c>
      <c r="N138" s="98"/>
      <c r="O138" s="98"/>
      <c r="P138" s="98"/>
      <c r="Q138" s="96"/>
      <c r="R138" s="48"/>
      <c r="S138" s="48"/>
      <c r="T138" s="49" t="s">
        <v>65</v>
      </c>
      <c r="U138" s="50">
        <v>0</v>
      </c>
      <c r="V138" s="51">
        <f t="shared" si="7"/>
        <v>0</v>
      </c>
      <c r="W138" s="52" t="str">
        <f>IFERROR(IF(V138=0,"",ROUNDUP(V138/H138,0)*0.02039),"")</f>
        <v/>
      </c>
      <c r="X138" s="53"/>
      <c r="Y138" s="54"/>
    </row>
    <row r="139" spans="1:25" x14ac:dyDescent="0.25">
      <c r="A139" s="44" t="s">
        <v>283</v>
      </c>
      <c r="B139" s="44" t="s">
        <v>287</v>
      </c>
      <c r="C139" s="43">
        <v>4301011308</v>
      </c>
      <c r="D139" s="95">
        <v>4607091386004</v>
      </c>
      <c r="E139" s="96"/>
      <c r="F139" s="45">
        <v>1.35</v>
      </c>
      <c r="G139" s="46">
        <v>8</v>
      </c>
      <c r="H139" s="45">
        <v>10.8</v>
      </c>
      <c r="I139" s="45">
        <v>11.28</v>
      </c>
      <c r="J139" s="46">
        <v>56</v>
      </c>
      <c r="K139" s="47" t="s">
        <v>110</v>
      </c>
      <c r="L139" s="46">
        <v>55</v>
      </c>
      <c r="M139" s="99" t="s">
        <v>286</v>
      </c>
      <c r="N139" s="98"/>
      <c r="O139" s="98"/>
      <c r="P139" s="98"/>
      <c r="Q139" s="96"/>
      <c r="R139" s="48"/>
      <c r="S139" s="48"/>
      <c r="T139" s="49" t="s">
        <v>65</v>
      </c>
      <c r="U139" s="50">
        <v>0</v>
      </c>
      <c r="V139" s="51">
        <f t="shared" si="7"/>
        <v>0</v>
      </c>
      <c r="W139" s="52" t="str">
        <f>IFERROR(IF(V139=0,"",ROUNDUP(V139/H139,0)*0.02175),"")</f>
        <v/>
      </c>
      <c r="X139" s="53"/>
      <c r="Y139" s="54"/>
    </row>
    <row r="140" spans="1:25" x14ac:dyDescent="0.25">
      <c r="A140" s="44" t="s">
        <v>288</v>
      </c>
      <c r="B140" s="44" t="s">
        <v>289</v>
      </c>
      <c r="C140" s="43">
        <v>4301011347</v>
      </c>
      <c r="D140" s="95">
        <v>4607091386073</v>
      </c>
      <c r="E140" s="96"/>
      <c r="F140" s="45">
        <v>0.9</v>
      </c>
      <c r="G140" s="46">
        <v>10</v>
      </c>
      <c r="H140" s="45">
        <v>9</v>
      </c>
      <c r="I140" s="45">
        <v>9.6300000000000008</v>
      </c>
      <c r="J140" s="46">
        <v>56</v>
      </c>
      <c r="K140" s="47" t="s">
        <v>110</v>
      </c>
      <c r="L140" s="46">
        <v>31</v>
      </c>
      <c r="M140" s="112" t="s">
        <v>290</v>
      </c>
      <c r="N140" s="98"/>
      <c r="O140" s="98"/>
      <c r="P140" s="98"/>
      <c r="Q140" s="96"/>
      <c r="R140" s="48"/>
      <c r="S140" s="48"/>
      <c r="T140" s="49" t="s">
        <v>65</v>
      </c>
      <c r="U140" s="50">
        <v>0</v>
      </c>
      <c r="V140" s="51">
        <f t="shared" si="7"/>
        <v>0</v>
      </c>
      <c r="W140" s="52" t="str">
        <f>IFERROR(IF(V140=0,"",ROUNDUP(V140/H140,0)*0.02175),"")</f>
        <v/>
      </c>
      <c r="X140" s="53"/>
      <c r="Y140" s="54"/>
    </row>
    <row r="141" spans="1:25" x14ac:dyDescent="0.25">
      <c r="A141" s="44" t="s">
        <v>291</v>
      </c>
      <c r="B141" s="44" t="s">
        <v>292</v>
      </c>
      <c r="C141" s="43">
        <v>4301010928</v>
      </c>
      <c r="D141" s="95">
        <v>4607091387322</v>
      </c>
      <c r="E141" s="96"/>
      <c r="F141" s="45">
        <v>1.35</v>
      </c>
      <c r="G141" s="46">
        <v>8</v>
      </c>
      <c r="H141" s="45">
        <v>10.8</v>
      </c>
      <c r="I141" s="45">
        <v>11.28</v>
      </c>
      <c r="J141" s="46">
        <v>56</v>
      </c>
      <c r="K141" s="47" t="s">
        <v>110</v>
      </c>
      <c r="L141" s="46">
        <v>55</v>
      </c>
      <c r="M141" s="97" t="s">
        <v>293</v>
      </c>
      <c r="N141" s="98"/>
      <c r="O141" s="98"/>
      <c r="P141" s="98"/>
      <c r="Q141" s="96"/>
      <c r="R141" s="48"/>
      <c r="S141" s="48"/>
      <c r="T141" s="49" t="s">
        <v>65</v>
      </c>
      <c r="U141" s="50">
        <v>0</v>
      </c>
      <c r="V141" s="51">
        <f t="shared" si="7"/>
        <v>0</v>
      </c>
      <c r="W141" s="52" t="str">
        <f>IFERROR(IF(V141=0,"",ROUNDUP(V141/H141,0)*0.02175),"")</f>
        <v/>
      </c>
      <c r="X141" s="53"/>
      <c r="Y141" s="54"/>
    </row>
    <row r="142" spans="1:25" x14ac:dyDescent="0.25">
      <c r="A142" s="44" t="s">
        <v>291</v>
      </c>
      <c r="B142" s="44" t="s">
        <v>294</v>
      </c>
      <c r="C142" s="43">
        <v>4301011395</v>
      </c>
      <c r="D142" s="95">
        <v>4607091387322</v>
      </c>
      <c r="E142" s="96"/>
      <c r="F142" s="45">
        <v>1.35</v>
      </c>
      <c r="G142" s="46">
        <v>8</v>
      </c>
      <c r="H142" s="45">
        <v>10.8</v>
      </c>
      <c r="I142" s="45">
        <v>11.28</v>
      </c>
      <c r="J142" s="46">
        <v>48</v>
      </c>
      <c r="K142" s="47" t="s">
        <v>285</v>
      </c>
      <c r="L142" s="46">
        <v>55</v>
      </c>
      <c r="M142" s="99" t="s">
        <v>293</v>
      </c>
      <c r="N142" s="98"/>
      <c r="O142" s="98"/>
      <c r="P142" s="98"/>
      <c r="Q142" s="96"/>
      <c r="R142" s="48"/>
      <c r="S142" s="48"/>
      <c r="T142" s="49" t="s">
        <v>65</v>
      </c>
      <c r="U142" s="50">
        <v>0</v>
      </c>
      <c r="V142" s="51">
        <f t="shared" si="7"/>
        <v>0</v>
      </c>
      <c r="W142" s="52" t="str">
        <f>IFERROR(IF(V142=0,"",ROUNDUP(V142/H142,0)*0.02039),"")</f>
        <v/>
      </c>
      <c r="X142" s="53"/>
      <c r="Y142" s="54"/>
    </row>
    <row r="143" spans="1:25" x14ac:dyDescent="0.25">
      <c r="A143" s="44" t="s">
        <v>295</v>
      </c>
      <c r="B143" s="44" t="s">
        <v>296</v>
      </c>
      <c r="C143" s="43">
        <v>4301011311</v>
      </c>
      <c r="D143" s="95">
        <v>4607091387377</v>
      </c>
      <c r="E143" s="96"/>
      <c r="F143" s="45">
        <v>1.35</v>
      </c>
      <c r="G143" s="46">
        <v>8</v>
      </c>
      <c r="H143" s="45">
        <v>10.8</v>
      </c>
      <c r="I143" s="45">
        <v>11.28</v>
      </c>
      <c r="J143" s="46">
        <v>56</v>
      </c>
      <c r="K143" s="47" t="s">
        <v>110</v>
      </c>
      <c r="L143" s="46">
        <v>55</v>
      </c>
      <c r="M143" s="97" t="s">
        <v>297</v>
      </c>
      <c r="N143" s="98"/>
      <c r="O143" s="98"/>
      <c r="P143" s="98"/>
      <c r="Q143" s="96"/>
      <c r="R143" s="48"/>
      <c r="S143" s="48"/>
      <c r="T143" s="49" t="s">
        <v>65</v>
      </c>
      <c r="U143" s="50">
        <v>100</v>
      </c>
      <c r="V143" s="51">
        <f t="shared" si="7"/>
        <v>101.52</v>
      </c>
      <c r="W143" s="52">
        <f>IFERROR(IF(V143=0,"",ROUNDUP(V143/H143,0)*0.02175),"")</f>
        <v>0.21749999999999997</v>
      </c>
      <c r="X143" s="53"/>
      <c r="Y143" s="54"/>
    </row>
    <row r="144" spans="1:25" x14ac:dyDescent="0.25">
      <c r="A144" s="44" t="s">
        <v>298</v>
      </c>
      <c r="B144" s="44" t="s">
        <v>299</v>
      </c>
      <c r="C144" s="43">
        <v>4301010945</v>
      </c>
      <c r="D144" s="95">
        <v>4607091387353</v>
      </c>
      <c r="E144" s="96"/>
      <c r="F144" s="45">
        <v>1.35</v>
      </c>
      <c r="G144" s="46">
        <v>8</v>
      </c>
      <c r="H144" s="45">
        <v>10.8</v>
      </c>
      <c r="I144" s="45">
        <v>11.28</v>
      </c>
      <c r="J144" s="46">
        <v>56</v>
      </c>
      <c r="K144" s="47" t="s">
        <v>110</v>
      </c>
      <c r="L144" s="46">
        <v>55</v>
      </c>
      <c r="M144" s="99" t="s">
        <v>300</v>
      </c>
      <c r="N144" s="98"/>
      <c r="O144" s="98"/>
      <c r="P144" s="98"/>
      <c r="Q144" s="96"/>
      <c r="R144" s="48"/>
      <c r="S144" s="48"/>
      <c r="T144" s="49" t="s">
        <v>65</v>
      </c>
      <c r="U144" s="50">
        <v>0</v>
      </c>
      <c r="V144" s="51">
        <f t="shared" si="7"/>
        <v>0</v>
      </c>
      <c r="W144" s="52" t="str">
        <f>IFERROR(IF(V144=0,"",ROUNDUP(V144/H144,0)*0.02175),"")</f>
        <v/>
      </c>
      <c r="X144" s="53"/>
      <c r="Y144" s="54"/>
    </row>
    <row r="145" spans="1:25" x14ac:dyDescent="0.25">
      <c r="A145" s="44" t="s">
        <v>301</v>
      </c>
      <c r="B145" s="44" t="s">
        <v>302</v>
      </c>
      <c r="C145" s="43">
        <v>4301011328</v>
      </c>
      <c r="D145" s="95">
        <v>4607091386011</v>
      </c>
      <c r="E145" s="96"/>
      <c r="F145" s="45">
        <v>0.5</v>
      </c>
      <c r="G145" s="46">
        <v>10</v>
      </c>
      <c r="H145" s="45">
        <v>5</v>
      </c>
      <c r="I145" s="45">
        <v>5.21</v>
      </c>
      <c r="J145" s="46">
        <v>120</v>
      </c>
      <c r="K145" s="47" t="s">
        <v>63</v>
      </c>
      <c r="L145" s="46">
        <v>55</v>
      </c>
      <c r="M145" s="97" t="s">
        <v>303</v>
      </c>
      <c r="N145" s="98"/>
      <c r="O145" s="98"/>
      <c r="P145" s="98"/>
      <c r="Q145" s="96"/>
      <c r="R145" s="48"/>
      <c r="S145" s="48"/>
      <c r="T145" s="49" t="s">
        <v>65</v>
      </c>
      <c r="U145" s="58">
        <v>125</v>
      </c>
      <c r="V145" s="51">
        <f t="shared" si="7"/>
        <v>125.03999999999999</v>
      </c>
      <c r="W145" s="52">
        <f>IFERROR(IF(V145=0,"",ROUNDUP(V145/H145,0)*0.00937),"")</f>
        <v>0.24362</v>
      </c>
      <c r="X145" s="53"/>
      <c r="Y145" s="54"/>
    </row>
    <row r="146" spans="1:25" x14ac:dyDescent="0.25">
      <c r="A146" s="44" t="s">
        <v>304</v>
      </c>
      <c r="B146" s="44" t="s">
        <v>305</v>
      </c>
      <c r="C146" s="43">
        <v>4301011329</v>
      </c>
      <c r="D146" s="95">
        <v>4607091387308</v>
      </c>
      <c r="E146" s="96"/>
      <c r="F146" s="45">
        <v>0.5</v>
      </c>
      <c r="G146" s="46">
        <v>10</v>
      </c>
      <c r="H146" s="45">
        <v>5</v>
      </c>
      <c r="I146" s="45">
        <v>5.21</v>
      </c>
      <c r="J146" s="46">
        <v>120</v>
      </c>
      <c r="K146" s="47" t="s">
        <v>63</v>
      </c>
      <c r="L146" s="46">
        <v>55</v>
      </c>
      <c r="M146" s="99" t="s">
        <v>306</v>
      </c>
      <c r="N146" s="98"/>
      <c r="O146" s="98"/>
      <c r="P146" s="98"/>
      <c r="Q146" s="96"/>
      <c r="R146" s="48"/>
      <c r="S146" s="48"/>
      <c r="T146" s="49" t="s">
        <v>65</v>
      </c>
      <c r="U146" s="50">
        <v>0</v>
      </c>
      <c r="V146" s="51">
        <f t="shared" si="7"/>
        <v>0</v>
      </c>
      <c r="W146" s="52" t="str">
        <f>IFERROR(IF(V146=0,"",ROUNDUP(V146/H146,0)*0.00937),"")</f>
        <v/>
      </c>
      <c r="X146" s="53"/>
      <c r="Y146" s="54"/>
    </row>
    <row r="147" spans="1:25" x14ac:dyDescent="0.25">
      <c r="A147" s="44" t="s">
        <v>307</v>
      </c>
      <c r="B147" s="44" t="s">
        <v>308</v>
      </c>
      <c r="C147" s="43">
        <v>4301011049</v>
      </c>
      <c r="D147" s="95">
        <v>4607091387339</v>
      </c>
      <c r="E147" s="96"/>
      <c r="F147" s="45">
        <v>0.5</v>
      </c>
      <c r="G147" s="46">
        <v>10</v>
      </c>
      <c r="H147" s="45">
        <v>5</v>
      </c>
      <c r="I147" s="45">
        <v>5.24</v>
      </c>
      <c r="J147" s="46">
        <v>120</v>
      </c>
      <c r="K147" s="47" t="s">
        <v>110</v>
      </c>
      <c r="L147" s="46">
        <v>55</v>
      </c>
      <c r="M147" s="99" t="s">
        <v>309</v>
      </c>
      <c r="N147" s="98"/>
      <c r="O147" s="98"/>
      <c r="P147" s="98"/>
      <c r="Q147" s="96"/>
      <c r="R147" s="48"/>
      <c r="S147" s="48"/>
      <c r="T147" s="49" t="s">
        <v>65</v>
      </c>
      <c r="U147" s="50">
        <v>0</v>
      </c>
      <c r="V147" s="51">
        <f t="shared" si="7"/>
        <v>0</v>
      </c>
      <c r="W147" s="52" t="str">
        <f>IFERROR(IF(V147=0,"",ROUNDUP(V147/H147,0)*0.00937),"")</f>
        <v/>
      </c>
      <c r="X147" s="53"/>
      <c r="Y147" s="54"/>
    </row>
    <row r="148" spans="1:25" x14ac:dyDescent="0.25">
      <c r="A148" s="44" t="s">
        <v>310</v>
      </c>
      <c r="B148" s="44" t="s">
        <v>311</v>
      </c>
      <c r="C148" s="43">
        <v>4301011454</v>
      </c>
      <c r="D148" s="95">
        <v>4680115881396</v>
      </c>
      <c r="E148" s="96"/>
      <c r="F148" s="45">
        <v>0.45</v>
      </c>
      <c r="G148" s="46">
        <v>6</v>
      </c>
      <c r="H148" s="45">
        <v>2.7</v>
      </c>
      <c r="I148" s="45">
        <v>2.9</v>
      </c>
      <c r="J148" s="46">
        <v>156</v>
      </c>
      <c r="K148" s="47" t="s">
        <v>63</v>
      </c>
      <c r="L148" s="46">
        <v>55</v>
      </c>
      <c r="M148" s="99" t="s">
        <v>312</v>
      </c>
      <c r="N148" s="98"/>
      <c r="O148" s="98"/>
      <c r="P148" s="98"/>
      <c r="Q148" s="96"/>
      <c r="R148" s="48"/>
      <c r="S148" s="48"/>
      <c r="T148" s="49" t="s">
        <v>65</v>
      </c>
      <c r="U148" s="50">
        <v>0</v>
      </c>
      <c r="V148" s="51">
        <f t="shared" si="7"/>
        <v>0</v>
      </c>
      <c r="W148" s="52" t="str">
        <f>IFERROR(IF(V148=0,"",ROUNDUP(V148/H148,0)*0.00753),"")</f>
        <v/>
      </c>
      <c r="X148" s="53"/>
      <c r="Y148" s="54"/>
    </row>
    <row r="149" spans="1:25" x14ac:dyDescent="0.25">
      <c r="A149" s="44" t="s">
        <v>313</v>
      </c>
      <c r="B149" s="44" t="s">
        <v>314</v>
      </c>
      <c r="C149" s="43">
        <v>4301010944</v>
      </c>
      <c r="D149" s="95">
        <v>4607091387346</v>
      </c>
      <c r="E149" s="96"/>
      <c r="F149" s="45">
        <v>0.4</v>
      </c>
      <c r="G149" s="46">
        <v>10</v>
      </c>
      <c r="H149" s="45">
        <v>4</v>
      </c>
      <c r="I149" s="45">
        <v>4.24</v>
      </c>
      <c r="J149" s="46">
        <v>120</v>
      </c>
      <c r="K149" s="47" t="s">
        <v>110</v>
      </c>
      <c r="L149" s="46">
        <v>55</v>
      </c>
      <c r="M149" s="99" t="s">
        <v>315</v>
      </c>
      <c r="N149" s="98"/>
      <c r="O149" s="98"/>
      <c r="P149" s="98"/>
      <c r="Q149" s="96"/>
      <c r="R149" s="48"/>
      <c r="S149" s="48"/>
      <c r="T149" s="49" t="s">
        <v>65</v>
      </c>
      <c r="U149" s="50">
        <v>0</v>
      </c>
      <c r="V149" s="51">
        <f t="shared" si="7"/>
        <v>0</v>
      </c>
      <c r="W149" s="52" t="str">
        <f>IFERROR(IF(V149=0,"",ROUNDUP(V149/H149,0)*0.00937),"")</f>
        <v/>
      </c>
      <c r="X149" s="53"/>
      <c r="Y149" s="54"/>
    </row>
    <row r="150" spans="1:25" x14ac:dyDescent="0.25">
      <c r="A150" s="44" t="s">
        <v>316</v>
      </c>
      <c r="B150" s="44" t="s">
        <v>317</v>
      </c>
      <c r="C150" s="43">
        <v>4301011353</v>
      </c>
      <c r="D150" s="95">
        <v>4607091389807</v>
      </c>
      <c r="E150" s="96"/>
      <c r="F150" s="45">
        <v>0.4</v>
      </c>
      <c r="G150" s="46">
        <v>10</v>
      </c>
      <c r="H150" s="45">
        <v>4</v>
      </c>
      <c r="I150" s="45">
        <v>4.24</v>
      </c>
      <c r="J150" s="46">
        <v>120</v>
      </c>
      <c r="K150" s="47" t="s">
        <v>110</v>
      </c>
      <c r="L150" s="46">
        <v>55</v>
      </c>
      <c r="M150" s="100" t="s">
        <v>318</v>
      </c>
      <c r="N150" s="101"/>
      <c r="O150" s="101"/>
      <c r="P150" s="101"/>
      <c r="Q150" s="102"/>
      <c r="R150" s="48"/>
      <c r="S150" s="48"/>
      <c r="T150" s="49" t="s">
        <v>65</v>
      </c>
      <c r="U150" s="50">
        <v>0</v>
      </c>
      <c r="V150" s="51">
        <f t="shared" si="7"/>
        <v>0</v>
      </c>
      <c r="W150" s="52" t="str">
        <f>IFERROR(IF(V150=0,"",ROUNDUP(V150/H150,0)*0.00937),"")</f>
        <v/>
      </c>
      <c r="X150" s="53"/>
      <c r="Y150" s="54"/>
    </row>
    <row r="151" spans="1:25" x14ac:dyDescent="0.25">
      <c r="A151" s="77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9"/>
      <c r="M151" s="82" t="s">
        <v>66</v>
      </c>
      <c r="N151" s="83"/>
      <c r="O151" s="83"/>
      <c r="P151" s="83"/>
      <c r="Q151" s="83"/>
      <c r="R151" s="83"/>
      <c r="S151" s="84"/>
      <c r="T151" s="55" t="s">
        <v>67</v>
      </c>
      <c r="U151" s="56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45.370370370370367</v>
      </c>
      <c r="V151" s="56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46.177999999999997</v>
      </c>
      <c r="W151" s="56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0.72211999999999998</v>
      </c>
      <c r="X151" s="57"/>
      <c r="Y151" s="57"/>
    </row>
    <row r="152" spans="1:25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1"/>
      <c r="M152" s="82" t="s">
        <v>66</v>
      </c>
      <c r="N152" s="83"/>
      <c r="O152" s="83"/>
      <c r="P152" s="83"/>
      <c r="Q152" s="83"/>
      <c r="R152" s="83"/>
      <c r="S152" s="84"/>
      <c r="T152" s="55" t="s">
        <v>65</v>
      </c>
      <c r="U152" s="56">
        <f>IFERROR(SUM(U137:U150),"0")</f>
        <v>325</v>
      </c>
      <c r="V152" s="56">
        <f>IFERROR(SUM(V137:V150),"0")</f>
        <v>332.49</v>
      </c>
      <c r="W152" s="55"/>
      <c r="X152" s="57"/>
      <c r="Y152" s="57"/>
    </row>
    <row r="153" spans="1:25" x14ac:dyDescent="0.25">
      <c r="A153" s="93" t="s">
        <v>107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42"/>
      <c r="Y153" s="42"/>
    </row>
    <row r="154" spans="1:25" x14ac:dyDescent="0.25">
      <c r="A154" s="44" t="s">
        <v>319</v>
      </c>
      <c r="B154" s="44" t="s">
        <v>320</v>
      </c>
      <c r="C154" s="43">
        <v>4301020220</v>
      </c>
      <c r="D154" s="95">
        <v>4680115880764</v>
      </c>
      <c r="E154" s="96"/>
      <c r="F154" s="45">
        <v>0.35</v>
      </c>
      <c r="G154" s="46">
        <v>6</v>
      </c>
      <c r="H154" s="45">
        <v>2.1</v>
      </c>
      <c r="I154" s="45">
        <v>2.2999999999999998</v>
      </c>
      <c r="J154" s="46">
        <v>156</v>
      </c>
      <c r="K154" s="47" t="s">
        <v>110</v>
      </c>
      <c r="L154" s="46">
        <v>50</v>
      </c>
      <c r="M154" s="100" t="s">
        <v>321</v>
      </c>
      <c r="N154" s="101"/>
      <c r="O154" s="101"/>
      <c r="P154" s="101"/>
      <c r="Q154" s="102"/>
      <c r="R154" s="48"/>
      <c r="S154" s="48"/>
      <c r="T154" s="49" t="s">
        <v>65</v>
      </c>
      <c r="U154" s="50">
        <v>0</v>
      </c>
      <c r="V154" s="51">
        <f>IFERROR(IF(U154="",0,CEILING((U154/$I154),1)*$I154),"")</f>
        <v>0</v>
      </c>
      <c r="W154" s="52" t="str">
        <f>IFERROR(IF(V154=0,"",ROUNDUP(V154/H154,0)*0.00753),"")</f>
        <v/>
      </c>
      <c r="X154" s="53"/>
      <c r="Y154" s="54"/>
    </row>
    <row r="155" spans="1:25" x14ac:dyDescent="0.25">
      <c r="A155" s="77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9"/>
      <c r="M155" s="82" t="s">
        <v>66</v>
      </c>
      <c r="N155" s="83"/>
      <c r="O155" s="83"/>
      <c r="P155" s="83"/>
      <c r="Q155" s="83"/>
      <c r="R155" s="83"/>
      <c r="S155" s="84"/>
      <c r="T155" s="55" t="s">
        <v>67</v>
      </c>
      <c r="U155" s="56">
        <f>IFERROR(U154/H154,"0")</f>
        <v>0</v>
      </c>
      <c r="V155" s="56">
        <f>IFERROR(V154/H154,"0")</f>
        <v>0</v>
      </c>
      <c r="W155" s="56">
        <f>IFERROR(IF(W154="",0,W154),"0")</f>
        <v>0</v>
      </c>
      <c r="X155" s="57"/>
      <c r="Y155" s="57"/>
    </row>
    <row r="156" spans="1:25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1"/>
      <c r="M156" s="82" t="s">
        <v>66</v>
      </c>
      <c r="N156" s="83"/>
      <c r="O156" s="83"/>
      <c r="P156" s="83"/>
      <c r="Q156" s="83"/>
      <c r="R156" s="83"/>
      <c r="S156" s="84"/>
      <c r="T156" s="55" t="s">
        <v>65</v>
      </c>
      <c r="U156" s="56">
        <f>IFERROR(SUM(U154:U154),"0")</f>
        <v>0</v>
      </c>
      <c r="V156" s="56">
        <f>IFERROR(SUM(V154:V154),"0")</f>
        <v>0</v>
      </c>
      <c r="W156" s="55"/>
      <c r="X156" s="57"/>
      <c r="Y156" s="57"/>
    </row>
    <row r="157" spans="1:25" x14ac:dyDescent="0.25">
      <c r="A157" s="93" t="s">
        <v>60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42"/>
      <c r="Y157" s="42"/>
    </row>
    <row r="158" spans="1:25" x14ac:dyDescent="0.25">
      <c r="A158" s="44" t="s">
        <v>322</v>
      </c>
      <c r="B158" s="44" t="s">
        <v>323</v>
      </c>
      <c r="C158" s="43">
        <v>4301031224</v>
      </c>
      <c r="D158" s="95">
        <v>4680115882683</v>
      </c>
      <c r="E158" s="96"/>
      <c r="F158" s="45">
        <v>0.9</v>
      </c>
      <c r="G158" s="46">
        <v>6</v>
      </c>
      <c r="H158" s="45">
        <v>5.4</v>
      </c>
      <c r="I158" s="45">
        <v>5.88</v>
      </c>
      <c r="J158" s="46">
        <v>56</v>
      </c>
      <c r="K158" s="47" t="s">
        <v>63</v>
      </c>
      <c r="L158" s="46">
        <v>40</v>
      </c>
      <c r="M158" s="99" t="s">
        <v>324</v>
      </c>
      <c r="N158" s="98"/>
      <c r="O158" s="98"/>
      <c r="P158" s="98"/>
      <c r="Q158" s="96"/>
      <c r="R158" s="48"/>
      <c r="S158" s="48"/>
      <c r="T158" s="49" t="s">
        <v>65</v>
      </c>
      <c r="U158" s="50">
        <v>0</v>
      </c>
      <c r="V158" s="51">
        <f t="shared" ref="V158:V171" si="8">IFERROR(IF(U158="",0,CEILING((U158/$I158),1)*$I158),"")</f>
        <v>0</v>
      </c>
      <c r="W158" s="52" t="str">
        <f>IFERROR(IF(V158=0,"",ROUNDUP(V158/H158,0)*0.02175),"")</f>
        <v/>
      </c>
      <c r="X158" s="53"/>
      <c r="Y158" s="54" t="s">
        <v>325</v>
      </c>
    </row>
    <row r="159" spans="1:25" x14ac:dyDescent="0.25">
      <c r="A159" s="44" t="s">
        <v>326</v>
      </c>
      <c r="B159" s="44" t="s">
        <v>327</v>
      </c>
      <c r="C159" s="43">
        <v>4301031230</v>
      </c>
      <c r="D159" s="95">
        <v>4680115882690</v>
      </c>
      <c r="E159" s="96"/>
      <c r="F159" s="45">
        <v>0.9</v>
      </c>
      <c r="G159" s="46">
        <v>6</v>
      </c>
      <c r="H159" s="45">
        <v>5.4</v>
      </c>
      <c r="I159" s="45">
        <v>5.88</v>
      </c>
      <c r="J159" s="46">
        <v>56</v>
      </c>
      <c r="K159" s="47" t="s">
        <v>63</v>
      </c>
      <c r="L159" s="46">
        <v>40</v>
      </c>
      <c r="M159" s="99" t="s">
        <v>328</v>
      </c>
      <c r="N159" s="98"/>
      <c r="O159" s="98"/>
      <c r="P159" s="98"/>
      <c r="Q159" s="96"/>
      <c r="R159" s="48"/>
      <c r="S159" s="48"/>
      <c r="T159" s="49" t="s">
        <v>65</v>
      </c>
      <c r="U159" s="50">
        <v>0</v>
      </c>
      <c r="V159" s="51">
        <f t="shared" si="8"/>
        <v>0</v>
      </c>
      <c r="W159" s="52" t="str">
        <f>IFERROR(IF(V159=0,"",ROUNDUP(V159/H159,0)*0.02175),"")</f>
        <v/>
      </c>
      <c r="X159" s="53"/>
      <c r="Y159" s="54" t="s">
        <v>325</v>
      </c>
    </row>
    <row r="160" spans="1:25" x14ac:dyDescent="0.25">
      <c r="A160" s="44" t="s">
        <v>329</v>
      </c>
      <c r="B160" s="44" t="s">
        <v>330</v>
      </c>
      <c r="C160" s="43">
        <v>4301030878</v>
      </c>
      <c r="D160" s="95">
        <v>4607091387193</v>
      </c>
      <c r="E160" s="96"/>
      <c r="F160" s="45">
        <v>0.7</v>
      </c>
      <c r="G160" s="46">
        <v>6</v>
      </c>
      <c r="H160" s="45">
        <v>4.2</v>
      </c>
      <c r="I160" s="45">
        <v>4.46</v>
      </c>
      <c r="J160" s="46">
        <v>156</v>
      </c>
      <c r="K160" s="47" t="s">
        <v>63</v>
      </c>
      <c r="L160" s="46">
        <v>35</v>
      </c>
      <c r="M160" s="112" t="s">
        <v>331</v>
      </c>
      <c r="N160" s="98"/>
      <c r="O160" s="98"/>
      <c r="P160" s="98"/>
      <c r="Q160" s="96"/>
      <c r="R160" s="48"/>
      <c r="S160" s="48"/>
      <c r="T160" s="49" t="s">
        <v>65</v>
      </c>
      <c r="U160" s="50">
        <v>120</v>
      </c>
      <c r="V160" s="51">
        <f t="shared" si="8"/>
        <v>120.42</v>
      </c>
      <c r="W160" s="52">
        <f>IFERROR(IF(V160=0,"",ROUNDUP(V160/H160,0)*0.00753),"")</f>
        <v>0.21837000000000001</v>
      </c>
      <c r="X160" s="53"/>
      <c r="Y160" s="54"/>
    </row>
    <row r="161" spans="1:25" x14ac:dyDescent="0.25">
      <c r="A161" s="44" t="s">
        <v>332</v>
      </c>
      <c r="B161" s="44" t="s">
        <v>333</v>
      </c>
      <c r="C161" s="43">
        <v>4301031153</v>
      </c>
      <c r="D161" s="95">
        <v>4607091387230</v>
      </c>
      <c r="E161" s="96"/>
      <c r="F161" s="45">
        <v>0.7</v>
      </c>
      <c r="G161" s="46">
        <v>6</v>
      </c>
      <c r="H161" s="45">
        <v>4.2</v>
      </c>
      <c r="I161" s="45">
        <v>4.46</v>
      </c>
      <c r="J161" s="46">
        <v>156</v>
      </c>
      <c r="K161" s="47" t="s">
        <v>63</v>
      </c>
      <c r="L161" s="46">
        <v>40</v>
      </c>
      <c r="M161" s="112" t="s">
        <v>334</v>
      </c>
      <c r="N161" s="98"/>
      <c r="O161" s="98"/>
      <c r="P161" s="98"/>
      <c r="Q161" s="96"/>
      <c r="R161" s="48"/>
      <c r="S161" s="48"/>
      <c r="T161" s="49" t="s">
        <v>65</v>
      </c>
      <c r="U161" s="50">
        <v>0</v>
      </c>
      <c r="V161" s="51">
        <f t="shared" si="8"/>
        <v>0</v>
      </c>
      <c r="W161" s="52" t="str">
        <f>IFERROR(IF(V161=0,"",ROUNDUP(V161/H161,0)*0.00753),"")</f>
        <v/>
      </c>
      <c r="X161" s="53"/>
      <c r="Y161" s="54"/>
    </row>
    <row r="162" spans="1:25" x14ac:dyDescent="0.25">
      <c r="A162" s="44" t="s">
        <v>335</v>
      </c>
      <c r="B162" s="44" t="s">
        <v>336</v>
      </c>
      <c r="C162" s="43">
        <v>4301031191</v>
      </c>
      <c r="D162" s="95">
        <v>4680115880993</v>
      </c>
      <c r="E162" s="96"/>
      <c r="F162" s="45">
        <v>0.7</v>
      </c>
      <c r="G162" s="46">
        <v>6</v>
      </c>
      <c r="H162" s="45">
        <v>4.2</v>
      </c>
      <c r="I162" s="45">
        <v>4.46</v>
      </c>
      <c r="J162" s="46">
        <v>156</v>
      </c>
      <c r="K162" s="47" t="s">
        <v>63</v>
      </c>
      <c r="L162" s="46">
        <v>40</v>
      </c>
      <c r="M162" s="97" t="s">
        <v>337</v>
      </c>
      <c r="N162" s="98"/>
      <c r="O162" s="98"/>
      <c r="P162" s="98"/>
      <c r="Q162" s="96"/>
      <c r="R162" s="48"/>
      <c r="S162" s="48"/>
      <c r="T162" s="49" t="s">
        <v>65</v>
      </c>
      <c r="U162" s="50">
        <v>0</v>
      </c>
      <c r="V162" s="51">
        <f t="shared" si="8"/>
        <v>0</v>
      </c>
      <c r="W162" s="52" t="str">
        <f>IFERROR(IF(V162=0,"",ROUNDUP(V162/H162,0)*0.00753),"")</f>
        <v/>
      </c>
      <c r="X162" s="53"/>
      <c r="Y162" s="54"/>
    </row>
    <row r="163" spans="1:25" x14ac:dyDescent="0.25">
      <c r="A163" s="44" t="s">
        <v>338</v>
      </c>
      <c r="B163" s="44" t="s">
        <v>339</v>
      </c>
      <c r="C163" s="43">
        <v>4301031204</v>
      </c>
      <c r="D163" s="95">
        <v>4680115881761</v>
      </c>
      <c r="E163" s="96"/>
      <c r="F163" s="45">
        <v>0.7</v>
      </c>
      <c r="G163" s="46">
        <v>6</v>
      </c>
      <c r="H163" s="45">
        <v>4.2</v>
      </c>
      <c r="I163" s="45">
        <v>4.46</v>
      </c>
      <c r="J163" s="46">
        <v>156</v>
      </c>
      <c r="K163" s="47" t="s">
        <v>63</v>
      </c>
      <c r="L163" s="46">
        <v>40</v>
      </c>
      <c r="M163" s="99" t="s">
        <v>340</v>
      </c>
      <c r="N163" s="98"/>
      <c r="O163" s="98"/>
      <c r="P163" s="98"/>
      <c r="Q163" s="96"/>
      <c r="R163" s="48"/>
      <c r="S163" s="48"/>
      <c r="T163" s="49" t="s">
        <v>65</v>
      </c>
      <c r="U163" s="58">
        <v>0</v>
      </c>
      <c r="V163" s="51">
        <f t="shared" si="8"/>
        <v>0</v>
      </c>
      <c r="W163" s="52" t="str">
        <f>IFERROR(IF(V163=0,"",ROUNDUP(V163/H163,0)*0.00753),"")</f>
        <v/>
      </c>
      <c r="X163" s="53"/>
      <c r="Y163" s="54"/>
    </row>
    <row r="164" spans="1:25" x14ac:dyDescent="0.25">
      <c r="A164" s="44" t="s">
        <v>341</v>
      </c>
      <c r="B164" s="44" t="s">
        <v>342</v>
      </c>
      <c r="C164" s="43">
        <v>4301031201</v>
      </c>
      <c r="D164" s="95">
        <v>4680115881563</v>
      </c>
      <c r="E164" s="96"/>
      <c r="F164" s="45">
        <v>0.7</v>
      </c>
      <c r="G164" s="46">
        <v>6</v>
      </c>
      <c r="H164" s="45">
        <v>4.2</v>
      </c>
      <c r="I164" s="45">
        <v>4.4000000000000004</v>
      </c>
      <c r="J164" s="46">
        <v>156</v>
      </c>
      <c r="K164" s="47" t="s">
        <v>63</v>
      </c>
      <c r="L164" s="46">
        <v>40</v>
      </c>
      <c r="M164" s="97" t="s">
        <v>343</v>
      </c>
      <c r="N164" s="98"/>
      <c r="O164" s="98"/>
      <c r="P164" s="98"/>
      <c r="Q164" s="96"/>
      <c r="R164" s="48"/>
      <c r="S164" s="48"/>
      <c r="T164" s="49" t="s">
        <v>65</v>
      </c>
      <c r="U164" s="58">
        <v>0</v>
      </c>
      <c r="V164" s="51">
        <f t="shared" si="8"/>
        <v>0</v>
      </c>
      <c r="W164" s="52" t="str">
        <f>IFERROR(IF(V164=0,"",ROUNDUP(V164/H164,0)*0.00753),"")</f>
        <v/>
      </c>
      <c r="X164" s="53"/>
      <c r="Y164" s="54"/>
    </row>
    <row r="165" spans="1:25" x14ac:dyDescent="0.25">
      <c r="A165" s="44" t="s">
        <v>344</v>
      </c>
      <c r="B165" s="44" t="s">
        <v>345</v>
      </c>
      <c r="C165" s="43">
        <v>4301031152</v>
      </c>
      <c r="D165" s="95">
        <v>4607091387285</v>
      </c>
      <c r="E165" s="96"/>
      <c r="F165" s="45">
        <v>0.35</v>
      </c>
      <c r="G165" s="46">
        <v>6</v>
      </c>
      <c r="H165" s="45">
        <v>2.1</v>
      </c>
      <c r="I165" s="45">
        <v>2.23</v>
      </c>
      <c r="J165" s="46">
        <v>234</v>
      </c>
      <c r="K165" s="47" t="s">
        <v>63</v>
      </c>
      <c r="L165" s="46">
        <v>40</v>
      </c>
      <c r="M165" s="97" t="s">
        <v>346</v>
      </c>
      <c r="N165" s="98"/>
      <c r="O165" s="98"/>
      <c r="P165" s="98"/>
      <c r="Q165" s="96"/>
      <c r="R165" s="48"/>
      <c r="S165" s="48"/>
      <c r="T165" s="49" t="s">
        <v>65</v>
      </c>
      <c r="U165" s="58">
        <v>3.5</v>
      </c>
      <c r="V165" s="51">
        <f t="shared" si="8"/>
        <v>4.46</v>
      </c>
      <c r="W165" s="52">
        <f>IFERROR(IF(V165=0,"",ROUNDUP(V165/H165,0)*0.00502),"")</f>
        <v>1.506E-2</v>
      </c>
      <c r="X165" s="53"/>
      <c r="Y165" s="54"/>
    </row>
    <row r="166" spans="1:25" x14ac:dyDescent="0.25">
      <c r="A166" s="44" t="s">
        <v>347</v>
      </c>
      <c r="B166" s="44" t="s">
        <v>348</v>
      </c>
      <c r="C166" s="43">
        <v>4301031199</v>
      </c>
      <c r="D166" s="95">
        <v>4680115880986</v>
      </c>
      <c r="E166" s="96"/>
      <c r="F166" s="45">
        <v>0.35</v>
      </c>
      <c r="G166" s="46">
        <v>6</v>
      </c>
      <c r="H166" s="45">
        <v>2.1</v>
      </c>
      <c r="I166" s="45">
        <v>2.23</v>
      </c>
      <c r="J166" s="46">
        <v>234</v>
      </c>
      <c r="K166" s="47" t="s">
        <v>63</v>
      </c>
      <c r="L166" s="46">
        <v>40</v>
      </c>
      <c r="M166" s="97" t="s">
        <v>349</v>
      </c>
      <c r="N166" s="98"/>
      <c r="O166" s="98"/>
      <c r="P166" s="98"/>
      <c r="Q166" s="96"/>
      <c r="R166" s="48"/>
      <c r="S166" s="48"/>
      <c r="T166" s="49" t="s">
        <v>65</v>
      </c>
      <c r="U166" s="58">
        <v>0</v>
      </c>
      <c r="V166" s="51">
        <f t="shared" si="8"/>
        <v>0</v>
      </c>
      <c r="W166" s="52" t="str">
        <f>IFERROR(IF(V166=0,"",ROUNDUP(V166/H166,0)*0.00502),"")</f>
        <v/>
      </c>
      <c r="X166" s="53"/>
      <c r="Y166" s="54"/>
    </row>
    <row r="167" spans="1:25" x14ac:dyDescent="0.25">
      <c r="A167" s="44" t="s">
        <v>350</v>
      </c>
      <c r="B167" s="44" t="s">
        <v>351</v>
      </c>
      <c r="C167" s="43">
        <v>4301031190</v>
      </c>
      <c r="D167" s="95">
        <v>4680115880207</v>
      </c>
      <c r="E167" s="96"/>
      <c r="F167" s="45">
        <v>0.4</v>
      </c>
      <c r="G167" s="46">
        <v>6</v>
      </c>
      <c r="H167" s="45">
        <v>2.4</v>
      </c>
      <c r="I167" s="45">
        <v>2.63</v>
      </c>
      <c r="J167" s="46">
        <v>156</v>
      </c>
      <c r="K167" s="47" t="s">
        <v>63</v>
      </c>
      <c r="L167" s="46">
        <v>40</v>
      </c>
      <c r="M167" s="97" t="s">
        <v>352</v>
      </c>
      <c r="N167" s="98"/>
      <c r="O167" s="98"/>
      <c r="P167" s="98"/>
      <c r="Q167" s="96"/>
      <c r="R167" s="48"/>
      <c r="S167" s="48"/>
      <c r="T167" s="49" t="s">
        <v>65</v>
      </c>
      <c r="U167" s="58">
        <v>0</v>
      </c>
      <c r="V167" s="51">
        <f t="shared" si="8"/>
        <v>0</v>
      </c>
      <c r="W167" s="52" t="str">
        <f>IFERROR(IF(V167=0,"",ROUNDUP(V167/H167,0)*0.00753),"")</f>
        <v/>
      </c>
      <c r="X167" s="53"/>
      <c r="Y167" s="54"/>
    </row>
    <row r="168" spans="1:25" x14ac:dyDescent="0.25">
      <c r="A168" s="44" t="s">
        <v>353</v>
      </c>
      <c r="B168" s="44" t="s">
        <v>354</v>
      </c>
      <c r="C168" s="43">
        <v>4301031158</v>
      </c>
      <c r="D168" s="95">
        <v>4680115880191</v>
      </c>
      <c r="E168" s="96"/>
      <c r="F168" s="45">
        <v>0.4</v>
      </c>
      <c r="G168" s="46">
        <v>6</v>
      </c>
      <c r="H168" s="45">
        <v>2.4</v>
      </c>
      <c r="I168" s="45">
        <v>2.5</v>
      </c>
      <c r="J168" s="46">
        <v>234</v>
      </c>
      <c r="K168" s="47" t="s">
        <v>63</v>
      </c>
      <c r="L168" s="46">
        <v>40</v>
      </c>
      <c r="M168" s="99" t="s">
        <v>355</v>
      </c>
      <c r="N168" s="98"/>
      <c r="O168" s="98"/>
      <c r="P168" s="98"/>
      <c r="Q168" s="96"/>
      <c r="R168" s="48"/>
      <c r="S168" s="48"/>
      <c r="T168" s="49" t="s">
        <v>65</v>
      </c>
      <c r="U168" s="58">
        <v>0</v>
      </c>
      <c r="V168" s="51">
        <f t="shared" si="8"/>
        <v>0</v>
      </c>
      <c r="W168" s="52" t="str">
        <f>IFERROR(IF(V168=0,"",ROUNDUP(V168/H168,0)*0.00502),"")</f>
        <v/>
      </c>
      <c r="X168" s="53"/>
      <c r="Y168" s="54"/>
    </row>
    <row r="169" spans="1:25" x14ac:dyDescent="0.25">
      <c r="A169" s="44" t="s">
        <v>356</v>
      </c>
      <c r="B169" s="44" t="s">
        <v>357</v>
      </c>
      <c r="C169" s="43">
        <v>4301031151</v>
      </c>
      <c r="D169" s="95">
        <v>4607091389845</v>
      </c>
      <c r="E169" s="96"/>
      <c r="F169" s="45">
        <v>0.35</v>
      </c>
      <c r="G169" s="46">
        <v>6</v>
      </c>
      <c r="H169" s="45">
        <v>2.1</v>
      </c>
      <c r="I169" s="45">
        <v>2.2000000000000002</v>
      </c>
      <c r="J169" s="46">
        <v>234</v>
      </c>
      <c r="K169" s="47" t="s">
        <v>63</v>
      </c>
      <c r="L169" s="46">
        <v>40</v>
      </c>
      <c r="M169" s="103" t="s">
        <v>358</v>
      </c>
      <c r="N169" s="98"/>
      <c r="O169" s="98"/>
      <c r="P169" s="98"/>
      <c r="Q169" s="96"/>
      <c r="R169" s="48"/>
      <c r="S169" s="48"/>
      <c r="T169" s="49" t="s">
        <v>65</v>
      </c>
      <c r="U169" s="58">
        <v>3.5</v>
      </c>
      <c r="V169" s="51">
        <f t="shared" si="8"/>
        <v>4.4000000000000004</v>
      </c>
      <c r="W169" s="52">
        <f>IFERROR(IF(V169=0,"",ROUNDUP(V169/H169,0)*0.00502),"")</f>
        <v>1.506E-2</v>
      </c>
      <c r="X169" s="53"/>
      <c r="Y169" s="54"/>
    </row>
    <row r="170" spans="1:25" x14ac:dyDescent="0.25">
      <c r="A170" s="44" t="s">
        <v>359</v>
      </c>
      <c r="B170" s="44" t="s">
        <v>360</v>
      </c>
      <c r="C170" s="43">
        <v>4301031205</v>
      </c>
      <c r="D170" s="95">
        <v>4680115881785</v>
      </c>
      <c r="E170" s="96"/>
      <c r="F170" s="45">
        <v>0.35</v>
      </c>
      <c r="G170" s="46">
        <v>6</v>
      </c>
      <c r="H170" s="45">
        <v>2.1</v>
      </c>
      <c r="I170" s="45">
        <v>2.23</v>
      </c>
      <c r="J170" s="46">
        <v>234</v>
      </c>
      <c r="K170" s="47" t="s">
        <v>63</v>
      </c>
      <c r="L170" s="46">
        <v>40</v>
      </c>
      <c r="M170" s="103" t="s">
        <v>361</v>
      </c>
      <c r="N170" s="98"/>
      <c r="O170" s="98"/>
      <c r="P170" s="98"/>
      <c r="Q170" s="96"/>
      <c r="R170" s="48"/>
      <c r="S170" s="48"/>
      <c r="T170" s="49" t="s">
        <v>65</v>
      </c>
      <c r="U170" s="58">
        <v>0</v>
      </c>
      <c r="V170" s="51">
        <f t="shared" si="8"/>
        <v>0</v>
      </c>
      <c r="W170" s="52" t="str">
        <f>IFERROR(IF(V170=0,"",ROUNDUP(V170/H170,0)*0.00502),"")</f>
        <v/>
      </c>
      <c r="X170" s="53"/>
      <c r="Y170" s="54"/>
    </row>
    <row r="171" spans="1:25" x14ac:dyDescent="0.25">
      <c r="A171" s="44" t="s">
        <v>362</v>
      </c>
      <c r="B171" s="44" t="s">
        <v>363</v>
      </c>
      <c r="C171" s="43">
        <v>4301031202</v>
      </c>
      <c r="D171" s="95">
        <v>4680115881679</v>
      </c>
      <c r="E171" s="96"/>
      <c r="F171" s="45">
        <v>0.35</v>
      </c>
      <c r="G171" s="46">
        <v>6</v>
      </c>
      <c r="H171" s="45">
        <v>2.1</v>
      </c>
      <c r="I171" s="45">
        <v>2.2000000000000002</v>
      </c>
      <c r="J171" s="46">
        <v>234</v>
      </c>
      <c r="K171" s="47" t="s">
        <v>63</v>
      </c>
      <c r="L171" s="46">
        <v>40</v>
      </c>
      <c r="M171" s="104" t="s">
        <v>364</v>
      </c>
      <c r="N171" s="101"/>
      <c r="O171" s="101"/>
      <c r="P171" s="101"/>
      <c r="Q171" s="102"/>
      <c r="R171" s="48"/>
      <c r="S171" s="48"/>
      <c r="T171" s="49" t="s">
        <v>65</v>
      </c>
      <c r="U171" s="50">
        <v>0</v>
      </c>
      <c r="V171" s="51">
        <f t="shared" si="8"/>
        <v>0</v>
      </c>
      <c r="W171" s="52" t="str">
        <f>IFERROR(IF(V171=0,"",ROUNDUP(V171/H171,0)*0.00502),"")</f>
        <v/>
      </c>
      <c r="X171" s="53"/>
      <c r="Y171" s="54"/>
    </row>
    <row r="172" spans="1:25" x14ac:dyDescent="0.25">
      <c r="A172" s="7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9"/>
      <c r="M172" s="82" t="s">
        <v>66</v>
      </c>
      <c r="N172" s="83"/>
      <c r="O172" s="83"/>
      <c r="P172" s="83"/>
      <c r="Q172" s="83"/>
      <c r="R172" s="83"/>
      <c r="S172" s="84"/>
      <c r="T172" s="55" t="s">
        <v>67</v>
      </c>
      <c r="U172" s="56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31.904761904761905</v>
      </c>
      <c r="V172" s="56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32.890476190476193</v>
      </c>
      <c r="W172" s="56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0.24848999999999999</v>
      </c>
      <c r="X172" s="57"/>
      <c r="Y172" s="57"/>
    </row>
    <row r="173" spans="1:25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1"/>
      <c r="M173" s="82" t="s">
        <v>66</v>
      </c>
      <c r="N173" s="83"/>
      <c r="O173" s="83"/>
      <c r="P173" s="83"/>
      <c r="Q173" s="83"/>
      <c r="R173" s="83"/>
      <c r="S173" s="84"/>
      <c r="T173" s="55" t="s">
        <v>65</v>
      </c>
      <c r="U173" s="56">
        <f>IFERROR(SUM(U158:U171),"0")</f>
        <v>127</v>
      </c>
      <c r="V173" s="56">
        <f>IFERROR(SUM(V158:V171),"0")</f>
        <v>129.28</v>
      </c>
      <c r="W173" s="55"/>
      <c r="X173" s="57"/>
      <c r="Y173" s="57"/>
    </row>
    <row r="174" spans="1:25" x14ac:dyDescent="0.25">
      <c r="A174" s="93" t="s">
        <v>68</v>
      </c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42"/>
      <c r="Y174" s="42"/>
    </row>
    <row r="175" spans="1:25" x14ac:dyDescent="0.25">
      <c r="A175" s="44" t="s">
        <v>365</v>
      </c>
      <c r="B175" s="44" t="s">
        <v>366</v>
      </c>
      <c r="C175" s="43">
        <v>4301051408</v>
      </c>
      <c r="D175" s="95">
        <v>4680115881594</v>
      </c>
      <c r="E175" s="96"/>
      <c r="F175" s="45">
        <v>1.35</v>
      </c>
      <c r="G175" s="46">
        <v>6</v>
      </c>
      <c r="H175" s="45">
        <v>8.1</v>
      </c>
      <c r="I175" s="45">
        <v>8.6639999999999997</v>
      </c>
      <c r="J175" s="46">
        <v>56</v>
      </c>
      <c r="K175" s="47" t="s">
        <v>147</v>
      </c>
      <c r="L175" s="46">
        <v>40</v>
      </c>
      <c r="M175" s="99" t="s">
        <v>367</v>
      </c>
      <c r="N175" s="98"/>
      <c r="O175" s="98"/>
      <c r="P175" s="98"/>
      <c r="Q175" s="96"/>
      <c r="R175" s="48"/>
      <c r="S175" s="48"/>
      <c r="T175" s="49" t="s">
        <v>65</v>
      </c>
      <c r="U175" s="50">
        <v>0</v>
      </c>
      <c r="V175" s="51">
        <f t="shared" ref="V175:V198" si="9">IFERROR(IF(U175="",0,CEILING((U175/$I175),1)*$I175),"")</f>
        <v>0</v>
      </c>
      <c r="W175" s="52" t="str">
        <f>IFERROR(IF(V175=0,"",ROUNDUP(V175/H175,0)*0.02175),"")</f>
        <v/>
      </c>
      <c r="X175" s="53"/>
      <c r="Y175" s="54" t="s">
        <v>325</v>
      </c>
    </row>
    <row r="176" spans="1:25" x14ac:dyDescent="0.25">
      <c r="A176" s="44" t="s">
        <v>368</v>
      </c>
      <c r="B176" s="44" t="s">
        <v>369</v>
      </c>
      <c r="C176" s="43">
        <v>4301051407</v>
      </c>
      <c r="D176" s="95">
        <v>4680115882195</v>
      </c>
      <c r="E176" s="96"/>
      <c r="F176" s="45">
        <v>0.4</v>
      </c>
      <c r="G176" s="46">
        <v>6</v>
      </c>
      <c r="H176" s="45">
        <v>2.4</v>
      </c>
      <c r="I176" s="45">
        <v>2.69</v>
      </c>
      <c r="J176" s="46">
        <v>156</v>
      </c>
      <c r="K176" s="47" t="s">
        <v>147</v>
      </c>
      <c r="L176" s="46">
        <v>40</v>
      </c>
      <c r="M176" s="99" t="s">
        <v>370</v>
      </c>
      <c r="N176" s="98"/>
      <c r="O176" s="98"/>
      <c r="P176" s="98"/>
      <c r="Q176" s="96"/>
      <c r="R176" s="48"/>
      <c r="S176" s="48"/>
      <c r="T176" s="49" t="s">
        <v>65</v>
      </c>
      <c r="U176" s="50">
        <v>0</v>
      </c>
      <c r="V176" s="51">
        <f t="shared" si="9"/>
        <v>0</v>
      </c>
      <c r="W176" s="52" t="str">
        <f>IFERROR(IF(V176=0,"",ROUNDUP(V176/H176,0)*0.00753),"")</f>
        <v/>
      </c>
      <c r="X176" s="53"/>
      <c r="Y176" s="54" t="s">
        <v>325</v>
      </c>
    </row>
    <row r="177" spans="1:25" x14ac:dyDescent="0.25">
      <c r="A177" s="44" t="s">
        <v>371</v>
      </c>
      <c r="B177" s="44" t="s">
        <v>372</v>
      </c>
      <c r="C177" s="43">
        <v>4301051411</v>
      </c>
      <c r="D177" s="95">
        <v>4680115881617</v>
      </c>
      <c r="E177" s="96"/>
      <c r="F177" s="45">
        <v>1.35</v>
      </c>
      <c r="G177" s="46">
        <v>6</v>
      </c>
      <c r="H177" s="45">
        <v>8.1</v>
      </c>
      <c r="I177" s="45">
        <v>8.6460000000000008</v>
      </c>
      <c r="J177" s="46">
        <v>56</v>
      </c>
      <c r="K177" s="47" t="s">
        <v>147</v>
      </c>
      <c r="L177" s="46">
        <v>40</v>
      </c>
      <c r="M177" s="99" t="s">
        <v>373</v>
      </c>
      <c r="N177" s="98"/>
      <c r="O177" s="98"/>
      <c r="P177" s="98"/>
      <c r="Q177" s="96"/>
      <c r="R177" s="48"/>
      <c r="S177" s="48"/>
      <c r="T177" s="49" t="s">
        <v>65</v>
      </c>
      <c r="U177" s="50">
        <v>0</v>
      </c>
      <c r="V177" s="51">
        <f t="shared" si="9"/>
        <v>0</v>
      </c>
      <c r="W177" s="52" t="str">
        <f>IFERROR(IF(V177=0,"",ROUNDUP(V177/H177,0)*0.02175),"")</f>
        <v/>
      </c>
      <c r="X177" s="53"/>
      <c r="Y177" s="54" t="s">
        <v>325</v>
      </c>
    </row>
    <row r="178" spans="1:25" x14ac:dyDescent="0.25">
      <c r="A178" s="44" t="s">
        <v>374</v>
      </c>
      <c r="B178" s="44" t="s">
        <v>375</v>
      </c>
      <c r="C178" s="43">
        <v>4301051410</v>
      </c>
      <c r="D178" s="95">
        <v>4680115882164</v>
      </c>
      <c r="E178" s="96"/>
      <c r="F178" s="45">
        <v>0.4</v>
      </c>
      <c r="G178" s="46">
        <v>6</v>
      </c>
      <c r="H178" s="45">
        <v>2.4</v>
      </c>
      <c r="I178" s="45">
        <v>2.6779999999999999</v>
      </c>
      <c r="J178" s="46">
        <v>156</v>
      </c>
      <c r="K178" s="47" t="s">
        <v>147</v>
      </c>
      <c r="L178" s="46">
        <v>40</v>
      </c>
      <c r="M178" s="99" t="s">
        <v>376</v>
      </c>
      <c r="N178" s="98"/>
      <c r="O178" s="98"/>
      <c r="P178" s="98"/>
      <c r="Q178" s="96"/>
      <c r="R178" s="48"/>
      <c r="S178" s="48"/>
      <c r="T178" s="49" t="s">
        <v>65</v>
      </c>
      <c r="U178" s="50">
        <v>0</v>
      </c>
      <c r="V178" s="51">
        <f t="shared" si="9"/>
        <v>0</v>
      </c>
      <c r="W178" s="52" t="str">
        <f>IFERROR(IF(V178=0,"",ROUNDUP(V178/H178,0)*0.00753),"")</f>
        <v/>
      </c>
      <c r="X178" s="53"/>
      <c r="Y178" s="54" t="s">
        <v>325</v>
      </c>
    </row>
    <row r="179" spans="1:25" x14ac:dyDescent="0.25">
      <c r="A179" s="44" t="s">
        <v>377</v>
      </c>
      <c r="B179" s="44" t="s">
        <v>378</v>
      </c>
      <c r="C179" s="43">
        <v>4301051409</v>
      </c>
      <c r="D179" s="95">
        <v>4680115881556</v>
      </c>
      <c r="E179" s="96"/>
      <c r="F179" s="45">
        <v>1</v>
      </c>
      <c r="G179" s="46">
        <v>4</v>
      </c>
      <c r="H179" s="45">
        <v>4</v>
      </c>
      <c r="I179" s="45">
        <v>4.4080000000000004</v>
      </c>
      <c r="J179" s="46">
        <v>104</v>
      </c>
      <c r="K179" s="47" t="s">
        <v>147</v>
      </c>
      <c r="L179" s="46">
        <v>45</v>
      </c>
      <c r="M179" s="103" t="s">
        <v>379</v>
      </c>
      <c r="N179" s="98"/>
      <c r="O179" s="98"/>
      <c r="P179" s="98"/>
      <c r="Q179" s="96"/>
      <c r="R179" s="48"/>
      <c r="S179" s="48"/>
      <c r="T179" s="49" t="s">
        <v>65</v>
      </c>
      <c r="U179" s="50">
        <v>0</v>
      </c>
      <c r="V179" s="51">
        <f t="shared" si="9"/>
        <v>0</v>
      </c>
      <c r="W179" s="52" t="str">
        <f>IFERROR(IF(V179=0,"",ROUNDUP(V179/H179,0)*0.01196),"")</f>
        <v/>
      </c>
      <c r="X179" s="53"/>
      <c r="Y179" s="54"/>
    </row>
    <row r="180" spans="1:25" x14ac:dyDescent="0.25">
      <c r="A180" s="44" t="s">
        <v>380</v>
      </c>
      <c r="B180" s="44" t="s">
        <v>381</v>
      </c>
      <c r="C180" s="43">
        <v>4301051101</v>
      </c>
      <c r="D180" s="95">
        <v>4607091387766</v>
      </c>
      <c r="E180" s="96"/>
      <c r="F180" s="45">
        <v>1.35</v>
      </c>
      <c r="G180" s="46">
        <v>6</v>
      </c>
      <c r="H180" s="45">
        <v>8.1</v>
      </c>
      <c r="I180" s="45">
        <v>8.6579999999999995</v>
      </c>
      <c r="J180" s="46">
        <v>56</v>
      </c>
      <c r="K180" s="47" t="s">
        <v>63</v>
      </c>
      <c r="L180" s="46">
        <v>40</v>
      </c>
      <c r="M180" s="112" t="s">
        <v>382</v>
      </c>
      <c r="N180" s="98"/>
      <c r="O180" s="98"/>
      <c r="P180" s="98"/>
      <c r="Q180" s="96"/>
      <c r="R180" s="48"/>
      <c r="S180" s="48"/>
      <c r="T180" s="49" t="s">
        <v>65</v>
      </c>
      <c r="U180" s="60">
        <v>3300</v>
      </c>
      <c r="V180" s="51">
        <f t="shared" si="9"/>
        <v>3307.3559999999998</v>
      </c>
      <c r="W180" s="52">
        <f>IFERROR(IF(V180=0,"",ROUNDUP(V180/H180,0)*0.02175),"")</f>
        <v>8.8957499999999996</v>
      </c>
      <c r="X180" s="53"/>
      <c r="Y180" s="54"/>
    </row>
    <row r="181" spans="1:25" x14ac:dyDescent="0.25">
      <c r="A181" s="44" t="s">
        <v>383</v>
      </c>
      <c r="B181" s="44" t="s">
        <v>384</v>
      </c>
      <c r="C181" s="43">
        <v>4301051116</v>
      </c>
      <c r="D181" s="95">
        <v>4607091387957</v>
      </c>
      <c r="E181" s="96"/>
      <c r="F181" s="45">
        <v>1.3</v>
      </c>
      <c r="G181" s="46">
        <v>6</v>
      </c>
      <c r="H181" s="45">
        <v>7.8</v>
      </c>
      <c r="I181" s="45">
        <v>8.3640000000000008</v>
      </c>
      <c r="J181" s="46">
        <v>56</v>
      </c>
      <c r="K181" s="47" t="s">
        <v>63</v>
      </c>
      <c r="L181" s="46">
        <v>40</v>
      </c>
      <c r="M181" s="103" t="s">
        <v>385</v>
      </c>
      <c r="N181" s="98"/>
      <c r="O181" s="98"/>
      <c r="P181" s="98"/>
      <c r="Q181" s="96"/>
      <c r="R181" s="48"/>
      <c r="S181" s="48"/>
      <c r="T181" s="49" t="s">
        <v>65</v>
      </c>
      <c r="U181" s="50">
        <v>0</v>
      </c>
      <c r="V181" s="51">
        <f t="shared" si="9"/>
        <v>0</v>
      </c>
      <c r="W181" s="52" t="str">
        <f>IFERROR(IF(V181=0,"",ROUNDUP(V181/H181,0)*0.02175),"")</f>
        <v/>
      </c>
      <c r="X181" s="53"/>
      <c r="Y181" s="54"/>
    </row>
    <row r="182" spans="1:25" x14ac:dyDescent="0.25">
      <c r="A182" s="44" t="s">
        <v>386</v>
      </c>
      <c r="B182" s="44" t="s">
        <v>387</v>
      </c>
      <c r="C182" s="43">
        <v>4301051115</v>
      </c>
      <c r="D182" s="95">
        <v>4607091387964</v>
      </c>
      <c r="E182" s="96"/>
      <c r="F182" s="45">
        <v>1.35</v>
      </c>
      <c r="G182" s="46">
        <v>6</v>
      </c>
      <c r="H182" s="45">
        <v>8.1</v>
      </c>
      <c r="I182" s="45">
        <v>8.6460000000000008</v>
      </c>
      <c r="J182" s="46">
        <v>56</v>
      </c>
      <c r="K182" s="47" t="s">
        <v>63</v>
      </c>
      <c r="L182" s="46">
        <v>40</v>
      </c>
      <c r="M182" s="103" t="s">
        <v>388</v>
      </c>
      <c r="N182" s="98"/>
      <c r="O182" s="98"/>
      <c r="P182" s="98"/>
      <c r="Q182" s="96"/>
      <c r="R182" s="48"/>
      <c r="S182" s="48"/>
      <c r="T182" s="49" t="s">
        <v>65</v>
      </c>
      <c r="U182" s="50">
        <v>0</v>
      </c>
      <c r="V182" s="51">
        <f t="shared" si="9"/>
        <v>0</v>
      </c>
      <c r="W182" s="52" t="str">
        <f>IFERROR(IF(V182=0,"",ROUNDUP(V182/H182,0)*0.02175),"")</f>
        <v/>
      </c>
      <c r="X182" s="53"/>
      <c r="Y182" s="54"/>
    </row>
    <row r="183" spans="1:25" x14ac:dyDescent="0.25">
      <c r="A183" s="44" t="s">
        <v>389</v>
      </c>
      <c r="B183" s="44" t="s">
        <v>390</v>
      </c>
      <c r="C183" s="43">
        <v>4301051470</v>
      </c>
      <c r="D183" s="95">
        <v>4680115880573</v>
      </c>
      <c r="E183" s="96"/>
      <c r="F183" s="45">
        <v>1.3</v>
      </c>
      <c r="G183" s="46">
        <v>6</v>
      </c>
      <c r="H183" s="45">
        <v>7.8</v>
      </c>
      <c r="I183" s="45">
        <v>8.3640000000000008</v>
      </c>
      <c r="J183" s="46">
        <v>56</v>
      </c>
      <c r="K183" s="47" t="s">
        <v>147</v>
      </c>
      <c r="L183" s="46">
        <v>45</v>
      </c>
      <c r="M183" s="112" t="s">
        <v>391</v>
      </c>
      <c r="N183" s="98"/>
      <c r="O183" s="98"/>
      <c r="P183" s="98"/>
      <c r="Q183" s="96"/>
      <c r="R183" s="48" t="s">
        <v>392</v>
      </c>
      <c r="S183" s="48"/>
      <c r="T183" s="49" t="s">
        <v>65</v>
      </c>
      <c r="U183" s="50">
        <v>0</v>
      </c>
      <c r="V183" s="51">
        <f t="shared" si="9"/>
        <v>0</v>
      </c>
      <c r="W183" s="52" t="str">
        <f>IFERROR(IF(V183=0,"",ROUNDUP(V183/H183,0)*0.02175),"")</f>
        <v/>
      </c>
      <c r="X183" s="53"/>
      <c r="Y183" s="54"/>
    </row>
    <row r="184" spans="1:25" x14ac:dyDescent="0.25">
      <c r="A184" s="44" t="s">
        <v>389</v>
      </c>
      <c r="B184" s="44" t="s">
        <v>393</v>
      </c>
      <c r="C184" s="43">
        <v>4301051370</v>
      </c>
      <c r="D184" s="95">
        <v>4680115880573</v>
      </c>
      <c r="E184" s="96"/>
      <c r="F184" s="45">
        <v>1.3</v>
      </c>
      <c r="G184" s="46">
        <v>6</v>
      </c>
      <c r="H184" s="45">
        <v>7.8</v>
      </c>
      <c r="I184" s="45">
        <v>8.3640000000000008</v>
      </c>
      <c r="J184" s="46">
        <v>56</v>
      </c>
      <c r="K184" s="47" t="s">
        <v>147</v>
      </c>
      <c r="L184" s="46">
        <v>40</v>
      </c>
      <c r="M184" s="112" t="s">
        <v>394</v>
      </c>
      <c r="N184" s="98"/>
      <c r="O184" s="98"/>
      <c r="P184" s="98"/>
      <c r="Q184" s="96"/>
      <c r="R184" s="48"/>
      <c r="S184" s="48"/>
      <c r="T184" s="49" t="s">
        <v>65</v>
      </c>
      <c r="U184" s="50">
        <v>0</v>
      </c>
      <c r="V184" s="51">
        <f t="shared" si="9"/>
        <v>0</v>
      </c>
      <c r="W184" s="52" t="str">
        <f>IFERROR(IF(V184=0,"",ROUNDUP(V184/H184,0)*0.02175),"")</f>
        <v/>
      </c>
      <c r="X184" s="53"/>
      <c r="Y184" s="54"/>
    </row>
    <row r="185" spans="1:25" x14ac:dyDescent="0.25">
      <c r="A185" s="44" t="s">
        <v>395</v>
      </c>
      <c r="B185" s="44" t="s">
        <v>396</v>
      </c>
      <c r="C185" s="43">
        <v>4301051433</v>
      </c>
      <c r="D185" s="95">
        <v>4680115881587</v>
      </c>
      <c r="E185" s="96"/>
      <c r="F185" s="45">
        <v>1</v>
      </c>
      <c r="G185" s="46">
        <v>4</v>
      </c>
      <c r="H185" s="45">
        <v>4</v>
      </c>
      <c r="I185" s="45">
        <v>4.4080000000000004</v>
      </c>
      <c r="J185" s="46">
        <v>104</v>
      </c>
      <c r="K185" s="47" t="s">
        <v>63</v>
      </c>
      <c r="L185" s="46">
        <v>35</v>
      </c>
      <c r="M185" s="97" t="s">
        <v>397</v>
      </c>
      <c r="N185" s="98"/>
      <c r="O185" s="98"/>
      <c r="P185" s="98"/>
      <c r="Q185" s="96"/>
      <c r="R185" s="48"/>
      <c r="S185" s="48"/>
      <c r="T185" s="49" t="s">
        <v>65</v>
      </c>
      <c r="U185" s="50">
        <v>0</v>
      </c>
      <c r="V185" s="51">
        <f t="shared" si="9"/>
        <v>0</v>
      </c>
      <c r="W185" s="52" t="str">
        <f>IFERROR(IF(V185=0,"",ROUNDUP(V185/H185,0)*0.01196),"")</f>
        <v/>
      </c>
      <c r="X185" s="53"/>
      <c r="Y185" s="54"/>
    </row>
    <row r="186" spans="1:25" x14ac:dyDescent="0.25">
      <c r="A186" s="44" t="s">
        <v>398</v>
      </c>
      <c r="B186" s="44" t="s">
        <v>399</v>
      </c>
      <c r="C186" s="43">
        <v>4301051380</v>
      </c>
      <c r="D186" s="95">
        <v>4680115880962</v>
      </c>
      <c r="E186" s="96"/>
      <c r="F186" s="45">
        <v>1.3</v>
      </c>
      <c r="G186" s="46">
        <v>6</v>
      </c>
      <c r="H186" s="45">
        <v>7.8</v>
      </c>
      <c r="I186" s="45">
        <v>8.3640000000000008</v>
      </c>
      <c r="J186" s="46">
        <v>56</v>
      </c>
      <c r="K186" s="47" t="s">
        <v>63</v>
      </c>
      <c r="L186" s="46">
        <v>40</v>
      </c>
      <c r="M186" s="97" t="s">
        <v>400</v>
      </c>
      <c r="N186" s="98"/>
      <c r="O186" s="98"/>
      <c r="P186" s="98"/>
      <c r="Q186" s="96"/>
      <c r="R186" s="48"/>
      <c r="S186" s="48"/>
      <c r="T186" s="49" t="s">
        <v>65</v>
      </c>
      <c r="U186" s="50">
        <v>0</v>
      </c>
      <c r="V186" s="51">
        <f t="shared" si="9"/>
        <v>0</v>
      </c>
      <c r="W186" s="52" t="str">
        <f>IFERROR(IF(V186=0,"",ROUNDUP(V186/H186,0)*0.02175),"")</f>
        <v/>
      </c>
      <c r="X186" s="53"/>
      <c r="Y186" s="54"/>
    </row>
    <row r="187" spans="1:25" x14ac:dyDescent="0.25">
      <c r="A187" s="44" t="s">
        <v>401</v>
      </c>
      <c r="B187" s="44" t="s">
        <v>402</v>
      </c>
      <c r="C187" s="43">
        <v>4301051377</v>
      </c>
      <c r="D187" s="95">
        <v>4680115881228</v>
      </c>
      <c r="E187" s="96"/>
      <c r="F187" s="45">
        <v>0.4</v>
      </c>
      <c r="G187" s="46">
        <v>6</v>
      </c>
      <c r="H187" s="45">
        <v>2.4</v>
      </c>
      <c r="I187" s="45">
        <v>2.6</v>
      </c>
      <c r="J187" s="46">
        <v>156</v>
      </c>
      <c r="K187" s="47" t="s">
        <v>63</v>
      </c>
      <c r="L187" s="46">
        <v>35</v>
      </c>
      <c r="M187" s="99" t="s">
        <v>403</v>
      </c>
      <c r="N187" s="98"/>
      <c r="O187" s="98"/>
      <c r="P187" s="98"/>
      <c r="Q187" s="96"/>
      <c r="R187" s="48"/>
      <c r="S187" s="48"/>
      <c r="T187" s="49" t="s">
        <v>65</v>
      </c>
      <c r="U187" s="50">
        <v>0</v>
      </c>
      <c r="V187" s="51">
        <f t="shared" si="9"/>
        <v>0</v>
      </c>
      <c r="W187" s="52" t="str">
        <f>IFERROR(IF(V187=0,"",ROUNDUP(V187/H187,0)*0.00753),"")</f>
        <v/>
      </c>
      <c r="X187" s="53"/>
      <c r="Y187" s="54"/>
    </row>
    <row r="188" spans="1:25" x14ac:dyDescent="0.25">
      <c r="A188" s="44" t="s">
        <v>404</v>
      </c>
      <c r="B188" s="44" t="s">
        <v>405</v>
      </c>
      <c r="C188" s="43">
        <v>4301051432</v>
      </c>
      <c r="D188" s="95">
        <v>4680115881037</v>
      </c>
      <c r="E188" s="96"/>
      <c r="F188" s="45">
        <v>0.84</v>
      </c>
      <c r="G188" s="46">
        <v>4</v>
      </c>
      <c r="H188" s="45">
        <v>3.36</v>
      </c>
      <c r="I188" s="45">
        <v>3.6179999999999999</v>
      </c>
      <c r="J188" s="46">
        <v>120</v>
      </c>
      <c r="K188" s="47" t="s">
        <v>63</v>
      </c>
      <c r="L188" s="46">
        <v>35</v>
      </c>
      <c r="M188" s="99" t="s">
        <v>406</v>
      </c>
      <c r="N188" s="98"/>
      <c r="O188" s="98"/>
      <c r="P188" s="98"/>
      <c r="Q188" s="96"/>
      <c r="R188" s="48"/>
      <c r="S188" s="48"/>
      <c r="T188" s="49" t="s">
        <v>65</v>
      </c>
      <c r="U188" s="50">
        <v>0</v>
      </c>
      <c r="V188" s="51">
        <f t="shared" si="9"/>
        <v>0</v>
      </c>
      <c r="W188" s="52" t="str">
        <f>IFERROR(IF(V188=0,"",ROUNDUP(V188/H188,0)*0.00937),"")</f>
        <v/>
      </c>
      <c r="X188" s="53"/>
      <c r="Y188" s="54"/>
    </row>
    <row r="189" spans="1:25" x14ac:dyDescent="0.25">
      <c r="A189" s="44" t="s">
        <v>407</v>
      </c>
      <c r="B189" s="44" t="s">
        <v>408</v>
      </c>
      <c r="C189" s="43">
        <v>4301051384</v>
      </c>
      <c r="D189" s="95">
        <v>4680115881211</v>
      </c>
      <c r="E189" s="96"/>
      <c r="F189" s="45">
        <v>0.4</v>
      </c>
      <c r="G189" s="46">
        <v>6</v>
      </c>
      <c r="H189" s="45">
        <v>2.4</v>
      </c>
      <c r="I189" s="45">
        <v>2.6</v>
      </c>
      <c r="J189" s="46">
        <v>156</v>
      </c>
      <c r="K189" s="47" t="s">
        <v>63</v>
      </c>
      <c r="L189" s="46">
        <v>45</v>
      </c>
      <c r="M189" s="112" t="s">
        <v>409</v>
      </c>
      <c r="N189" s="98"/>
      <c r="O189" s="98"/>
      <c r="P189" s="98"/>
      <c r="Q189" s="96"/>
      <c r="R189" s="48"/>
      <c r="S189" s="48"/>
      <c r="T189" s="49" t="s">
        <v>65</v>
      </c>
      <c r="U189" s="50">
        <v>0</v>
      </c>
      <c r="V189" s="51">
        <f t="shared" si="9"/>
        <v>0</v>
      </c>
      <c r="W189" s="52" t="str">
        <f>IFERROR(IF(V189=0,"",ROUNDUP(V189/H189,0)*0.00753),"")</f>
        <v/>
      </c>
      <c r="X189" s="53"/>
      <c r="Y189" s="54"/>
    </row>
    <row r="190" spans="1:25" x14ac:dyDescent="0.25">
      <c r="A190" s="44" t="s">
        <v>410</v>
      </c>
      <c r="B190" s="44" t="s">
        <v>411</v>
      </c>
      <c r="C190" s="43">
        <v>4301051378</v>
      </c>
      <c r="D190" s="95">
        <v>4680115881020</v>
      </c>
      <c r="E190" s="96"/>
      <c r="F190" s="45">
        <v>0.84</v>
      </c>
      <c r="G190" s="46">
        <v>4</v>
      </c>
      <c r="H190" s="45">
        <v>3.36</v>
      </c>
      <c r="I190" s="45">
        <v>3.57</v>
      </c>
      <c r="J190" s="46">
        <v>120</v>
      </c>
      <c r="K190" s="47" t="s">
        <v>63</v>
      </c>
      <c r="L190" s="46">
        <v>45</v>
      </c>
      <c r="M190" s="99" t="s">
        <v>412</v>
      </c>
      <c r="N190" s="98"/>
      <c r="O190" s="98"/>
      <c r="P190" s="98"/>
      <c r="Q190" s="96"/>
      <c r="R190" s="48"/>
      <c r="S190" s="48"/>
      <c r="T190" s="49" t="s">
        <v>65</v>
      </c>
      <c r="U190" s="50">
        <v>0</v>
      </c>
      <c r="V190" s="51">
        <f t="shared" si="9"/>
        <v>0</v>
      </c>
      <c r="W190" s="52" t="str">
        <f>IFERROR(IF(V190=0,"",ROUNDUP(V190/H190,0)*0.00937),"")</f>
        <v/>
      </c>
      <c r="X190" s="53"/>
      <c r="Y190" s="54"/>
    </row>
    <row r="191" spans="1:25" x14ac:dyDescent="0.25">
      <c r="A191" s="44" t="s">
        <v>413</v>
      </c>
      <c r="B191" s="44" t="s">
        <v>414</v>
      </c>
      <c r="C191" s="43">
        <v>4301051134</v>
      </c>
      <c r="D191" s="95">
        <v>4607091381672</v>
      </c>
      <c r="E191" s="96"/>
      <c r="F191" s="45">
        <v>0.6</v>
      </c>
      <c r="G191" s="46">
        <v>6</v>
      </c>
      <c r="H191" s="45">
        <v>3.6</v>
      </c>
      <c r="I191" s="45">
        <v>3.8759999999999999</v>
      </c>
      <c r="J191" s="46">
        <v>120</v>
      </c>
      <c r="K191" s="47" t="s">
        <v>63</v>
      </c>
      <c r="L191" s="46">
        <v>40</v>
      </c>
      <c r="M191" s="97" t="s">
        <v>415</v>
      </c>
      <c r="N191" s="98"/>
      <c r="O191" s="98"/>
      <c r="P191" s="98"/>
      <c r="Q191" s="96"/>
      <c r="R191" s="48"/>
      <c r="S191" s="48"/>
      <c r="T191" s="49" t="s">
        <v>65</v>
      </c>
      <c r="U191" s="58">
        <v>67</v>
      </c>
      <c r="V191" s="51">
        <f t="shared" si="9"/>
        <v>69.768000000000001</v>
      </c>
      <c r="W191" s="52">
        <f>IFERROR(IF(V191=0,"",ROUNDUP(V191/H191,0)*0.00937),"")</f>
        <v>0.18740000000000001</v>
      </c>
      <c r="X191" s="53"/>
      <c r="Y191" s="54"/>
    </row>
    <row r="192" spans="1:25" x14ac:dyDescent="0.25">
      <c r="A192" s="44" t="s">
        <v>416</v>
      </c>
      <c r="B192" s="44" t="s">
        <v>417</v>
      </c>
      <c r="C192" s="43">
        <v>4301051130</v>
      </c>
      <c r="D192" s="95">
        <v>4607091387537</v>
      </c>
      <c r="E192" s="96"/>
      <c r="F192" s="45">
        <v>0.45</v>
      </c>
      <c r="G192" s="46">
        <v>6</v>
      </c>
      <c r="H192" s="45">
        <v>2.7</v>
      </c>
      <c r="I192" s="45">
        <v>2.99</v>
      </c>
      <c r="J192" s="46">
        <v>156</v>
      </c>
      <c r="K192" s="47" t="s">
        <v>63</v>
      </c>
      <c r="L192" s="46">
        <v>40</v>
      </c>
      <c r="M192" s="97" t="s">
        <v>418</v>
      </c>
      <c r="N192" s="98"/>
      <c r="O192" s="98"/>
      <c r="P192" s="98"/>
      <c r="Q192" s="96"/>
      <c r="R192" s="48"/>
      <c r="S192" s="48"/>
      <c r="T192" s="49" t="s">
        <v>65</v>
      </c>
      <c r="U192" s="50">
        <v>0</v>
      </c>
      <c r="V192" s="51">
        <f t="shared" si="9"/>
        <v>0</v>
      </c>
      <c r="W192" s="52" t="str">
        <f t="shared" ref="W192:W198" si="10">IFERROR(IF(V192=0,"",ROUNDUP(V192/H192,0)*0.00753),"")</f>
        <v/>
      </c>
      <c r="X192" s="53"/>
      <c r="Y192" s="54"/>
    </row>
    <row r="193" spans="1:25" x14ac:dyDescent="0.25">
      <c r="A193" s="44" t="s">
        <v>419</v>
      </c>
      <c r="B193" s="44" t="s">
        <v>420</v>
      </c>
      <c r="C193" s="43">
        <v>4301051132</v>
      </c>
      <c r="D193" s="95">
        <v>4607091387513</v>
      </c>
      <c r="E193" s="96"/>
      <c r="F193" s="45">
        <v>0.45</v>
      </c>
      <c r="G193" s="46">
        <v>6</v>
      </c>
      <c r="H193" s="45">
        <v>2.7</v>
      </c>
      <c r="I193" s="45">
        <v>2.9780000000000002</v>
      </c>
      <c r="J193" s="46">
        <v>156</v>
      </c>
      <c r="K193" s="47" t="s">
        <v>63</v>
      </c>
      <c r="L193" s="46">
        <v>40</v>
      </c>
      <c r="M193" s="99" t="s">
        <v>421</v>
      </c>
      <c r="N193" s="98"/>
      <c r="O193" s="98"/>
      <c r="P193" s="98"/>
      <c r="Q193" s="96"/>
      <c r="R193" s="48"/>
      <c r="S193" s="48"/>
      <c r="T193" s="49" t="s">
        <v>65</v>
      </c>
      <c r="U193" s="50">
        <v>0</v>
      </c>
      <c r="V193" s="51">
        <f t="shared" si="9"/>
        <v>0</v>
      </c>
      <c r="W193" s="52" t="str">
        <f t="shared" si="10"/>
        <v/>
      </c>
      <c r="X193" s="53"/>
      <c r="Y193" s="54"/>
    </row>
    <row r="194" spans="1:25" x14ac:dyDescent="0.25">
      <c r="A194" s="44" t="s">
        <v>422</v>
      </c>
      <c r="B194" s="44" t="s">
        <v>423</v>
      </c>
      <c r="C194" s="43">
        <v>4301051468</v>
      </c>
      <c r="D194" s="95">
        <v>4680115880092</v>
      </c>
      <c r="E194" s="96"/>
      <c r="F194" s="45">
        <v>0.4</v>
      </c>
      <c r="G194" s="46">
        <v>6</v>
      </c>
      <c r="H194" s="45">
        <v>2.4</v>
      </c>
      <c r="I194" s="45">
        <v>2.6720000000000002</v>
      </c>
      <c r="J194" s="46">
        <v>156</v>
      </c>
      <c r="K194" s="47" t="s">
        <v>147</v>
      </c>
      <c r="L194" s="46">
        <v>45</v>
      </c>
      <c r="M194" s="112" t="s">
        <v>424</v>
      </c>
      <c r="N194" s="98"/>
      <c r="O194" s="98"/>
      <c r="P194" s="98"/>
      <c r="Q194" s="96"/>
      <c r="R194" s="48" t="s">
        <v>392</v>
      </c>
      <c r="S194" s="48"/>
      <c r="T194" s="49" t="s">
        <v>65</v>
      </c>
      <c r="U194" s="50">
        <v>0</v>
      </c>
      <c r="V194" s="51">
        <f t="shared" si="9"/>
        <v>0</v>
      </c>
      <c r="W194" s="52" t="str">
        <f t="shared" si="10"/>
        <v/>
      </c>
      <c r="X194" s="53"/>
      <c r="Y194" s="54"/>
    </row>
    <row r="195" spans="1:25" x14ac:dyDescent="0.25">
      <c r="A195" s="44" t="s">
        <v>422</v>
      </c>
      <c r="B195" s="44" t="s">
        <v>425</v>
      </c>
      <c r="C195" s="43">
        <v>4301051371</v>
      </c>
      <c r="D195" s="95">
        <v>4680115880092</v>
      </c>
      <c r="E195" s="96"/>
      <c r="F195" s="45">
        <v>0.4</v>
      </c>
      <c r="G195" s="46">
        <v>6</v>
      </c>
      <c r="H195" s="45">
        <v>2.4</v>
      </c>
      <c r="I195" s="45">
        <v>2.6720000000000002</v>
      </c>
      <c r="J195" s="46">
        <v>156</v>
      </c>
      <c r="K195" s="47" t="s">
        <v>147</v>
      </c>
      <c r="L195" s="46">
        <v>40</v>
      </c>
      <c r="M195" s="97" t="s">
        <v>426</v>
      </c>
      <c r="N195" s="98"/>
      <c r="O195" s="98"/>
      <c r="P195" s="98"/>
      <c r="Q195" s="96"/>
      <c r="R195" s="48"/>
      <c r="S195" s="48"/>
      <c r="T195" s="49" t="s">
        <v>65</v>
      </c>
      <c r="U195" s="50">
        <v>0</v>
      </c>
      <c r="V195" s="51">
        <f t="shared" si="9"/>
        <v>0</v>
      </c>
      <c r="W195" s="52" t="str">
        <f t="shared" si="10"/>
        <v/>
      </c>
      <c r="X195" s="53"/>
      <c r="Y195" s="54"/>
    </row>
    <row r="196" spans="1:25" x14ac:dyDescent="0.25">
      <c r="A196" s="44" t="s">
        <v>427</v>
      </c>
      <c r="B196" s="44" t="s">
        <v>428</v>
      </c>
      <c r="C196" s="43">
        <v>4301051469</v>
      </c>
      <c r="D196" s="95">
        <v>4680115880221</v>
      </c>
      <c r="E196" s="96"/>
      <c r="F196" s="45">
        <v>0.4</v>
      </c>
      <c r="G196" s="46">
        <v>6</v>
      </c>
      <c r="H196" s="45">
        <v>2.4</v>
      </c>
      <c r="I196" s="45">
        <v>2.6720000000000002</v>
      </c>
      <c r="J196" s="46">
        <v>156</v>
      </c>
      <c r="K196" s="47" t="s">
        <v>147</v>
      </c>
      <c r="L196" s="46">
        <v>45</v>
      </c>
      <c r="M196" s="97" t="s">
        <v>429</v>
      </c>
      <c r="N196" s="98"/>
      <c r="O196" s="98"/>
      <c r="P196" s="98"/>
      <c r="Q196" s="96"/>
      <c r="R196" s="48" t="s">
        <v>392</v>
      </c>
      <c r="S196" s="48"/>
      <c r="T196" s="49" t="s">
        <v>65</v>
      </c>
      <c r="U196" s="50">
        <v>0</v>
      </c>
      <c r="V196" s="51">
        <f t="shared" si="9"/>
        <v>0</v>
      </c>
      <c r="W196" s="52" t="str">
        <f t="shared" si="10"/>
        <v/>
      </c>
      <c r="X196" s="53"/>
      <c r="Y196" s="54"/>
    </row>
    <row r="197" spans="1:25" x14ac:dyDescent="0.25">
      <c r="A197" s="44" t="s">
        <v>427</v>
      </c>
      <c r="B197" s="44" t="s">
        <v>430</v>
      </c>
      <c r="C197" s="43">
        <v>4301051372</v>
      </c>
      <c r="D197" s="95">
        <v>4680115880221</v>
      </c>
      <c r="E197" s="96"/>
      <c r="F197" s="45">
        <v>0.4</v>
      </c>
      <c r="G197" s="46">
        <v>6</v>
      </c>
      <c r="H197" s="45">
        <v>2.4</v>
      </c>
      <c r="I197" s="45">
        <v>2.6720000000000002</v>
      </c>
      <c r="J197" s="46">
        <v>156</v>
      </c>
      <c r="K197" s="47" t="s">
        <v>147</v>
      </c>
      <c r="L197" s="46">
        <v>40</v>
      </c>
      <c r="M197" s="97" t="s">
        <v>429</v>
      </c>
      <c r="N197" s="98"/>
      <c r="O197" s="98"/>
      <c r="P197" s="98"/>
      <c r="Q197" s="96"/>
      <c r="R197" s="48"/>
      <c r="S197" s="48"/>
      <c r="T197" s="49" t="s">
        <v>65</v>
      </c>
      <c r="U197" s="50">
        <v>0</v>
      </c>
      <c r="V197" s="51">
        <f t="shared" si="9"/>
        <v>0</v>
      </c>
      <c r="W197" s="52" t="str">
        <f t="shared" si="10"/>
        <v/>
      </c>
      <c r="X197" s="53"/>
      <c r="Y197" s="54"/>
    </row>
    <row r="198" spans="1:25" x14ac:dyDescent="0.25">
      <c r="A198" s="44" t="s">
        <v>431</v>
      </c>
      <c r="B198" s="44" t="s">
        <v>432</v>
      </c>
      <c r="C198" s="43">
        <v>4301051326</v>
      </c>
      <c r="D198" s="95">
        <v>4680115880504</v>
      </c>
      <c r="E198" s="96"/>
      <c r="F198" s="45">
        <v>0.4</v>
      </c>
      <c r="G198" s="46">
        <v>6</v>
      </c>
      <c r="H198" s="45">
        <v>2.4</v>
      </c>
      <c r="I198" s="45">
        <v>2.6720000000000002</v>
      </c>
      <c r="J198" s="46">
        <v>156</v>
      </c>
      <c r="K198" s="47" t="s">
        <v>63</v>
      </c>
      <c r="L198" s="46">
        <v>40</v>
      </c>
      <c r="M198" s="104" t="s">
        <v>433</v>
      </c>
      <c r="N198" s="101"/>
      <c r="O198" s="101"/>
      <c r="P198" s="101"/>
      <c r="Q198" s="102"/>
      <c r="R198" s="48"/>
      <c r="S198" s="48"/>
      <c r="T198" s="49" t="s">
        <v>65</v>
      </c>
      <c r="U198" s="50">
        <v>0</v>
      </c>
      <c r="V198" s="51">
        <f t="shared" si="9"/>
        <v>0</v>
      </c>
      <c r="W198" s="52" t="str">
        <f t="shared" si="10"/>
        <v/>
      </c>
      <c r="X198" s="53"/>
      <c r="Y198" s="54"/>
    </row>
    <row r="199" spans="1:25" x14ac:dyDescent="0.25">
      <c r="A199" s="7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9"/>
      <c r="M199" s="82" t="s">
        <v>66</v>
      </c>
      <c r="N199" s="83"/>
      <c r="O199" s="83"/>
      <c r="P199" s="83"/>
      <c r="Q199" s="83"/>
      <c r="R199" s="83"/>
      <c r="S199" s="84"/>
      <c r="T199" s="55" t="s">
        <v>67</v>
      </c>
      <c r="U199" s="56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426.01851851851853</v>
      </c>
      <c r="V199" s="5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427.69555555555553</v>
      </c>
      <c r="W199" s="56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9.0831499999999998</v>
      </c>
      <c r="X199" s="57"/>
      <c r="Y199" s="57"/>
    </row>
    <row r="200" spans="1:25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1"/>
      <c r="M200" s="82" t="s">
        <v>66</v>
      </c>
      <c r="N200" s="83"/>
      <c r="O200" s="83"/>
      <c r="P200" s="83"/>
      <c r="Q200" s="83"/>
      <c r="R200" s="83"/>
      <c r="S200" s="84"/>
      <c r="T200" s="55" t="s">
        <v>65</v>
      </c>
      <c r="U200" s="56">
        <f>IFERROR(SUM(U175:U198),"0")</f>
        <v>3367</v>
      </c>
      <c r="V200" s="56">
        <f>IFERROR(SUM(V175:V198),"0")</f>
        <v>3377.1239999999998</v>
      </c>
      <c r="W200" s="55"/>
      <c r="X200" s="57"/>
      <c r="Y200" s="57"/>
    </row>
    <row r="201" spans="1:25" x14ac:dyDescent="0.25">
      <c r="A201" s="93" t="s">
        <v>242</v>
      </c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42"/>
      <c r="Y201" s="42"/>
    </row>
    <row r="202" spans="1:25" x14ac:dyDescent="0.25">
      <c r="A202" s="44" t="s">
        <v>434</v>
      </c>
      <c r="B202" s="44" t="s">
        <v>435</v>
      </c>
      <c r="C202" s="43">
        <v>4301060326</v>
      </c>
      <c r="D202" s="95">
        <v>4607091380880</v>
      </c>
      <c r="E202" s="96"/>
      <c r="F202" s="45">
        <v>1.4</v>
      </c>
      <c r="G202" s="46">
        <v>6</v>
      </c>
      <c r="H202" s="45">
        <v>8.4</v>
      </c>
      <c r="I202" s="45">
        <v>8.9640000000000004</v>
      </c>
      <c r="J202" s="46">
        <v>56</v>
      </c>
      <c r="K202" s="47" t="s">
        <v>63</v>
      </c>
      <c r="L202" s="46">
        <v>30</v>
      </c>
      <c r="M202" s="112" t="s">
        <v>436</v>
      </c>
      <c r="N202" s="98"/>
      <c r="O202" s="98"/>
      <c r="P202" s="98"/>
      <c r="Q202" s="96"/>
      <c r="R202" s="48"/>
      <c r="S202" s="48"/>
      <c r="T202" s="49" t="s">
        <v>65</v>
      </c>
      <c r="U202" s="50">
        <v>70</v>
      </c>
      <c r="V202" s="51">
        <f t="shared" ref="V202:V207" si="11">IFERROR(IF(U202="",0,CEILING((U202/$I202),1)*$I202),"")</f>
        <v>71.712000000000003</v>
      </c>
      <c r="W202" s="52">
        <f>IFERROR(IF(V202=0,"",ROUNDUP(V202/H202,0)*0.02175),"")</f>
        <v>0.19574999999999998</v>
      </c>
      <c r="X202" s="53"/>
      <c r="Y202" s="54"/>
    </row>
    <row r="203" spans="1:25" x14ac:dyDescent="0.25">
      <c r="A203" s="44" t="s">
        <v>437</v>
      </c>
      <c r="B203" s="44" t="s">
        <v>438</v>
      </c>
      <c r="C203" s="43">
        <v>4301060308</v>
      </c>
      <c r="D203" s="95">
        <v>4607091384482</v>
      </c>
      <c r="E203" s="96"/>
      <c r="F203" s="45">
        <v>1.3</v>
      </c>
      <c r="G203" s="46">
        <v>6</v>
      </c>
      <c r="H203" s="45">
        <v>7.8</v>
      </c>
      <c r="I203" s="45">
        <v>8.3640000000000008</v>
      </c>
      <c r="J203" s="46">
        <v>56</v>
      </c>
      <c r="K203" s="47" t="s">
        <v>63</v>
      </c>
      <c r="L203" s="46">
        <v>30</v>
      </c>
      <c r="M203" s="97" t="s">
        <v>439</v>
      </c>
      <c r="N203" s="98"/>
      <c r="O203" s="98"/>
      <c r="P203" s="98"/>
      <c r="Q203" s="96"/>
      <c r="R203" s="48"/>
      <c r="S203" s="48"/>
      <c r="T203" s="49" t="s">
        <v>65</v>
      </c>
      <c r="U203" s="50">
        <v>20</v>
      </c>
      <c r="V203" s="51">
        <f t="shared" si="11"/>
        <v>25.092000000000002</v>
      </c>
      <c r="W203" s="52">
        <f>IFERROR(IF(V203=0,"",ROUNDUP(V203/H203,0)*0.02175),"")</f>
        <v>8.6999999999999994E-2</v>
      </c>
      <c r="X203" s="53"/>
      <c r="Y203" s="54"/>
    </row>
    <row r="204" spans="1:25" x14ac:dyDescent="0.25">
      <c r="A204" s="44" t="s">
        <v>440</v>
      </c>
      <c r="B204" s="44" t="s">
        <v>441</v>
      </c>
      <c r="C204" s="43">
        <v>4301060325</v>
      </c>
      <c r="D204" s="95">
        <v>4607091380897</v>
      </c>
      <c r="E204" s="96"/>
      <c r="F204" s="45">
        <v>1.4</v>
      </c>
      <c r="G204" s="46">
        <v>6</v>
      </c>
      <c r="H204" s="45">
        <v>8.4</v>
      </c>
      <c r="I204" s="45">
        <v>8.9640000000000004</v>
      </c>
      <c r="J204" s="46">
        <v>56</v>
      </c>
      <c r="K204" s="47" t="s">
        <v>63</v>
      </c>
      <c r="L204" s="46">
        <v>30</v>
      </c>
      <c r="M204" s="112" t="s">
        <v>442</v>
      </c>
      <c r="N204" s="98"/>
      <c r="O204" s="98"/>
      <c r="P204" s="98"/>
      <c r="Q204" s="96"/>
      <c r="R204" s="48"/>
      <c r="S204" s="48"/>
      <c r="T204" s="49" t="s">
        <v>65</v>
      </c>
      <c r="U204" s="50">
        <v>0</v>
      </c>
      <c r="V204" s="51">
        <f t="shared" si="11"/>
        <v>0</v>
      </c>
      <c r="W204" s="52" t="str">
        <f>IFERROR(IF(V204=0,"",ROUNDUP(V204/H204,0)*0.02175),"")</f>
        <v/>
      </c>
      <c r="X204" s="53"/>
      <c r="Y204" s="54"/>
    </row>
    <row r="205" spans="1:25" x14ac:dyDescent="0.25">
      <c r="A205" s="44" t="s">
        <v>443</v>
      </c>
      <c r="B205" s="44" t="s">
        <v>444</v>
      </c>
      <c r="C205" s="43">
        <v>4301060338</v>
      </c>
      <c r="D205" s="95">
        <v>4680115880801</v>
      </c>
      <c r="E205" s="96"/>
      <c r="F205" s="45">
        <v>0.4</v>
      </c>
      <c r="G205" s="46">
        <v>6</v>
      </c>
      <c r="H205" s="45">
        <v>2.4</v>
      </c>
      <c r="I205" s="45">
        <v>2.6720000000000002</v>
      </c>
      <c r="J205" s="46">
        <v>156</v>
      </c>
      <c r="K205" s="47" t="s">
        <v>63</v>
      </c>
      <c r="L205" s="46">
        <v>40</v>
      </c>
      <c r="M205" s="99" t="s">
        <v>445</v>
      </c>
      <c r="N205" s="98"/>
      <c r="O205" s="98"/>
      <c r="P205" s="98"/>
      <c r="Q205" s="96"/>
      <c r="R205" s="48"/>
      <c r="S205" s="48"/>
      <c r="T205" s="49" t="s">
        <v>65</v>
      </c>
      <c r="U205" s="50">
        <v>0</v>
      </c>
      <c r="V205" s="51">
        <f t="shared" si="11"/>
        <v>0</v>
      </c>
      <c r="W205" s="52" t="str">
        <f>IFERROR(IF(V205=0,"",ROUNDUP(V205/H205,0)*0.00753),"")</f>
        <v/>
      </c>
      <c r="X205" s="53"/>
      <c r="Y205" s="54"/>
    </row>
    <row r="206" spans="1:25" x14ac:dyDescent="0.25">
      <c r="A206" s="44" t="s">
        <v>446</v>
      </c>
      <c r="B206" s="44" t="s">
        <v>447</v>
      </c>
      <c r="C206" s="43">
        <v>4301060339</v>
      </c>
      <c r="D206" s="95">
        <v>4680115880818</v>
      </c>
      <c r="E206" s="96"/>
      <c r="F206" s="45">
        <v>0.4</v>
      </c>
      <c r="G206" s="46">
        <v>6</v>
      </c>
      <c r="H206" s="45">
        <v>2.4</v>
      </c>
      <c r="I206" s="45">
        <v>2.6720000000000002</v>
      </c>
      <c r="J206" s="46">
        <v>156</v>
      </c>
      <c r="K206" s="47" t="s">
        <v>63</v>
      </c>
      <c r="L206" s="46">
        <v>40</v>
      </c>
      <c r="M206" s="99" t="s">
        <v>448</v>
      </c>
      <c r="N206" s="98"/>
      <c r="O206" s="98"/>
      <c r="P206" s="98"/>
      <c r="Q206" s="96"/>
      <c r="R206" s="48"/>
      <c r="S206" s="48"/>
      <c r="T206" s="49" t="s">
        <v>65</v>
      </c>
      <c r="U206" s="50">
        <v>0</v>
      </c>
      <c r="V206" s="51">
        <f t="shared" si="11"/>
        <v>0</v>
      </c>
      <c r="W206" s="52" t="str">
        <f>IFERROR(IF(V206=0,"",ROUNDUP(V206/H206,0)*0.00753),"")</f>
        <v/>
      </c>
      <c r="X206" s="53"/>
      <c r="Y206" s="54"/>
    </row>
    <row r="207" spans="1:25" x14ac:dyDescent="0.25">
      <c r="A207" s="44" t="s">
        <v>449</v>
      </c>
      <c r="B207" s="44" t="s">
        <v>450</v>
      </c>
      <c r="C207" s="43">
        <v>4301060337</v>
      </c>
      <c r="D207" s="95">
        <v>4680115880368</v>
      </c>
      <c r="E207" s="96"/>
      <c r="F207" s="45">
        <v>1</v>
      </c>
      <c r="G207" s="46">
        <v>4</v>
      </c>
      <c r="H207" s="45">
        <v>4</v>
      </c>
      <c r="I207" s="45">
        <v>4.3600000000000003</v>
      </c>
      <c r="J207" s="46">
        <v>104</v>
      </c>
      <c r="K207" s="47" t="s">
        <v>147</v>
      </c>
      <c r="L207" s="46">
        <v>40</v>
      </c>
      <c r="M207" s="100" t="s">
        <v>451</v>
      </c>
      <c r="N207" s="101"/>
      <c r="O207" s="101"/>
      <c r="P207" s="101"/>
      <c r="Q207" s="102"/>
      <c r="R207" s="48"/>
      <c r="S207" s="48"/>
      <c r="T207" s="49" t="s">
        <v>65</v>
      </c>
      <c r="U207" s="50">
        <v>0</v>
      </c>
      <c r="V207" s="51">
        <f t="shared" si="11"/>
        <v>0</v>
      </c>
      <c r="W207" s="52" t="str">
        <f>IFERROR(IF(V207=0,"",ROUNDUP(V207/H207,0)*0.01196),"")</f>
        <v/>
      </c>
      <c r="X207" s="53"/>
      <c r="Y207" s="54"/>
    </row>
    <row r="208" spans="1:25" x14ac:dyDescent="0.25">
      <c r="A208" s="7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9"/>
      <c r="M208" s="82" t="s">
        <v>66</v>
      </c>
      <c r="N208" s="83"/>
      <c r="O208" s="83"/>
      <c r="P208" s="83"/>
      <c r="Q208" s="83"/>
      <c r="R208" s="83"/>
      <c r="S208" s="84"/>
      <c r="T208" s="55" t="s">
        <v>67</v>
      </c>
      <c r="U208" s="56">
        <f>IFERROR(U202/H202,"0")+IFERROR(U203/H203,"0")+IFERROR(U204/H204,"0")+IFERROR(U205/H205,"0")+IFERROR(U206/H206,"0")+IFERROR(U207/H207,"0")</f>
        <v>10.897435897435896</v>
      </c>
      <c r="V208" s="56">
        <f>IFERROR(V202/H202,"0")+IFERROR(V203/H203,"0")+IFERROR(V204/H204,"0")+IFERROR(V205/H205,"0")+IFERROR(V206/H206,"0")+IFERROR(V207/H207,"0")</f>
        <v>11.754065934065935</v>
      </c>
      <c r="W208" s="56">
        <f>IFERROR(IF(W202="",0,W202),"0")+IFERROR(IF(W203="",0,W203),"0")+IFERROR(IF(W204="",0,W204),"0")+IFERROR(IF(W205="",0,W205),"0")+IFERROR(IF(W206="",0,W206),"0")+IFERROR(IF(W207="",0,W207),"0")</f>
        <v>0.28274999999999995</v>
      </c>
      <c r="X208" s="57"/>
      <c r="Y208" s="57"/>
    </row>
    <row r="209" spans="1:25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1"/>
      <c r="M209" s="82" t="s">
        <v>66</v>
      </c>
      <c r="N209" s="83"/>
      <c r="O209" s="83"/>
      <c r="P209" s="83"/>
      <c r="Q209" s="83"/>
      <c r="R209" s="83"/>
      <c r="S209" s="84"/>
      <c r="T209" s="55" t="s">
        <v>65</v>
      </c>
      <c r="U209" s="56">
        <f>IFERROR(SUM(U202:U207),"0")</f>
        <v>90</v>
      </c>
      <c r="V209" s="56">
        <f>IFERROR(SUM(V202:V207),"0")</f>
        <v>96.804000000000002</v>
      </c>
      <c r="W209" s="55"/>
      <c r="X209" s="57"/>
      <c r="Y209" s="57"/>
    </row>
    <row r="210" spans="1:25" x14ac:dyDescent="0.25">
      <c r="A210" s="93" t="s">
        <v>87</v>
      </c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42"/>
      <c r="Y210" s="42"/>
    </row>
    <row r="211" spans="1:25" x14ac:dyDescent="0.25">
      <c r="A211" s="44" t="s">
        <v>452</v>
      </c>
      <c r="B211" s="44" t="s">
        <v>453</v>
      </c>
      <c r="C211" s="43">
        <v>4301030232</v>
      </c>
      <c r="D211" s="95">
        <v>4607091388374</v>
      </c>
      <c r="E211" s="96"/>
      <c r="F211" s="45">
        <v>0.38</v>
      </c>
      <c r="G211" s="46">
        <v>8</v>
      </c>
      <c r="H211" s="45">
        <v>3.04</v>
      </c>
      <c r="I211" s="45">
        <v>3.28</v>
      </c>
      <c r="J211" s="46">
        <v>156</v>
      </c>
      <c r="K211" s="47" t="s">
        <v>90</v>
      </c>
      <c r="L211" s="46">
        <v>180</v>
      </c>
      <c r="M211" s="103" t="s">
        <v>454</v>
      </c>
      <c r="N211" s="98"/>
      <c r="O211" s="98"/>
      <c r="P211" s="98"/>
      <c r="Q211" s="96"/>
      <c r="R211" s="48"/>
      <c r="S211" s="48"/>
      <c r="T211" s="49" t="s">
        <v>65</v>
      </c>
      <c r="U211" s="50">
        <v>0</v>
      </c>
      <c r="V211" s="51">
        <f>IFERROR(IF(U211="",0,CEILING((U211/$I211),1)*$I211),"")</f>
        <v>0</v>
      </c>
      <c r="W211" s="52" t="str">
        <f>IFERROR(IF(V211=0,"",ROUNDUP(V211/H211,0)*0.00753),"")</f>
        <v/>
      </c>
      <c r="X211" s="53"/>
      <c r="Y211" s="54"/>
    </row>
    <row r="212" spans="1:25" x14ac:dyDescent="0.25">
      <c r="A212" s="44" t="s">
        <v>455</v>
      </c>
      <c r="B212" s="44" t="s">
        <v>456</v>
      </c>
      <c r="C212" s="43">
        <v>4301030235</v>
      </c>
      <c r="D212" s="95">
        <v>4607091388381</v>
      </c>
      <c r="E212" s="96"/>
      <c r="F212" s="45">
        <v>0.38</v>
      </c>
      <c r="G212" s="46">
        <v>8</v>
      </c>
      <c r="H212" s="45">
        <v>3.04</v>
      </c>
      <c r="I212" s="45">
        <v>3.32</v>
      </c>
      <c r="J212" s="46">
        <v>156</v>
      </c>
      <c r="K212" s="47" t="s">
        <v>90</v>
      </c>
      <c r="L212" s="46">
        <v>180</v>
      </c>
      <c r="M212" s="103" t="s">
        <v>457</v>
      </c>
      <c r="N212" s="98"/>
      <c r="O212" s="98"/>
      <c r="P212" s="98"/>
      <c r="Q212" s="96"/>
      <c r="R212" s="48"/>
      <c r="S212" s="48"/>
      <c r="T212" s="49" t="s">
        <v>65</v>
      </c>
      <c r="U212" s="50">
        <v>0</v>
      </c>
      <c r="V212" s="51">
        <f>IFERROR(IF(U212="",0,CEILING((U212/$I212),1)*$I212),"")</f>
        <v>0</v>
      </c>
      <c r="W212" s="52" t="str">
        <f>IFERROR(IF(V212=0,"",ROUNDUP(V212/H212,0)*0.00753),"")</f>
        <v/>
      </c>
      <c r="X212" s="53"/>
      <c r="Y212" s="54"/>
    </row>
    <row r="213" spans="1:25" x14ac:dyDescent="0.25">
      <c r="A213" s="44" t="s">
        <v>458</v>
      </c>
      <c r="B213" s="44" t="s">
        <v>459</v>
      </c>
      <c r="C213" s="43">
        <v>4301030233</v>
      </c>
      <c r="D213" s="95">
        <v>4607091388404</v>
      </c>
      <c r="E213" s="96"/>
      <c r="F213" s="45">
        <v>0.17</v>
      </c>
      <c r="G213" s="46">
        <v>15</v>
      </c>
      <c r="H213" s="45">
        <v>2.5499999999999998</v>
      </c>
      <c r="I213" s="45">
        <v>2.9</v>
      </c>
      <c r="J213" s="46">
        <v>156</v>
      </c>
      <c r="K213" s="47" t="s">
        <v>90</v>
      </c>
      <c r="L213" s="46">
        <v>180</v>
      </c>
      <c r="M213" s="104" t="s">
        <v>460</v>
      </c>
      <c r="N213" s="101"/>
      <c r="O213" s="101"/>
      <c r="P213" s="101"/>
      <c r="Q213" s="102"/>
      <c r="R213" s="48"/>
      <c r="S213" s="48"/>
      <c r="T213" s="49" t="s">
        <v>65</v>
      </c>
      <c r="U213" s="50">
        <v>3.5</v>
      </c>
      <c r="V213" s="51">
        <f>IFERROR(IF(U213="",0,CEILING((U213/$I213),1)*$I213),"")</f>
        <v>5.8</v>
      </c>
      <c r="W213" s="52">
        <f>IFERROR(IF(V213=0,"",ROUNDUP(V213/H213,0)*0.00753),"")</f>
        <v>2.2589999999999999E-2</v>
      </c>
      <c r="X213" s="53"/>
      <c r="Y213" s="54"/>
    </row>
    <row r="214" spans="1:25" x14ac:dyDescent="0.25">
      <c r="A214" s="7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9"/>
      <c r="M214" s="82" t="s">
        <v>66</v>
      </c>
      <c r="N214" s="83"/>
      <c r="O214" s="83"/>
      <c r="P214" s="83"/>
      <c r="Q214" s="83"/>
      <c r="R214" s="83"/>
      <c r="S214" s="84"/>
      <c r="T214" s="55" t="s">
        <v>67</v>
      </c>
      <c r="U214" s="56">
        <f>IFERROR(U211/H211,"0")+IFERROR(U212/H212,"0")+IFERROR(U213/H213,"0")</f>
        <v>1.3725490196078431</v>
      </c>
      <c r="V214" s="56">
        <f>IFERROR(V211/H211,"0")+IFERROR(V212/H212,"0")+IFERROR(V213/H213,"0")</f>
        <v>2.2745098039215685</v>
      </c>
      <c r="W214" s="56">
        <f>IFERROR(IF(W211="",0,W211),"0")+IFERROR(IF(W212="",0,W212),"0")+IFERROR(IF(W213="",0,W213),"0")</f>
        <v>2.2589999999999999E-2</v>
      </c>
      <c r="X214" s="57"/>
      <c r="Y214" s="57"/>
    </row>
    <row r="215" spans="1:25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1"/>
      <c r="M215" s="82" t="s">
        <v>66</v>
      </c>
      <c r="N215" s="83"/>
      <c r="O215" s="83"/>
      <c r="P215" s="83"/>
      <c r="Q215" s="83"/>
      <c r="R215" s="83"/>
      <c r="S215" s="84"/>
      <c r="T215" s="55" t="s">
        <v>65</v>
      </c>
      <c r="U215" s="56">
        <f>IFERROR(SUM(U211:U213),"0")</f>
        <v>3.5</v>
      </c>
      <c r="V215" s="56">
        <f>IFERROR(SUM(V211:V213),"0")</f>
        <v>5.8</v>
      </c>
      <c r="W215" s="55"/>
      <c r="X215" s="57"/>
      <c r="Y215" s="57"/>
    </row>
    <row r="216" spans="1:25" x14ac:dyDescent="0.25">
      <c r="A216" s="93" t="s">
        <v>461</v>
      </c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42"/>
      <c r="Y216" s="42"/>
    </row>
    <row r="217" spans="1:25" x14ac:dyDescent="0.25">
      <c r="A217" s="44" t="s">
        <v>462</v>
      </c>
      <c r="B217" s="44" t="s">
        <v>463</v>
      </c>
      <c r="C217" s="43">
        <v>4301180002</v>
      </c>
      <c r="D217" s="95">
        <v>4680115880122</v>
      </c>
      <c r="E217" s="96"/>
      <c r="F217" s="45">
        <v>0.1</v>
      </c>
      <c r="G217" s="46">
        <v>20</v>
      </c>
      <c r="H217" s="45">
        <v>2</v>
      </c>
      <c r="I217" s="45">
        <v>2.2400000000000002</v>
      </c>
      <c r="J217" s="46">
        <v>238</v>
      </c>
      <c r="K217" s="47" t="s">
        <v>464</v>
      </c>
      <c r="L217" s="46">
        <v>730</v>
      </c>
      <c r="M217" s="99" t="s">
        <v>465</v>
      </c>
      <c r="N217" s="98"/>
      <c r="O217" s="98"/>
      <c r="P217" s="98"/>
      <c r="Q217" s="96"/>
      <c r="R217" s="48"/>
      <c r="S217" s="48"/>
      <c r="T217" s="49" t="s">
        <v>65</v>
      </c>
      <c r="U217" s="50">
        <v>0</v>
      </c>
      <c r="V217" s="51">
        <f>IFERROR(IF(U217="",0,CEILING((U217/$I217),1)*$I217),"")</f>
        <v>0</v>
      </c>
      <c r="W217" s="52" t="str">
        <f>IFERROR(IF(V217=0,"",ROUNDUP(V217/H217,0)*0.00474),"")</f>
        <v/>
      </c>
      <c r="X217" s="53"/>
      <c r="Y217" s="54"/>
    </row>
    <row r="218" spans="1:25" x14ac:dyDescent="0.25">
      <c r="A218" s="44" t="s">
        <v>466</v>
      </c>
      <c r="B218" s="44" t="s">
        <v>467</v>
      </c>
      <c r="C218" s="43">
        <v>4301180007</v>
      </c>
      <c r="D218" s="95">
        <v>4680115881808</v>
      </c>
      <c r="E218" s="96"/>
      <c r="F218" s="45">
        <v>0.1</v>
      </c>
      <c r="G218" s="46">
        <v>20</v>
      </c>
      <c r="H218" s="45">
        <v>2</v>
      </c>
      <c r="I218" s="45">
        <v>2.2400000000000002</v>
      </c>
      <c r="J218" s="46">
        <v>238</v>
      </c>
      <c r="K218" s="47" t="s">
        <v>464</v>
      </c>
      <c r="L218" s="46">
        <v>730</v>
      </c>
      <c r="M218" s="99" t="s">
        <v>468</v>
      </c>
      <c r="N218" s="98"/>
      <c r="O218" s="98"/>
      <c r="P218" s="98"/>
      <c r="Q218" s="96"/>
      <c r="R218" s="48"/>
      <c r="S218" s="48"/>
      <c r="T218" s="49" t="s">
        <v>65</v>
      </c>
      <c r="U218" s="50">
        <v>0</v>
      </c>
      <c r="V218" s="51">
        <f>IFERROR(IF(U218="",0,CEILING((U218/$I218),1)*$I218),"")</f>
        <v>0</v>
      </c>
      <c r="W218" s="52" t="str">
        <f>IFERROR(IF(V218=0,"",ROUNDUP(V218/H218,0)*0.00474),"")</f>
        <v/>
      </c>
      <c r="X218" s="53"/>
      <c r="Y218" s="54"/>
    </row>
    <row r="219" spans="1:25" x14ac:dyDescent="0.25">
      <c r="A219" s="44" t="s">
        <v>469</v>
      </c>
      <c r="B219" s="44" t="s">
        <v>470</v>
      </c>
      <c r="C219" s="43">
        <v>4301180006</v>
      </c>
      <c r="D219" s="95">
        <v>4680115881822</v>
      </c>
      <c r="E219" s="96"/>
      <c r="F219" s="45">
        <v>0.1</v>
      </c>
      <c r="G219" s="46">
        <v>20</v>
      </c>
      <c r="H219" s="45">
        <v>2</v>
      </c>
      <c r="I219" s="45">
        <v>2.2400000000000002</v>
      </c>
      <c r="J219" s="46">
        <v>238</v>
      </c>
      <c r="K219" s="47" t="s">
        <v>464</v>
      </c>
      <c r="L219" s="46">
        <v>730</v>
      </c>
      <c r="M219" s="99" t="s">
        <v>471</v>
      </c>
      <c r="N219" s="98"/>
      <c r="O219" s="98"/>
      <c r="P219" s="98"/>
      <c r="Q219" s="96"/>
      <c r="R219" s="48"/>
      <c r="S219" s="48"/>
      <c r="T219" s="49" t="s">
        <v>65</v>
      </c>
      <c r="U219" s="50">
        <v>0</v>
      </c>
      <c r="V219" s="51">
        <f>IFERROR(IF(U219="",0,CEILING((U219/$I219),1)*$I219),"")</f>
        <v>0</v>
      </c>
      <c r="W219" s="52" t="str">
        <f>IFERROR(IF(V219=0,"",ROUNDUP(V219/H219,0)*0.00474),"")</f>
        <v/>
      </c>
      <c r="X219" s="53"/>
      <c r="Y219" s="54"/>
    </row>
    <row r="220" spans="1:25" x14ac:dyDescent="0.25">
      <c r="A220" s="44" t="s">
        <v>472</v>
      </c>
      <c r="B220" s="44" t="s">
        <v>473</v>
      </c>
      <c r="C220" s="43">
        <v>4301180001</v>
      </c>
      <c r="D220" s="95">
        <v>4680115880016</v>
      </c>
      <c r="E220" s="96"/>
      <c r="F220" s="45">
        <v>0.1</v>
      </c>
      <c r="G220" s="46">
        <v>20</v>
      </c>
      <c r="H220" s="45">
        <v>2</v>
      </c>
      <c r="I220" s="45">
        <v>2.2400000000000002</v>
      </c>
      <c r="J220" s="46">
        <v>238</v>
      </c>
      <c r="K220" s="47" t="s">
        <v>464</v>
      </c>
      <c r="L220" s="46">
        <v>730</v>
      </c>
      <c r="M220" s="100" t="s">
        <v>474</v>
      </c>
      <c r="N220" s="101"/>
      <c r="O220" s="101"/>
      <c r="P220" s="101"/>
      <c r="Q220" s="102"/>
      <c r="R220" s="48"/>
      <c r="S220" s="48"/>
      <c r="T220" s="49" t="s">
        <v>65</v>
      </c>
      <c r="U220" s="50">
        <v>0</v>
      </c>
      <c r="V220" s="51">
        <f>IFERROR(IF(U220="",0,CEILING((U220/$I220),1)*$I220),"")</f>
        <v>0</v>
      </c>
      <c r="W220" s="52" t="str">
        <f>IFERROR(IF(V220=0,"",ROUNDUP(V220/H220,0)*0.00474),"")</f>
        <v/>
      </c>
      <c r="X220" s="53"/>
      <c r="Y220" s="54"/>
    </row>
    <row r="221" spans="1:25" x14ac:dyDescent="0.25">
      <c r="A221" s="7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9"/>
      <c r="M221" s="82" t="s">
        <v>66</v>
      </c>
      <c r="N221" s="83"/>
      <c r="O221" s="83"/>
      <c r="P221" s="83"/>
      <c r="Q221" s="83"/>
      <c r="R221" s="83"/>
      <c r="S221" s="84"/>
      <c r="T221" s="55" t="s">
        <v>67</v>
      </c>
      <c r="U221" s="56">
        <f>IFERROR(U217/H217,"0")+IFERROR(U218/H218,"0")+IFERROR(U219/H219,"0")+IFERROR(U220/H220,"0")</f>
        <v>0</v>
      </c>
      <c r="V221" s="56">
        <f>IFERROR(V217/H217,"0")+IFERROR(V218/H218,"0")+IFERROR(V219/H219,"0")+IFERROR(V220/H220,"0")</f>
        <v>0</v>
      </c>
      <c r="W221" s="56">
        <f>IFERROR(IF(W217="",0,W217),"0")+IFERROR(IF(W218="",0,W218),"0")+IFERROR(IF(W219="",0,W219),"0")+IFERROR(IF(W220="",0,W220),"0")</f>
        <v>0</v>
      </c>
      <c r="X221" s="57"/>
      <c r="Y221" s="57"/>
    </row>
    <row r="222" spans="1:25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1"/>
      <c r="M222" s="82" t="s">
        <v>66</v>
      </c>
      <c r="N222" s="83"/>
      <c r="O222" s="83"/>
      <c r="P222" s="83"/>
      <c r="Q222" s="83"/>
      <c r="R222" s="83"/>
      <c r="S222" s="84"/>
      <c r="T222" s="55" t="s">
        <v>65</v>
      </c>
      <c r="U222" s="56">
        <f>IFERROR(SUM(U217:U220),"0")</f>
        <v>0</v>
      </c>
      <c r="V222" s="56">
        <f>IFERROR(SUM(V217:V220),"0")</f>
        <v>0</v>
      </c>
      <c r="W222" s="55"/>
      <c r="X222" s="57"/>
      <c r="Y222" s="57"/>
    </row>
    <row r="223" spans="1:25" x14ac:dyDescent="0.25">
      <c r="A223" s="107" t="s">
        <v>475</v>
      </c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41"/>
      <c r="Y223" s="41"/>
    </row>
    <row r="224" spans="1:25" x14ac:dyDescent="0.25">
      <c r="A224" s="93" t="s">
        <v>116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42"/>
      <c r="Y224" s="42"/>
    </row>
    <row r="225" spans="1:25" x14ac:dyDescent="0.25">
      <c r="A225" s="44" t="s">
        <v>476</v>
      </c>
      <c r="B225" s="44" t="s">
        <v>477</v>
      </c>
      <c r="C225" s="43">
        <v>4301011315</v>
      </c>
      <c r="D225" s="95">
        <v>4607091387421</v>
      </c>
      <c r="E225" s="96"/>
      <c r="F225" s="45">
        <v>1.35</v>
      </c>
      <c r="G225" s="46">
        <v>8</v>
      </c>
      <c r="H225" s="45">
        <v>10.8</v>
      </c>
      <c r="I225" s="45">
        <v>11.28</v>
      </c>
      <c r="J225" s="46">
        <v>56</v>
      </c>
      <c r="K225" s="47" t="s">
        <v>110</v>
      </c>
      <c r="L225" s="46">
        <v>55</v>
      </c>
      <c r="M225" s="112" t="s">
        <v>478</v>
      </c>
      <c r="N225" s="98"/>
      <c r="O225" s="98"/>
      <c r="P225" s="98"/>
      <c r="Q225" s="96"/>
      <c r="R225" s="48"/>
      <c r="S225" s="48"/>
      <c r="T225" s="49" t="s">
        <v>65</v>
      </c>
      <c r="U225" s="50">
        <v>0</v>
      </c>
      <c r="V225" s="51">
        <f t="shared" ref="V225:V231" si="12">IFERROR(IF(U225="",0,CEILING((U225/$I225),1)*$I225),"")</f>
        <v>0</v>
      </c>
      <c r="W225" s="52" t="str">
        <f>IFERROR(IF(V225=0,"",ROUNDUP(V225/H225,0)*0.02175),"")</f>
        <v/>
      </c>
      <c r="X225" s="53"/>
      <c r="Y225" s="54"/>
    </row>
    <row r="226" spans="1:25" x14ac:dyDescent="0.25">
      <c r="A226" s="44" t="s">
        <v>476</v>
      </c>
      <c r="B226" s="44" t="s">
        <v>479</v>
      </c>
      <c r="C226" s="43">
        <v>4301011121</v>
      </c>
      <c r="D226" s="95">
        <v>4607091387421</v>
      </c>
      <c r="E226" s="96"/>
      <c r="F226" s="45">
        <v>1.35</v>
      </c>
      <c r="G226" s="46">
        <v>8</v>
      </c>
      <c r="H226" s="45">
        <v>10.8</v>
      </c>
      <c r="I226" s="45">
        <v>11.28</v>
      </c>
      <c r="J226" s="46">
        <v>48</v>
      </c>
      <c r="K226" s="47" t="s">
        <v>285</v>
      </c>
      <c r="L226" s="46">
        <v>55</v>
      </c>
      <c r="M226" s="112" t="s">
        <v>478</v>
      </c>
      <c r="N226" s="98"/>
      <c r="O226" s="98"/>
      <c r="P226" s="98"/>
      <c r="Q226" s="96"/>
      <c r="R226" s="48"/>
      <c r="S226" s="48"/>
      <c r="T226" s="49" t="s">
        <v>65</v>
      </c>
      <c r="U226" s="50">
        <v>0</v>
      </c>
      <c r="V226" s="51">
        <f t="shared" si="12"/>
        <v>0</v>
      </c>
      <c r="W226" s="52" t="str">
        <f>IFERROR(IF(V226=0,"",ROUNDUP(V226/H226,0)*0.02039),"")</f>
        <v/>
      </c>
      <c r="X226" s="53"/>
      <c r="Y226" s="54"/>
    </row>
    <row r="227" spans="1:25" x14ac:dyDescent="0.25">
      <c r="A227" s="44" t="s">
        <v>480</v>
      </c>
      <c r="B227" s="44" t="s">
        <v>481</v>
      </c>
      <c r="C227" s="43">
        <v>4301011322</v>
      </c>
      <c r="D227" s="95">
        <v>4607091387452</v>
      </c>
      <c r="E227" s="96"/>
      <c r="F227" s="45">
        <v>1.35</v>
      </c>
      <c r="G227" s="46">
        <v>8</v>
      </c>
      <c r="H227" s="45">
        <v>10.8</v>
      </c>
      <c r="I227" s="45">
        <v>11.28</v>
      </c>
      <c r="J227" s="46">
        <v>56</v>
      </c>
      <c r="K227" s="47" t="s">
        <v>147</v>
      </c>
      <c r="L227" s="46">
        <v>55</v>
      </c>
      <c r="M227" s="112" t="s">
        <v>482</v>
      </c>
      <c r="N227" s="98"/>
      <c r="O227" s="98"/>
      <c r="P227" s="98"/>
      <c r="Q227" s="96"/>
      <c r="R227" s="48"/>
      <c r="S227" s="48"/>
      <c r="T227" s="49" t="s">
        <v>65</v>
      </c>
      <c r="U227" s="50">
        <v>0</v>
      </c>
      <c r="V227" s="51">
        <f t="shared" si="12"/>
        <v>0</v>
      </c>
      <c r="W227" s="52" t="str">
        <f>IFERROR(IF(V227=0,"",ROUNDUP(V227/H227,0)*0.02175),"")</f>
        <v/>
      </c>
      <c r="X227" s="53"/>
      <c r="Y227" s="54"/>
    </row>
    <row r="228" spans="1:25" x14ac:dyDescent="0.25">
      <c r="A228" s="44" t="s">
        <v>480</v>
      </c>
      <c r="B228" s="44" t="s">
        <v>483</v>
      </c>
      <c r="C228" s="43">
        <v>4301011396</v>
      </c>
      <c r="D228" s="95">
        <v>4607091387452</v>
      </c>
      <c r="E228" s="96"/>
      <c r="F228" s="45">
        <v>1.35</v>
      </c>
      <c r="G228" s="46">
        <v>8</v>
      </c>
      <c r="H228" s="45">
        <v>10.8</v>
      </c>
      <c r="I228" s="45">
        <v>11.28</v>
      </c>
      <c r="J228" s="46">
        <v>48</v>
      </c>
      <c r="K228" s="47" t="s">
        <v>285</v>
      </c>
      <c r="L228" s="46">
        <v>55</v>
      </c>
      <c r="M228" s="112" t="s">
        <v>482</v>
      </c>
      <c r="N228" s="98"/>
      <c r="O228" s="98"/>
      <c r="P228" s="98"/>
      <c r="Q228" s="96"/>
      <c r="R228" s="48"/>
      <c r="S228" s="48"/>
      <c r="T228" s="49" t="s">
        <v>65</v>
      </c>
      <c r="U228" s="50">
        <v>0</v>
      </c>
      <c r="V228" s="51">
        <f t="shared" si="12"/>
        <v>0</v>
      </c>
      <c r="W228" s="52" t="str">
        <f>IFERROR(IF(V228=0,"",ROUNDUP(V228/H228,0)*0.02039),"")</f>
        <v/>
      </c>
      <c r="X228" s="53"/>
      <c r="Y228" s="54"/>
    </row>
    <row r="229" spans="1:25" x14ac:dyDescent="0.25">
      <c r="A229" s="44" t="s">
        <v>484</v>
      </c>
      <c r="B229" s="44" t="s">
        <v>485</v>
      </c>
      <c r="C229" s="43">
        <v>4301011313</v>
      </c>
      <c r="D229" s="95">
        <v>4607091385984</v>
      </c>
      <c r="E229" s="96"/>
      <c r="F229" s="45">
        <v>1.35</v>
      </c>
      <c r="G229" s="46">
        <v>8</v>
      </c>
      <c r="H229" s="45">
        <v>10.8</v>
      </c>
      <c r="I229" s="45">
        <v>11.28</v>
      </c>
      <c r="J229" s="46">
        <v>56</v>
      </c>
      <c r="K229" s="47" t="s">
        <v>110</v>
      </c>
      <c r="L229" s="46">
        <v>55</v>
      </c>
      <c r="M229" s="97" t="s">
        <v>486</v>
      </c>
      <c r="N229" s="98"/>
      <c r="O229" s="98"/>
      <c r="P229" s="98"/>
      <c r="Q229" s="96"/>
      <c r="R229" s="48"/>
      <c r="S229" s="48"/>
      <c r="T229" s="49" t="s">
        <v>65</v>
      </c>
      <c r="U229" s="50">
        <v>0</v>
      </c>
      <c r="V229" s="51">
        <f t="shared" si="12"/>
        <v>0</v>
      </c>
      <c r="W229" s="52" t="str">
        <f>IFERROR(IF(V229=0,"",ROUNDUP(V229/H229,0)*0.02175),"")</f>
        <v/>
      </c>
      <c r="X229" s="53"/>
      <c r="Y229" s="54"/>
    </row>
    <row r="230" spans="1:25" x14ac:dyDescent="0.25">
      <c r="A230" s="44" t="s">
        <v>487</v>
      </c>
      <c r="B230" s="44" t="s">
        <v>488</v>
      </c>
      <c r="C230" s="43">
        <v>4301011316</v>
      </c>
      <c r="D230" s="95">
        <v>4607091387438</v>
      </c>
      <c r="E230" s="96"/>
      <c r="F230" s="45">
        <v>0.5</v>
      </c>
      <c r="G230" s="46">
        <v>10</v>
      </c>
      <c r="H230" s="45">
        <v>5</v>
      </c>
      <c r="I230" s="45">
        <v>5.24</v>
      </c>
      <c r="J230" s="46">
        <v>120</v>
      </c>
      <c r="K230" s="47" t="s">
        <v>110</v>
      </c>
      <c r="L230" s="46">
        <v>55</v>
      </c>
      <c r="M230" s="97" t="s">
        <v>489</v>
      </c>
      <c r="N230" s="98"/>
      <c r="O230" s="98"/>
      <c r="P230" s="98"/>
      <c r="Q230" s="96"/>
      <c r="R230" s="48"/>
      <c r="S230" s="48"/>
      <c r="T230" s="49" t="s">
        <v>65</v>
      </c>
      <c r="U230" s="50">
        <v>20</v>
      </c>
      <c r="V230" s="51">
        <f t="shared" si="12"/>
        <v>20.96</v>
      </c>
      <c r="W230" s="52">
        <f>IFERROR(IF(V230=0,"",ROUNDUP(V230/H230,0)*0.00937),"")</f>
        <v>4.6850000000000003E-2</v>
      </c>
      <c r="X230" s="53"/>
      <c r="Y230" s="54"/>
    </row>
    <row r="231" spans="1:25" x14ac:dyDescent="0.25">
      <c r="A231" s="44" t="s">
        <v>490</v>
      </c>
      <c r="B231" s="44" t="s">
        <v>491</v>
      </c>
      <c r="C231" s="43">
        <v>4301011318</v>
      </c>
      <c r="D231" s="95">
        <v>4607091387469</v>
      </c>
      <c r="E231" s="96"/>
      <c r="F231" s="45">
        <v>0.5</v>
      </c>
      <c r="G231" s="46">
        <v>10</v>
      </c>
      <c r="H231" s="45">
        <v>5</v>
      </c>
      <c r="I231" s="45">
        <v>5.21</v>
      </c>
      <c r="J231" s="46">
        <v>120</v>
      </c>
      <c r="K231" s="47" t="s">
        <v>63</v>
      </c>
      <c r="L231" s="46">
        <v>55</v>
      </c>
      <c r="M231" s="100" t="s">
        <v>492</v>
      </c>
      <c r="N231" s="101"/>
      <c r="O231" s="101"/>
      <c r="P231" s="101"/>
      <c r="Q231" s="102"/>
      <c r="R231" s="48"/>
      <c r="S231" s="48"/>
      <c r="T231" s="49" t="s">
        <v>65</v>
      </c>
      <c r="U231" s="50">
        <v>0</v>
      </c>
      <c r="V231" s="51">
        <f t="shared" si="12"/>
        <v>0</v>
      </c>
      <c r="W231" s="52" t="str">
        <f>IFERROR(IF(V231=0,"",ROUNDUP(V231/H231,0)*0.00937),"")</f>
        <v/>
      </c>
      <c r="X231" s="53"/>
      <c r="Y231" s="54"/>
    </row>
    <row r="232" spans="1:25" x14ac:dyDescent="0.25">
      <c r="A232" s="7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9"/>
      <c r="M232" s="82" t="s">
        <v>66</v>
      </c>
      <c r="N232" s="83"/>
      <c r="O232" s="83"/>
      <c r="P232" s="83"/>
      <c r="Q232" s="83"/>
      <c r="R232" s="83"/>
      <c r="S232" s="84"/>
      <c r="T232" s="55" t="s">
        <v>67</v>
      </c>
      <c r="U232" s="56">
        <f>IFERROR(U225/H225,"0")+IFERROR(U226/H226,"0")+IFERROR(U227/H227,"0")+IFERROR(U228/H228,"0")+IFERROR(U229/H229,"0")+IFERROR(U230/H230,"0")+IFERROR(U231/H231,"0")</f>
        <v>4</v>
      </c>
      <c r="V232" s="56">
        <f>IFERROR(V225/H225,"0")+IFERROR(V226/H226,"0")+IFERROR(V227/H227,"0")+IFERROR(V228/H228,"0")+IFERROR(V229/H229,"0")+IFERROR(V230/H230,"0")+IFERROR(V231/H231,"0")</f>
        <v>4.1920000000000002</v>
      </c>
      <c r="W232" s="56">
        <f>IFERROR(IF(W225="",0,W225),"0")+IFERROR(IF(W226="",0,W226),"0")+IFERROR(IF(W227="",0,W227),"0")+IFERROR(IF(W228="",0,W228),"0")+IFERROR(IF(W229="",0,W229),"0")+IFERROR(IF(W230="",0,W230),"0")+IFERROR(IF(W231="",0,W231),"0")</f>
        <v>4.6850000000000003E-2</v>
      </c>
      <c r="X232" s="57"/>
      <c r="Y232" s="57"/>
    </row>
    <row r="233" spans="1:25" x14ac:dyDescent="0.2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1"/>
      <c r="M233" s="82" t="s">
        <v>66</v>
      </c>
      <c r="N233" s="83"/>
      <c r="O233" s="83"/>
      <c r="P233" s="83"/>
      <c r="Q233" s="83"/>
      <c r="R233" s="83"/>
      <c r="S233" s="84"/>
      <c r="T233" s="55" t="s">
        <v>65</v>
      </c>
      <c r="U233" s="56">
        <f>IFERROR(SUM(U225:U231),"0")</f>
        <v>20</v>
      </c>
      <c r="V233" s="56">
        <f>IFERROR(SUM(V225:V231),"0")</f>
        <v>20.96</v>
      </c>
      <c r="W233" s="55"/>
      <c r="X233" s="57"/>
      <c r="Y233" s="57"/>
    </row>
    <row r="234" spans="1:25" x14ac:dyDescent="0.25">
      <c r="A234" s="93" t="s">
        <v>60</v>
      </c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42"/>
      <c r="Y234" s="42"/>
    </row>
    <row r="235" spans="1:25" x14ac:dyDescent="0.25">
      <c r="A235" s="44" t="s">
        <v>493</v>
      </c>
      <c r="B235" s="44" t="s">
        <v>494</v>
      </c>
      <c r="C235" s="43">
        <v>4301031154</v>
      </c>
      <c r="D235" s="95">
        <v>4607091387292</v>
      </c>
      <c r="E235" s="96"/>
      <c r="F235" s="45">
        <v>0.63</v>
      </c>
      <c r="G235" s="46">
        <v>6</v>
      </c>
      <c r="H235" s="45">
        <v>3.78</v>
      </c>
      <c r="I235" s="45">
        <v>4.04</v>
      </c>
      <c r="J235" s="46">
        <v>156</v>
      </c>
      <c r="K235" s="47" t="s">
        <v>63</v>
      </c>
      <c r="L235" s="46">
        <v>45</v>
      </c>
      <c r="M235" s="99" t="s">
        <v>495</v>
      </c>
      <c r="N235" s="98"/>
      <c r="O235" s="98"/>
      <c r="P235" s="98"/>
      <c r="Q235" s="96"/>
      <c r="R235" s="48"/>
      <c r="S235" s="48"/>
      <c r="T235" s="49" t="s">
        <v>65</v>
      </c>
      <c r="U235" s="50">
        <v>0</v>
      </c>
      <c r="V235" s="51">
        <f>IFERROR(IF(U235="",0,CEILING((U235/$I235),1)*$I235),"")</f>
        <v>0</v>
      </c>
      <c r="W235" s="52" t="str">
        <f>IFERROR(IF(V235=0,"",ROUNDUP(V235/H235,0)*0.00753),"")</f>
        <v/>
      </c>
      <c r="X235" s="53"/>
      <c r="Y235" s="54"/>
    </row>
    <row r="236" spans="1:25" x14ac:dyDescent="0.25">
      <c r="A236" s="44" t="s">
        <v>496</v>
      </c>
      <c r="B236" s="44" t="s">
        <v>497</v>
      </c>
      <c r="C236" s="43">
        <v>4301031155</v>
      </c>
      <c r="D236" s="95">
        <v>4607091387315</v>
      </c>
      <c r="E236" s="96"/>
      <c r="F236" s="45">
        <v>0.7</v>
      </c>
      <c r="G236" s="46">
        <v>4</v>
      </c>
      <c r="H236" s="45">
        <v>2.8</v>
      </c>
      <c r="I236" s="45">
        <v>3.048</v>
      </c>
      <c r="J236" s="46">
        <v>156</v>
      </c>
      <c r="K236" s="47" t="s">
        <v>63</v>
      </c>
      <c r="L236" s="46">
        <v>45</v>
      </c>
      <c r="M236" s="100" t="s">
        <v>498</v>
      </c>
      <c r="N236" s="101"/>
      <c r="O236" s="101"/>
      <c r="P236" s="101"/>
      <c r="Q236" s="102"/>
      <c r="R236" s="48"/>
      <c r="S236" s="48"/>
      <c r="T236" s="49" t="s">
        <v>65</v>
      </c>
      <c r="U236" s="50">
        <v>0</v>
      </c>
      <c r="V236" s="51">
        <f>IFERROR(IF(U236="",0,CEILING((U236/$I236),1)*$I236),"")</f>
        <v>0</v>
      </c>
      <c r="W236" s="52" t="str">
        <f>IFERROR(IF(V236=0,"",ROUNDUP(V236/H236,0)*0.00753),"")</f>
        <v/>
      </c>
      <c r="X236" s="53"/>
      <c r="Y236" s="54"/>
    </row>
    <row r="237" spans="1:25" x14ac:dyDescent="0.25">
      <c r="A237" s="7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9"/>
      <c r="M237" s="82" t="s">
        <v>66</v>
      </c>
      <c r="N237" s="83"/>
      <c r="O237" s="83"/>
      <c r="P237" s="83"/>
      <c r="Q237" s="83"/>
      <c r="R237" s="83"/>
      <c r="S237" s="84"/>
      <c r="T237" s="55" t="s">
        <v>67</v>
      </c>
      <c r="U237" s="56">
        <f>IFERROR(U235/H235,"0")+IFERROR(U236/H236,"0")</f>
        <v>0</v>
      </c>
      <c r="V237" s="56">
        <f>IFERROR(V235/H235,"0")+IFERROR(V236/H236,"0")</f>
        <v>0</v>
      </c>
      <c r="W237" s="56">
        <f>IFERROR(IF(W235="",0,W235),"0")+IFERROR(IF(W236="",0,W236),"0")</f>
        <v>0</v>
      </c>
      <c r="X237" s="57"/>
      <c r="Y237" s="57"/>
    </row>
    <row r="238" spans="1:25" x14ac:dyDescent="0.2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1"/>
      <c r="M238" s="82" t="s">
        <v>66</v>
      </c>
      <c r="N238" s="83"/>
      <c r="O238" s="83"/>
      <c r="P238" s="83"/>
      <c r="Q238" s="83"/>
      <c r="R238" s="83"/>
      <c r="S238" s="84"/>
      <c r="T238" s="55" t="s">
        <v>65</v>
      </c>
      <c r="U238" s="56">
        <f>IFERROR(SUM(U235:U236),"0")</f>
        <v>0</v>
      </c>
      <c r="V238" s="56">
        <f>IFERROR(SUM(V235:V236),"0")</f>
        <v>0</v>
      </c>
      <c r="W238" s="55"/>
      <c r="X238" s="57"/>
      <c r="Y238" s="57"/>
    </row>
    <row r="239" spans="1:25" x14ac:dyDescent="0.25">
      <c r="A239" s="107" t="s">
        <v>499</v>
      </c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41"/>
      <c r="Y239" s="41"/>
    </row>
    <row r="240" spans="1:25" x14ac:dyDescent="0.25">
      <c r="A240" s="93" t="s">
        <v>60</v>
      </c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42"/>
      <c r="Y240" s="42"/>
    </row>
    <row r="241" spans="1:25" x14ac:dyDescent="0.25">
      <c r="A241" s="44" t="s">
        <v>500</v>
      </c>
      <c r="B241" s="44" t="s">
        <v>501</v>
      </c>
      <c r="C241" s="43">
        <v>4301030368</v>
      </c>
      <c r="D241" s="95">
        <v>4607091383232</v>
      </c>
      <c r="E241" s="96"/>
      <c r="F241" s="45">
        <v>0.28000000000000003</v>
      </c>
      <c r="G241" s="46">
        <v>6</v>
      </c>
      <c r="H241" s="45">
        <v>1.68</v>
      </c>
      <c r="I241" s="45">
        <v>2.6</v>
      </c>
      <c r="J241" s="46">
        <v>156</v>
      </c>
      <c r="K241" s="47" t="s">
        <v>63</v>
      </c>
      <c r="L241" s="46">
        <v>35</v>
      </c>
      <c r="M241" s="99" t="s">
        <v>502</v>
      </c>
      <c r="N241" s="98"/>
      <c r="O241" s="98"/>
      <c r="P241" s="98"/>
      <c r="Q241" s="96"/>
      <c r="R241" s="48"/>
      <c r="S241" s="48"/>
      <c r="T241" s="49" t="s">
        <v>65</v>
      </c>
      <c r="U241" s="50">
        <v>0</v>
      </c>
      <c r="V241" s="51">
        <f>IFERROR(IF(U241="",0,CEILING((U241/$I241),1)*$I241),"")</f>
        <v>0</v>
      </c>
      <c r="W241" s="52" t="str">
        <f>IFERROR(IF(V241=0,"",ROUNDUP(V241/H241,0)*0.00753),"")</f>
        <v/>
      </c>
      <c r="X241" s="53"/>
      <c r="Y241" s="54"/>
    </row>
    <row r="242" spans="1:25" x14ac:dyDescent="0.25">
      <c r="A242" s="44" t="s">
        <v>503</v>
      </c>
      <c r="B242" s="44" t="s">
        <v>504</v>
      </c>
      <c r="C242" s="43">
        <v>4301031066</v>
      </c>
      <c r="D242" s="95">
        <v>4607091383836</v>
      </c>
      <c r="E242" s="96"/>
      <c r="F242" s="45">
        <v>0.3</v>
      </c>
      <c r="G242" s="46">
        <v>6</v>
      </c>
      <c r="H242" s="45">
        <v>1.8</v>
      </c>
      <c r="I242" s="45">
        <v>2.048</v>
      </c>
      <c r="J242" s="46">
        <v>156</v>
      </c>
      <c r="K242" s="47" t="s">
        <v>63</v>
      </c>
      <c r="L242" s="46">
        <v>40</v>
      </c>
      <c r="M242" s="100" t="s">
        <v>505</v>
      </c>
      <c r="N242" s="101"/>
      <c r="O242" s="101"/>
      <c r="P242" s="101"/>
      <c r="Q242" s="102"/>
      <c r="R242" s="48"/>
      <c r="S242" s="48"/>
      <c r="T242" s="49" t="s">
        <v>65</v>
      </c>
      <c r="U242" s="50">
        <v>0</v>
      </c>
      <c r="V242" s="51">
        <f>IFERROR(IF(U242="",0,CEILING((U242/$I242),1)*$I242),"")</f>
        <v>0</v>
      </c>
      <c r="W242" s="52" t="str">
        <f>IFERROR(IF(V242=0,"",ROUNDUP(V242/H242,0)*0.00753),"")</f>
        <v/>
      </c>
      <c r="X242" s="53"/>
      <c r="Y242" s="54"/>
    </row>
    <row r="243" spans="1:25" x14ac:dyDescent="0.25">
      <c r="A243" s="7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9"/>
      <c r="M243" s="82" t="s">
        <v>66</v>
      </c>
      <c r="N243" s="83"/>
      <c r="O243" s="83"/>
      <c r="P243" s="83"/>
      <c r="Q243" s="83"/>
      <c r="R243" s="83"/>
      <c r="S243" s="84"/>
      <c r="T243" s="55" t="s">
        <v>67</v>
      </c>
      <c r="U243" s="56">
        <f>IFERROR(U241/H241,"0")+IFERROR(U242/H242,"0")</f>
        <v>0</v>
      </c>
      <c r="V243" s="56">
        <f>IFERROR(V241/H241,"0")+IFERROR(V242/H242,"0")</f>
        <v>0</v>
      </c>
      <c r="W243" s="56">
        <f>IFERROR(IF(W241="",0,W241),"0")+IFERROR(IF(W242="",0,W242),"0")</f>
        <v>0</v>
      </c>
      <c r="X243" s="57"/>
      <c r="Y243" s="57"/>
    </row>
    <row r="244" spans="1:25" x14ac:dyDescent="0.2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1"/>
      <c r="M244" s="82" t="s">
        <v>66</v>
      </c>
      <c r="N244" s="83"/>
      <c r="O244" s="83"/>
      <c r="P244" s="83"/>
      <c r="Q244" s="83"/>
      <c r="R244" s="83"/>
      <c r="S244" s="84"/>
      <c r="T244" s="55" t="s">
        <v>65</v>
      </c>
      <c r="U244" s="56">
        <f>IFERROR(SUM(U241:U242),"0")</f>
        <v>0</v>
      </c>
      <c r="V244" s="56">
        <f>IFERROR(SUM(V241:V242),"0")</f>
        <v>0</v>
      </c>
      <c r="W244" s="55"/>
      <c r="X244" s="57"/>
      <c r="Y244" s="57"/>
    </row>
    <row r="245" spans="1:25" x14ac:dyDescent="0.25">
      <c r="A245" s="93" t="s">
        <v>68</v>
      </c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42"/>
      <c r="Y245" s="42"/>
    </row>
    <row r="246" spans="1:25" x14ac:dyDescent="0.25">
      <c r="A246" s="44" t="s">
        <v>506</v>
      </c>
      <c r="B246" s="44" t="s">
        <v>507</v>
      </c>
      <c r="C246" s="43">
        <v>4301051142</v>
      </c>
      <c r="D246" s="95">
        <v>4607091387919</v>
      </c>
      <c r="E246" s="96"/>
      <c r="F246" s="45">
        <v>1.35</v>
      </c>
      <c r="G246" s="46">
        <v>6</v>
      </c>
      <c r="H246" s="45">
        <v>8.1</v>
      </c>
      <c r="I246" s="45">
        <v>8.6639999999999997</v>
      </c>
      <c r="J246" s="46">
        <v>56</v>
      </c>
      <c r="K246" s="47" t="s">
        <v>63</v>
      </c>
      <c r="L246" s="46">
        <v>45</v>
      </c>
      <c r="M246" s="112" t="s">
        <v>508</v>
      </c>
      <c r="N246" s="98"/>
      <c r="O246" s="98"/>
      <c r="P246" s="98"/>
      <c r="Q246" s="96"/>
      <c r="R246" s="48"/>
      <c r="S246" s="48"/>
      <c r="T246" s="49" t="s">
        <v>65</v>
      </c>
      <c r="U246" s="58">
        <v>8</v>
      </c>
      <c r="V246" s="51">
        <f>IFERROR(IF(U246="",0,CEILING((U246/$I246),1)*$I246),"")</f>
        <v>8.6639999999999997</v>
      </c>
      <c r="W246" s="52">
        <f>IFERROR(IF(V246=0,"",ROUNDUP(V246/H246,0)*0.02175),"")</f>
        <v>4.3499999999999997E-2</v>
      </c>
      <c r="X246" s="53"/>
      <c r="Y246" s="54"/>
    </row>
    <row r="247" spans="1:25" x14ac:dyDescent="0.25">
      <c r="A247" s="44" t="s">
        <v>509</v>
      </c>
      <c r="B247" s="44" t="s">
        <v>510</v>
      </c>
      <c r="C247" s="43">
        <v>4301051109</v>
      </c>
      <c r="D247" s="95">
        <v>4607091383942</v>
      </c>
      <c r="E247" s="96"/>
      <c r="F247" s="45">
        <v>0.42</v>
      </c>
      <c r="G247" s="46">
        <v>6</v>
      </c>
      <c r="H247" s="45">
        <v>2.52</v>
      </c>
      <c r="I247" s="45">
        <v>2.7919999999999998</v>
      </c>
      <c r="J247" s="46">
        <v>156</v>
      </c>
      <c r="K247" s="47" t="s">
        <v>147</v>
      </c>
      <c r="L247" s="46">
        <v>45</v>
      </c>
      <c r="M247" s="112" t="s">
        <v>511</v>
      </c>
      <c r="N247" s="98"/>
      <c r="O247" s="98"/>
      <c r="P247" s="98"/>
      <c r="Q247" s="96"/>
      <c r="R247" s="48"/>
      <c r="S247" s="48"/>
      <c r="T247" s="49" t="s">
        <v>65</v>
      </c>
      <c r="U247" s="58">
        <v>33</v>
      </c>
      <c r="V247" s="51">
        <f>IFERROR(IF(U247="",0,CEILING((U247/$I247),1)*$I247),"")</f>
        <v>33.503999999999998</v>
      </c>
      <c r="W247" s="52">
        <f>IFERROR(IF(V247=0,"",ROUNDUP(V247/H247,0)*0.00753),"")</f>
        <v>0.10542</v>
      </c>
      <c r="X247" s="53"/>
      <c r="Y247" s="54"/>
    </row>
    <row r="248" spans="1:25" x14ac:dyDescent="0.25">
      <c r="A248" s="44" t="s">
        <v>512</v>
      </c>
      <c r="B248" s="44" t="s">
        <v>513</v>
      </c>
      <c r="C248" s="43">
        <v>4301051300</v>
      </c>
      <c r="D248" s="95">
        <v>4607091383959</v>
      </c>
      <c r="E248" s="96"/>
      <c r="F248" s="45">
        <v>0.42</v>
      </c>
      <c r="G248" s="46">
        <v>6</v>
      </c>
      <c r="H248" s="45">
        <v>2.52</v>
      </c>
      <c r="I248" s="45">
        <v>2.78</v>
      </c>
      <c r="J248" s="46">
        <v>156</v>
      </c>
      <c r="K248" s="47" t="s">
        <v>63</v>
      </c>
      <c r="L248" s="46">
        <v>35</v>
      </c>
      <c r="M248" s="111" t="s">
        <v>514</v>
      </c>
      <c r="N248" s="101"/>
      <c r="O248" s="101"/>
      <c r="P248" s="101"/>
      <c r="Q248" s="102"/>
      <c r="R248" s="48"/>
      <c r="S248" s="48"/>
      <c r="T248" s="49" t="s">
        <v>65</v>
      </c>
      <c r="U248" s="58">
        <v>18</v>
      </c>
      <c r="V248" s="51">
        <f>IFERROR(IF(U248="",0,CEILING((U248/$I248),1)*$I248),"")</f>
        <v>19.459999999999997</v>
      </c>
      <c r="W248" s="52">
        <f>IFERROR(IF(V248=0,"",ROUNDUP(V248/H248,0)*0.00753),"")</f>
        <v>6.0240000000000002E-2</v>
      </c>
      <c r="X248" s="53"/>
      <c r="Y248" s="54"/>
    </row>
    <row r="249" spans="1:25" x14ac:dyDescent="0.25">
      <c r="A249" s="7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9"/>
      <c r="M249" s="82" t="s">
        <v>66</v>
      </c>
      <c r="N249" s="83"/>
      <c r="O249" s="83"/>
      <c r="P249" s="83"/>
      <c r="Q249" s="83"/>
      <c r="R249" s="83"/>
      <c r="S249" s="84"/>
      <c r="T249" s="55" t="s">
        <v>67</v>
      </c>
      <c r="U249" s="56">
        <f>IFERROR(U246/H246,"0")+IFERROR(U247/H247,"0")+IFERROR(U248/H248,"0")</f>
        <v>21.225749559082892</v>
      </c>
      <c r="V249" s="56">
        <f>IFERROR(V246/H246,"0")+IFERROR(V247/H247,"0")+IFERROR(V248/H248,"0")</f>
        <v>22.087089947089943</v>
      </c>
      <c r="W249" s="56">
        <f>IFERROR(IF(W246="",0,W246),"0")+IFERROR(IF(W247="",0,W247),"0")+IFERROR(IF(W248="",0,W248),"0")</f>
        <v>0.20916000000000001</v>
      </c>
      <c r="X249" s="57"/>
      <c r="Y249" s="57"/>
    </row>
    <row r="250" spans="1:25" x14ac:dyDescent="0.2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1"/>
      <c r="M250" s="82" t="s">
        <v>66</v>
      </c>
      <c r="N250" s="83"/>
      <c r="O250" s="83"/>
      <c r="P250" s="83"/>
      <c r="Q250" s="83"/>
      <c r="R250" s="83"/>
      <c r="S250" s="84"/>
      <c r="T250" s="55" t="s">
        <v>65</v>
      </c>
      <c r="U250" s="56">
        <f>IFERROR(SUM(U246:U248),"0")</f>
        <v>59</v>
      </c>
      <c r="V250" s="56">
        <f>IFERROR(SUM(V246:V248),"0")</f>
        <v>61.628</v>
      </c>
      <c r="W250" s="55"/>
      <c r="X250" s="57"/>
      <c r="Y250" s="57"/>
    </row>
    <row r="251" spans="1:25" x14ac:dyDescent="0.25">
      <c r="A251" s="93" t="s">
        <v>242</v>
      </c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42"/>
      <c r="Y251" s="42"/>
    </row>
    <row r="252" spans="1:25" x14ac:dyDescent="0.25">
      <c r="A252" s="44" t="s">
        <v>515</v>
      </c>
      <c r="B252" s="44" t="s">
        <v>516</v>
      </c>
      <c r="C252" s="43">
        <v>4301060324</v>
      </c>
      <c r="D252" s="95">
        <v>4607091388831</v>
      </c>
      <c r="E252" s="96"/>
      <c r="F252" s="45">
        <v>0.38</v>
      </c>
      <c r="G252" s="46">
        <v>6</v>
      </c>
      <c r="H252" s="45">
        <v>2.2799999999999998</v>
      </c>
      <c r="I252" s="45">
        <v>2.552</v>
      </c>
      <c r="J252" s="46">
        <v>156</v>
      </c>
      <c r="K252" s="47" t="s">
        <v>63</v>
      </c>
      <c r="L252" s="46">
        <v>40</v>
      </c>
      <c r="M252" s="100" t="s">
        <v>517</v>
      </c>
      <c r="N252" s="101"/>
      <c r="O252" s="101"/>
      <c r="P252" s="101"/>
      <c r="Q252" s="102"/>
      <c r="R252" s="48"/>
      <c r="S252" s="48"/>
      <c r="T252" s="49" t="s">
        <v>65</v>
      </c>
      <c r="U252" s="50">
        <v>0</v>
      </c>
      <c r="V252" s="51">
        <f>IFERROR(IF(U252="",0,CEILING((U252/$I252),1)*$I252),"")</f>
        <v>0</v>
      </c>
      <c r="W252" s="52" t="str">
        <f>IFERROR(IF(V252=0,"",ROUNDUP(V252/H252,0)*0.00753),"")</f>
        <v/>
      </c>
      <c r="X252" s="53"/>
      <c r="Y252" s="54"/>
    </row>
    <row r="253" spans="1:25" x14ac:dyDescent="0.25">
      <c r="A253" s="7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9"/>
      <c r="M253" s="82" t="s">
        <v>66</v>
      </c>
      <c r="N253" s="83"/>
      <c r="O253" s="83"/>
      <c r="P253" s="83"/>
      <c r="Q253" s="83"/>
      <c r="R253" s="83"/>
      <c r="S253" s="84"/>
      <c r="T253" s="55" t="s">
        <v>67</v>
      </c>
      <c r="U253" s="56">
        <f>IFERROR(U252/H252,"0")</f>
        <v>0</v>
      </c>
      <c r="V253" s="56">
        <f>IFERROR(V252/H252,"0")</f>
        <v>0</v>
      </c>
      <c r="W253" s="56">
        <f>IFERROR(IF(W252="",0,W252),"0")</f>
        <v>0</v>
      </c>
      <c r="X253" s="57"/>
      <c r="Y253" s="57"/>
    </row>
    <row r="254" spans="1:25" x14ac:dyDescent="0.2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1"/>
      <c r="M254" s="82" t="s">
        <v>66</v>
      </c>
      <c r="N254" s="83"/>
      <c r="O254" s="83"/>
      <c r="P254" s="83"/>
      <c r="Q254" s="83"/>
      <c r="R254" s="83"/>
      <c r="S254" s="84"/>
      <c r="T254" s="55" t="s">
        <v>65</v>
      </c>
      <c r="U254" s="56">
        <f>IFERROR(SUM(U252:U252),"0")</f>
        <v>0</v>
      </c>
      <c r="V254" s="56">
        <f>IFERROR(SUM(V252:V252),"0")</f>
        <v>0</v>
      </c>
      <c r="W254" s="55"/>
      <c r="X254" s="57"/>
      <c r="Y254" s="57"/>
    </row>
    <row r="255" spans="1:25" x14ac:dyDescent="0.25">
      <c r="A255" s="93" t="s">
        <v>87</v>
      </c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42"/>
      <c r="Y255" s="42"/>
    </row>
    <row r="256" spans="1:25" x14ac:dyDescent="0.25">
      <c r="A256" s="44" t="s">
        <v>518</v>
      </c>
      <c r="B256" s="44" t="s">
        <v>519</v>
      </c>
      <c r="C256" s="43">
        <v>4301032015</v>
      </c>
      <c r="D256" s="95">
        <v>4607091383102</v>
      </c>
      <c r="E256" s="96"/>
      <c r="F256" s="45">
        <v>0.17</v>
      </c>
      <c r="G256" s="46">
        <v>15</v>
      </c>
      <c r="H256" s="45">
        <v>2.5499999999999998</v>
      </c>
      <c r="I256" s="45">
        <v>2.9750000000000001</v>
      </c>
      <c r="J256" s="46">
        <v>156</v>
      </c>
      <c r="K256" s="47" t="s">
        <v>90</v>
      </c>
      <c r="L256" s="46">
        <v>180</v>
      </c>
      <c r="M256" s="104" t="s">
        <v>520</v>
      </c>
      <c r="N256" s="101"/>
      <c r="O256" s="101"/>
      <c r="P256" s="101"/>
      <c r="Q256" s="102"/>
      <c r="R256" s="48"/>
      <c r="S256" s="48"/>
      <c r="T256" s="49" t="s">
        <v>65</v>
      </c>
      <c r="U256" s="50">
        <v>0</v>
      </c>
      <c r="V256" s="51">
        <f>IFERROR(IF(U256="",0,CEILING((U256/$I256),1)*$I256),"")</f>
        <v>0</v>
      </c>
      <c r="W256" s="52" t="str">
        <f>IFERROR(IF(V256=0,"",ROUNDUP(V256/H256,0)*0.00753),"")</f>
        <v/>
      </c>
      <c r="X256" s="53"/>
      <c r="Y256" s="54"/>
    </row>
    <row r="257" spans="1:25" x14ac:dyDescent="0.25">
      <c r="A257" s="7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9"/>
      <c r="M257" s="82" t="s">
        <v>66</v>
      </c>
      <c r="N257" s="83"/>
      <c r="O257" s="83"/>
      <c r="P257" s="83"/>
      <c r="Q257" s="83"/>
      <c r="R257" s="83"/>
      <c r="S257" s="84"/>
      <c r="T257" s="55" t="s">
        <v>67</v>
      </c>
      <c r="U257" s="56">
        <f>IFERROR(U256/H256,"0")</f>
        <v>0</v>
      </c>
      <c r="V257" s="56">
        <f>IFERROR(V256/H256,"0")</f>
        <v>0</v>
      </c>
      <c r="W257" s="56">
        <f>IFERROR(IF(W256="",0,W256),"0")</f>
        <v>0</v>
      </c>
      <c r="X257" s="57"/>
      <c r="Y257" s="57"/>
    </row>
    <row r="258" spans="1:25" x14ac:dyDescent="0.2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1"/>
      <c r="M258" s="82" t="s">
        <v>66</v>
      </c>
      <c r="N258" s="83"/>
      <c r="O258" s="83"/>
      <c r="P258" s="83"/>
      <c r="Q258" s="83"/>
      <c r="R258" s="83"/>
      <c r="S258" s="84"/>
      <c r="T258" s="55" t="s">
        <v>65</v>
      </c>
      <c r="U258" s="56">
        <f>IFERROR(SUM(U256:U256),"0")</f>
        <v>0</v>
      </c>
      <c r="V258" s="56">
        <f>IFERROR(SUM(V256:V256),"0")</f>
        <v>0</v>
      </c>
      <c r="W258" s="55"/>
      <c r="X258" s="57"/>
      <c r="Y258" s="57"/>
    </row>
    <row r="259" spans="1:25" x14ac:dyDescent="0.25">
      <c r="A259" s="93" t="s">
        <v>101</v>
      </c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42"/>
      <c r="Y259" s="42"/>
    </row>
    <row r="260" spans="1:25" x14ac:dyDescent="0.25">
      <c r="A260" s="44" t="s">
        <v>521</v>
      </c>
      <c r="B260" s="44" t="s">
        <v>522</v>
      </c>
      <c r="C260" s="43">
        <v>4301032026</v>
      </c>
      <c r="D260" s="95">
        <v>4607091389142</v>
      </c>
      <c r="E260" s="96"/>
      <c r="F260" s="45">
        <v>0.15</v>
      </c>
      <c r="G260" s="46">
        <v>10</v>
      </c>
      <c r="H260" s="45">
        <v>1.5</v>
      </c>
      <c r="I260" s="45">
        <v>1.76</v>
      </c>
      <c r="J260" s="46">
        <v>200</v>
      </c>
      <c r="K260" s="47" t="s">
        <v>523</v>
      </c>
      <c r="L260" s="46">
        <v>150</v>
      </c>
      <c r="M260" s="100" t="s">
        <v>524</v>
      </c>
      <c r="N260" s="101"/>
      <c r="O260" s="101"/>
      <c r="P260" s="101"/>
      <c r="Q260" s="102"/>
      <c r="R260" s="48"/>
      <c r="S260" s="48"/>
      <c r="T260" s="49" t="s">
        <v>65</v>
      </c>
      <c r="U260" s="50">
        <v>0</v>
      </c>
      <c r="V260" s="51">
        <f>IFERROR(IF(U260="",0,CEILING((U260/$I260),1)*$I260),"")</f>
        <v>0</v>
      </c>
      <c r="W260" s="52" t="str">
        <f>IFERROR(IF(V260=0,"",ROUNDUP(V260/H260,0)*0.00673),"")</f>
        <v/>
      </c>
      <c r="X260" s="53"/>
      <c r="Y260" s="54"/>
    </row>
    <row r="261" spans="1:25" x14ac:dyDescent="0.25">
      <c r="A261" s="7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9"/>
      <c r="M261" s="82" t="s">
        <v>66</v>
      </c>
      <c r="N261" s="83"/>
      <c r="O261" s="83"/>
      <c r="P261" s="83"/>
      <c r="Q261" s="83"/>
      <c r="R261" s="83"/>
      <c r="S261" s="84"/>
      <c r="T261" s="55" t="s">
        <v>67</v>
      </c>
      <c r="U261" s="56">
        <f>IFERROR(U260/H260,"0")</f>
        <v>0</v>
      </c>
      <c r="V261" s="56">
        <f>IFERROR(V260/H260,"0")</f>
        <v>0</v>
      </c>
      <c r="W261" s="56">
        <f>IFERROR(IF(W260="",0,W260),"0")</f>
        <v>0</v>
      </c>
      <c r="X261" s="57"/>
      <c r="Y261" s="57"/>
    </row>
    <row r="262" spans="1:25" x14ac:dyDescent="0.2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1"/>
      <c r="M262" s="82" t="s">
        <v>66</v>
      </c>
      <c r="N262" s="83"/>
      <c r="O262" s="83"/>
      <c r="P262" s="83"/>
      <c r="Q262" s="83"/>
      <c r="R262" s="83"/>
      <c r="S262" s="84"/>
      <c r="T262" s="55" t="s">
        <v>65</v>
      </c>
      <c r="U262" s="56">
        <f>IFERROR(SUM(U260:U260),"0")</f>
        <v>0</v>
      </c>
      <c r="V262" s="56">
        <f>IFERROR(SUM(V260:V260),"0")</f>
        <v>0</v>
      </c>
      <c r="W262" s="55"/>
      <c r="X262" s="57"/>
      <c r="Y262" s="57"/>
    </row>
    <row r="263" spans="1:25" ht="20.25" customHeight="1" x14ac:dyDescent="0.25">
      <c r="A263" s="105" t="s">
        <v>525</v>
      </c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59"/>
      <c r="Y263" s="59"/>
    </row>
    <row r="264" spans="1:25" x14ac:dyDescent="0.25">
      <c r="A264" s="107" t="s">
        <v>526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41"/>
      <c r="Y264" s="41"/>
    </row>
    <row r="265" spans="1:25" x14ac:dyDescent="0.25">
      <c r="A265" s="93" t="s">
        <v>116</v>
      </c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42"/>
      <c r="Y265" s="42"/>
    </row>
    <row r="266" spans="1:25" x14ac:dyDescent="0.25">
      <c r="A266" s="44" t="s">
        <v>527</v>
      </c>
      <c r="B266" s="44" t="s">
        <v>528</v>
      </c>
      <c r="C266" s="43">
        <v>4301011339</v>
      </c>
      <c r="D266" s="95">
        <v>4607091383997</v>
      </c>
      <c r="E266" s="96"/>
      <c r="F266" s="45">
        <v>2.5</v>
      </c>
      <c r="G266" s="46">
        <v>6</v>
      </c>
      <c r="H266" s="45">
        <v>15</v>
      </c>
      <c r="I266" s="45">
        <v>15.48</v>
      </c>
      <c r="J266" s="46">
        <v>48</v>
      </c>
      <c r="K266" s="47" t="s">
        <v>63</v>
      </c>
      <c r="L266" s="46">
        <v>60</v>
      </c>
      <c r="M266" s="112" t="s">
        <v>529</v>
      </c>
      <c r="N266" s="98"/>
      <c r="O266" s="98"/>
      <c r="P266" s="98"/>
      <c r="Q266" s="96"/>
      <c r="R266" s="48"/>
      <c r="S266" s="48"/>
      <c r="T266" s="49" t="s">
        <v>65</v>
      </c>
      <c r="U266" s="50">
        <v>0</v>
      </c>
      <c r="V266" s="51">
        <f t="shared" ref="V266:V273" si="13">IFERROR(IF(U266="",0,CEILING((U266/$I266),1)*$I266),"")</f>
        <v>0</v>
      </c>
      <c r="W266" s="52" t="str">
        <f>IFERROR(IF(V266=0,"",ROUNDUP(V266/H266,0)*0.02175),"")</f>
        <v/>
      </c>
      <c r="X266" s="53"/>
      <c r="Y266" s="54"/>
    </row>
    <row r="267" spans="1:25" x14ac:dyDescent="0.25">
      <c r="A267" s="44" t="s">
        <v>527</v>
      </c>
      <c r="B267" s="44" t="s">
        <v>530</v>
      </c>
      <c r="C267" s="43">
        <v>4301011239</v>
      </c>
      <c r="D267" s="95">
        <v>4607091383997</v>
      </c>
      <c r="E267" s="96"/>
      <c r="F267" s="45">
        <v>2.5</v>
      </c>
      <c r="G267" s="46">
        <v>6</v>
      </c>
      <c r="H267" s="45">
        <v>15</v>
      </c>
      <c r="I267" s="45">
        <v>15.48</v>
      </c>
      <c r="J267" s="46">
        <v>48</v>
      </c>
      <c r="K267" s="47" t="s">
        <v>285</v>
      </c>
      <c r="L267" s="46">
        <v>60</v>
      </c>
      <c r="M267" s="112" t="s">
        <v>529</v>
      </c>
      <c r="N267" s="98"/>
      <c r="O267" s="98"/>
      <c r="P267" s="98"/>
      <c r="Q267" s="96"/>
      <c r="R267" s="48"/>
      <c r="S267" s="48"/>
      <c r="T267" s="49" t="s">
        <v>65</v>
      </c>
      <c r="U267" s="60">
        <v>1600</v>
      </c>
      <c r="V267" s="51">
        <f t="shared" si="13"/>
        <v>1609.92</v>
      </c>
      <c r="W267" s="52">
        <f>IFERROR(IF(V267=0,"",ROUNDUP(V267/H267,0)*0.02039),"")</f>
        <v>2.2021199999999999</v>
      </c>
      <c r="X267" s="53"/>
      <c r="Y267" s="54"/>
    </row>
    <row r="268" spans="1:25" x14ac:dyDescent="0.25">
      <c r="A268" s="44" t="s">
        <v>531</v>
      </c>
      <c r="B268" s="44" t="s">
        <v>532</v>
      </c>
      <c r="C268" s="43">
        <v>4301011326</v>
      </c>
      <c r="D268" s="95">
        <v>4607091384130</v>
      </c>
      <c r="E268" s="96"/>
      <c r="F268" s="45">
        <v>2.5</v>
      </c>
      <c r="G268" s="46">
        <v>6</v>
      </c>
      <c r="H268" s="45">
        <v>15</v>
      </c>
      <c r="I268" s="45">
        <v>15.48</v>
      </c>
      <c r="J268" s="46">
        <v>48</v>
      </c>
      <c r="K268" s="47" t="s">
        <v>63</v>
      </c>
      <c r="L268" s="46">
        <v>60</v>
      </c>
      <c r="M268" s="112" t="s">
        <v>533</v>
      </c>
      <c r="N268" s="98"/>
      <c r="O268" s="98"/>
      <c r="P268" s="98"/>
      <c r="Q268" s="96"/>
      <c r="R268" s="48"/>
      <c r="S268" s="48"/>
      <c r="T268" s="49" t="s">
        <v>65</v>
      </c>
      <c r="U268" s="50">
        <v>0</v>
      </c>
      <c r="V268" s="51">
        <f t="shared" si="13"/>
        <v>0</v>
      </c>
      <c r="W268" s="52" t="str">
        <f>IFERROR(IF(V268=0,"",ROUNDUP(V268/H268,0)*0.02175),"")</f>
        <v/>
      </c>
      <c r="X268" s="53"/>
      <c r="Y268" s="54"/>
    </row>
    <row r="269" spans="1:25" x14ac:dyDescent="0.25">
      <c r="A269" s="44" t="s">
        <v>531</v>
      </c>
      <c r="B269" s="44" t="s">
        <v>534</v>
      </c>
      <c r="C269" s="43">
        <v>4301011240</v>
      </c>
      <c r="D269" s="95">
        <v>4607091384130</v>
      </c>
      <c r="E269" s="96"/>
      <c r="F269" s="45">
        <v>2.5</v>
      </c>
      <c r="G269" s="46">
        <v>6</v>
      </c>
      <c r="H269" s="45">
        <v>15</v>
      </c>
      <c r="I269" s="45">
        <v>15.48</v>
      </c>
      <c r="J269" s="46">
        <v>48</v>
      </c>
      <c r="K269" s="47" t="s">
        <v>285</v>
      </c>
      <c r="L269" s="46">
        <v>60</v>
      </c>
      <c r="M269" s="112" t="s">
        <v>533</v>
      </c>
      <c r="N269" s="98"/>
      <c r="O269" s="98"/>
      <c r="P269" s="98"/>
      <c r="Q269" s="96"/>
      <c r="R269" s="48"/>
      <c r="S269" s="48"/>
      <c r="T269" s="49" t="s">
        <v>65</v>
      </c>
      <c r="U269" s="58">
        <v>300</v>
      </c>
      <c r="V269" s="51">
        <f t="shared" si="13"/>
        <v>309.60000000000002</v>
      </c>
      <c r="W269" s="52">
        <f>IFERROR(IF(V269=0,"",ROUNDUP(V269/H269,0)*0.02039),"")</f>
        <v>0.42818999999999996</v>
      </c>
      <c r="X269" s="53"/>
      <c r="Y269" s="54"/>
    </row>
    <row r="270" spans="1:25" x14ac:dyDescent="0.25">
      <c r="A270" s="44" t="s">
        <v>535</v>
      </c>
      <c r="B270" s="44" t="s">
        <v>536</v>
      </c>
      <c r="C270" s="43">
        <v>4301011330</v>
      </c>
      <c r="D270" s="95">
        <v>4607091384147</v>
      </c>
      <c r="E270" s="96"/>
      <c r="F270" s="45">
        <v>2.5</v>
      </c>
      <c r="G270" s="46">
        <v>6</v>
      </c>
      <c r="H270" s="45">
        <v>15</v>
      </c>
      <c r="I270" s="45">
        <v>15.48</v>
      </c>
      <c r="J270" s="46">
        <v>48</v>
      </c>
      <c r="K270" s="47" t="s">
        <v>63</v>
      </c>
      <c r="L270" s="46">
        <v>60</v>
      </c>
      <c r="M270" s="112" t="s">
        <v>537</v>
      </c>
      <c r="N270" s="98"/>
      <c r="O270" s="98"/>
      <c r="P270" s="98"/>
      <c r="Q270" s="96"/>
      <c r="R270" s="48"/>
      <c r="S270" s="48"/>
      <c r="T270" s="49" t="s">
        <v>65</v>
      </c>
      <c r="U270" s="50">
        <v>0</v>
      </c>
      <c r="V270" s="51">
        <f t="shared" si="13"/>
        <v>0</v>
      </c>
      <c r="W270" s="52" t="str">
        <f>IFERROR(IF(V270=0,"",ROUNDUP(V270/H270,0)*0.02175),"")</f>
        <v/>
      </c>
      <c r="X270" s="53"/>
      <c r="Y270" s="54"/>
    </row>
    <row r="271" spans="1:25" x14ac:dyDescent="0.25">
      <c r="A271" s="44" t="s">
        <v>535</v>
      </c>
      <c r="B271" s="44" t="s">
        <v>538</v>
      </c>
      <c r="C271" s="43">
        <v>4301011238</v>
      </c>
      <c r="D271" s="95">
        <v>4607091384147</v>
      </c>
      <c r="E271" s="96"/>
      <c r="F271" s="45">
        <v>2.5</v>
      </c>
      <c r="G271" s="46">
        <v>6</v>
      </c>
      <c r="H271" s="45">
        <v>15</v>
      </c>
      <c r="I271" s="45">
        <v>15.48</v>
      </c>
      <c r="J271" s="46">
        <v>48</v>
      </c>
      <c r="K271" s="47" t="s">
        <v>285</v>
      </c>
      <c r="L271" s="46">
        <v>60</v>
      </c>
      <c r="M271" s="112" t="s">
        <v>537</v>
      </c>
      <c r="N271" s="98"/>
      <c r="O271" s="98"/>
      <c r="P271" s="98"/>
      <c r="Q271" s="96"/>
      <c r="R271" s="48"/>
      <c r="S271" s="48"/>
      <c r="T271" s="49" t="s">
        <v>65</v>
      </c>
      <c r="U271" s="58">
        <v>450</v>
      </c>
      <c r="V271" s="51">
        <f t="shared" si="13"/>
        <v>464.40000000000003</v>
      </c>
      <c r="W271" s="52">
        <f>IFERROR(IF(V271=0,"",ROUNDUP(V271/H271,0)*0.02039),"")</f>
        <v>0.63208999999999993</v>
      </c>
      <c r="X271" s="53"/>
      <c r="Y271" s="54"/>
    </row>
    <row r="272" spans="1:25" x14ac:dyDescent="0.25">
      <c r="A272" s="44" t="s">
        <v>539</v>
      </c>
      <c r="B272" s="44" t="s">
        <v>540</v>
      </c>
      <c r="C272" s="43">
        <v>4301011327</v>
      </c>
      <c r="D272" s="95">
        <v>4607091384154</v>
      </c>
      <c r="E272" s="96"/>
      <c r="F272" s="45">
        <v>0.5</v>
      </c>
      <c r="G272" s="46">
        <v>10</v>
      </c>
      <c r="H272" s="45">
        <v>5</v>
      </c>
      <c r="I272" s="45">
        <v>5.21</v>
      </c>
      <c r="J272" s="46">
        <v>120</v>
      </c>
      <c r="K272" s="47" t="s">
        <v>63</v>
      </c>
      <c r="L272" s="46">
        <v>60</v>
      </c>
      <c r="M272" s="97" t="s">
        <v>541</v>
      </c>
      <c r="N272" s="98"/>
      <c r="O272" s="98"/>
      <c r="P272" s="98"/>
      <c r="Q272" s="96"/>
      <c r="R272" s="48"/>
      <c r="S272" s="48"/>
      <c r="T272" s="49" t="s">
        <v>65</v>
      </c>
      <c r="U272" s="58">
        <v>20</v>
      </c>
      <c r="V272" s="51">
        <f t="shared" si="13"/>
        <v>20.84</v>
      </c>
      <c r="W272" s="52">
        <f>IFERROR(IF(V272=0,"",ROUNDUP(V272/H272,0)*0.00937),"")</f>
        <v>4.6850000000000003E-2</v>
      </c>
      <c r="X272" s="53"/>
      <c r="Y272" s="54"/>
    </row>
    <row r="273" spans="1:25" x14ac:dyDescent="0.25">
      <c r="A273" s="44" t="s">
        <v>542</v>
      </c>
      <c r="B273" s="44" t="s">
        <v>543</v>
      </c>
      <c r="C273" s="43">
        <v>4301011332</v>
      </c>
      <c r="D273" s="95">
        <v>4607091384161</v>
      </c>
      <c r="E273" s="96"/>
      <c r="F273" s="45">
        <v>0.5</v>
      </c>
      <c r="G273" s="46">
        <v>10</v>
      </c>
      <c r="H273" s="45">
        <v>5</v>
      </c>
      <c r="I273" s="45">
        <v>5.21</v>
      </c>
      <c r="J273" s="46">
        <v>120</v>
      </c>
      <c r="K273" s="47" t="s">
        <v>63</v>
      </c>
      <c r="L273" s="46">
        <v>60</v>
      </c>
      <c r="M273" s="108" t="s">
        <v>544</v>
      </c>
      <c r="N273" s="101"/>
      <c r="O273" s="101"/>
      <c r="P273" s="101"/>
      <c r="Q273" s="102"/>
      <c r="R273" s="48"/>
      <c r="S273" s="48"/>
      <c r="T273" s="49" t="s">
        <v>65</v>
      </c>
      <c r="U273" s="50">
        <v>0</v>
      </c>
      <c r="V273" s="51">
        <f t="shared" si="13"/>
        <v>0</v>
      </c>
      <c r="W273" s="52" t="str">
        <f>IFERROR(IF(V273=0,"",ROUNDUP(V273/H273,0)*0.00937),"")</f>
        <v/>
      </c>
      <c r="X273" s="53"/>
      <c r="Y273" s="54"/>
    </row>
    <row r="274" spans="1:25" x14ac:dyDescent="0.25">
      <c r="A274" s="7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9"/>
      <c r="M274" s="82" t="s">
        <v>66</v>
      </c>
      <c r="N274" s="83"/>
      <c r="O274" s="83"/>
      <c r="P274" s="83"/>
      <c r="Q274" s="83"/>
      <c r="R274" s="83"/>
      <c r="S274" s="84"/>
      <c r="T274" s="55" t="s">
        <v>67</v>
      </c>
      <c r="U274" s="56">
        <f>IFERROR(U266/H266,"0")+IFERROR(U267/H267,"0")+IFERROR(U268/H268,"0")+IFERROR(U269/H269,"0")+IFERROR(U270/H270,"0")+IFERROR(U271/H271,"0")+IFERROR(U272/H272,"0")+IFERROR(U273/H273,"0")</f>
        <v>160.66666666666669</v>
      </c>
      <c r="V274" s="56">
        <f>IFERROR(V266/H266,"0")+IFERROR(V267/H267,"0")+IFERROR(V268/H268,"0")+IFERROR(V269/H269,"0")+IFERROR(V270/H270,"0")+IFERROR(V271/H271,"0")+IFERROR(V272/H272,"0")+IFERROR(V273/H273,"0")</f>
        <v>163.096</v>
      </c>
      <c r="W274" s="56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3.3092499999999996</v>
      </c>
      <c r="X274" s="57"/>
      <c r="Y274" s="57"/>
    </row>
    <row r="275" spans="1:25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1"/>
      <c r="M275" s="82" t="s">
        <v>66</v>
      </c>
      <c r="N275" s="83"/>
      <c r="O275" s="83"/>
      <c r="P275" s="83"/>
      <c r="Q275" s="83"/>
      <c r="R275" s="83"/>
      <c r="S275" s="84"/>
      <c r="T275" s="55" t="s">
        <v>65</v>
      </c>
      <c r="U275" s="56">
        <f>IFERROR(SUM(U266:U273),"0")</f>
        <v>2370</v>
      </c>
      <c r="V275" s="56">
        <f>IFERROR(SUM(V266:V273),"0")</f>
        <v>2404.7600000000002</v>
      </c>
      <c r="W275" s="55"/>
      <c r="X275" s="57"/>
      <c r="Y275" s="57"/>
    </row>
    <row r="276" spans="1:25" x14ac:dyDescent="0.25">
      <c r="A276" s="93" t="s">
        <v>107</v>
      </c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42"/>
      <c r="Y276" s="42"/>
    </row>
    <row r="277" spans="1:25" x14ac:dyDescent="0.25">
      <c r="A277" s="44" t="s">
        <v>545</v>
      </c>
      <c r="B277" s="44" t="s">
        <v>546</v>
      </c>
      <c r="C277" s="43">
        <v>4301020178</v>
      </c>
      <c r="D277" s="95">
        <v>4607091383980</v>
      </c>
      <c r="E277" s="96"/>
      <c r="F277" s="45">
        <v>2.5</v>
      </c>
      <c r="G277" s="46">
        <v>6</v>
      </c>
      <c r="H277" s="45">
        <v>15</v>
      </c>
      <c r="I277" s="45">
        <v>15.48</v>
      </c>
      <c r="J277" s="46">
        <v>48</v>
      </c>
      <c r="K277" s="47" t="s">
        <v>110</v>
      </c>
      <c r="L277" s="46">
        <v>50</v>
      </c>
      <c r="M277" s="112" t="s">
        <v>547</v>
      </c>
      <c r="N277" s="98"/>
      <c r="O277" s="98"/>
      <c r="P277" s="98"/>
      <c r="Q277" s="96"/>
      <c r="R277" s="48"/>
      <c r="S277" s="48"/>
      <c r="T277" s="49" t="s">
        <v>65</v>
      </c>
      <c r="U277" s="60">
        <v>1300</v>
      </c>
      <c r="V277" s="51">
        <f>IFERROR(IF(U277="",0,CEILING((U277/$I277),1)*$I277),"")</f>
        <v>1300.32</v>
      </c>
      <c r="W277" s="52">
        <f>IFERROR(IF(V277=0,"",ROUNDUP(V277/H277,0)*0.02175),"")</f>
        <v>1.8922499999999998</v>
      </c>
      <c r="X277" s="53"/>
      <c r="Y277" s="54"/>
    </row>
    <row r="278" spans="1:25" x14ac:dyDescent="0.25">
      <c r="A278" s="44" t="s">
        <v>548</v>
      </c>
      <c r="B278" s="44" t="s">
        <v>549</v>
      </c>
      <c r="C278" s="43">
        <v>4301020179</v>
      </c>
      <c r="D278" s="95">
        <v>4607091384178</v>
      </c>
      <c r="E278" s="96"/>
      <c r="F278" s="45">
        <v>0.4</v>
      </c>
      <c r="G278" s="46">
        <v>10</v>
      </c>
      <c r="H278" s="45">
        <v>4</v>
      </c>
      <c r="I278" s="45">
        <v>4.24</v>
      </c>
      <c r="J278" s="46">
        <v>120</v>
      </c>
      <c r="K278" s="47" t="s">
        <v>110</v>
      </c>
      <c r="L278" s="46">
        <v>50</v>
      </c>
      <c r="M278" s="108" t="s">
        <v>550</v>
      </c>
      <c r="N278" s="101"/>
      <c r="O278" s="101"/>
      <c r="P278" s="101"/>
      <c r="Q278" s="102"/>
      <c r="R278" s="48"/>
      <c r="S278" s="48"/>
      <c r="T278" s="49" t="s">
        <v>65</v>
      </c>
      <c r="U278" s="50">
        <v>0</v>
      </c>
      <c r="V278" s="51">
        <f>IFERROR(IF(U278="",0,CEILING((U278/$I278),1)*$I278),"")</f>
        <v>0</v>
      </c>
      <c r="W278" s="52" t="str">
        <f>IFERROR(IF(V278=0,"",ROUNDUP(V278/H278,0)*0.00937),"")</f>
        <v/>
      </c>
      <c r="X278" s="53"/>
      <c r="Y278" s="54"/>
    </row>
    <row r="279" spans="1:25" x14ac:dyDescent="0.25">
      <c r="A279" s="7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9"/>
      <c r="M279" s="82" t="s">
        <v>66</v>
      </c>
      <c r="N279" s="83"/>
      <c r="O279" s="83"/>
      <c r="P279" s="83"/>
      <c r="Q279" s="83"/>
      <c r="R279" s="83"/>
      <c r="S279" s="84"/>
      <c r="T279" s="55" t="s">
        <v>67</v>
      </c>
      <c r="U279" s="56">
        <f>IFERROR(U277/H277,"0")+IFERROR(U278/H278,"0")</f>
        <v>86.666666666666671</v>
      </c>
      <c r="V279" s="56">
        <f>IFERROR(V277/H277,"0")+IFERROR(V278/H278,"0")</f>
        <v>86.688000000000002</v>
      </c>
      <c r="W279" s="56">
        <f>IFERROR(IF(W277="",0,W277),"0")+IFERROR(IF(W278="",0,W278),"0")</f>
        <v>1.8922499999999998</v>
      </c>
      <c r="X279" s="57"/>
      <c r="Y279" s="57"/>
    </row>
    <row r="280" spans="1:25" x14ac:dyDescent="0.2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1"/>
      <c r="M280" s="82" t="s">
        <v>66</v>
      </c>
      <c r="N280" s="83"/>
      <c r="O280" s="83"/>
      <c r="P280" s="83"/>
      <c r="Q280" s="83"/>
      <c r="R280" s="83"/>
      <c r="S280" s="84"/>
      <c r="T280" s="55" t="s">
        <v>65</v>
      </c>
      <c r="U280" s="56">
        <f>IFERROR(SUM(U277:U278),"0")</f>
        <v>1300</v>
      </c>
      <c r="V280" s="56">
        <f>IFERROR(SUM(V277:V278),"0")</f>
        <v>1300.32</v>
      </c>
      <c r="W280" s="55"/>
      <c r="X280" s="57"/>
      <c r="Y280" s="57"/>
    </row>
    <row r="281" spans="1:25" x14ac:dyDescent="0.25">
      <c r="A281" s="93" t="s">
        <v>60</v>
      </c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42"/>
      <c r="Y281" s="42"/>
    </row>
    <row r="282" spans="1:25" x14ac:dyDescent="0.25">
      <c r="A282" s="44" t="s">
        <v>551</v>
      </c>
      <c r="B282" s="44" t="s">
        <v>552</v>
      </c>
      <c r="C282" s="43">
        <v>4301031141</v>
      </c>
      <c r="D282" s="95">
        <v>4607091384833</v>
      </c>
      <c r="E282" s="96"/>
      <c r="F282" s="45">
        <v>0.73</v>
      </c>
      <c r="G282" s="46">
        <v>6</v>
      </c>
      <c r="H282" s="45">
        <v>4.38</v>
      </c>
      <c r="I282" s="45">
        <v>4.58</v>
      </c>
      <c r="J282" s="46">
        <v>156</v>
      </c>
      <c r="K282" s="47" t="s">
        <v>63</v>
      </c>
      <c r="L282" s="46">
        <v>35</v>
      </c>
      <c r="M282" s="99" t="s">
        <v>553</v>
      </c>
      <c r="N282" s="98"/>
      <c r="O282" s="98"/>
      <c r="P282" s="98"/>
      <c r="Q282" s="96"/>
      <c r="R282" s="48"/>
      <c r="S282" s="48"/>
      <c r="T282" s="49" t="s">
        <v>65</v>
      </c>
      <c r="U282" s="50">
        <v>0</v>
      </c>
      <c r="V282" s="51">
        <f>IFERROR(IF(U282="",0,CEILING((U282/$I282),1)*$I282),"")</f>
        <v>0</v>
      </c>
      <c r="W282" s="52" t="str">
        <f>IFERROR(IF(V282=0,"",ROUNDUP(V282/H282,0)*0.00753),"")</f>
        <v/>
      </c>
      <c r="X282" s="53"/>
      <c r="Y282" s="54"/>
    </row>
    <row r="283" spans="1:25" x14ac:dyDescent="0.25">
      <c r="A283" s="44" t="s">
        <v>554</v>
      </c>
      <c r="B283" s="44" t="s">
        <v>555</v>
      </c>
      <c r="C283" s="43">
        <v>4301031137</v>
      </c>
      <c r="D283" s="95">
        <v>4607091384857</v>
      </c>
      <c r="E283" s="96"/>
      <c r="F283" s="45">
        <v>0.73</v>
      </c>
      <c r="G283" s="46">
        <v>6</v>
      </c>
      <c r="H283" s="45">
        <v>4.38</v>
      </c>
      <c r="I283" s="45">
        <v>4.58</v>
      </c>
      <c r="J283" s="46">
        <v>156</v>
      </c>
      <c r="K283" s="47" t="s">
        <v>63</v>
      </c>
      <c r="L283" s="46">
        <v>35</v>
      </c>
      <c r="M283" s="100" t="s">
        <v>556</v>
      </c>
      <c r="N283" s="101"/>
      <c r="O283" s="101"/>
      <c r="P283" s="101"/>
      <c r="Q283" s="102"/>
      <c r="R283" s="48"/>
      <c r="S283" s="48"/>
      <c r="T283" s="49" t="s">
        <v>65</v>
      </c>
      <c r="U283" s="50">
        <v>0</v>
      </c>
      <c r="V283" s="51">
        <f>IFERROR(IF(U283="",0,CEILING((U283/$I283),1)*$I283),"")</f>
        <v>0</v>
      </c>
      <c r="W283" s="52" t="str">
        <f>IFERROR(IF(V283=0,"",ROUNDUP(V283/H283,0)*0.00753),"")</f>
        <v/>
      </c>
      <c r="X283" s="53"/>
      <c r="Y283" s="54"/>
    </row>
    <row r="284" spans="1:25" x14ac:dyDescent="0.25">
      <c r="A284" s="7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9"/>
      <c r="M284" s="82" t="s">
        <v>66</v>
      </c>
      <c r="N284" s="83"/>
      <c r="O284" s="83"/>
      <c r="P284" s="83"/>
      <c r="Q284" s="83"/>
      <c r="R284" s="83"/>
      <c r="S284" s="84"/>
      <c r="T284" s="55" t="s">
        <v>67</v>
      </c>
      <c r="U284" s="56">
        <f>IFERROR(U282/H282,"0")+IFERROR(U283/H283,"0")</f>
        <v>0</v>
      </c>
      <c r="V284" s="56">
        <f>IFERROR(V282/H282,"0")+IFERROR(V283/H283,"0")</f>
        <v>0</v>
      </c>
      <c r="W284" s="56">
        <f>IFERROR(IF(W282="",0,W282),"0")+IFERROR(IF(W283="",0,W283),"0")</f>
        <v>0</v>
      </c>
      <c r="X284" s="57"/>
      <c r="Y284" s="57"/>
    </row>
    <row r="285" spans="1:25" x14ac:dyDescent="0.2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1"/>
      <c r="M285" s="82" t="s">
        <v>66</v>
      </c>
      <c r="N285" s="83"/>
      <c r="O285" s="83"/>
      <c r="P285" s="83"/>
      <c r="Q285" s="83"/>
      <c r="R285" s="83"/>
      <c r="S285" s="84"/>
      <c r="T285" s="55" t="s">
        <v>65</v>
      </c>
      <c r="U285" s="56">
        <f>IFERROR(SUM(U282:U283),"0")</f>
        <v>0</v>
      </c>
      <c r="V285" s="56">
        <f>IFERROR(SUM(V282:V283),"0")</f>
        <v>0</v>
      </c>
      <c r="W285" s="55"/>
      <c r="X285" s="57"/>
      <c r="Y285" s="57"/>
    </row>
    <row r="286" spans="1:25" x14ac:dyDescent="0.25">
      <c r="A286" s="93" t="s">
        <v>68</v>
      </c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42"/>
      <c r="Y286" s="42"/>
    </row>
    <row r="287" spans="1:25" x14ac:dyDescent="0.25">
      <c r="A287" s="44" t="s">
        <v>557</v>
      </c>
      <c r="B287" s="44" t="s">
        <v>558</v>
      </c>
      <c r="C287" s="43">
        <v>4301051298</v>
      </c>
      <c r="D287" s="95">
        <v>4607091384260</v>
      </c>
      <c r="E287" s="96"/>
      <c r="F287" s="45">
        <v>1.3</v>
      </c>
      <c r="G287" s="46">
        <v>6</v>
      </c>
      <c r="H287" s="45">
        <v>7.8</v>
      </c>
      <c r="I287" s="45">
        <v>8.3640000000000008</v>
      </c>
      <c r="J287" s="46">
        <v>56</v>
      </c>
      <c r="K287" s="47" t="s">
        <v>63</v>
      </c>
      <c r="L287" s="46">
        <v>35</v>
      </c>
      <c r="M287" s="111" t="s">
        <v>559</v>
      </c>
      <c r="N287" s="101"/>
      <c r="O287" s="101"/>
      <c r="P287" s="101"/>
      <c r="Q287" s="102"/>
      <c r="R287" s="48"/>
      <c r="S287" s="48"/>
      <c r="T287" s="49" t="s">
        <v>65</v>
      </c>
      <c r="U287" s="50">
        <v>0</v>
      </c>
      <c r="V287" s="51">
        <f>IFERROR(IF(U287="",0,CEILING((U287/$I287),1)*$I287),"")</f>
        <v>0</v>
      </c>
      <c r="W287" s="52" t="str">
        <f>IFERROR(IF(V287=0,"",ROUNDUP(V287/H287,0)*0.02175),"")</f>
        <v/>
      </c>
      <c r="X287" s="53"/>
      <c r="Y287" s="54"/>
    </row>
    <row r="288" spans="1:25" x14ac:dyDescent="0.25">
      <c r="A288" s="7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9"/>
      <c r="M288" s="82" t="s">
        <v>66</v>
      </c>
      <c r="N288" s="83"/>
      <c r="O288" s="83"/>
      <c r="P288" s="83"/>
      <c r="Q288" s="83"/>
      <c r="R288" s="83"/>
      <c r="S288" s="84"/>
      <c r="T288" s="55" t="s">
        <v>67</v>
      </c>
      <c r="U288" s="56">
        <f>IFERROR(U287/H287,"0")</f>
        <v>0</v>
      </c>
      <c r="V288" s="56">
        <f>IFERROR(V287/H287,"0")</f>
        <v>0</v>
      </c>
      <c r="W288" s="56">
        <f>IFERROR(IF(W287="",0,W287),"0")</f>
        <v>0</v>
      </c>
      <c r="X288" s="57"/>
      <c r="Y288" s="57"/>
    </row>
    <row r="289" spans="1:25" x14ac:dyDescent="0.2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1"/>
      <c r="M289" s="82" t="s">
        <v>66</v>
      </c>
      <c r="N289" s="83"/>
      <c r="O289" s="83"/>
      <c r="P289" s="83"/>
      <c r="Q289" s="83"/>
      <c r="R289" s="83"/>
      <c r="S289" s="84"/>
      <c r="T289" s="55" t="s">
        <v>65</v>
      </c>
      <c r="U289" s="56">
        <f>IFERROR(SUM(U287:U287),"0")</f>
        <v>0</v>
      </c>
      <c r="V289" s="56">
        <f>IFERROR(SUM(V287:V287),"0")</f>
        <v>0</v>
      </c>
      <c r="W289" s="55"/>
      <c r="X289" s="57"/>
      <c r="Y289" s="57"/>
    </row>
    <row r="290" spans="1:25" x14ac:dyDescent="0.25">
      <c r="A290" s="93" t="s">
        <v>242</v>
      </c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42"/>
      <c r="Y290" s="42"/>
    </row>
    <row r="291" spans="1:25" x14ac:dyDescent="0.25">
      <c r="A291" s="44" t="s">
        <v>560</v>
      </c>
      <c r="B291" s="44" t="s">
        <v>561</v>
      </c>
      <c r="C291" s="43">
        <v>4301060314</v>
      </c>
      <c r="D291" s="95">
        <v>4607091384673</v>
      </c>
      <c r="E291" s="96"/>
      <c r="F291" s="45">
        <v>1.3</v>
      </c>
      <c r="G291" s="46">
        <v>6</v>
      </c>
      <c r="H291" s="45">
        <v>7.8</v>
      </c>
      <c r="I291" s="45">
        <v>8.3640000000000008</v>
      </c>
      <c r="J291" s="46">
        <v>56</v>
      </c>
      <c r="K291" s="47" t="s">
        <v>63</v>
      </c>
      <c r="L291" s="46">
        <v>30</v>
      </c>
      <c r="M291" s="108" t="s">
        <v>562</v>
      </c>
      <c r="N291" s="101"/>
      <c r="O291" s="101"/>
      <c r="P291" s="101"/>
      <c r="Q291" s="102"/>
      <c r="R291" s="48"/>
      <c r="S291" s="48"/>
      <c r="T291" s="49" t="s">
        <v>65</v>
      </c>
      <c r="U291" s="58">
        <v>8</v>
      </c>
      <c r="V291" s="51">
        <f>IFERROR(IF(U291="",0,CEILING((U291/$I291),1)*$I291),"")</f>
        <v>8.3640000000000008</v>
      </c>
      <c r="W291" s="52">
        <f>IFERROR(IF(V291=0,"",ROUNDUP(V291/H291,0)*0.02175),"")</f>
        <v>4.3499999999999997E-2</v>
      </c>
      <c r="X291" s="53"/>
      <c r="Y291" s="54"/>
    </row>
    <row r="292" spans="1:25" x14ac:dyDescent="0.25">
      <c r="A292" s="7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9"/>
      <c r="M292" s="82" t="s">
        <v>66</v>
      </c>
      <c r="N292" s="83"/>
      <c r="O292" s="83"/>
      <c r="P292" s="83"/>
      <c r="Q292" s="83"/>
      <c r="R292" s="83"/>
      <c r="S292" s="84"/>
      <c r="T292" s="55" t="s">
        <v>67</v>
      </c>
      <c r="U292" s="56">
        <f>IFERROR(U291/H291,"0")</f>
        <v>1.0256410256410258</v>
      </c>
      <c r="V292" s="56">
        <f>IFERROR(V291/H291,"0")</f>
        <v>1.0723076923076924</v>
      </c>
      <c r="W292" s="56">
        <f>IFERROR(IF(W291="",0,W291),"0")</f>
        <v>4.3499999999999997E-2</v>
      </c>
      <c r="X292" s="57"/>
      <c r="Y292" s="57"/>
    </row>
    <row r="293" spans="1:25" x14ac:dyDescent="0.2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1"/>
      <c r="M293" s="82" t="s">
        <v>66</v>
      </c>
      <c r="N293" s="83"/>
      <c r="O293" s="83"/>
      <c r="P293" s="83"/>
      <c r="Q293" s="83"/>
      <c r="R293" s="83"/>
      <c r="S293" s="84"/>
      <c r="T293" s="55" t="s">
        <v>65</v>
      </c>
      <c r="U293" s="56">
        <f>IFERROR(SUM(U291:U291),"0")</f>
        <v>8</v>
      </c>
      <c r="V293" s="56">
        <f>IFERROR(SUM(V291:V291),"0")</f>
        <v>8.3640000000000008</v>
      </c>
      <c r="W293" s="55"/>
      <c r="X293" s="57"/>
      <c r="Y293" s="57"/>
    </row>
    <row r="294" spans="1:25" x14ac:dyDescent="0.25">
      <c r="A294" s="107" t="s">
        <v>563</v>
      </c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41"/>
      <c r="Y294" s="41"/>
    </row>
    <row r="295" spans="1:25" x14ac:dyDescent="0.25">
      <c r="A295" s="93" t="s">
        <v>116</v>
      </c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42"/>
      <c r="Y295" s="42"/>
    </row>
    <row r="296" spans="1:25" x14ac:dyDescent="0.25">
      <c r="A296" s="44" t="s">
        <v>564</v>
      </c>
      <c r="B296" s="44" t="s">
        <v>565</v>
      </c>
      <c r="C296" s="43">
        <v>4301011483</v>
      </c>
      <c r="D296" s="95">
        <v>4680115881907</v>
      </c>
      <c r="E296" s="96"/>
      <c r="F296" s="45">
        <v>2.5</v>
      </c>
      <c r="G296" s="46">
        <v>6</v>
      </c>
      <c r="H296" s="45">
        <v>15</v>
      </c>
      <c r="I296" s="45">
        <v>15.48</v>
      </c>
      <c r="J296" s="46">
        <v>48</v>
      </c>
      <c r="K296" s="47" t="s">
        <v>63</v>
      </c>
      <c r="L296" s="46">
        <v>60</v>
      </c>
      <c r="M296" s="99" t="s">
        <v>566</v>
      </c>
      <c r="N296" s="98"/>
      <c r="O296" s="98"/>
      <c r="P296" s="98"/>
      <c r="Q296" s="96"/>
      <c r="R296" s="48" t="s">
        <v>567</v>
      </c>
      <c r="S296" s="48"/>
      <c r="T296" s="49" t="s">
        <v>65</v>
      </c>
      <c r="U296" s="50">
        <v>0</v>
      </c>
      <c r="V296" s="51">
        <f>IFERROR(IF(U296="",0,CEILING((U296/$I296),1)*$I296),"")</f>
        <v>0</v>
      </c>
      <c r="W296" s="52" t="str">
        <f>IFERROR(IF(V296=0,"",ROUNDUP(V296/H296,0)*0.02175),"")</f>
        <v/>
      </c>
      <c r="X296" s="53"/>
      <c r="Y296" s="54" t="s">
        <v>325</v>
      </c>
    </row>
    <row r="297" spans="1:25" x14ac:dyDescent="0.25">
      <c r="A297" s="44" t="s">
        <v>568</v>
      </c>
      <c r="B297" s="44" t="s">
        <v>569</v>
      </c>
      <c r="C297" s="43">
        <v>4301011324</v>
      </c>
      <c r="D297" s="95">
        <v>4607091384185</v>
      </c>
      <c r="E297" s="96"/>
      <c r="F297" s="45">
        <v>0.8</v>
      </c>
      <c r="G297" s="46">
        <v>15</v>
      </c>
      <c r="H297" s="45">
        <v>12</v>
      </c>
      <c r="I297" s="45">
        <v>12.48</v>
      </c>
      <c r="J297" s="46">
        <v>56</v>
      </c>
      <c r="K297" s="47" t="s">
        <v>63</v>
      </c>
      <c r="L297" s="46">
        <v>60</v>
      </c>
      <c r="M297" s="99" t="s">
        <v>570</v>
      </c>
      <c r="N297" s="98"/>
      <c r="O297" s="98"/>
      <c r="P297" s="98"/>
      <c r="Q297" s="96"/>
      <c r="R297" s="48"/>
      <c r="S297" s="48"/>
      <c r="T297" s="49" t="s">
        <v>65</v>
      </c>
      <c r="U297" s="50">
        <v>0</v>
      </c>
      <c r="V297" s="51">
        <f>IFERROR(IF(U297="",0,CEILING((U297/$I297),1)*$I297),"")</f>
        <v>0</v>
      </c>
      <c r="W297" s="52" t="str">
        <f>IFERROR(IF(V297=0,"",ROUNDUP(V297/H297,0)*0.02175),"")</f>
        <v/>
      </c>
      <c r="X297" s="53"/>
      <c r="Y297" s="54"/>
    </row>
    <row r="298" spans="1:25" x14ac:dyDescent="0.25">
      <c r="A298" s="44" t="s">
        <v>571</v>
      </c>
      <c r="B298" s="44" t="s">
        <v>572</v>
      </c>
      <c r="C298" s="43">
        <v>4301011312</v>
      </c>
      <c r="D298" s="95">
        <v>4607091384192</v>
      </c>
      <c r="E298" s="96"/>
      <c r="F298" s="45">
        <v>1.8</v>
      </c>
      <c r="G298" s="46">
        <v>6</v>
      </c>
      <c r="H298" s="45">
        <v>10.8</v>
      </c>
      <c r="I298" s="45">
        <v>11.28</v>
      </c>
      <c r="J298" s="46">
        <v>56</v>
      </c>
      <c r="K298" s="47" t="s">
        <v>110</v>
      </c>
      <c r="L298" s="46">
        <v>60</v>
      </c>
      <c r="M298" s="103" t="s">
        <v>573</v>
      </c>
      <c r="N298" s="98"/>
      <c r="O298" s="98"/>
      <c r="P298" s="98"/>
      <c r="Q298" s="96"/>
      <c r="R298" s="48"/>
      <c r="S298" s="48"/>
      <c r="T298" s="49" t="s">
        <v>65</v>
      </c>
      <c r="U298" s="50">
        <v>0</v>
      </c>
      <c r="V298" s="51">
        <f>IFERROR(IF(U298="",0,CEILING((U298/$I298),1)*$I298),"")</f>
        <v>0</v>
      </c>
      <c r="W298" s="52" t="str">
        <f>IFERROR(IF(V298=0,"",ROUNDUP(V298/H298,0)*0.02175),"")</f>
        <v/>
      </c>
      <c r="X298" s="53"/>
      <c r="Y298" s="54"/>
    </row>
    <row r="299" spans="1:25" x14ac:dyDescent="0.25">
      <c r="A299" s="44" t="s">
        <v>574</v>
      </c>
      <c r="B299" s="44" t="s">
        <v>575</v>
      </c>
      <c r="C299" s="43">
        <v>4301011303</v>
      </c>
      <c r="D299" s="95">
        <v>4607091384680</v>
      </c>
      <c r="E299" s="96"/>
      <c r="F299" s="45">
        <v>0.4</v>
      </c>
      <c r="G299" s="46">
        <v>10</v>
      </c>
      <c r="H299" s="45">
        <v>4</v>
      </c>
      <c r="I299" s="45">
        <v>4.21</v>
      </c>
      <c r="J299" s="46">
        <v>120</v>
      </c>
      <c r="K299" s="47" t="s">
        <v>63</v>
      </c>
      <c r="L299" s="46">
        <v>60</v>
      </c>
      <c r="M299" s="100" t="s">
        <v>576</v>
      </c>
      <c r="N299" s="101"/>
      <c r="O299" s="101"/>
      <c r="P299" s="101"/>
      <c r="Q299" s="102"/>
      <c r="R299" s="48"/>
      <c r="S299" s="48"/>
      <c r="T299" s="49" t="s">
        <v>65</v>
      </c>
      <c r="U299" s="50">
        <v>0</v>
      </c>
      <c r="V299" s="51">
        <f>IFERROR(IF(U299="",0,CEILING((U299/$I299),1)*$I299),"")</f>
        <v>0</v>
      </c>
      <c r="W299" s="52" t="str">
        <f>IFERROR(IF(V299=0,"",ROUNDUP(V299/H299,0)*0.00937),"")</f>
        <v/>
      </c>
      <c r="X299" s="53"/>
      <c r="Y299" s="54"/>
    </row>
    <row r="300" spans="1:25" x14ac:dyDescent="0.25">
      <c r="A300" s="7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9"/>
      <c r="M300" s="82" t="s">
        <v>66</v>
      </c>
      <c r="N300" s="83"/>
      <c r="O300" s="83"/>
      <c r="P300" s="83"/>
      <c r="Q300" s="83"/>
      <c r="R300" s="83"/>
      <c r="S300" s="84"/>
      <c r="T300" s="55" t="s">
        <v>67</v>
      </c>
      <c r="U300" s="56">
        <f>IFERROR(U296/H296,"0")+IFERROR(U297/H297,"0")+IFERROR(U298/H298,"0")+IFERROR(U299/H299,"0")</f>
        <v>0</v>
      </c>
      <c r="V300" s="56">
        <f>IFERROR(V296/H296,"0")+IFERROR(V297/H297,"0")+IFERROR(V298/H298,"0")+IFERROR(V299/H299,"0")</f>
        <v>0</v>
      </c>
      <c r="W300" s="56">
        <f>IFERROR(IF(W296="",0,W296),"0")+IFERROR(IF(W297="",0,W297),"0")+IFERROR(IF(W298="",0,W298),"0")+IFERROR(IF(W299="",0,W299),"0")</f>
        <v>0</v>
      </c>
      <c r="X300" s="57"/>
      <c r="Y300" s="57"/>
    </row>
    <row r="301" spans="1:25" x14ac:dyDescent="0.2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1"/>
      <c r="M301" s="82" t="s">
        <v>66</v>
      </c>
      <c r="N301" s="83"/>
      <c r="O301" s="83"/>
      <c r="P301" s="83"/>
      <c r="Q301" s="83"/>
      <c r="R301" s="83"/>
      <c r="S301" s="84"/>
      <c r="T301" s="55" t="s">
        <v>65</v>
      </c>
      <c r="U301" s="56">
        <f>IFERROR(SUM(U296:U299),"0")</f>
        <v>0</v>
      </c>
      <c r="V301" s="56">
        <f>IFERROR(SUM(V296:V299),"0")</f>
        <v>0</v>
      </c>
      <c r="W301" s="55"/>
      <c r="X301" s="57"/>
      <c r="Y301" s="57"/>
    </row>
    <row r="302" spans="1:25" x14ac:dyDescent="0.25">
      <c r="A302" s="93" t="s">
        <v>60</v>
      </c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42"/>
      <c r="Y302" s="42"/>
    </row>
    <row r="303" spans="1:25" x14ac:dyDescent="0.25">
      <c r="A303" s="44" t="s">
        <v>577</v>
      </c>
      <c r="B303" s="44" t="s">
        <v>578</v>
      </c>
      <c r="C303" s="43">
        <v>4301031139</v>
      </c>
      <c r="D303" s="95">
        <v>4607091384802</v>
      </c>
      <c r="E303" s="96"/>
      <c r="F303" s="45">
        <v>0.73</v>
      </c>
      <c r="G303" s="46">
        <v>6</v>
      </c>
      <c r="H303" s="45">
        <v>4.38</v>
      </c>
      <c r="I303" s="45">
        <v>4.58</v>
      </c>
      <c r="J303" s="46">
        <v>156</v>
      </c>
      <c r="K303" s="47" t="s">
        <v>63</v>
      </c>
      <c r="L303" s="46">
        <v>35</v>
      </c>
      <c r="M303" s="103" t="s">
        <v>579</v>
      </c>
      <c r="N303" s="98"/>
      <c r="O303" s="98"/>
      <c r="P303" s="98"/>
      <c r="Q303" s="96"/>
      <c r="R303" s="48"/>
      <c r="S303" s="48"/>
      <c r="T303" s="49" t="s">
        <v>65</v>
      </c>
      <c r="U303" s="50">
        <v>0</v>
      </c>
      <c r="V303" s="51">
        <f>IFERROR(IF(U303="",0,CEILING((U303/$I303),1)*$I303),"")</f>
        <v>0</v>
      </c>
      <c r="W303" s="52" t="str">
        <f>IFERROR(IF(V303=0,"",ROUNDUP(V303/H303,0)*0.00753),"")</f>
        <v/>
      </c>
      <c r="X303" s="53"/>
      <c r="Y303" s="54"/>
    </row>
    <row r="304" spans="1:25" x14ac:dyDescent="0.25">
      <c r="A304" s="44" t="s">
        <v>580</v>
      </c>
      <c r="B304" s="44" t="s">
        <v>581</v>
      </c>
      <c r="C304" s="43">
        <v>4301031140</v>
      </c>
      <c r="D304" s="95">
        <v>4607091384826</v>
      </c>
      <c r="E304" s="96"/>
      <c r="F304" s="45">
        <v>0.35</v>
      </c>
      <c r="G304" s="46">
        <v>8</v>
      </c>
      <c r="H304" s="45">
        <v>2.8</v>
      </c>
      <c r="I304" s="45">
        <v>2.9</v>
      </c>
      <c r="J304" s="46">
        <v>234</v>
      </c>
      <c r="K304" s="47" t="s">
        <v>63</v>
      </c>
      <c r="L304" s="46">
        <v>35</v>
      </c>
      <c r="M304" s="104" t="s">
        <v>582</v>
      </c>
      <c r="N304" s="101"/>
      <c r="O304" s="101"/>
      <c r="P304" s="101"/>
      <c r="Q304" s="102"/>
      <c r="R304" s="48"/>
      <c r="S304" s="48"/>
      <c r="T304" s="49" t="s">
        <v>65</v>
      </c>
      <c r="U304" s="50">
        <v>0</v>
      </c>
      <c r="V304" s="51">
        <f>IFERROR(IF(U304="",0,CEILING((U304/$I304),1)*$I304),"")</f>
        <v>0</v>
      </c>
      <c r="W304" s="52" t="str">
        <f>IFERROR(IF(V304=0,"",ROUNDUP(V304/H304,0)*0.00502),"")</f>
        <v/>
      </c>
      <c r="X304" s="53"/>
      <c r="Y304" s="54"/>
    </row>
    <row r="305" spans="1:25" x14ac:dyDescent="0.25">
      <c r="A305" s="7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9"/>
      <c r="M305" s="82" t="s">
        <v>66</v>
      </c>
      <c r="N305" s="83"/>
      <c r="O305" s="83"/>
      <c r="P305" s="83"/>
      <c r="Q305" s="83"/>
      <c r="R305" s="83"/>
      <c r="S305" s="84"/>
      <c r="T305" s="55" t="s">
        <v>67</v>
      </c>
      <c r="U305" s="56">
        <f>IFERROR(U303/H303,"0")+IFERROR(U304/H304,"0")</f>
        <v>0</v>
      </c>
      <c r="V305" s="56">
        <f>IFERROR(V303/H303,"0")+IFERROR(V304/H304,"0")</f>
        <v>0</v>
      </c>
      <c r="W305" s="56">
        <f>IFERROR(IF(W303="",0,W303),"0")+IFERROR(IF(W304="",0,W304),"0")</f>
        <v>0</v>
      </c>
      <c r="X305" s="57"/>
      <c r="Y305" s="57"/>
    </row>
    <row r="306" spans="1:25" x14ac:dyDescent="0.2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1"/>
      <c r="M306" s="82" t="s">
        <v>66</v>
      </c>
      <c r="N306" s="83"/>
      <c r="O306" s="83"/>
      <c r="P306" s="83"/>
      <c r="Q306" s="83"/>
      <c r="R306" s="83"/>
      <c r="S306" s="84"/>
      <c r="T306" s="55" t="s">
        <v>65</v>
      </c>
      <c r="U306" s="56">
        <f>IFERROR(SUM(U303:U304),"0")</f>
        <v>0</v>
      </c>
      <c r="V306" s="56">
        <f>IFERROR(SUM(V303:V304),"0")</f>
        <v>0</v>
      </c>
      <c r="W306" s="55"/>
      <c r="X306" s="57"/>
      <c r="Y306" s="57"/>
    </row>
    <row r="307" spans="1:25" x14ac:dyDescent="0.25">
      <c r="A307" s="93" t="s">
        <v>68</v>
      </c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42"/>
      <c r="Y307" s="42"/>
    </row>
    <row r="308" spans="1:25" x14ac:dyDescent="0.25">
      <c r="A308" s="44" t="s">
        <v>583</v>
      </c>
      <c r="B308" s="44" t="s">
        <v>584</v>
      </c>
      <c r="C308" s="43">
        <v>4301051303</v>
      </c>
      <c r="D308" s="95">
        <v>4607091384246</v>
      </c>
      <c r="E308" s="96"/>
      <c r="F308" s="45">
        <v>1.3</v>
      </c>
      <c r="G308" s="46">
        <v>6</v>
      </c>
      <c r="H308" s="45">
        <v>7.8</v>
      </c>
      <c r="I308" s="45">
        <v>8.3640000000000008</v>
      </c>
      <c r="J308" s="46">
        <v>56</v>
      </c>
      <c r="K308" s="47" t="s">
        <v>63</v>
      </c>
      <c r="L308" s="46">
        <v>40</v>
      </c>
      <c r="M308" s="112" t="s">
        <v>585</v>
      </c>
      <c r="N308" s="98"/>
      <c r="O308" s="98"/>
      <c r="P308" s="98"/>
      <c r="Q308" s="96"/>
      <c r="R308" s="48"/>
      <c r="S308" s="48"/>
      <c r="T308" s="49" t="s">
        <v>65</v>
      </c>
      <c r="U308" s="50">
        <v>0</v>
      </c>
      <c r="V308" s="51">
        <f>IFERROR(IF(U308="",0,CEILING((U308/$I308),1)*$I308),"")</f>
        <v>0</v>
      </c>
      <c r="W308" s="52" t="str">
        <f>IFERROR(IF(V308=0,"",ROUNDUP(V308/H308,0)*0.02175),"")</f>
        <v/>
      </c>
      <c r="X308" s="53"/>
      <c r="Y308" s="54"/>
    </row>
    <row r="309" spans="1:25" x14ac:dyDescent="0.25">
      <c r="A309" s="44" t="s">
        <v>586</v>
      </c>
      <c r="B309" s="44" t="s">
        <v>587</v>
      </c>
      <c r="C309" s="43">
        <v>4301051297</v>
      </c>
      <c r="D309" s="95">
        <v>4607091384253</v>
      </c>
      <c r="E309" s="96"/>
      <c r="F309" s="45">
        <v>0.4</v>
      </c>
      <c r="G309" s="46">
        <v>6</v>
      </c>
      <c r="H309" s="45">
        <v>2.4</v>
      </c>
      <c r="I309" s="45">
        <v>2.6840000000000002</v>
      </c>
      <c r="J309" s="46">
        <v>156</v>
      </c>
      <c r="K309" s="47" t="s">
        <v>63</v>
      </c>
      <c r="L309" s="46">
        <v>40</v>
      </c>
      <c r="M309" s="111" t="s">
        <v>588</v>
      </c>
      <c r="N309" s="101"/>
      <c r="O309" s="101"/>
      <c r="P309" s="101"/>
      <c r="Q309" s="102"/>
      <c r="R309" s="48"/>
      <c r="S309" s="48"/>
      <c r="T309" s="49" t="s">
        <v>65</v>
      </c>
      <c r="U309" s="50">
        <v>0</v>
      </c>
      <c r="V309" s="51">
        <f>IFERROR(IF(U309="",0,CEILING((U309/$I309),1)*$I309),"")</f>
        <v>0</v>
      </c>
      <c r="W309" s="52" t="str">
        <f>IFERROR(IF(V309=0,"",ROUNDUP(V309/H309,0)*0.00753),"")</f>
        <v/>
      </c>
      <c r="X309" s="53"/>
      <c r="Y309" s="54"/>
    </row>
    <row r="310" spans="1:25" x14ac:dyDescent="0.25">
      <c r="A310" s="7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9"/>
      <c r="M310" s="82" t="s">
        <v>66</v>
      </c>
      <c r="N310" s="83"/>
      <c r="O310" s="83"/>
      <c r="P310" s="83"/>
      <c r="Q310" s="83"/>
      <c r="R310" s="83"/>
      <c r="S310" s="84"/>
      <c r="T310" s="55" t="s">
        <v>67</v>
      </c>
      <c r="U310" s="56">
        <f>IFERROR(U308/H308,"0")+IFERROR(U309/H309,"0")</f>
        <v>0</v>
      </c>
      <c r="V310" s="56">
        <f>IFERROR(V308/H308,"0")+IFERROR(V309/H309,"0")</f>
        <v>0</v>
      </c>
      <c r="W310" s="56">
        <f>IFERROR(IF(W308="",0,W308),"0")+IFERROR(IF(W309="",0,W309),"0")</f>
        <v>0</v>
      </c>
      <c r="X310" s="57"/>
      <c r="Y310" s="57"/>
    </row>
    <row r="311" spans="1:25" x14ac:dyDescent="0.2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1"/>
      <c r="M311" s="82" t="s">
        <v>66</v>
      </c>
      <c r="N311" s="83"/>
      <c r="O311" s="83"/>
      <c r="P311" s="83"/>
      <c r="Q311" s="83"/>
      <c r="R311" s="83"/>
      <c r="S311" s="84"/>
      <c r="T311" s="55" t="s">
        <v>65</v>
      </c>
      <c r="U311" s="56">
        <f>IFERROR(SUM(U308:U309),"0")</f>
        <v>0</v>
      </c>
      <c r="V311" s="56">
        <f>IFERROR(SUM(V308:V309),"0")</f>
        <v>0</v>
      </c>
      <c r="W311" s="55"/>
      <c r="X311" s="57"/>
      <c r="Y311" s="57"/>
    </row>
    <row r="312" spans="1:25" x14ac:dyDescent="0.25">
      <c r="A312" s="93" t="s">
        <v>242</v>
      </c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42"/>
      <c r="Y312" s="42"/>
    </row>
    <row r="313" spans="1:25" x14ac:dyDescent="0.25">
      <c r="A313" s="44" t="s">
        <v>589</v>
      </c>
      <c r="B313" s="44" t="s">
        <v>590</v>
      </c>
      <c r="C313" s="43">
        <v>4301060323</v>
      </c>
      <c r="D313" s="95">
        <v>4607091389357</v>
      </c>
      <c r="E313" s="96"/>
      <c r="F313" s="45">
        <v>1.3</v>
      </c>
      <c r="G313" s="46">
        <v>6</v>
      </c>
      <c r="H313" s="45">
        <v>7.8</v>
      </c>
      <c r="I313" s="45">
        <v>8.2799999999999994</v>
      </c>
      <c r="J313" s="46">
        <v>56</v>
      </c>
      <c r="K313" s="47" t="s">
        <v>63</v>
      </c>
      <c r="L313" s="46">
        <v>30</v>
      </c>
      <c r="M313" s="100" t="s">
        <v>591</v>
      </c>
      <c r="N313" s="101"/>
      <c r="O313" s="101"/>
      <c r="P313" s="101"/>
      <c r="Q313" s="102"/>
      <c r="R313" s="48"/>
      <c r="S313" s="48"/>
      <c r="T313" s="49" t="s">
        <v>65</v>
      </c>
      <c r="U313" s="50">
        <v>0</v>
      </c>
      <c r="V313" s="51">
        <f>IFERROR(IF(U313="",0,CEILING((U313/$I313),1)*$I313),"")</f>
        <v>0</v>
      </c>
      <c r="W313" s="52" t="str">
        <f>IFERROR(IF(V313=0,"",ROUNDUP(V313/H313,0)*0.02175),"")</f>
        <v/>
      </c>
      <c r="X313" s="53"/>
      <c r="Y313" s="54"/>
    </row>
    <row r="314" spans="1:25" x14ac:dyDescent="0.25">
      <c r="A314" s="109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9"/>
      <c r="M314" s="82" t="s">
        <v>66</v>
      </c>
      <c r="N314" s="83"/>
      <c r="O314" s="83"/>
      <c r="P314" s="83"/>
      <c r="Q314" s="83"/>
      <c r="R314" s="83"/>
      <c r="S314" s="84"/>
      <c r="T314" s="55" t="s">
        <v>67</v>
      </c>
      <c r="U314" s="56">
        <f>IFERROR(U313/H313,"0")</f>
        <v>0</v>
      </c>
      <c r="V314" s="56">
        <f>IFERROR(V313/H313,"0")</f>
        <v>0</v>
      </c>
      <c r="W314" s="56">
        <f>IFERROR(IF(W313="",0,W313),"0")</f>
        <v>0</v>
      </c>
      <c r="X314" s="57"/>
      <c r="Y314" s="57"/>
    </row>
    <row r="315" spans="1:25" x14ac:dyDescent="0.2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110"/>
      <c r="M315" s="82" t="s">
        <v>66</v>
      </c>
      <c r="N315" s="83"/>
      <c r="O315" s="83"/>
      <c r="P315" s="83"/>
      <c r="Q315" s="83"/>
      <c r="R315" s="83"/>
      <c r="S315" s="84"/>
      <c r="T315" s="55" t="s">
        <v>65</v>
      </c>
      <c r="U315" s="56">
        <f>IFERROR(SUM(U313:U313),"0")</f>
        <v>0</v>
      </c>
      <c r="V315" s="56">
        <f>IFERROR(SUM(V313:V313),"0")</f>
        <v>0</v>
      </c>
      <c r="W315" s="55"/>
      <c r="X315" s="57"/>
      <c r="Y315" s="57"/>
    </row>
    <row r="316" spans="1:25" ht="20.25" customHeight="1" x14ac:dyDescent="0.25">
      <c r="A316" s="105" t="s">
        <v>592</v>
      </c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59"/>
      <c r="Y316" s="59"/>
    </row>
    <row r="317" spans="1:25" x14ac:dyDescent="0.25">
      <c r="A317" s="107" t="s">
        <v>593</v>
      </c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41"/>
      <c r="Y317" s="41"/>
    </row>
    <row r="318" spans="1:25" x14ac:dyDescent="0.25">
      <c r="A318" s="93" t="s">
        <v>116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42"/>
      <c r="Y318" s="42"/>
    </row>
    <row r="319" spans="1:25" x14ac:dyDescent="0.25">
      <c r="A319" s="44" t="s">
        <v>594</v>
      </c>
      <c r="B319" s="44" t="s">
        <v>595</v>
      </c>
      <c r="C319" s="43">
        <v>4301011428</v>
      </c>
      <c r="D319" s="95">
        <v>4607091389708</v>
      </c>
      <c r="E319" s="96"/>
      <c r="F319" s="45">
        <v>0.45</v>
      </c>
      <c r="G319" s="46">
        <v>6</v>
      </c>
      <c r="H319" s="45">
        <v>2.7</v>
      </c>
      <c r="I319" s="45">
        <v>2.9</v>
      </c>
      <c r="J319" s="46">
        <v>156</v>
      </c>
      <c r="K319" s="47" t="s">
        <v>110</v>
      </c>
      <c r="L319" s="46">
        <v>50</v>
      </c>
      <c r="M319" s="99" t="s">
        <v>596</v>
      </c>
      <c r="N319" s="98"/>
      <c r="O319" s="98"/>
      <c r="P319" s="98"/>
      <c r="Q319" s="96"/>
      <c r="R319" s="48"/>
      <c r="S319" s="48"/>
      <c r="T319" s="49" t="s">
        <v>65</v>
      </c>
      <c r="U319" s="50">
        <v>0</v>
      </c>
      <c r="V319" s="51">
        <f>IFERROR(IF(U319="",0,CEILING((U319/$I319),1)*$I319),"")</f>
        <v>0</v>
      </c>
      <c r="W319" s="52" t="str">
        <f>IFERROR(IF(V319=0,"",ROUNDUP(V319/H319,0)*0.00753),"")</f>
        <v/>
      </c>
      <c r="X319" s="53"/>
      <c r="Y319" s="54"/>
    </row>
    <row r="320" spans="1:25" x14ac:dyDescent="0.25">
      <c r="A320" s="44" t="s">
        <v>597</v>
      </c>
      <c r="B320" s="44" t="s">
        <v>598</v>
      </c>
      <c r="C320" s="43">
        <v>4301011427</v>
      </c>
      <c r="D320" s="95">
        <v>4607091389692</v>
      </c>
      <c r="E320" s="96"/>
      <c r="F320" s="45">
        <v>0.45</v>
      </c>
      <c r="G320" s="46">
        <v>6</v>
      </c>
      <c r="H320" s="45">
        <v>2.7</v>
      </c>
      <c r="I320" s="45">
        <v>2.9</v>
      </c>
      <c r="J320" s="46">
        <v>156</v>
      </c>
      <c r="K320" s="47" t="s">
        <v>110</v>
      </c>
      <c r="L320" s="46">
        <v>50</v>
      </c>
      <c r="M320" s="100" t="s">
        <v>599</v>
      </c>
      <c r="N320" s="101"/>
      <c r="O320" s="101"/>
      <c r="P320" s="101"/>
      <c r="Q320" s="102"/>
      <c r="R320" s="48"/>
      <c r="S320" s="48"/>
      <c r="T320" s="49" t="s">
        <v>65</v>
      </c>
      <c r="U320" s="50">
        <v>0</v>
      </c>
      <c r="V320" s="51">
        <f>IFERROR(IF(U320="",0,CEILING((U320/$I320),1)*$I320),"")</f>
        <v>0</v>
      </c>
      <c r="W320" s="52" t="str">
        <f>IFERROR(IF(V320=0,"",ROUNDUP(V320/H320,0)*0.00753),"")</f>
        <v/>
      </c>
      <c r="X320" s="53"/>
      <c r="Y320" s="54"/>
    </row>
    <row r="321" spans="1:25" x14ac:dyDescent="0.25">
      <c r="A321" s="7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9"/>
      <c r="M321" s="82" t="s">
        <v>66</v>
      </c>
      <c r="N321" s="83"/>
      <c r="O321" s="83"/>
      <c r="P321" s="83"/>
      <c r="Q321" s="83"/>
      <c r="R321" s="83"/>
      <c r="S321" s="84"/>
      <c r="T321" s="55" t="s">
        <v>67</v>
      </c>
      <c r="U321" s="56">
        <f>IFERROR(U319/H319,"0")+IFERROR(U320/H320,"0")</f>
        <v>0</v>
      </c>
      <c r="V321" s="56">
        <f>IFERROR(V319/H319,"0")+IFERROR(V320/H320,"0")</f>
        <v>0</v>
      </c>
      <c r="W321" s="56">
        <f>IFERROR(IF(W319="",0,W319),"0")+IFERROR(IF(W320="",0,W320),"0")</f>
        <v>0</v>
      </c>
      <c r="X321" s="57"/>
      <c r="Y321" s="57"/>
    </row>
    <row r="322" spans="1:25" x14ac:dyDescent="0.2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1"/>
      <c r="M322" s="82" t="s">
        <v>66</v>
      </c>
      <c r="N322" s="83"/>
      <c r="O322" s="83"/>
      <c r="P322" s="83"/>
      <c r="Q322" s="83"/>
      <c r="R322" s="83"/>
      <c r="S322" s="84"/>
      <c r="T322" s="55" t="s">
        <v>65</v>
      </c>
      <c r="U322" s="56">
        <f>IFERROR(SUM(U319:U320),"0")</f>
        <v>0</v>
      </c>
      <c r="V322" s="56">
        <f>IFERROR(SUM(V319:V320),"0")</f>
        <v>0</v>
      </c>
      <c r="W322" s="55"/>
      <c r="X322" s="57"/>
      <c r="Y322" s="57"/>
    </row>
    <row r="323" spans="1:25" x14ac:dyDescent="0.25">
      <c r="A323" s="93" t="s">
        <v>60</v>
      </c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42"/>
      <c r="Y323" s="42"/>
    </row>
    <row r="324" spans="1:25" x14ac:dyDescent="0.25">
      <c r="A324" s="44" t="s">
        <v>600</v>
      </c>
      <c r="B324" s="44" t="s">
        <v>601</v>
      </c>
      <c r="C324" s="43">
        <v>4301031177</v>
      </c>
      <c r="D324" s="95">
        <v>4607091389753</v>
      </c>
      <c r="E324" s="96"/>
      <c r="F324" s="45">
        <v>0.7</v>
      </c>
      <c r="G324" s="46">
        <v>6</v>
      </c>
      <c r="H324" s="45">
        <v>4.2</v>
      </c>
      <c r="I324" s="45">
        <v>4.43</v>
      </c>
      <c r="J324" s="46">
        <v>156</v>
      </c>
      <c r="K324" s="47" t="s">
        <v>63</v>
      </c>
      <c r="L324" s="46">
        <v>45</v>
      </c>
      <c r="M324" s="103" t="s">
        <v>602</v>
      </c>
      <c r="N324" s="98"/>
      <c r="O324" s="98"/>
      <c r="P324" s="98"/>
      <c r="Q324" s="96"/>
      <c r="R324" s="48"/>
      <c r="S324" s="48"/>
      <c r="T324" s="49" t="s">
        <v>65</v>
      </c>
      <c r="U324" s="50">
        <v>0</v>
      </c>
      <c r="V324" s="51">
        <f t="shared" ref="V324:V330" si="14">IFERROR(IF(U324="",0,CEILING((U324/$I324),1)*$I324),"")</f>
        <v>0</v>
      </c>
      <c r="W324" s="52" t="str">
        <f>IFERROR(IF(V324=0,"",ROUNDUP(V324/H324,0)*0.00753),"")</f>
        <v/>
      </c>
      <c r="X324" s="53"/>
      <c r="Y324" s="54"/>
    </row>
    <row r="325" spans="1:25" x14ac:dyDescent="0.25">
      <c r="A325" s="44" t="s">
        <v>603</v>
      </c>
      <c r="B325" s="44" t="s">
        <v>604</v>
      </c>
      <c r="C325" s="43">
        <v>4301031174</v>
      </c>
      <c r="D325" s="95">
        <v>4607091389760</v>
      </c>
      <c r="E325" s="96"/>
      <c r="F325" s="45">
        <v>0.7</v>
      </c>
      <c r="G325" s="46">
        <v>6</v>
      </c>
      <c r="H325" s="45">
        <v>4.2</v>
      </c>
      <c r="I325" s="45">
        <v>4.43</v>
      </c>
      <c r="J325" s="46">
        <v>156</v>
      </c>
      <c r="K325" s="47" t="s">
        <v>63</v>
      </c>
      <c r="L325" s="46">
        <v>45</v>
      </c>
      <c r="M325" s="99" t="s">
        <v>605</v>
      </c>
      <c r="N325" s="98"/>
      <c r="O325" s="98"/>
      <c r="P325" s="98"/>
      <c r="Q325" s="96"/>
      <c r="R325" s="48"/>
      <c r="S325" s="48"/>
      <c r="T325" s="49" t="s">
        <v>65</v>
      </c>
      <c r="U325" s="50">
        <v>0</v>
      </c>
      <c r="V325" s="51">
        <f t="shared" si="14"/>
        <v>0</v>
      </c>
      <c r="W325" s="52" t="str">
        <f>IFERROR(IF(V325=0,"",ROUNDUP(V325/H325,0)*0.00753),"")</f>
        <v/>
      </c>
      <c r="X325" s="53"/>
      <c r="Y325" s="54"/>
    </row>
    <row r="326" spans="1:25" x14ac:dyDescent="0.25">
      <c r="A326" s="44" t="s">
        <v>606</v>
      </c>
      <c r="B326" s="44" t="s">
        <v>607</v>
      </c>
      <c r="C326" s="43">
        <v>4301031175</v>
      </c>
      <c r="D326" s="95">
        <v>4607091389746</v>
      </c>
      <c r="E326" s="96"/>
      <c r="F326" s="45">
        <v>0.7</v>
      </c>
      <c r="G326" s="46">
        <v>6</v>
      </c>
      <c r="H326" s="45">
        <v>4.2</v>
      </c>
      <c r="I326" s="45">
        <v>4.43</v>
      </c>
      <c r="J326" s="46">
        <v>156</v>
      </c>
      <c r="K326" s="47" t="s">
        <v>63</v>
      </c>
      <c r="L326" s="46">
        <v>45</v>
      </c>
      <c r="M326" s="112" t="s">
        <v>608</v>
      </c>
      <c r="N326" s="98"/>
      <c r="O326" s="98"/>
      <c r="P326" s="98"/>
      <c r="Q326" s="96"/>
      <c r="R326" s="48"/>
      <c r="S326" s="48"/>
      <c r="T326" s="49" t="s">
        <v>65</v>
      </c>
      <c r="U326" s="58">
        <v>0</v>
      </c>
      <c r="V326" s="51">
        <f t="shared" si="14"/>
        <v>0</v>
      </c>
      <c r="W326" s="52" t="str">
        <f>IFERROR(IF(V326=0,"",ROUNDUP(V326/H326,0)*0.00753),"")</f>
        <v/>
      </c>
      <c r="X326" s="53"/>
      <c r="Y326" s="54"/>
    </row>
    <row r="327" spans="1:25" x14ac:dyDescent="0.25">
      <c r="A327" s="44" t="s">
        <v>609</v>
      </c>
      <c r="B327" s="44" t="s">
        <v>610</v>
      </c>
      <c r="C327" s="43">
        <v>4301031178</v>
      </c>
      <c r="D327" s="95">
        <v>4607091384338</v>
      </c>
      <c r="E327" s="96"/>
      <c r="F327" s="45">
        <v>0.35</v>
      </c>
      <c r="G327" s="46">
        <v>6</v>
      </c>
      <c r="H327" s="45">
        <v>2.1</v>
      </c>
      <c r="I327" s="45">
        <v>2.23</v>
      </c>
      <c r="J327" s="46">
        <v>234</v>
      </c>
      <c r="K327" s="47" t="s">
        <v>63</v>
      </c>
      <c r="L327" s="46">
        <v>45</v>
      </c>
      <c r="M327" s="97" t="s">
        <v>611</v>
      </c>
      <c r="N327" s="98"/>
      <c r="O327" s="98"/>
      <c r="P327" s="98"/>
      <c r="Q327" s="96"/>
      <c r="R327" s="48"/>
      <c r="S327" s="48"/>
      <c r="T327" s="49" t="s">
        <v>65</v>
      </c>
      <c r="U327" s="58">
        <v>3.5</v>
      </c>
      <c r="V327" s="51">
        <f t="shared" si="14"/>
        <v>4.46</v>
      </c>
      <c r="W327" s="52">
        <f>IFERROR(IF(V327=0,"",ROUNDUP(V327/H327,0)*0.00502),"")</f>
        <v>1.506E-2</v>
      </c>
      <c r="X327" s="53"/>
      <c r="Y327" s="54"/>
    </row>
    <row r="328" spans="1:25" x14ac:dyDescent="0.25">
      <c r="A328" s="44" t="s">
        <v>612</v>
      </c>
      <c r="B328" s="44" t="s">
        <v>613</v>
      </c>
      <c r="C328" s="43">
        <v>4301031171</v>
      </c>
      <c r="D328" s="95">
        <v>4607091389524</v>
      </c>
      <c r="E328" s="96"/>
      <c r="F328" s="45">
        <v>0.35</v>
      </c>
      <c r="G328" s="46">
        <v>6</v>
      </c>
      <c r="H328" s="45">
        <v>2.1</v>
      </c>
      <c r="I328" s="45">
        <v>2.23</v>
      </c>
      <c r="J328" s="46">
        <v>234</v>
      </c>
      <c r="K328" s="47" t="s">
        <v>63</v>
      </c>
      <c r="L328" s="46">
        <v>45</v>
      </c>
      <c r="M328" s="103" t="s">
        <v>614</v>
      </c>
      <c r="N328" s="98"/>
      <c r="O328" s="98"/>
      <c r="P328" s="98"/>
      <c r="Q328" s="96"/>
      <c r="R328" s="48"/>
      <c r="S328" s="48"/>
      <c r="T328" s="49" t="s">
        <v>65</v>
      </c>
      <c r="U328" s="58">
        <v>3.5</v>
      </c>
      <c r="V328" s="51">
        <f t="shared" si="14"/>
        <v>4.46</v>
      </c>
      <c r="W328" s="52">
        <f>IFERROR(IF(V328=0,"",ROUNDUP(V328/H328,0)*0.00502),"")</f>
        <v>1.506E-2</v>
      </c>
      <c r="X328" s="53"/>
      <c r="Y328" s="54"/>
    </row>
    <row r="329" spans="1:25" x14ac:dyDescent="0.25">
      <c r="A329" s="44" t="s">
        <v>615</v>
      </c>
      <c r="B329" s="44" t="s">
        <v>616</v>
      </c>
      <c r="C329" s="43">
        <v>4301031170</v>
      </c>
      <c r="D329" s="95">
        <v>4607091384345</v>
      </c>
      <c r="E329" s="96"/>
      <c r="F329" s="45">
        <v>0.35</v>
      </c>
      <c r="G329" s="46">
        <v>6</v>
      </c>
      <c r="H329" s="45">
        <v>2.1</v>
      </c>
      <c r="I329" s="45">
        <v>2.23</v>
      </c>
      <c r="J329" s="46">
        <v>234</v>
      </c>
      <c r="K329" s="47" t="s">
        <v>63</v>
      </c>
      <c r="L329" s="46">
        <v>45</v>
      </c>
      <c r="M329" s="103" t="s">
        <v>617</v>
      </c>
      <c r="N329" s="98"/>
      <c r="O329" s="98"/>
      <c r="P329" s="98"/>
      <c r="Q329" s="96"/>
      <c r="R329" s="48"/>
      <c r="S329" s="48"/>
      <c r="T329" s="49" t="s">
        <v>65</v>
      </c>
      <c r="U329" s="58">
        <v>0</v>
      </c>
      <c r="V329" s="51">
        <f t="shared" si="14"/>
        <v>0</v>
      </c>
      <c r="W329" s="52" t="str">
        <f>IFERROR(IF(V329=0,"",ROUNDUP(V329/H329,0)*0.00502),"")</f>
        <v/>
      </c>
      <c r="X329" s="53"/>
      <c r="Y329" s="54"/>
    </row>
    <row r="330" spans="1:25" x14ac:dyDescent="0.25">
      <c r="A330" s="44" t="s">
        <v>618</v>
      </c>
      <c r="B330" s="44" t="s">
        <v>619</v>
      </c>
      <c r="C330" s="43">
        <v>4301031172</v>
      </c>
      <c r="D330" s="95">
        <v>4607091389531</v>
      </c>
      <c r="E330" s="96"/>
      <c r="F330" s="45">
        <v>0.35</v>
      </c>
      <c r="G330" s="46">
        <v>6</v>
      </c>
      <c r="H330" s="45">
        <v>2.1</v>
      </c>
      <c r="I330" s="45">
        <v>2.23</v>
      </c>
      <c r="J330" s="46">
        <v>234</v>
      </c>
      <c r="K330" s="47" t="s">
        <v>63</v>
      </c>
      <c r="L330" s="46">
        <v>45</v>
      </c>
      <c r="M330" s="104" t="s">
        <v>620</v>
      </c>
      <c r="N330" s="101"/>
      <c r="O330" s="101"/>
      <c r="P330" s="101"/>
      <c r="Q330" s="102"/>
      <c r="R330" s="48"/>
      <c r="S330" s="48"/>
      <c r="T330" s="49" t="s">
        <v>65</v>
      </c>
      <c r="U330" s="58">
        <v>3.5</v>
      </c>
      <c r="V330" s="51">
        <f t="shared" si="14"/>
        <v>4.46</v>
      </c>
      <c r="W330" s="52">
        <f>IFERROR(IF(V330=0,"",ROUNDUP(V330/H330,0)*0.00502),"")</f>
        <v>1.506E-2</v>
      </c>
      <c r="X330" s="53"/>
      <c r="Y330" s="54"/>
    </row>
    <row r="331" spans="1:25" x14ac:dyDescent="0.25">
      <c r="A331" s="7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9"/>
      <c r="M331" s="82" t="s">
        <v>66</v>
      </c>
      <c r="N331" s="83"/>
      <c r="O331" s="83"/>
      <c r="P331" s="83"/>
      <c r="Q331" s="83"/>
      <c r="R331" s="83"/>
      <c r="S331" s="84"/>
      <c r="T331" s="55" t="s">
        <v>67</v>
      </c>
      <c r="U331" s="56">
        <f>IFERROR(U324/H324,"0")+IFERROR(U325/H325,"0")+IFERROR(U326/H326,"0")+IFERROR(U327/H327,"0")+IFERROR(U328/H328,"0")+IFERROR(U329/H329,"0")+IFERROR(U330/H330,"0")</f>
        <v>5</v>
      </c>
      <c r="V331" s="56">
        <f>IFERROR(V324/H324,"0")+IFERROR(V325/H325,"0")+IFERROR(V326/H326,"0")+IFERROR(V327/H327,"0")+IFERROR(V328/H328,"0")+IFERROR(V329/H329,"0")+IFERROR(V330/H330,"0")</f>
        <v>6.3714285714285719</v>
      </c>
      <c r="W331" s="56">
        <f>IFERROR(IF(W324="",0,W324),"0")+IFERROR(IF(W325="",0,W325),"0")+IFERROR(IF(W326="",0,W326),"0")+IFERROR(IF(W327="",0,W327),"0")+IFERROR(IF(W328="",0,W328),"0")+IFERROR(IF(W329="",0,W329),"0")+IFERROR(IF(W330="",0,W330),"0")</f>
        <v>4.5179999999999998E-2</v>
      </c>
      <c r="X331" s="57"/>
      <c r="Y331" s="57"/>
    </row>
    <row r="332" spans="1:25" x14ac:dyDescent="0.2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1"/>
      <c r="M332" s="82" t="s">
        <v>66</v>
      </c>
      <c r="N332" s="83"/>
      <c r="O332" s="83"/>
      <c r="P332" s="83"/>
      <c r="Q332" s="83"/>
      <c r="R332" s="83"/>
      <c r="S332" s="84"/>
      <c r="T332" s="55" t="s">
        <v>65</v>
      </c>
      <c r="U332" s="56">
        <f>IFERROR(SUM(U324:U330),"0")</f>
        <v>10.5</v>
      </c>
      <c r="V332" s="56">
        <f>IFERROR(SUM(V324:V330),"0")</f>
        <v>13.379999999999999</v>
      </c>
      <c r="W332" s="55"/>
      <c r="X332" s="57"/>
      <c r="Y332" s="57"/>
    </row>
    <row r="333" spans="1:25" x14ac:dyDescent="0.25">
      <c r="A333" s="93" t="s">
        <v>68</v>
      </c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42"/>
      <c r="Y333" s="42"/>
    </row>
    <row r="334" spans="1:25" x14ac:dyDescent="0.25">
      <c r="A334" s="44" t="s">
        <v>621</v>
      </c>
      <c r="B334" s="44" t="s">
        <v>622</v>
      </c>
      <c r="C334" s="43">
        <v>4301051258</v>
      </c>
      <c r="D334" s="95">
        <v>4607091389685</v>
      </c>
      <c r="E334" s="96"/>
      <c r="F334" s="45">
        <v>1.3</v>
      </c>
      <c r="G334" s="46">
        <v>6</v>
      </c>
      <c r="H334" s="45">
        <v>7.8</v>
      </c>
      <c r="I334" s="45">
        <v>8.3460000000000001</v>
      </c>
      <c r="J334" s="46">
        <v>56</v>
      </c>
      <c r="K334" s="47" t="s">
        <v>147</v>
      </c>
      <c r="L334" s="46">
        <v>45</v>
      </c>
      <c r="M334" s="99" t="s">
        <v>623</v>
      </c>
      <c r="N334" s="98"/>
      <c r="O334" s="98"/>
      <c r="P334" s="98"/>
      <c r="Q334" s="96"/>
      <c r="R334" s="48"/>
      <c r="S334" s="48"/>
      <c r="T334" s="49" t="s">
        <v>65</v>
      </c>
      <c r="U334" s="50">
        <v>0</v>
      </c>
      <c r="V334" s="51">
        <f>IFERROR(IF(U334="",0,CEILING((U334/$I334),1)*$I334),"")</f>
        <v>0</v>
      </c>
      <c r="W334" s="52" t="str">
        <f>IFERROR(IF(V334=0,"",ROUNDUP(V334/H334,0)*0.02175),"")</f>
        <v/>
      </c>
      <c r="X334" s="53"/>
      <c r="Y334" s="54"/>
    </row>
    <row r="335" spans="1:25" x14ac:dyDescent="0.25">
      <c r="A335" s="44" t="s">
        <v>624</v>
      </c>
      <c r="B335" s="44" t="s">
        <v>625</v>
      </c>
      <c r="C335" s="43">
        <v>4301051431</v>
      </c>
      <c r="D335" s="95">
        <v>4607091389654</v>
      </c>
      <c r="E335" s="96"/>
      <c r="F335" s="45">
        <v>0.33</v>
      </c>
      <c r="G335" s="46">
        <v>6</v>
      </c>
      <c r="H335" s="45">
        <v>1.98</v>
      </c>
      <c r="I335" s="45">
        <v>2.258</v>
      </c>
      <c r="J335" s="46">
        <v>156</v>
      </c>
      <c r="K335" s="47" t="s">
        <v>147</v>
      </c>
      <c r="L335" s="46">
        <v>45</v>
      </c>
      <c r="M335" s="99" t="s">
        <v>626</v>
      </c>
      <c r="N335" s="98"/>
      <c r="O335" s="98"/>
      <c r="P335" s="98"/>
      <c r="Q335" s="96"/>
      <c r="R335" s="48"/>
      <c r="S335" s="48"/>
      <c r="T335" s="49" t="s">
        <v>65</v>
      </c>
      <c r="U335" s="50">
        <v>0</v>
      </c>
      <c r="V335" s="51">
        <f>IFERROR(IF(U335="",0,CEILING((U335/$I335),1)*$I335),"")</f>
        <v>0</v>
      </c>
      <c r="W335" s="52" t="str">
        <f>IFERROR(IF(V335=0,"",ROUNDUP(V335/H335,0)*0.00753),"")</f>
        <v/>
      </c>
      <c r="X335" s="53"/>
      <c r="Y335" s="54"/>
    </row>
    <row r="336" spans="1:25" x14ac:dyDescent="0.25">
      <c r="A336" s="44" t="s">
        <v>627</v>
      </c>
      <c r="B336" s="44" t="s">
        <v>628</v>
      </c>
      <c r="C336" s="43">
        <v>4301051284</v>
      </c>
      <c r="D336" s="95">
        <v>4607091384352</v>
      </c>
      <c r="E336" s="96"/>
      <c r="F336" s="45">
        <v>0.6</v>
      </c>
      <c r="G336" s="46">
        <v>4</v>
      </c>
      <c r="H336" s="45">
        <v>2.4</v>
      </c>
      <c r="I336" s="45">
        <v>2.6459999999999999</v>
      </c>
      <c r="J336" s="46">
        <v>120</v>
      </c>
      <c r="K336" s="47" t="s">
        <v>147</v>
      </c>
      <c r="L336" s="46">
        <v>45</v>
      </c>
      <c r="M336" s="99" t="s">
        <v>629</v>
      </c>
      <c r="N336" s="98"/>
      <c r="O336" s="98"/>
      <c r="P336" s="98"/>
      <c r="Q336" s="96"/>
      <c r="R336" s="48"/>
      <c r="S336" s="48"/>
      <c r="T336" s="49" t="s">
        <v>65</v>
      </c>
      <c r="U336" s="50">
        <v>0</v>
      </c>
      <c r="V336" s="51">
        <f>IFERROR(IF(U336="",0,CEILING((U336/$I336),1)*$I336),"")</f>
        <v>0</v>
      </c>
      <c r="W336" s="52" t="str">
        <f>IFERROR(IF(V336=0,"",ROUNDUP(V336/H336,0)*0.00937),"")</f>
        <v/>
      </c>
      <c r="X336" s="53"/>
      <c r="Y336" s="54"/>
    </row>
    <row r="337" spans="1:25" x14ac:dyDescent="0.25">
      <c r="A337" s="44" t="s">
        <v>630</v>
      </c>
      <c r="B337" s="44" t="s">
        <v>631</v>
      </c>
      <c r="C337" s="43">
        <v>4301051257</v>
      </c>
      <c r="D337" s="95">
        <v>4607091389661</v>
      </c>
      <c r="E337" s="96"/>
      <c r="F337" s="45">
        <v>0.55000000000000004</v>
      </c>
      <c r="G337" s="46">
        <v>4</v>
      </c>
      <c r="H337" s="45">
        <v>2.2000000000000002</v>
      </c>
      <c r="I337" s="45">
        <v>2.492</v>
      </c>
      <c r="J337" s="46">
        <v>120</v>
      </c>
      <c r="K337" s="47" t="s">
        <v>147</v>
      </c>
      <c r="L337" s="46">
        <v>45</v>
      </c>
      <c r="M337" s="100" t="s">
        <v>632</v>
      </c>
      <c r="N337" s="101"/>
      <c r="O337" s="101"/>
      <c r="P337" s="101"/>
      <c r="Q337" s="102"/>
      <c r="R337" s="48"/>
      <c r="S337" s="48"/>
      <c r="T337" s="49" t="s">
        <v>65</v>
      </c>
      <c r="U337" s="50">
        <v>0</v>
      </c>
      <c r="V337" s="51">
        <f>IFERROR(IF(U337="",0,CEILING((U337/$I337),1)*$I337),"")</f>
        <v>0</v>
      </c>
      <c r="W337" s="52" t="str">
        <f>IFERROR(IF(V337=0,"",ROUNDUP(V337/H337,0)*0.00937),"")</f>
        <v/>
      </c>
      <c r="X337" s="53"/>
      <c r="Y337" s="54"/>
    </row>
    <row r="338" spans="1:25" x14ac:dyDescent="0.25">
      <c r="A338" s="7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9"/>
      <c r="M338" s="82" t="s">
        <v>66</v>
      </c>
      <c r="N338" s="83"/>
      <c r="O338" s="83"/>
      <c r="P338" s="83"/>
      <c r="Q338" s="83"/>
      <c r="R338" s="83"/>
      <c r="S338" s="84"/>
      <c r="T338" s="55" t="s">
        <v>67</v>
      </c>
      <c r="U338" s="56">
        <f>IFERROR(U334/H334,"0")+IFERROR(U335/H335,"0")+IFERROR(U336/H336,"0")+IFERROR(U337/H337,"0")</f>
        <v>0</v>
      </c>
      <c r="V338" s="56">
        <f>IFERROR(V334/H334,"0")+IFERROR(V335/H335,"0")+IFERROR(V336/H336,"0")+IFERROR(V337/H337,"0")</f>
        <v>0</v>
      </c>
      <c r="W338" s="56">
        <f>IFERROR(IF(W334="",0,W334),"0")+IFERROR(IF(W335="",0,W335),"0")+IFERROR(IF(W336="",0,W336),"0")+IFERROR(IF(W337="",0,W337),"0")</f>
        <v>0</v>
      </c>
      <c r="X338" s="57"/>
      <c r="Y338" s="57"/>
    </row>
    <row r="339" spans="1:25" x14ac:dyDescent="0.2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1"/>
      <c r="M339" s="82" t="s">
        <v>66</v>
      </c>
      <c r="N339" s="83"/>
      <c r="O339" s="83"/>
      <c r="P339" s="83"/>
      <c r="Q339" s="83"/>
      <c r="R339" s="83"/>
      <c r="S339" s="84"/>
      <c r="T339" s="55" t="s">
        <v>65</v>
      </c>
      <c r="U339" s="56">
        <f>IFERROR(SUM(U334:U337),"0")</f>
        <v>0</v>
      </c>
      <c r="V339" s="56">
        <f>IFERROR(SUM(V334:V337),"0")</f>
        <v>0</v>
      </c>
      <c r="W339" s="55"/>
      <c r="X339" s="57"/>
      <c r="Y339" s="57"/>
    </row>
    <row r="340" spans="1:25" x14ac:dyDescent="0.25">
      <c r="A340" s="93" t="s">
        <v>242</v>
      </c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42"/>
      <c r="Y340" s="42"/>
    </row>
    <row r="341" spans="1:25" x14ac:dyDescent="0.25">
      <c r="A341" s="44" t="s">
        <v>633</v>
      </c>
      <c r="B341" s="44" t="s">
        <v>634</v>
      </c>
      <c r="C341" s="43">
        <v>4301060352</v>
      </c>
      <c r="D341" s="95">
        <v>4680115881648</v>
      </c>
      <c r="E341" s="96"/>
      <c r="F341" s="45">
        <v>1</v>
      </c>
      <c r="G341" s="46">
        <v>4</v>
      </c>
      <c r="H341" s="45">
        <v>4</v>
      </c>
      <c r="I341" s="45">
        <v>4.4039999999999999</v>
      </c>
      <c r="J341" s="46">
        <v>104</v>
      </c>
      <c r="K341" s="47" t="s">
        <v>63</v>
      </c>
      <c r="L341" s="46">
        <v>35</v>
      </c>
      <c r="M341" s="100" t="s">
        <v>635</v>
      </c>
      <c r="N341" s="101"/>
      <c r="O341" s="101"/>
      <c r="P341" s="101"/>
      <c r="Q341" s="102"/>
      <c r="R341" s="48"/>
      <c r="S341" s="48"/>
      <c r="T341" s="49" t="s">
        <v>65</v>
      </c>
      <c r="U341" s="50">
        <v>0</v>
      </c>
      <c r="V341" s="51">
        <f>IFERROR(IF(U341="",0,CEILING((U341/$I341),1)*$I341),"")</f>
        <v>0</v>
      </c>
      <c r="W341" s="52" t="str">
        <f>IFERROR(IF(V341=0,"",ROUNDUP(V341/H341,0)*0.01196),"")</f>
        <v/>
      </c>
      <c r="X341" s="53"/>
      <c r="Y341" s="54"/>
    </row>
    <row r="342" spans="1:25" x14ac:dyDescent="0.25">
      <c r="A342" s="7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9"/>
      <c r="M342" s="82" t="s">
        <v>66</v>
      </c>
      <c r="N342" s="83"/>
      <c r="O342" s="83"/>
      <c r="P342" s="83"/>
      <c r="Q342" s="83"/>
      <c r="R342" s="83"/>
      <c r="S342" s="84"/>
      <c r="T342" s="55" t="s">
        <v>67</v>
      </c>
      <c r="U342" s="56">
        <f>IFERROR(U341/H341,"0")</f>
        <v>0</v>
      </c>
      <c r="V342" s="56">
        <f>IFERROR(V341/H341,"0")</f>
        <v>0</v>
      </c>
      <c r="W342" s="56">
        <f>IFERROR(IF(W341="",0,W341),"0")</f>
        <v>0</v>
      </c>
      <c r="X342" s="57"/>
      <c r="Y342" s="57"/>
    </row>
    <row r="343" spans="1:25" x14ac:dyDescent="0.2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1"/>
      <c r="M343" s="82" t="s">
        <v>66</v>
      </c>
      <c r="N343" s="83"/>
      <c r="O343" s="83"/>
      <c r="P343" s="83"/>
      <c r="Q343" s="83"/>
      <c r="R343" s="83"/>
      <c r="S343" s="84"/>
      <c r="T343" s="55" t="s">
        <v>65</v>
      </c>
      <c r="U343" s="56">
        <f>IFERROR(SUM(U341:U341),"0")</f>
        <v>0</v>
      </c>
      <c r="V343" s="56">
        <f>IFERROR(SUM(V341:V341),"0")</f>
        <v>0</v>
      </c>
      <c r="W343" s="55"/>
      <c r="X343" s="57"/>
      <c r="Y343" s="57"/>
    </row>
    <row r="344" spans="1:25" x14ac:dyDescent="0.25">
      <c r="A344" s="107" t="s">
        <v>636</v>
      </c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41"/>
      <c r="Y344" s="41"/>
    </row>
    <row r="345" spans="1:25" x14ac:dyDescent="0.25">
      <c r="A345" s="93" t="s">
        <v>107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42"/>
      <c r="Y345" s="42"/>
    </row>
    <row r="346" spans="1:25" x14ac:dyDescent="0.25">
      <c r="A346" s="44" t="s">
        <v>637</v>
      </c>
      <c r="B346" s="44" t="s">
        <v>638</v>
      </c>
      <c r="C346" s="43">
        <v>4301020196</v>
      </c>
      <c r="D346" s="95">
        <v>4607091389388</v>
      </c>
      <c r="E346" s="96"/>
      <c r="F346" s="45">
        <v>1.3</v>
      </c>
      <c r="G346" s="46">
        <v>4</v>
      </c>
      <c r="H346" s="45">
        <v>5.2</v>
      </c>
      <c r="I346" s="45">
        <v>5.6079999999999997</v>
      </c>
      <c r="J346" s="46">
        <v>104</v>
      </c>
      <c r="K346" s="47" t="s">
        <v>147</v>
      </c>
      <c r="L346" s="46">
        <v>35</v>
      </c>
      <c r="M346" s="99" t="s">
        <v>639</v>
      </c>
      <c r="N346" s="98"/>
      <c r="O346" s="98"/>
      <c r="P346" s="98"/>
      <c r="Q346" s="96"/>
      <c r="R346" s="48"/>
      <c r="S346" s="48"/>
      <c r="T346" s="49" t="s">
        <v>65</v>
      </c>
      <c r="U346" s="50">
        <v>0</v>
      </c>
      <c r="V346" s="51">
        <f>IFERROR(IF(U346="",0,CEILING((U346/$I346),1)*$I346),"")</f>
        <v>0</v>
      </c>
      <c r="W346" s="52" t="str">
        <f>IFERROR(IF(V346=0,"",ROUNDUP(V346/H346,0)*0.01196),"")</f>
        <v/>
      </c>
      <c r="X346" s="53"/>
      <c r="Y346" s="54"/>
    </row>
    <row r="347" spans="1:25" x14ac:dyDescent="0.25">
      <c r="A347" s="44" t="s">
        <v>640</v>
      </c>
      <c r="B347" s="44" t="s">
        <v>641</v>
      </c>
      <c r="C347" s="43">
        <v>4301020185</v>
      </c>
      <c r="D347" s="95">
        <v>4607091389364</v>
      </c>
      <c r="E347" s="96"/>
      <c r="F347" s="45">
        <v>0.42</v>
      </c>
      <c r="G347" s="46">
        <v>6</v>
      </c>
      <c r="H347" s="45">
        <v>2.52</v>
      </c>
      <c r="I347" s="45">
        <v>2.75</v>
      </c>
      <c r="J347" s="46">
        <v>156</v>
      </c>
      <c r="K347" s="47" t="s">
        <v>147</v>
      </c>
      <c r="L347" s="46">
        <v>35</v>
      </c>
      <c r="M347" s="100" t="s">
        <v>642</v>
      </c>
      <c r="N347" s="101"/>
      <c r="O347" s="101"/>
      <c r="P347" s="101"/>
      <c r="Q347" s="102"/>
      <c r="R347" s="48"/>
      <c r="S347" s="48"/>
      <c r="T347" s="49" t="s">
        <v>65</v>
      </c>
      <c r="U347" s="50">
        <v>0</v>
      </c>
      <c r="V347" s="51">
        <f>IFERROR(IF(U347="",0,CEILING((U347/$I347),1)*$I347),"")</f>
        <v>0</v>
      </c>
      <c r="W347" s="52" t="str">
        <f>IFERROR(IF(V347=0,"",ROUNDUP(V347/H347,0)*0.00753),"")</f>
        <v/>
      </c>
      <c r="X347" s="53"/>
      <c r="Y347" s="54"/>
    </row>
    <row r="348" spans="1:25" x14ac:dyDescent="0.25">
      <c r="A348" s="7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9"/>
      <c r="M348" s="82" t="s">
        <v>66</v>
      </c>
      <c r="N348" s="83"/>
      <c r="O348" s="83"/>
      <c r="P348" s="83"/>
      <c r="Q348" s="83"/>
      <c r="R348" s="83"/>
      <c r="S348" s="84"/>
      <c r="T348" s="55" t="s">
        <v>67</v>
      </c>
      <c r="U348" s="56">
        <f>IFERROR(U346/H346,"0")+IFERROR(U347/H347,"0")</f>
        <v>0</v>
      </c>
      <c r="V348" s="56">
        <f>IFERROR(V346/H346,"0")+IFERROR(V347/H347,"0")</f>
        <v>0</v>
      </c>
      <c r="W348" s="56">
        <f>IFERROR(IF(W346="",0,W346),"0")+IFERROR(IF(W347="",0,W347),"0")</f>
        <v>0</v>
      </c>
      <c r="X348" s="57"/>
      <c r="Y348" s="57"/>
    </row>
    <row r="349" spans="1:25" x14ac:dyDescent="0.2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1"/>
      <c r="M349" s="82" t="s">
        <v>66</v>
      </c>
      <c r="N349" s="83"/>
      <c r="O349" s="83"/>
      <c r="P349" s="83"/>
      <c r="Q349" s="83"/>
      <c r="R349" s="83"/>
      <c r="S349" s="84"/>
      <c r="T349" s="55" t="s">
        <v>65</v>
      </c>
      <c r="U349" s="56">
        <f>IFERROR(SUM(U346:U347),"0")</f>
        <v>0</v>
      </c>
      <c r="V349" s="56">
        <f>IFERROR(SUM(V346:V347),"0")</f>
        <v>0</v>
      </c>
      <c r="W349" s="55"/>
      <c r="X349" s="57"/>
      <c r="Y349" s="57"/>
    </row>
    <row r="350" spans="1:25" x14ac:dyDescent="0.25">
      <c r="A350" s="93" t="s">
        <v>60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42"/>
      <c r="Y350" s="42"/>
    </row>
    <row r="351" spans="1:25" x14ac:dyDescent="0.25">
      <c r="A351" s="44" t="s">
        <v>643</v>
      </c>
      <c r="B351" s="44" t="s">
        <v>644</v>
      </c>
      <c r="C351" s="43">
        <v>4301031195</v>
      </c>
      <c r="D351" s="95">
        <v>4607091389739</v>
      </c>
      <c r="E351" s="96"/>
      <c r="F351" s="45">
        <v>0.7</v>
      </c>
      <c r="G351" s="46">
        <v>6</v>
      </c>
      <c r="H351" s="45">
        <v>4.2</v>
      </c>
      <c r="I351" s="45">
        <v>4.43</v>
      </c>
      <c r="J351" s="46">
        <v>156</v>
      </c>
      <c r="K351" s="47" t="s">
        <v>63</v>
      </c>
      <c r="L351" s="46">
        <v>45</v>
      </c>
      <c r="M351" s="103" t="s">
        <v>645</v>
      </c>
      <c r="N351" s="98"/>
      <c r="O351" s="98"/>
      <c r="P351" s="98"/>
      <c r="Q351" s="96"/>
      <c r="R351" s="48"/>
      <c r="S351" s="48"/>
      <c r="T351" s="49" t="s">
        <v>65</v>
      </c>
      <c r="U351" s="50">
        <v>30</v>
      </c>
      <c r="V351" s="51">
        <f>IFERROR(IF(U351="",0,CEILING((U351/$I351),1)*$I351),"")</f>
        <v>31.009999999999998</v>
      </c>
      <c r="W351" s="52">
        <f>IFERROR(IF(V351=0,"",ROUNDUP(V351/H351,0)*0.00753),"")</f>
        <v>6.0240000000000002E-2</v>
      </c>
      <c r="X351" s="53"/>
      <c r="Y351" s="54"/>
    </row>
    <row r="352" spans="1:25" x14ac:dyDescent="0.25">
      <c r="A352" s="44" t="s">
        <v>646</v>
      </c>
      <c r="B352" s="44" t="s">
        <v>647</v>
      </c>
      <c r="C352" s="43">
        <v>4301031176</v>
      </c>
      <c r="D352" s="95">
        <v>4607091389425</v>
      </c>
      <c r="E352" s="96"/>
      <c r="F352" s="45">
        <v>0.35</v>
      </c>
      <c r="G352" s="46">
        <v>6</v>
      </c>
      <c r="H352" s="45">
        <v>2.1</v>
      </c>
      <c r="I352" s="45">
        <v>2.23</v>
      </c>
      <c r="J352" s="46">
        <v>234</v>
      </c>
      <c r="K352" s="47" t="s">
        <v>63</v>
      </c>
      <c r="L352" s="46">
        <v>45</v>
      </c>
      <c r="M352" s="103" t="s">
        <v>648</v>
      </c>
      <c r="N352" s="98"/>
      <c r="O352" s="98"/>
      <c r="P352" s="98"/>
      <c r="Q352" s="96"/>
      <c r="R352" s="48"/>
      <c r="S352" s="48"/>
      <c r="T352" s="49" t="s">
        <v>65</v>
      </c>
      <c r="U352" s="58">
        <v>3.5</v>
      </c>
      <c r="V352" s="51">
        <f>IFERROR(IF(U352="",0,CEILING((U352/$I352),1)*$I352),"")</f>
        <v>4.46</v>
      </c>
      <c r="W352" s="52">
        <f>IFERROR(IF(V352=0,"",ROUNDUP(V352/H352,0)*0.00502),"")</f>
        <v>1.506E-2</v>
      </c>
      <c r="X352" s="53"/>
      <c r="Y352" s="54"/>
    </row>
    <row r="353" spans="1:25" x14ac:dyDescent="0.25">
      <c r="A353" s="44" t="s">
        <v>649</v>
      </c>
      <c r="B353" s="44" t="s">
        <v>650</v>
      </c>
      <c r="C353" s="43">
        <v>4301031167</v>
      </c>
      <c r="D353" s="95">
        <v>4680115880771</v>
      </c>
      <c r="E353" s="96"/>
      <c r="F353" s="45">
        <v>0.28000000000000003</v>
      </c>
      <c r="G353" s="46">
        <v>6</v>
      </c>
      <c r="H353" s="45">
        <v>1.68</v>
      </c>
      <c r="I353" s="45">
        <v>1.81</v>
      </c>
      <c r="J353" s="46">
        <v>234</v>
      </c>
      <c r="K353" s="47" t="s">
        <v>63</v>
      </c>
      <c r="L353" s="46">
        <v>45</v>
      </c>
      <c r="M353" s="99" t="s">
        <v>651</v>
      </c>
      <c r="N353" s="98"/>
      <c r="O353" s="98"/>
      <c r="P353" s="98"/>
      <c r="Q353" s="96"/>
      <c r="R353" s="48"/>
      <c r="S353" s="48"/>
      <c r="T353" s="49" t="s">
        <v>65</v>
      </c>
      <c r="U353" s="50">
        <v>0</v>
      </c>
      <c r="V353" s="51">
        <f>IFERROR(IF(U353="",0,CEILING((U353/$I353),1)*$I353),"")</f>
        <v>0</v>
      </c>
      <c r="W353" s="52" t="str">
        <f>IFERROR(IF(V353=0,"",ROUNDUP(V353/H353,0)*0.00502),"")</f>
        <v/>
      </c>
      <c r="X353" s="53"/>
      <c r="Y353" s="54"/>
    </row>
    <row r="354" spans="1:25" x14ac:dyDescent="0.25">
      <c r="A354" s="44" t="s">
        <v>652</v>
      </c>
      <c r="B354" s="44" t="s">
        <v>653</v>
      </c>
      <c r="C354" s="43">
        <v>4301031173</v>
      </c>
      <c r="D354" s="95">
        <v>4607091389500</v>
      </c>
      <c r="E354" s="96"/>
      <c r="F354" s="45">
        <v>0.35</v>
      </c>
      <c r="G354" s="46">
        <v>6</v>
      </c>
      <c r="H354" s="45">
        <v>2.1</v>
      </c>
      <c r="I354" s="45">
        <v>2.23</v>
      </c>
      <c r="J354" s="46">
        <v>234</v>
      </c>
      <c r="K354" s="47" t="s">
        <v>63</v>
      </c>
      <c r="L354" s="46">
        <v>45</v>
      </c>
      <c r="M354" s="99" t="s">
        <v>654</v>
      </c>
      <c r="N354" s="98"/>
      <c r="O354" s="98"/>
      <c r="P354" s="98"/>
      <c r="Q354" s="96"/>
      <c r="R354" s="48"/>
      <c r="S354" s="48"/>
      <c r="T354" s="49" t="s">
        <v>65</v>
      </c>
      <c r="U354" s="50">
        <v>0</v>
      </c>
      <c r="V354" s="51">
        <f>IFERROR(IF(U354="",0,CEILING((U354/$I354),1)*$I354),"")</f>
        <v>0</v>
      </c>
      <c r="W354" s="52" t="str">
        <f>IFERROR(IF(V354=0,"",ROUNDUP(V354/H354,0)*0.00502),"")</f>
        <v/>
      </c>
      <c r="X354" s="53"/>
      <c r="Y354" s="54"/>
    </row>
    <row r="355" spans="1:25" x14ac:dyDescent="0.25">
      <c r="A355" s="44" t="s">
        <v>655</v>
      </c>
      <c r="B355" s="44" t="s">
        <v>656</v>
      </c>
      <c r="C355" s="43">
        <v>4301031103</v>
      </c>
      <c r="D355" s="95">
        <v>4680115881983</v>
      </c>
      <c r="E355" s="96"/>
      <c r="F355" s="45">
        <v>0.28000000000000003</v>
      </c>
      <c r="G355" s="46">
        <v>4</v>
      </c>
      <c r="H355" s="45">
        <v>1.1200000000000001</v>
      </c>
      <c r="I355" s="45">
        <v>1.252</v>
      </c>
      <c r="J355" s="46">
        <v>234</v>
      </c>
      <c r="K355" s="47" t="s">
        <v>63</v>
      </c>
      <c r="L355" s="46">
        <v>40</v>
      </c>
      <c r="M355" s="100" t="s">
        <v>657</v>
      </c>
      <c r="N355" s="101"/>
      <c r="O355" s="101"/>
      <c r="P355" s="101"/>
      <c r="Q355" s="102"/>
      <c r="R355" s="48"/>
      <c r="S355" s="48"/>
      <c r="T355" s="49" t="s">
        <v>65</v>
      </c>
      <c r="U355" s="50">
        <v>0</v>
      </c>
      <c r="V355" s="51">
        <f>IFERROR(IF(U355="",0,CEILING((U355/$I355),1)*$I355),"")</f>
        <v>0</v>
      </c>
      <c r="W355" s="52" t="str">
        <f>IFERROR(IF(V355=0,"",ROUNDUP(V355/H355,0)*0.00502),"")</f>
        <v/>
      </c>
      <c r="X355" s="53"/>
      <c r="Y355" s="54"/>
    </row>
    <row r="356" spans="1:25" x14ac:dyDescent="0.25">
      <c r="A356" s="109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9"/>
      <c r="M356" s="82" t="s">
        <v>66</v>
      </c>
      <c r="N356" s="83"/>
      <c r="O356" s="83"/>
      <c r="P356" s="83"/>
      <c r="Q356" s="83"/>
      <c r="R356" s="83"/>
      <c r="S356" s="84"/>
      <c r="T356" s="55" t="s">
        <v>67</v>
      </c>
      <c r="U356" s="56">
        <f>IFERROR(U351/H351,"0")+IFERROR(U352/H352,"0")+IFERROR(U353/H353,"0")+IFERROR(U354/H354,"0")+IFERROR(U355/H355,"0")</f>
        <v>8.8095238095238084</v>
      </c>
      <c r="V356" s="56">
        <f>IFERROR(V351/H351,"0")+IFERROR(V352/H352,"0")+IFERROR(V353/H353,"0")+IFERROR(V354/H354,"0")+IFERROR(V355/H355,"0")</f>
        <v>9.5071428571428562</v>
      </c>
      <c r="W356" s="56">
        <f>IFERROR(IF(W351="",0,W351),"0")+IFERROR(IF(W352="",0,W352),"0")+IFERROR(IF(W353="",0,W353),"0")+IFERROR(IF(W354="",0,W354),"0")+IFERROR(IF(W355="",0,W355),"0")</f>
        <v>7.5300000000000006E-2</v>
      </c>
      <c r="X356" s="57"/>
      <c r="Y356" s="57"/>
    </row>
    <row r="357" spans="1:25" x14ac:dyDescent="0.2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110"/>
      <c r="M357" s="82" t="s">
        <v>66</v>
      </c>
      <c r="N357" s="83"/>
      <c r="O357" s="83"/>
      <c r="P357" s="83"/>
      <c r="Q357" s="83"/>
      <c r="R357" s="83"/>
      <c r="S357" s="84"/>
      <c r="T357" s="55" t="s">
        <v>65</v>
      </c>
      <c r="U357" s="56">
        <f>IFERROR(SUM(U351:U355),"0")</f>
        <v>33.5</v>
      </c>
      <c r="V357" s="56">
        <f>IFERROR(SUM(V351:V355),"0")</f>
        <v>35.47</v>
      </c>
      <c r="W357" s="55"/>
      <c r="X357" s="57"/>
      <c r="Y357" s="57"/>
    </row>
    <row r="358" spans="1:25" ht="20.25" customHeight="1" x14ac:dyDescent="0.25">
      <c r="A358" s="105" t="s">
        <v>658</v>
      </c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59"/>
      <c r="Y358" s="59"/>
    </row>
    <row r="359" spans="1:25" x14ac:dyDescent="0.25">
      <c r="A359" s="107" t="s">
        <v>658</v>
      </c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41"/>
      <c r="Y359" s="41"/>
    </row>
    <row r="360" spans="1:25" x14ac:dyDescent="0.25">
      <c r="A360" s="93" t="s">
        <v>116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42"/>
      <c r="Y360" s="42"/>
    </row>
    <row r="361" spans="1:25" x14ac:dyDescent="0.25">
      <c r="A361" s="44" t="s">
        <v>659</v>
      </c>
      <c r="B361" s="44" t="s">
        <v>660</v>
      </c>
      <c r="C361" s="43">
        <v>4301011371</v>
      </c>
      <c r="D361" s="95">
        <v>4607091389067</v>
      </c>
      <c r="E361" s="96"/>
      <c r="F361" s="45">
        <v>0.88</v>
      </c>
      <c r="G361" s="46">
        <v>6</v>
      </c>
      <c r="H361" s="45">
        <v>5.28</v>
      </c>
      <c r="I361" s="45">
        <v>5.64</v>
      </c>
      <c r="J361" s="46">
        <v>104</v>
      </c>
      <c r="K361" s="47" t="s">
        <v>147</v>
      </c>
      <c r="L361" s="46">
        <v>55</v>
      </c>
      <c r="M361" s="112" t="s">
        <v>661</v>
      </c>
      <c r="N361" s="98"/>
      <c r="O361" s="98"/>
      <c r="P361" s="98"/>
      <c r="Q361" s="96"/>
      <c r="R361" s="48"/>
      <c r="S361" s="48"/>
      <c r="T361" s="49" t="s">
        <v>65</v>
      </c>
      <c r="U361" s="58">
        <v>100</v>
      </c>
      <c r="V361" s="51">
        <f t="shared" ref="V361:V366" si="15">IFERROR(IF(U361="",0,CEILING((U361/$I361),1)*$I361),"")</f>
        <v>101.52</v>
      </c>
      <c r="W361" s="52">
        <f>IFERROR(IF(V361=0,"",ROUNDUP(V361/H361,0)*0.01196),"")</f>
        <v>0.2392</v>
      </c>
      <c r="X361" s="53"/>
      <c r="Y361" s="54"/>
    </row>
    <row r="362" spans="1:25" x14ac:dyDescent="0.25">
      <c r="A362" s="44" t="s">
        <v>662</v>
      </c>
      <c r="B362" s="44" t="s">
        <v>663</v>
      </c>
      <c r="C362" s="43">
        <v>4301011363</v>
      </c>
      <c r="D362" s="95">
        <v>4607091383522</v>
      </c>
      <c r="E362" s="96"/>
      <c r="F362" s="45">
        <v>0.88</v>
      </c>
      <c r="G362" s="46">
        <v>6</v>
      </c>
      <c r="H362" s="45">
        <v>5.28</v>
      </c>
      <c r="I362" s="45">
        <v>5.64</v>
      </c>
      <c r="J362" s="46">
        <v>104</v>
      </c>
      <c r="K362" s="47" t="s">
        <v>110</v>
      </c>
      <c r="L362" s="46">
        <v>55</v>
      </c>
      <c r="M362" s="99" t="s">
        <v>664</v>
      </c>
      <c r="N362" s="98"/>
      <c r="O362" s="98"/>
      <c r="P362" s="98"/>
      <c r="Q362" s="96"/>
      <c r="R362" s="48"/>
      <c r="S362" s="48"/>
      <c r="T362" s="49" t="s">
        <v>65</v>
      </c>
      <c r="U362" s="58">
        <v>18</v>
      </c>
      <c r="V362" s="51">
        <f t="shared" si="15"/>
        <v>22.56</v>
      </c>
      <c r="W362" s="52">
        <f>IFERROR(IF(V362=0,"",ROUNDUP(V362/H362,0)*0.01196),"")</f>
        <v>5.9799999999999999E-2</v>
      </c>
      <c r="X362" s="53"/>
      <c r="Y362" s="54"/>
    </row>
    <row r="363" spans="1:25" x14ac:dyDescent="0.25">
      <c r="A363" s="44" t="s">
        <v>665</v>
      </c>
      <c r="B363" s="44" t="s">
        <v>666</v>
      </c>
      <c r="C363" s="43">
        <v>4301011431</v>
      </c>
      <c r="D363" s="95">
        <v>4607091384437</v>
      </c>
      <c r="E363" s="96"/>
      <c r="F363" s="45">
        <v>0.88</v>
      </c>
      <c r="G363" s="46">
        <v>6</v>
      </c>
      <c r="H363" s="45">
        <v>5.28</v>
      </c>
      <c r="I363" s="45">
        <v>5.64</v>
      </c>
      <c r="J363" s="46">
        <v>104</v>
      </c>
      <c r="K363" s="47" t="s">
        <v>110</v>
      </c>
      <c r="L363" s="46">
        <v>50</v>
      </c>
      <c r="M363" s="97" t="s">
        <v>667</v>
      </c>
      <c r="N363" s="98"/>
      <c r="O363" s="98"/>
      <c r="P363" s="98"/>
      <c r="Q363" s="96"/>
      <c r="R363" s="48"/>
      <c r="S363" s="48"/>
      <c r="T363" s="49" t="s">
        <v>65</v>
      </c>
      <c r="U363" s="50">
        <v>0</v>
      </c>
      <c r="V363" s="51">
        <f t="shared" si="15"/>
        <v>0</v>
      </c>
      <c r="W363" s="52" t="str">
        <f>IFERROR(IF(V363=0,"",ROUNDUP(V363/H363,0)*0.01196),"")</f>
        <v/>
      </c>
      <c r="X363" s="53"/>
      <c r="Y363" s="54"/>
    </row>
    <row r="364" spans="1:25" x14ac:dyDescent="0.25">
      <c r="A364" s="44" t="s">
        <v>668</v>
      </c>
      <c r="B364" s="44" t="s">
        <v>669</v>
      </c>
      <c r="C364" s="43">
        <v>4301011365</v>
      </c>
      <c r="D364" s="95">
        <v>4607091389104</v>
      </c>
      <c r="E364" s="96"/>
      <c r="F364" s="45">
        <v>0.88</v>
      </c>
      <c r="G364" s="46">
        <v>6</v>
      </c>
      <c r="H364" s="45">
        <v>5.28</v>
      </c>
      <c r="I364" s="45">
        <v>5.64</v>
      </c>
      <c r="J364" s="46">
        <v>104</v>
      </c>
      <c r="K364" s="47" t="s">
        <v>110</v>
      </c>
      <c r="L364" s="46">
        <v>55</v>
      </c>
      <c r="M364" s="99" t="s">
        <v>670</v>
      </c>
      <c r="N364" s="98"/>
      <c r="O364" s="98"/>
      <c r="P364" s="98"/>
      <c r="Q364" s="96"/>
      <c r="R364" s="48"/>
      <c r="S364" s="48"/>
      <c r="T364" s="49" t="s">
        <v>65</v>
      </c>
      <c r="U364" s="58">
        <v>70</v>
      </c>
      <c r="V364" s="51">
        <f t="shared" si="15"/>
        <v>73.319999999999993</v>
      </c>
      <c r="W364" s="52">
        <f>IFERROR(IF(V364=0,"",ROUNDUP(V364/H364,0)*0.01196),"")</f>
        <v>0.16744000000000001</v>
      </c>
      <c r="X364" s="53"/>
      <c r="Y364" s="54"/>
    </row>
    <row r="365" spans="1:25" x14ac:dyDescent="0.25">
      <c r="A365" s="44" t="s">
        <v>671</v>
      </c>
      <c r="B365" s="44" t="s">
        <v>672</v>
      </c>
      <c r="C365" s="43">
        <v>4301011142</v>
      </c>
      <c r="D365" s="95">
        <v>4607091389036</v>
      </c>
      <c r="E365" s="96"/>
      <c r="F365" s="45">
        <v>0.4</v>
      </c>
      <c r="G365" s="46">
        <v>6</v>
      </c>
      <c r="H365" s="45">
        <v>2.4</v>
      </c>
      <c r="I365" s="45">
        <v>2.6</v>
      </c>
      <c r="J365" s="46">
        <v>156</v>
      </c>
      <c r="K365" s="47" t="s">
        <v>147</v>
      </c>
      <c r="L365" s="46">
        <v>50</v>
      </c>
      <c r="M365" s="99" t="s">
        <v>673</v>
      </c>
      <c r="N365" s="98"/>
      <c r="O365" s="98"/>
      <c r="P365" s="98"/>
      <c r="Q365" s="96"/>
      <c r="R365" s="48"/>
      <c r="S365" s="48"/>
      <c r="T365" s="49" t="s">
        <v>65</v>
      </c>
      <c r="U365" s="50">
        <v>4</v>
      </c>
      <c r="V365" s="51">
        <f t="shared" si="15"/>
        <v>5.2</v>
      </c>
      <c r="W365" s="52">
        <f>IFERROR(IF(V365=0,"",ROUNDUP(V365/H365,0)*0.00753),"")</f>
        <v>2.2589999999999999E-2</v>
      </c>
      <c r="X365" s="53"/>
      <c r="Y365" s="54"/>
    </row>
    <row r="366" spans="1:25" x14ac:dyDescent="0.25">
      <c r="A366" s="44" t="s">
        <v>674</v>
      </c>
      <c r="B366" s="44" t="s">
        <v>675</v>
      </c>
      <c r="C366" s="43">
        <v>4301011190</v>
      </c>
      <c r="D366" s="95">
        <v>4607091389098</v>
      </c>
      <c r="E366" s="96"/>
      <c r="F366" s="45">
        <v>0.4</v>
      </c>
      <c r="G366" s="46">
        <v>6</v>
      </c>
      <c r="H366" s="45">
        <v>2.4</v>
      </c>
      <c r="I366" s="45">
        <v>2.6</v>
      </c>
      <c r="J366" s="46">
        <v>156</v>
      </c>
      <c r="K366" s="47" t="s">
        <v>147</v>
      </c>
      <c r="L366" s="46">
        <v>50</v>
      </c>
      <c r="M366" s="100" t="s">
        <v>676</v>
      </c>
      <c r="N366" s="101"/>
      <c r="O366" s="101"/>
      <c r="P366" s="101"/>
      <c r="Q366" s="102"/>
      <c r="R366" s="48"/>
      <c r="S366" s="48"/>
      <c r="T366" s="49" t="s">
        <v>65</v>
      </c>
      <c r="U366" s="50">
        <v>0</v>
      </c>
      <c r="V366" s="51">
        <f t="shared" si="15"/>
        <v>0</v>
      </c>
      <c r="W366" s="52" t="str">
        <f>IFERROR(IF(V366=0,"",ROUNDUP(V366/H366,0)*0.00753),"")</f>
        <v/>
      </c>
      <c r="X366" s="53"/>
      <c r="Y366" s="54"/>
    </row>
    <row r="367" spans="1:25" x14ac:dyDescent="0.25">
      <c r="A367" s="7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9"/>
      <c r="M367" s="82" t="s">
        <v>66</v>
      </c>
      <c r="N367" s="83"/>
      <c r="O367" s="83"/>
      <c r="P367" s="83"/>
      <c r="Q367" s="83"/>
      <c r="R367" s="83"/>
      <c r="S367" s="84"/>
      <c r="T367" s="55" t="s">
        <v>67</v>
      </c>
      <c r="U367" s="56">
        <f>IFERROR(U361/H361,"0")+IFERROR(U362/H362,"0")+IFERROR(U363/H363,"0")+IFERROR(U364/H364,"0")+IFERROR(U365/H365,"0")+IFERROR(U366/H366,"0")</f>
        <v>37.272727272727273</v>
      </c>
      <c r="V367" s="56">
        <f>IFERROR(V361/H361,"0")+IFERROR(V362/H362,"0")+IFERROR(V363/H363,"0")+IFERROR(V364/H364,"0")+IFERROR(V365/H365,"0")+IFERROR(V366/H366,"0")</f>
        <v>39.553030303030297</v>
      </c>
      <c r="W367" s="56">
        <f>IFERROR(IF(W361="",0,W361),"0")+IFERROR(IF(W362="",0,W362),"0")+IFERROR(IF(W363="",0,W363),"0")+IFERROR(IF(W364="",0,W364),"0")+IFERROR(IF(W365="",0,W365),"0")+IFERROR(IF(W366="",0,W366),"0")</f>
        <v>0.48902999999999996</v>
      </c>
      <c r="X367" s="57"/>
      <c r="Y367" s="57"/>
    </row>
    <row r="368" spans="1:25" x14ac:dyDescent="0.2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1"/>
      <c r="M368" s="82" t="s">
        <v>66</v>
      </c>
      <c r="N368" s="83"/>
      <c r="O368" s="83"/>
      <c r="P368" s="83"/>
      <c r="Q368" s="83"/>
      <c r="R368" s="83"/>
      <c r="S368" s="84"/>
      <c r="T368" s="55" t="s">
        <v>65</v>
      </c>
      <c r="U368" s="56">
        <f>IFERROR(SUM(U361:U366),"0")</f>
        <v>192</v>
      </c>
      <c r="V368" s="56">
        <f>IFERROR(SUM(V361:V366),"0")</f>
        <v>202.59999999999997</v>
      </c>
      <c r="W368" s="55"/>
      <c r="X368" s="57"/>
      <c r="Y368" s="57"/>
    </row>
    <row r="369" spans="1:25" x14ac:dyDescent="0.25">
      <c r="A369" s="93" t="s">
        <v>107</v>
      </c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42"/>
      <c r="Y369" s="42"/>
    </row>
    <row r="370" spans="1:25" x14ac:dyDescent="0.25">
      <c r="A370" s="44" t="s">
        <v>677</v>
      </c>
      <c r="B370" s="44" t="s">
        <v>678</v>
      </c>
      <c r="C370" s="43">
        <v>4301020222</v>
      </c>
      <c r="D370" s="95">
        <v>4607091388930</v>
      </c>
      <c r="E370" s="96"/>
      <c r="F370" s="45">
        <v>0.88</v>
      </c>
      <c r="G370" s="46">
        <v>6</v>
      </c>
      <c r="H370" s="45">
        <v>5.28</v>
      </c>
      <c r="I370" s="45">
        <v>5.64</v>
      </c>
      <c r="J370" s="46">
        <v>104</v>
      </c>
      <c r="K370" s="47" t="s">
        <v>110</v>
      </c>
      <c r="L370" s="46">
        <v>55</v>
      </c>
      <c r="M370" s="111" t="s">
        <v>679</v>
      </c>
      <c r="N370" s="101"/>
      <c r="O370" s="101"/>
      <c r="P370" s="101"/>
      <c r="Q370" s="102"/>
      <c r="R370" s="48"/>
      <c r="S370" s="48"/>
      <c r="T370" s="49" t="s">
        <v>65</v>
      </c>
      <c r="U370" s="58">
        <v>32</v>
      </c>
      <c r="V370" s="51">
        <f>IFERROR(IF(U370="",0,CEILING((U370/$I370),1)*$I370),"")</f>
        <v>33.839999999999996</v>
      </c>
      <c r="W370" s="52">
        <f>IFERROR(IF(V370=0,"",ROUNDUP(V370/H370,0)*0.01196),"")</f>
        <v>8.3720000000000003E-2</v>
      </c>
      <c r="X370" s="53"/>
      <c r="Y370" s="54"/>
    </row>
    <row r="371" spans="1:25" x14ac:dyDescent="0.25">
      <c r="A371" s="7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9"/>
      <c r="M371" s="82" t="s">
        <v>66</v>
      </c>
      <c r="N371" s="83"/>
      <c r="O371" s="83"/>
      <c r="P371" s="83"/>
      <c r="Q371" s="83"/>
      <c r="R371" s="83"/>
      <c r="S371" s="84"/>
      <c r="T371" s="55" t="s">
        <v>67</v>
      </c>
      <c r="U371" s="56">
        <f>IFERROR(U370/H370,"0")</f>
        <v>6.0606060606060606</v>
      </c>
      <c r="V371" s="56">
        <f>IFERROR(V370/H370,"0")</f>
        <v>6.4090909090909083</v>
      </c>
      <c r="W371" s="56">
        <f>IFERROR(IF(W370="",0,W370),"0")</f>
        <v>8.3720000000000003E-2</v>
      </c>
      <c r="X371" s="57"/>
      <c r="Y371" s="57"/>
    </row>
    <row r="372" spans="1:25" x14ac:dyDescent="0.2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1"/>
      <c r="M372" s="82" t="s">
        <v>66</v>
      </c>
      <c r="N372" s="83"/>
      <c r="O372" s="83"/>
      <c r="P372" s="83"/>
      <c r="Q372" s="83"/>
      <c r="R372" s="83"/>
      <c r="S372" s="84"/>
      <c r="T372" s="55" t="s">
        <v>65</v>
      </c>
      <c r="U372" s="56">
        <f>IFERROR(SUM(U370:U370),"0")</f>
        <v>32</v>
      </c>
      <c r="V372" s="56">
        <f>IFERROR(SUM(V370:V370),"0")</f>
        <v>33.839999999999996</v>
      </c>
      <c r="W372" s="55"/>
      <c r="X372" s="57"/>
      <c r="Y372" s="57"/>
    </row>
    <row r="373" spans="1:25" x14ac:dyDescent="0.25">
      <c r="A373" s="93" t="s">
        <v>60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42"/>
      <c r="Y373" s="42"/>
    </row>
    <row r="374" spans="1:25" x14ac:dyDescent="0.25">
      <c r="A374" s="44" t="s">
        <v>680</v>
      </c>
      <c r="B374" s="44" t="s">
        <v>681</v>
      </c>
      <c r="C374" s="43">
        <v>4301031217</v>
      </c>
      <c r="D374" s="95">
        <v>4680115882102</v>
      </c>
      <c r="E374" s="96"/>
      <c r="F374" s="45">
        <v>0.6</v>
      </c>
      <c r="G374" s="46">
        <v>6</v>
      </c>
      <c r="H374" s="45">
        <v>3.6</v>
      </c>
      <c r="I374" s="45">
        <v>3.81</v>
      </c>
      <c r="J374" s="46">
        <v>120</v>
      </c>
      <c r="K374" s="47" t="s">
        <v>63</v>
      </c>
      <c r="L374" s="46">
        <v>55</v>
      </c>
      <c r="M374" s="99" t="s">
        <v>682</v>
      </c>
      <c r="N374" s="98"/>
      <c r="O374" s="98"/>
      <c r="P374" s="98"/>
      <c r="Q374" s="96"/>
      <c r="R374" s="48"/>
      <c r="S374" s="48"/>
      <c r="T374" s="49" t="s">
        <v>65</v>
      </c>
      <c r="U374" s="50">
        <v>0</v>
      </c>
      <c r="V374" s="51">
        <f>IFERROR(IF(U374="",0,CEILING((U374/$I374),1)*$I374),"")</f>
        <v>0</v>
      </c>
      <c r="W374" s="52" t="str">
        <f>IFERROR(IF(V374=0,"",ROUNDUP(V374/H374,0)*0.00937),"")</f>
        <v/>
      </c>
      <c r="X374" s="53"/>
      <c r="Y374" s="54" t="s">
        <v>325</v>
      </c>
    </row>
    <row r="375" spans="1:25" x14ac:dyDescent="0.25">
      <c r="A375" s="44" t="s">
        <v>683</v>
      </c>
      <c r="B375" s="44" t="s">
        <v>684</v>
      </c>
      <c r="C375" s="43">
        <v>4301031216</v>
      </c>
      <c r="D375" s="95">
        <v>4680115882096</v>
      </c>
      <c r="E375" s="96"/>
      <c r="F375" s="45">
        <v>0.6</v>
      </c>
      <c r="G375" s="46">
        <v>6</v>
      </c>
      <c r="H375" s="45">
        <v>3.6</v>
      </c>
      <c r="I375" s="45">
        <v>3.81</v>
      </c>
      <c r="J375" s="46">
        <v>120</v>
      </c>
      <c r="K375" s="47" t="s">
        <v>63</v>
      </c>
      <c r="L375" s="46">
        <v>55</v>
      </c>
      <c r="M375" s="99" t="s">
        <v>685</v>
      </c>
      <c r="N375" s="98"/>
      <c r="O375" s="98"/>
      <c r="P375" s="98"/>
      <c r="Q375" s="96"/>
      <c r="R375" s="48"/>
      <c r="S375" s="48"/>
      <c r="T375" s="49" t="s">
        <v>65</v>
      </c>
      <c r="U375" s="50">
        <v>0</v>
      </c>
      <c r="V375" s="51">
        <f>IFERROR(IF(U375="",0,CEILING((U375/$I375),1)*$I375),"")</f>
        <v>0</v>
      </c>
      <c r="W375" s="52" t="str">
        <f>IFERROR(IF(V375=0,"",ROUNDUP(V375/H375,0)*0.00937),"")</f>
        <v/>
      </c>
      <c r="X375" s="53"/>
      <c r="Y375" s="54" t="s">
        <v>325</v>
      </c>
    </row>
    <row r="376" spans="1:25" x14ac:dyDescent="0.25">
      <c r="A376" s="44" t="s">
        <v>686</v>
      </c>
      <c r="B376" s="44" t="s">
        <v>687</v>
      </c>
      <c r="C376" s="43">
        <v>4301031198</v>
      </c>
      <c r="D376" s="95">
        <v>4607091383348</v>
      </c>
      <c r="E376" s="96"/>
      <c r="F376" s="45">
        <v>0.88</v>
      </c>
      <c r="G376" s="46">
        <v>6</v>
      </c>
      <c r="H376" s="45">
        <v>5.28</v>
      </c>
      <c r="I376" s="45">
        <v>5.64</v>
      </c>
      <c r="J376" s="46">
        <v>104</v>
      </c>
      <c r="K376" s="47" t="s">
        <v>110</v>
      </c>
      <c r="L376" s="46">
        <v>55</v>
      </c>
      <c r="M376" s="112" t="s">
        <v>688</v>
      </c>
      <c r="N376" s="98"/>
      <c r="O376" s="98"/>
      <c r="P376" s="98"/>
      <c r="Q376" s="96"/>
      <c r="R376" s="48"/>
      <c r="S376" s="48"/>
      <c r="T376" s="49" t="s">
        <v>65</v>
      </c>
      <c r="U376" s="58">
        <v>6</v>
      </c>
      <c r="V376" s="51">
        <f>IFERROR(IF(U376="",0,CEILING((U376/$I376),1)*$I376),"")</f>
        <v>11.28</v>
      </c>
      <c r="W376" s="52">
        <f>IFERROR(IF(V376=0,"",ROUNDUP(V376/H376,0)*0.01196),"")</f>
        <v>3.5880000000000002E-2</v>
      </c>
      <c r="X376" s="53"/>
      <c r="Y376" s="54"/>
    </row>
    <row r="377" spans="1:25" x14ac:dyDescent="0.25">
      <c r="A377" s="44" t="s">
        <v>689</v>
      </c>
      <c r="B377" s="44" t="s">
        <v>690</v>
      </c>
      <c r="C377" s="43">
        <v>4301031188</v>
      </c>
      <c r="D377" s="95">
        <v>4607091383386</v>
      </c>
      <c r="E377" s="96"/>
      <c r="F377" s="45">
        <v>0.88</v>
      </c>
      <c r="G377" s="46">
        <v>6</v>
      </c>
      <c r="H377" s="45">
        <v>5.28</v>
      </c>
      <c r="I377" s="45">
        <v>5.64</v>
      </c>
      <c r="J377" s="46">
        <v>104</v>
      </c>
      <c r="K377" s="47" t="s">
        <v>63</v>
      </c>
      <c r="L377" s="46">
        <v>55</v>
      </c>
      <c r="M377" s="99" t="s">
        <v>691</v>
      </c>
      <c r="N377" s="98"/>
      <c r="O377" s="98"/>
      <c r="P377" s="98"/>
      <c r="Q377" s="96"/>
      <c r="R377" s="48"/>
      <c r="S377" s="48"/>
      <c r="T377" s="49" t="s">
        <v>65</v>
      </c>
      <c r="U377" s="58">
        <v>30</v>
      </c>
      <c r="V377" s="51">
        <f>IFERROR(IF(U377="",0,CEILING((U377/$I377),1)*$I377),"")</f>
        <v>33.839999999999996</v>
      </c>
      <c r="W377" s="52">
        <f>IFERROR(IF(V377=0,"",ROUNDUP(V377/H377,0)*0.01196),"")</f>
        <v>8.3720000000000003E-2</v>
      </c>
      <c r="X377" s="53"/>
      <c r="Y377" s="54"/>
    </row>
    <row r="378" spans="1:25" x14ac:dyDescent="0.25">
      <c r="A378" s="44" t="s">
        <v>692</v>
      </c>
      <c r="B378" s="44" t="s">
        <v>693</v>
      </c>
      <c r="C378" s="43">
        <v>4301031189</v>
      </c>
      <c r="D378" s="95">
        <v>4607091383355</v>
      </c>
      <c r="E378" s="96"/>
      <c r="F378" s="45">
        <v>0.88</v>
      </c>
      <c r="G378" s="46">
        <v>6</v>
      </c>
      <c r="H378" s="45">
        <v>5.28</v>
      </c>
      <c r="I378" s="45">
        <v>5.64</v>
      </c>
      <c r="J378" s="46">
        <v>104</v>
      </c>
      <c r="K378" s="47" t="s">
        <v>63</v>
      </c>
      <c r="L378" s="46">
        <v>55</v>
      </c>
      <c r="M378" s="111" t="s">
        <v>694</v>
      </c>
      <c r="N378" s="101"/>
      <c r="O378" s="101"/>
      <c r="P378" s="101"/>
      <c r="Q378" s="102"/>
      <c r="R378" s="48"/>
      <c r="S378" s="48"/>
      <c r="T378" s="49" t="s">
        <v>65</v>
      </c>
      <c r="U378" s="58">
        <v>180</v>
      </c>
      <c r="V378" s="51">
        <f>IFERROR(IF(U378="",0,CEILING((U378/$I378),1)*$I378),"")</f>
        <v>180.48</v>
      </c>
      <c r="W378" s="52">
        <f>IFERROR(IF(V378=0,"",ROUNDUP(V378/H378,0)*0.01196),"")</f>
        <v>0.41860000000000003</v>
      </c>
      <c r="X378" s="53"/>
      <c r="Y378" s="54"/>
    </row>
    <row r="379" spans="1:25" x14ac:dyDescent="0.25">
      <c r="A379" s="7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9"/>
      <c r="M379" s="82" t="s">
        <v>66</v>
      </c>
      <c r="N379" s="83"/>
      <c r="O379" s="83"/>
      <c r="P379" s="83"/>
      <c r="Q379" s="83"/>
      <c r="R379" s="83"/>
      <c r="S379" s="84"/>
      <c r="T379" s="55" t="s">
        <v>67</v>
      </c>
      <c r="U379" s="56">
        <f>IFERROR(U374/H374,"0")+IFERROR(U375/H375,"0")+IFERROR(U376/H376,"0")+IFERROR(U377/H377,"0")+IFERROR(U378/H378,"0")</f>
        <v>40.909090909090907</v>
      </c>
      <c r="V379" s="56">
        <f>IFERROR(V374/H374,"0")+IFERROR(V375/H375,"0")+IFERROR(V376/H376,"0")+IFERROR(V377/H377,"0")+IFERROR(V378/H378,"0")</f>
        <v>42.727272727272727</v>
      </c>
      <c r="W379" s="56">
        <f>IFERROR(IF(W374="",0,W374),"0")+IFERROR(IF(W375="",0,W375),"0")+IFERROR(IF(W376="",0,W376),"0")+IFERROR(IF(W377="",0,W377),"0")+IFERROR(IF(W378="",0,W378),"0")</f>
        <v>0.53820000000000001</v>
      </c>
      <c r="X379" s="57"/>
      <c r="Y379" s="57"/>
    </row>
    <row r="380" spans="1:25" x14ac:dyDescent="0.2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1"/>
      <c r="M380" s="82" t="s">
        <v>66</v>
      </c>
      <c r="N380" s="83"/>
      <c r="O380" s="83"/>
      <c r="P380" s="83"/>
      <c r="Q380" s="83"/>
      <c r="R380" s="83"/>
      <c r="S380" s="84"/>
      <c r="T380" s="55" t="s">
        <v>65</v>
      </c>
      <c r="U380" s="56">
        <f>IFERROR(SUM(U374:U378),"0")</f>
        <v>216</v>
      </c>
      <c r="V380" s="56">
        <f>IFERROR(SUM(V374:V378),"0")</f>
        <v>225.6</v>
      </c>
      <c r="W380" s="55"/>
      <c r="X380" s="57"/>
      <c r="Y380" s="57"/>
    </row>
    <row r="381" spans="1:25" x14ac:dyDescent="0.25">
      <c r="A381" s="93" t="s">
        <v>68</v>
      </c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42"/>
      <c r="Y381" s="42"/>
    </row>
    <row r="382" spans="1:25" x14ac:dyDescent="0.25">
      <c r="A382" s="44" t="s">
        <v>695</v>
      </c>
      <c r="B382" s="44" t="s">
        <v>696</v>
      </c>
      <c r="C382" s="43">
        <v>4301051230</v>
      </c>
      <c r="D382" s="95">
        <v>4607091383409</v>
      </c>
      <c r="E382" s="96"/>
      <c r="F382" s="45">
        <v>1.3</v>
      </c>
      <c r="G382" s="46">
        <v>6</v>
      </c>
      <c r="H382" s="45">
        <v>7.8</v>
      </c>
      <c r="I382" s="45">
        <v>8.3460000000000001</v>
      </c>
      <c r="J382" s="46">
        <v>56</v>
      </c>
      <c r="K382" s="47" t="s">
        <v>63</v>
      </c>
      <c r="L382" s="46">
        <v>45</v>
      </c>
      <c r="M382" s="99" t="s">
        <v>697</v>
      </c>
      <c r="N382" s="98"/>
      <c r="O382" s="98"/>
      <c r="P382" s="98"/>
      <c r="Q382" s="96"/>
      <c r="R382" s="48"/>
      <c r="S382" s="48"/>
      <c r="T382" s="49" t="s">
        <v>65</v>
      </c>
      <c r="U382" s="50">
        <v>0</v>
      </c>
      <c r="V382" s="51">
        <f>IFERROR(IF(U382="",0,CEILING((U382/$I382),1)*$I382),"")</f>
        <v>0</v>
      </c>
      <c r="W382" s="52" t="str">
        <f>IFERROR(IF(V382=0,"",ROUNDUP(V382/H382,0)*0.02175),"")</f>
        <v/>
      </c>
      <c r="X382" s="53"/>
      <c r="Y382" s="54"/>
    </row>
    <row r="383" spans="1:25" x14ac:dyDescent="0.25">
      <c r="A383" s="44" t="s">
        <v>698</v>
      </c>
      <c r="B383" s="44" t="s">
        <v>699</v>
      </c>
      <c r="C383" s="43">
        <v>4301051231</v>
      </c>
      <c r="D383" s="95">
        <v>4607091383416</v>
      </c>
      <c r="E383" s="96"/>
      <c r="F383" s="45">
        <v>1.3</v>
      </c>
      <c r="G383" s="46">
        <v>6</v>
      </c>
      <c r="H383" s="45">
        <v>7.8</v>
      </c>
      <c r="I383" s="45">
        <v>8.3460000000000001</v>
      </c>
      <c r="J383" s="46">
        <v>56</v>
      </c>
      <c r="K383" s="47" t="s">
        <v>63</v>
      </c>
      <c r="L383" s="46">
        <v>45</v>
      </c>
      <c r="M383" s="100" t="s">
        <v>700</v>
      </c>
      <c r="N383" s="101"/>
      <c r="O383" s="101"/>
      <c r="P383" s="101"/>
      <c r="Q383" s="102"/>
      <c r="R383" s="48"/>
      <c r="S383" s="48"/>
      <c r="T383" s="49" t="s">
        <v>65</v>
      </c>
      <c r="U383" s="50">
        <v>0</v>
      </c>
      <c r="V383" s="51">
        <f>IFERROR(IF(U383="",0,CEILING((U383/$I383),1)*$I383),"")</f>
        <v>0</v>
      </c>
      <c r="W383" s="52" t="str">
        <f>IFERROR(IF(V383=0,"",ROUNDUP(V383/H383,0)*0.02175),"")</f>
        <v/>
      </c>
      <c r="X383" s="53"/>
      <c r="Y383" s="54"/>
    </row>
    <row r="384" spans="1:25" x14ac:dyDescent="0.25">
      <c r="A384" s="109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9"/>
      <c r="M384" s="82" t="s">
        <v>66</v>
      </c>
      <c r="N384" s="83"/>
      <c r="O384" s="83"/>
      <c r="P384" s="83"/>
      <c r="Q384" s="83"/>
      <c r="R384" s="83"/>
      <c r="S384" s="84"/>
      <c r="T384" s="55" t="s">
        <v>67</v>
      </c>
      <c r="U384" s="56">
        <f>IFERROR(U382/H382,"0")+IFERROR(U383/H383,"0")</f>
        <v>0</v>
      </c>
      <c r="V384" s="56">
        <f>IFERROR(V382/H382,"0")+IFERROR(V383/H383,"0")</f>
        <v>0</v>
      </c>
      <c r="W384" s="56">
        <f>IFERROR(IF(W382="",0,W382),"0")+IFERROR(IF(W383="",0,W383),"0")</f>
        <v>0</v>
      </c>
      <c r="X384" s="57"/>
      <c r="Y384" s="57"/>
    </row>
    <row r="385" spans="1:25" x14ac:dyDescent="0.2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110"/>
      <c r="M385" s="82" t="s">
        <v>66</v>
      </c>
      <c r="N385" s="83"/>
      <c r="O385" s="83"/>
      <c r="P385" s="83"/>
      <c r="Q385" s="83"/>
      <c r="R385" s="83"/>
      <c r="S385" s="84"/>
      <c r="T385" s="55" t="s">
        <v>65</v>
      </c>
      <c r="U385" s="56">
        <f>IFERROR(SUM(U382:U383),"0")</f>
        <v>0</v>
      </c>
      <c r="V385" s="56">
        <f>IFERROR(SUM(V382:V383),"0")</f>
        <v>0</v>
      </c>
      <c r="W385" s="55"/>
      <c r="X385" s="57"/>
      <c r="Y385" s="57"/>
    </row>
    <row r="386" spans="1:25" ht="20.25" customHeight="1" x14ac:dyDescent="0.25">
      <c r="A386" s="105" t="s">
        <v>701</v>
      </c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59"/>
      <c r="Y386" s="59"/>
    </row>
    <row r="387" spans="1:25" x14ac:dyDescent="0.25">
      <c r="A387" s="107" t="s">
        <v>702</v>
      </c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41"/>
      <c r="Y387" s="41"/>
    </row>
    <row r="388" spans="1:25" x14ac:dyDescent="0.25">
      <c r="A388" s="93" t="s">
        <v>116</v>
      </c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42"/>
      <c r="Y388" s="42"/>
    </row>
    <row r="389" spans="1:25" x14ac:dyDescent="0.25">
      <c r="A389" s="44" t="s">
        <v>703</v>
      </c>
      <c r="B389" s="44" t="s">
        <v>704</v>
      </c>
      <c r="C389" s="43">
        <v>4301011434</v>
      </c>
      <c r="D389" s="95">
        <v>4680115881099</v>
      </c>
      <c r="E389" s="96"/>
      <c r="F389" s="45">
        <v>1.5</v>
      </c>
      <c r="G389" s="46">
        <v>8</v>
      </c>
      <c r="H389" s="45">
        <v>12</v>
      </c>
      <c r="I389" s="45">
        <v>12.48</v>
      </c>
      <c r="J389" s="46">
        <v>56</v>
      </c>
      <c r="K389" s="47" t="s">
        <v>110</v>
      </c>
      <c r="L389" s="46">
        <v>50</v>
      </c>
      <c r="M389" s="99" t="s">
        <v>705</v>
      </c>
      <c r="N389" s="98"/>
      <c r="O389" s="98"/>
      <c r="P389" s="98"/>
      <c r="Q389" s="96"/>
      <c r="R389" s="48"/>
      <c r="S389" s="48"/>
      <c r="T389" s="49" t="s">
        <v>65</v>
      </c>
      <c r="U389" s="50">
        <v>0</v>
      </c>
      <c r="V389" s="51">
        <f>IFERROR(IF(U389="",0,CEILING((U389/$I389),1)*$I389),"")</f>
        <v>0</v>
      </c>
      <c r="W389" s="52" t="str">
        <f>IFERROR(IF(V389=0,"",ROUNDUP(V389/H389,0)*0.02175),"")</f>
        <v/>
      </c>
      <c r="X389" s="53"/>
      <c r="Y389" s="54"/>
    </row>
    <row r="390" spans="1:25" x14ac:dyDescent="0.25">
      <c r="A390" s="44" t="s">
        <v>706</v>
      </c>
      <c r="B390" s="44" t="s">
        <v>707</v>
      </c>
      <c r="C390" s="43">
        <v>4301011435</v>
      </c>
      <c r="D390" s="95">
        <v>4680115881150</v>
      </c>
      <c r="E390" s="96"/>
      <c r="F390" s="45">
        <v>1.5</v>
      </c>
      <c r="G390" s="46">
        <v>8</v>
      </c>
      <c r="H390" s="45">
        <v>12</v>
      </c>
      <c r="I390" s="45">
        <v>12.48</v>
      </c>
      <c r="J390" s="46">
        <v>56</v>
      </c>
      <c r="K390" s="47" t="s">
        <v>110</v>
      </c>
      <c r="L390" s="46">
        <v>50</v>
      </c>
      <c r="M390" s="108" t="s">
        <v>708</v>
      </c>
      <c r="N390" s="101"/>
      <c r="O390" s="101"/>
      <c r="P390" s="101"/>
      <c r="Q390" s="102"/>
      <c r="R390" s="48"/>
      <c r="S390" s="48"/>
      <c r="T390" s="49" t="s">
        <v>65</v>
      </c>
      <c r="U390" s="50">
        <v>0</v>
      </c>
      <c r="V390" s="51">
        <f>IFERROR(IF(U390="",0,CEILING((U390/$I390),1)*$I390),"")</f>
        <v>0</v>
      </c>
      <c r="W390" s="52" t="str">
        <f>IFERROR(IF(V390=0,"",ROUNDUP(V390/H390,0)*0.02175),"")</f>
        <v/>
      </c>
      <c r="X390" s="53"/>
      <c r="Y390" s="54"/>
    </row>
    <row r="391" spans="1:25" x14ac:dyDescent="0.25">
      <c r="A391" s="7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9"/>
      <c r="M391" s="82" t="s">
        <v>66</v>
      </c>
      <c r="N391" s="83"/>
      <c r="O391" s="83"/>
      <c r="P391" s="83"/>
      <c r="Q391" s="83"/>
      <c r="R391" s="83"/>
      <c r="S391" s="84"/>
      <c r="T391" s="55" t="s">
        <v>67</v>
      </c>
      <c r="U391" s="56">
        <f>IFERROR(U389/H389,"0")+IFERROR(U390/H390,"0")</f>
        <v>0</v>
      </c>
      <c r="V391" s="56">
        <f>IFERROR(V389/H389,"0")+IFERROR(V390/H390,"0")</f>
        <v>0</v>
      </c>
      <c r="W391" s="56">
        <f>IFERROR(IF(W389="",0,W389),"0")+IFERROR(IF(W390="",0,W390),"0")</f>
        <v>0</v>
      </c>
      <c r="X391" s="57"/>
      <c r="Y391" s="57"/>
    </row>
    <row r="392" spans="1:25" x14ac:dyDescent="0.2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1"/>
      <c r="M392" s="82" t="s">
        <v>66</v>
      </c>
      <c r="N392" s="83"/>
      <c r="O392" s="83"/>
      <c r="P392" s="83"/>
      <c r="Q392" s="83"/>
      <c r="R392" s="83"/>
      <c r="S392" s="84"/>
      <c r="T392" s="55" t="s">
        <v>65</v>
      </c>
      <c r="U392" s="56">
        <f>IFERROR(SUM(U389:U390),"0")</f>
        <v>0</v>
      </c>
      <c r="V392" s="56">
        <f>IFERROR(SUM(V389:V390),"0")</f>
        <v>0</v>
      </c>
      <c r="W392" s="55"/>
      <c r="X392" s="57"/>
      <c r="Y392" s="57"/>
    </row>
    <row r="393" spans="1:25" x14ac:dyDescent="0.25">
      <c r="A393" s="93" t="s">
        <v>107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42"/>
      <c r="Y393" s="42"/>
    </row>
    <row r="394" spans="1:25" x14ac:dyDescent="0.25">
      <c r="A394" s="44" t="s">
        <v>709</v>
      </c>
      <c r="B394" s="44" t="s">
        <v>710</v>
      </c>
      <c r="C394" s="43">
        <v>4301020230</v>
      </c>
      <c r="D394" s="95">
        <v>4680115881112</v>
      </c>
      <c r="E394" s="96"/>
      <c r="F394" s="45">
        <v>1.35</v>
      </c>
      <c r="G394" s="46">
        <v>8</v>
      </c>
      <c r="H394" s="45">
        <v>10.8</v>
      </c>
      <c r="I394" s="45">
        <v>11.28</v>
      </c>
      <c r="J394" s="46">
        <v>56</v>
      </c>
      <c r="K394" s="47" t="s">
        <v>110</v>
      </c>
      <c r="L394" s="46">
        <v>50</v>
      </c>
      <c r="M394" s="103" t="s">
        <v>711</v>
      </c>
      <c r="N394" s="98"/>
      <c r="O394" s="98"/>
      <c r="P394" s="98"/>
      <c r="Q394" s="96"/>
      <c r="R394" s="48"/>
      <c r="S394" s="48"/>
      <c r="T394" s="49" t="s">
        <v>65</v>
      </c>
      <c r="U394" s="50">
        <v>150</v>
      </c>
      <c r="V394" s="51">
        <f>IFERROR(IF(U394="",0,CEILING((U394/$I394),1)*$I394),"")</f>
        <v>157.91999999999999</v>
      </c>
      <c r="W394" s="52">
        <f>IFERROR(IF(V394=0,"",ROUNDUP(V394/H394,0)*0.02175),"")</f>
        <v>0.32624999999999998</v>
      </c>
      <c r="X394" s="53"/>
      <c r="Y394" s="54"/>
    </row>
    <row r="395" spans="1:25" x14ac:dyDescent="0.25">
      <c r="A395" s="44" t="s">
        <v>712</v>
      </c>
      <c r="B395" s="44" t="s">
        <v>713</v>
      </c>
      <c r="C395" s="43">
        <v>4301020231</v>
      </c>
      <c r="D395" s="95">
        <v>4680115881129</v>
      </c>
      <c r="E395" s="96"/>
      <c r="F395" s="45">
        <v>1.8</v>
      </c>
      <c r="G395" s="46">
        <v>6</v>
      </c>
      <c r="H395" s="45">
        <v>10.8</v>
      </c>
      <c r="I395" s="45">
        <v>11.28</v>
      </c>
      <c r="J395" s="46">
        <v>56</v>
      </c>
      <c r="K395" s="47" t="s">
        <v>110</v>
      </c>
      <c r="L395" s="46">
        <v>50</v>
      </c>
      <c r="M395" s="100" t="s">
        <v>714</v>
      </c>
      <c r="N395" s="101"/>
      <c r="O395" s="101"/>
      <c r="P395" s="101"/>
      <c r="Q395" s="102"/>
      <c r="R395" s="48"/>
      <c r="S395" s="48"/>
      <c r="T395" s="49" t="s">
        <v>65</v>
      </c>
      <c r="U395" s="50">
        <v>0</v>
      </c>
      <c r="V395" s="51">
        <f>IFERROR(IF(U395="",0,CEILING((U395/$I395),1)*$I395),"")</f>
        <v>0</v>
      </c>
      <c r="W395" s="52" t="str">
        <f>IFERROR(IF(V395=0,"",ROUNDUP(V395/H395,0)*0.02175),"")</f>
        <v/>
      </c>
      <c r="X395" s="53"/>
      <c r="Y395" s="54"/>
    </row>
    <row r="396" spans="1:25" x14ac:dyDescent="0.25">
      <c r="A396" s="7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9"/>
      <c r="M396" s="82" t="s">
        <v>66</v>
      </c>
      <c r="N396" s="83"/>
      <c r="O396" s="83"/>
      <c r="P396" s="83"/>
      <c r="Q396" s="83"/>
      <c r="R396" s="83"/>
      <c r="S396" s="84"/>
      <c r="T396" s="55" t="s">
        <v>67</v>
      </c>
      <c r="U396" s="56">
        <f>IFERROR(U394/H394,"0")+IFERROR(U395/H395,"0")</f>
        <v>13.888888888888888</v>
      </c>
      <c r="V396" s="56">
        <f>IFERROR(V394/H394,"0")+IFERROR(V395/H395,"0")</f>
        <v>14.62222222222222</v>
      </c>
      <c r="W396" s="56">
        <f>IFERROR(IF(W394="",0,W394),"0")+IFERROR(IF(W395="",0,W395),"0")</f>
        <v>0.32624999999999998</v>
      </c>
      <c r="X396" s="57"/>
      <c r="Y396" s="57"/>
    </row>
    <row r="397" spans="1:25" x14ac:dyDescent="0.2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1"/>
      <c r="M397" s="82" t="s">
        <v>66</v>
      </c>
      <c r="N397" s="83"/>
      <c r="O397" s="83"/>
      <c r="P397" s="83"/>
      <c r="Q397" s="83"/>
      <c r="R397" s="83"/>
      <c r="S397" s="84"/>
      <c r="T397" s="55" t="s">
        <v>65</v>
      </c>
      <c r="U397" s="56">
        <f>IFERROR(SUM(U394:U395),"0")</f>
        <v>150</v>
      </c>
      <c r="V397" s="56">
        <f>IFERROR(SUM(V394:V395),"0")</f>
        <v>157.91999999999999</v>
      </c>
      <c r="W397" s="55"/>
      <c r="X397" s="57"/>
      <c r="Y397" s="57"/>
    </row>
    <row r="398" spans="1:25" x14ac:dyDescent="0.25">
      <c r="A398" s="93" t="s">
        <v>60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42"/>
      <c r="Y398" s="42"/>
    </row>
    <row r="399" spans="1:25" x14ac:dyDescent="0.25">
      <c r="A399" s="44" t="s">
        <v>715</v>
      </c>
      <c r="B399" s="44" t="s">
        <v>716</v>
      </c>
      <c r="C399" s="43">
        <v>4301031192</v>
      </c>
      <c r="D399" s="95">
        <v>4680115881167</v>
      </c>
      <c r="E399" s="96"/>
      <c r="F399" s="45">
        <v>0.63</v>
      </c>
      <c r="G399" s="46">
        <v>6</v>
      </c>
      <c r="H399" s="45">
        <v>3.78</v>
      </c>
      <c r="I399" s="45">
        <v>4.04</v>
      </c>
      <c r="J399" s="46">
        <v>156</v>
      </c>
      <c r="K399" s="47" t="s">
        <v>63</v>
      </c>
      <c r="L399" s="46">
        <v>40</v>
      </c>
      <c r="M399" s="103" t="s">
        <v>717</v>
      </c>
      <c r="N399" s="98"/>
      <c r="O399" s="98"/>
      <c r="P399" s="98"/>
      <c r="Q399" s="96"/>
      <c r="R399" s="48"/>
      <c r="S399" s="48"/>
      <c r="T399" s="49" t="s">
        <v>65</v>
      </c>
      <c r="U399" s="50">
        <v>0</v>
      </c>
      <c r="V399" s="51">
        <f>IFERROR(IF(U399="",0,CEILING((U399/$I399),1)*$I399),"")</f>
        <v>0</v>
      </c>
      <c r="W399" s="52" t="str">
        <f>IFERROR(IF(V399=0,"",ROUNDUP(V399/H399,0)*0.00753),"")</f>
        <v/>
      </c>
      <c r="X399" s="53"/>
      <c r="Y399" s="54"/>
    </row>
    <row r="400" spans="1:25" x14ac:dyDescent="0.25">
      <c r="A400" s="44" t="s">
        <v>718</v>
      </c>
      <c r="B400" s="44" t="s">
        <v>719</v>
      </c>
      <c r="C400" s="43">
        <v>4301031193</v>
      </c>
      <c r="D400" s="95">
        <v>4680115881136</v>
      </c>
      <c r="E400" s="96"/>
      <c r="F400" s="45">
        <v>0.63</v>
      </c>
      <c r="G400" s="46">
        <v>6</v>
      </c>
      <c r="H400" s="45">
        <v>3.78</v>
      </c>
      <c r="I400" s="45">
        <v>4.04</v>
      </c>
      <c r="J400" s="46">
        <v>156</v>
      </c>
      <c r="K400" s="47" t="s">
        <v>63</v>
      </c>
      <c r="L400" s="46">
        <v>40</v>
      </c>
      <c r="M400" s="104" t="s">
        <v>720</v>
      </c>
      <c r="N400" s="101"/>
      <c r="O400" s="101"/>
      <c r="P400" s="101"/>
      <c r="Q400" s="102"/>
      <c r="R400" s="48"/>
      <c r="S400" s="48"/>
      <c r="T400" s="49" t="s">
        <v>65</v>
      </c>
      <c r="U400" s="50">
        <v>0</v>
      </c>
      <c r="V400" s="51">
        <f>IFERROR(IF(U400="",0,CEILING((U400/$I400),1)*$I400),"")</f>
        <v>0</v>
      </c>
      <c r="W400" s="52" t="str">
        <f>IFERROR(IF(V400=0,"",ROUNDUP(V400/H400,0)*0.00753),"")</f>
        <v/>
      </c>
      <c r="X400" s="53"/>
      <c r="Y400" s="54"/>
    </row>
    <row r="401" spans="1:25" x14ac:dyDescent="0.25">
      <c r="A401" s="7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9"/>
      <c r="M401" s="82" t="s">
        <v>66</v>
      </c>
      <c r="N401" s="83"/>
      <c r="O401" s="83"/>
      <c r="P401" s="83"/>
      <c r="Q401" s="83"/>
      <c r="R401" s="83"/>
      <c r="S401" s="84"/>
      <c r="T401" s="55" t="s">
        <v>67</v>
      </c>
      <c r="U401" s="56">
        <f>IFERROR(U399/H399,"0")+IFERROR(U400/H400,"0")</f>
        <v>0</v>
      </c>
      <c r="V401" s="56">
        <f>IFERROR(V399/H399,"0")+IFERROR(V400/H400,"0")</f>
        <v>0</v>
      </c>
      <c r="W401" s="56">
        <f>IFERROR(IF(W399="",0,W399),"0")+IFERROR(IF(W400="",0,W400),"0")</f>
        <v>0</v>
      </c>
      <c r="X401" s="57"/>
      <c r="Y401" s="57"/>
    </row>
    <row r="402" spans="1:25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1"/>
      <c r="M402" s="82" t="s">
        <v>66</v>
      </c>
      <c r="N402" s="83"/>
      <c r="O402" s="83"/>
      <c r="P402" s="83"/>
      <c r="Q402" s="83"/>
      <c r="R402" s="83"/>
      <c r="S402" s="84"/>
      <c r="T402" s="55" t="s">
        <v>65</v>
      </c>
      <c r="U402" s="56">
        <f>IFERROR(SUM(U399:U400),"0")</f>
        <v>0</v>
      </c>
      <c r="V402" s="56">
        <f>IFERROR(SUM(V399:V400),"0")</f>
        <v>0</v>
      </c>
      <c r="W402" s="55"/>
      <c r="X402" s="57"/>
      <c r="Y402" s="57"/>
    </row>
    <row r="403" spans="1:25" x14ac:dyDescent="0.25">
      <c r="A403" s="93" t="s">
        <v>68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42"/>
      <c r="Y403" s="42"/>
    </row>
    <row r="404" spans="1:25" x14ac:dyDescent="0.25">
      <c r="A404" s="44" t="s">
        <v>721</v>
      </c>
      <c r="B404" s="44" t="s">
        <v>722</v>
      </c>
      <c r="C404" s="43">
        <v>4301051383</v>
      </c>
      <c r="D404" s="95">
        <v>4680115881143</v>
      </c>
      <c r="E404" s="96"/>
      <c r="F404" s="45">
        <v>1.3</v>
      </c>
      <c r="G404" s="46">
        <v>6</v>
      </c>
      <c r="H404" s="45">
        <v>7.8</v>
      </c>
      <c r="I404" s="45">
        <v>8.3640000000000008</v>
      </c>
      <c r="J404" s="46">
        <v>56</v>
      </c>
      <c r="K404" s="47" t="s">
        <v>63</v>
      </c>
      <c r="L404" s="46">
        <v>40</v>
      </c>
      <c r="M404" s="97" t="s">
        <v>723</v>
      </c>
      <c r="N404" s="98"/>
      <c r="O404" s="98"/>
      <c r="P404" s="98"/>
      <c r="Q404" s="96"/>
      <c r="R404" s="48"/>
      <c r="S404" s="48"/>
      <c r="T404" s="49" t="s">
        <v>65</v>
      </c>
      <c r="U404" s="50">
        <v>0</v>
      </c>
      <c r="V404" s="51">
        <f>IFERROR(IF(U404="",0,CEILING((U404/$I404),1)*$I404),"")</f>
        <v>0</v>
      </c>
      <c r="W404" s="52" t="str">
        <f>IFERROR(IF(V404=0,"",ROUNDUP(V404/H404,0)*0.02175),"")</f>
        <v/>
      </c>
      <c r="X404" s="53"/>
      <c r="Y404" s="54"/>
    </row>
    <row r="405" spans="1:25" x14ac:dyDescent="0.25">
      <c r="A405" s="44" t="s">
        <v>724</v>
      </c>
      <c r="B405" s="44" t="s">
        <v>725</v>
      </c>
      <c r="C405" s="43">
        <v>4301051381</v>
      </c>
      <c r="D405" s="95">
        <v>4680115881068</v>
      </c>
      <c r="E405" s="96"/>
      <c r="F405" s="45">
        <v>1.3</v>
      </c>
      <c r="G405" s="46">
        <v>6</v>
      </c>
      <c r="H405" s="45">
        <v>7.8</v>
      </c>
      <c r="I405" s="45">
        <v>8.2799999999999994</v>
      </c>
      <c r="J405" s="46">
        <v>56</v>
      </c>
      <c r="K405" s="47" t="s">
        <v>63</v>
      </c>
      <c r="L405" s="46">
        <v>30</v>
      </c>
      <c r="M405" s="99" t="s">
        <v>726</v>
      </c>
      <c r="N405" s="98"/>
      <c r="O405" s="98"/>
      <c r="P405" s="98"/>
      <c r="Q405" s="96"/>
      <c r="R405" s="48"/>
      <c r="S405" s="48"/>
      <c r="T405" s="49" t="s">
        <v>65</v>
      </c>
      <c r="U405" s="50">
        <v>0</v>
      </c>
      <c r="V405" s="51">
        <f>IFERROR(IF(U405="",0,CEILING((U405/$I405),1)*$I405),"")</f>
        <v>0</v>
      </c>
      <c r="W405" s="52" t="str">
        <f>IFERROR(IF(V405=0,"",ROUNDUP(V405/H405,0)*0.02175),"")</f>
        <v/>
      </c>
      <c r="X405" s="53"/>
      <c r="Y405" s="54"/>
    </row>
    <row r="406" spans="1:25" x14ac:dyDescent="0.25">
      <c r="A406" s="44" t="s">
        <v>727</v>
      </c>
      <c r="B406" s="44" t="s">
        <v>728</v>
      </c>
      <c r="C406" s="43">
        <v>4301051382</v>
      </c>
      <c r="D406" s="95">
        <v>4680115881075</v>
      </c>
      <c r="E406" s="96"/>
      <c r="F406" s="45">
        <v>0.5</v>
      </c>
      <c r="G406" s="46">
        <v>6</v>
      </c>
      <c r="H406" s="45">
        <v>3</v>
      </c>
      <c r="I406" s="45">
        <v>3.2</v>
      </c>
      <c r="J406" s="46">
        <v>156</v>
      </c>
      <c r="K406" s="47" t="s">
        <v>63</v>
      </c>
      <c r="L406" s="46">
        <v>30</v>
      </c>
      <c r="M406" s="100" t="s">
        <v>729</v>
      </c>
      <c r="N406" s="101"/>
      <c r="O406" s="101"/>
      <c r="P406" s="101"/>
      <c r="Q406" s="102"/>
      <c r="R406" s="48"/>
      <c r="S406" s="48"/>
      <c r="T406" s="49" t="s">
        <v>65</v>
      </c>
      <c r="U406" s="50">
        <v>0</v>
      </c>
      <c r="V406" s="51">
        <f>IFERROR(IF(U406="",0,CEILING((U406/$I406),1)*$I406),"")</f>
        <v>0</v>
      </c>
      <c r="W406" s="52" t="str">
        <f>IFERROR(IF(V406=0,"",ROUNDUP(V406/H406,0)*0.00753),"")</f>
        <v/>
      </c>
      <c r="X406" s="53"/>
      <c r="Y406" s="54"/>
    </row>
    <row r="407" spans="1:25" x14ac:dyDescent="0.25">
      <c r="A407" s="7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9"/>
      <c r="M407" s="82" t="s">
        <v>66</v>
      </c>
      <c r="N407" s="83"/>
      <c r="O407" s="83"/>
      <c r="P407" s="83"/>
      <c r="Q407" s="83"/>
      <c r="R407" s="83"/>
      <c r="S407" s="84"/>
      <c r="T407" s="55" t="s">
        <v>67</v>
      </c>
      <c r="U407" s="56">
        <f>IFERROR(U404/H404,"0")+IFERROR(U405/H405,"0")+IFERROR(U406/H406,"0")</f>
        <v>0</v>
      </c>
      <c r="V407" s="56">
        <f>IFERROR(V404/H404,"0")+IFERROR(V405/H405,"0")+IFERROR(V406/H406,"0")</f>
        <v>0</v>
      </c>
      <c r="W407" s="56">
        <f>IFERROR(IF(W404="",0,W404),"0")+IFERROR(IF(W405="",0,W405),"0")+IFERROR(IF(W406="",0,W406),"0")</f>
        <v>0</v>
      </c>
      <c r="X407" s="57"/>
      <c r="Y407" s="57"/>
    </row>
    <row r="408" spans="1:25" x14ac:dyDescent="0.2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1"/>
      <c r="M408" s="82" t="s">
        <v>66</v>
      </c>
      <c r="N408" s="83"/>
      <c r="O408" s="83"/>
      <c r="P408" s="83"/>
      <c r="Q408" s="83"/>
      <c r="R408" s="83"/>
      <c r="S408" s="84"/>
      <c r="T408" s="55" t="s">
        <v>65</v>
      </c>
      <c r="U408" s="56">
        <f>IFERROR(SUM(U404:U406),"0")</f>
        <v>0</v>
      </c>
      <c r="V408" s="56">
        <f>IFERROR(SUM(V404:V406),"0")</f>
        <v>0</v>
      </c>
      <c r="W408" s="55"/>
      <c r="X408" s="57"/>
      <c r="Y408" s="57"/>
    </row>
    <row r="409" spans="1:25" x14ac:dyDescent="0.25">
      <c r="A409" s="85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6"/>
      <c r="M409" s="87" t="s">
        <v>730</v>
      </c>
      <c r="N409" s="88"/>
      <c r="O409" s="88"/>
      <c r="P409" s="88"/>
      <c r="Q409" s="88"/>
      <c r="R409" s="88"/>
      <c r="S409" s="89"/>
      <c r="T409" s="55" t="s">
        <v>65</v>
      </c>
      <c r="U409" s="56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8876</v>
      </c>
      <c r="V409" s="56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9016.8559999999998</v>
      </c>
      <c r="W409" s="55"/>
      <c r="X409" s="57"/>
      <c r="Y409" s="57"/>
    </row>
    <row r="410" spans="1:25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6"/>
      <c r="M410" s="90" t="s">
        <v>731</v>
      </c>
      <c r="N410" s="91"/>
      <c r="O410" s="91"/>
      <c r="P410" s="91"/>
      <c r="Q410" s="91"/>
      <c r="R410" s="91"/>
      <c r="S410" s="92"/>
      <c r="T410" s="55" t="s">
        <v>65</v>
      </c>
      <c r="U410" s="5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9338.0985712740421</v>
      </c>
      <c r="V410" s="5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9486.7290556097505</v>
      </c>
      <c r="W410" s="55"/>
      <c r="X410" s="57"/>
      <c r="Y410" s="57"/>
    </row>
    <row r="411" spans="1:25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6"/>
      <c r="M411" s="90" t="s">
        <v>732</v>
      </c>
      <c r="N411" s="91"/>
      <c r="O411" s="91"/>
      <c r="P411" s="91"/>
      <c r="Q411" s="91"/>
      <c r="R411" s="91"/>
      <c r="S411" s="92"/>
      <c r="T411" s="55" t="s">
        <v>733</v>
      </c>
      <c r="U411" s="61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16</v>
      </c>
      <c r="V411" s="61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17</v>
      </c>
      <c r="W411" s="55"/>
      <c r="X411" s="57"/>
      <c r="Y411" s="57"/>
    </row>
    <row r="412" spans="1:25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6"/>
      <c r="M412" s="90" t="s">
        <v>734</v>
      </c>
      <c r="N412" s="91"/>
      <c r="O412" s="91"/>
      <c r="P412" s="91"/>
      <c r="Q412" s="91"/>
      <c r="R412" s="91"/>
      <c r="S412" s="92"/>
      <c r="T412" s="55" t="s">
        <v>65</v>
      </c>
      <c r="U412" s="56">
        <f>GrossWeightTotal+PalletQtyTotal*25</f>
        <v>0</v>
      </c>
      <c r="V412" s="56">
        <f>GrossWeightTotalR+PalletQtyTotalR*25</f>
        <v>0</v>
      </c>
      <c r="W412" s="55"/>
      <c r="X412" s="57"/>
      <c r="Y412" s="57"/>
    </row>
    <row r="413" spans="1:25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6"/>
      <c r="M413" s="90" t="s">
        <v>735</v>
      </c>
      <c r="N413" s="91"/>
      <c r="O413" s="91"/>
      <c r="P413" s="91"/>
      <c r="Q413" s="91"/>
      <c r="R413" s="91"/>
      <c r="S413" s="92"/>
      <c r="T413" s="55" t="s">
        <v>733</v>
      </c>
      <c r="U413" s="56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985.51521067893611</v>
      </c>
      <c r="V413" s="56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1007.480711232123</v>
      </c>
      <c r="W413" s="55"/>
      <c r="X413" s="57"/>
      <c r="Y413" s="57"/>
    </row>
    <row r="414" spans="1:25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6"/>
      <c r="M414" s="90" t="s">
        <v>736</v>
      </c>
      <c r="N414" s="91"/>
      <c r="O414" s="91"/>
      <c r="P414" s="91"/>
      <c r="Q414" s="91"/>
      <c r="R414" s="91"/>
      <c r="S414" s="92"/>
      <c r="T414" s="62" t="s">
        <v>737</v>
      </c>
      <c r="U414" s="55"/>
      <c r="V414" s="55"/>
      <c r="W414" s="55">
        <v>12.926080000000001</v>
      </c>
      <c r="X414" s="57"/>
      <c r="Y414" s="57"/>
    </row>
    <row r="415" spans="1:25" ht="15.75" customHeight="1" thickBot="1" x14ac:dyDescent="0.3">
      <c r="A415" s="33"/>
      <c r="B415" s="63"/>
      <c r="C415" s="63"/>
      <c r="D415" s="63"/>
      <c r="E415" s="63"/>
      <c r="F415" s="63"/>
      <c r="G415" s="63"/>
      <c r="H415" s="63"/>
      <c r="I415" s="63"/>
      <c r="J415" s="64"/>
      <c r="K415" s="64"/>
      <c r="L415" s="63"/>
      <c r="M415" s="65"/>
      <c r="N415" s="65"/>
      <c r="O415" s="33"/>
      <c r="P415" s="33"/>
      <c r="Q415" s="66"/>
      <c r="R415" s="66"/>
      <c r="S415" s="66"/>
      <c r="T415" s="66"/>
      <c r="U415" s="33"/>
      <c r="V415" s="33"/>
      <c r="W415" s="33"/>
      <c r="X415" s="33"/>
      <c r="Y415" s="33"/>
    </row>
    <row r="416" spans="1:25" ht="27" customHeight="1" thickTop="1" thickBot="1" x14ac:dyDescent="0.3">
      <c r="A416" s="67" t="s">
        <v>738</v>
      </c>
      <c r="B416" s="69" t="s">
        <v>59</v>
      </c>
      <c r="C416" s="69" t="s">
        <v>105</v>
      </c>
      <c r="D416" s="69" t="s">
        <v>105</v>
      </c>
      <c r="E416" s="69" t="s">
        <v>105</v>
      </c>
      <c r="F416" s="69" t="s">
        <v>105</v>
      </c>
      <c r="G416" s="69" t="s">
        <v>268</v>
      </c>
      <c r="H416" s="69" t="s">
        <v>268</v>
      </c>
      <c r="I416" s="69" t="s">
        <v>268</v>
      </c>
      <c r="J416" s="69" t="s">
        <v>268</v>
      </c>
      <c r="K416" s="69" t="s">
        <v>525</v>
      </c>
      <c r="L416" s="69" t="s">
        <v>525</v>
      </c>
      <c r="M416" s="69" t="s">
        <v>592</v>
      </c>
      <c r="N416" s="69" t="s">
        <v>592</v>
      </c>
      <c r="O416" s="69" t="s">
        <v>658</v>
      </c>
      <c r="P416" s="69" t="s">
        <v>701</v>
      </c>
      <c r="Q416" s="33"/>
      <c r="R416" s="33"/>
      <c r="S416" s="33"/>
      <c r="T416" s="33"/>
      <c r="U416" s="33"/>
      <c r="V416" s="33"/>
      <c r="W416" s="33"/>
      <c r="X416" s="33"/>
      <c r="Y416" s="68"/>
    </row>
    <row r="417" spans="1:25" ht="15.75" customHeight="1" thickTop="1" x14ac:dyDescent="0.25">
      <c r="A417" s="75" t="s">
        <v>739</v>
      </c>
      <c r="B417" s="71" t="s">
        <v>59</v>
      </c>
      <c r="C417" s="71" t="s">
        <v>106</v>
      </c>
      <c r="D417" s="71" t="s">
        <v>115</v>
      </c>
      <c r="E417" s="71" t="s">
        <v>105</v>
      </c>
      <c r="F417" s="71" t="s">
        <v>255</v>
      </c>
      <c r="G417" s="71" t="s">
        <v>269</v>
      </c>
      <c r="H417" s="71" t="s">
        <v>279</v>
      </c>
      <c r="I417" s="71" t="s">
        <v>475</v>
      </c>
      <c r="J417" s="71" t="s">
        <v>499</v>
      </c>
      <c r="K417" s="71" t="s">
        <v>526</v>
      </c>
      <c r="L417" s="71" t="s">
        <v>563</v>
      </c>
      <c r="M417" s="71" t="s">
        <v>593</v>
      </c>
      <c r="N417" s="71" t="s">
        <v>636</v>
      </c>
      <c r="O417" s="71" t="s">
        <v>658</v>
      </c>
      <c r="P417" s="73" t="s">
        <v>702</v>
      </c>
      <c r="Q417" s="33"/>
      <c r="R417" s="33"/>
      <c r="S417" s="33"/>
      <c r="T417" s="33"/>
      <c r="U417" s="33"/>
      <c r="V417" s="33"/>
      <c r="W417" s="33"/>
      <c r="X417" s="33"/>
      <c r="Y417" s="68"/>
    </row>
    <row r="418" spans="1:25" ht="15.75" customHeight="1" thickBot="1" x14ac:dyDescent="0.3">
      <c r="A418" s="7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4"/>
      <c r="Q418" s="33"/>
      <c r="R418" s="33"/>
      <c r="S418" s="33"/>
      <c r="T418" s="33"/>
      <c r="U418" s="33"/>
      <c r="V418" s="33"/>
      <c r="W418" s="33"/>
      <c r="X418" s="33"/>
      <c r="Y418" s="68"/>
    </row>
    <row r="419" spans="1:25" ht="18" customHeight="1" thickTop="1" thickBot="1" x14ac:dyDescent="0.3">
      <c r="A419" s="67" t="s">
        <v>740</v>
      </c>
      <c r="B419" s="70">
        <v>0</v>
      </c>
      <c r="C419" s="70">
        <v>0</v>
      </c>
      <c r="D419" s="70">
        <v>103.5</v>
      </c>
      <c r="E419" s="70">
        <v>134.9</v>
      </c>
      <c r="F419" s="70">
        <v>0</v>
      </c>
      <c r="G419" s="70">
        <v>0</v>
      </c>
      <c r="H419" s="70">
        <v>3881.7</v>
      </c>
      <c r="I419" s="70">
        <v>30</v>
      </c>
      <c r="J419" s="70">
        <v>0</v>
      </c>
      <c r="K419" s="70">
        <v>1065</v>
      </c>
      <c r="L419" s="70">
        <v>0</v>
      </c>
      <c r="M419" s="70">
        <v>0</v>
      </c>
      <c r="N419" s="70">
        <v>0</v>
      </c>
      <c r="O419" s="70">
        <v>85.92</v>
      </c>
      <c r="P419" s="70">
        <v>253.26</v>
      </c>
      <c r="Q419" s="33"/>
      <c r="R419" s="33"/>
      <c r="S419" s="33"/>
      <c r="T419" s="33"/>
      <c r="U419" s="33"/>
      <c r="V419" s="33"/>
      <c r="W419" s="33"/>
      <c r="X419" s="33"/>
      <c r="Y419" s="68"/>
    </row>
    <row r="420" spans="1:25" ht="15.75" customHeight="1" thickTop="1" x14ac:dyDescent="0.25"/>
  </sheetData>
  <mergeCells count="7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A9:C9"/>
    <mergeCell ref="D9:E9"/>
    <mergeCell ref="F9:G9"/>
    <mergeCell ref="H9:I9"/>
    <mergeCell ref="J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N11:O11"/>
    <mergeCell ref="S11:T11"/>
    <mergeCell ref="A12:K12"/>
    <mergeCell ref="N12:O12"/>
    <mergeCell ref="S12:T12"/>
    <mergeCell ref="A13:K13"/>
    <mergeCell ref="N13:O13"/>
    <mergeCell ref="A10:C10"/>
    <mergeCell ref="D10:E10"/>
    <mergeCell ref="F10:G10"/>
    <mergeCell ref="H10:K10"/>
    <mergeCell ref="N10:O10"/>
    <mergeCell ref="S10:T10"/>
    <mergeCell ref="A14:K14"/>
    <mergeCell ref="A15:K15"/>
    <mergeCell ref="M15:Q16"/>
    <mergeCell ref="A17:A18"/>
    <mergeCell ref="B17:B18"/>
    <mergeCell ref="C17:C18"/>
    <mergeCell ref="D17:E18"/>
    <mergeCell ref="J17:J18"/>
    <mergeCell ref="K17:K18"/>
    <mergeCell ref="L17:L18"/>
    <mergeCell ref="A23:L24"/>
    <mergeCell ref="M23:S23"/>
    <mergeCell ref="M24:S24"/>
    <mergeCell ref="A25:W25"/>
    <mergeCell ref="D26:E26"/>
    <mergeCell ref="M26:Q26"/>
    <mergeCell ref="X17:X18"/>
    <mergeCell ref="Y17:Y18"/>
    <mergeCell ref="A19:W19"/>
    <mergeCell ref="A20:W20"/>
    <mergeCell ref="A21:W21"/>
    <mergeCell ref="D22:E22"/>
    <mergeCell ref="M22:Q22"/>
    <mergeCell ref="M17:Q18"/>
    <mergeCell ref="R17:S17"/>
    <mergeCell ref="T17:T18"/>
    <mergeCell ref="U17:U18"/>
    <mergeCell ref="V17:V18"/>
    <mergeCell ref="W17:W18"/>
    <mergeCell ref="D30:E30"/>
    <mergeCell ref="M30:Q30"/>
    <mergeCell ref="D31:E31"/>
    <mergeCell ref="M31:Q31"/>
    <mergeCell ref="A32:L33"/>
    <mergeCell ref="M32:S32"/>
    <mergeCell ref="M33:S33"/>
    <mergeCell ref="D27:E27"/>
    <mergeCell ref="M27:Q27"/>
    <mergeCell ref="D28:E28"/>
    <mergeCell ref="M28:Q28"/>
    <mergeCell ref="D29:E29"/>
    <mergeCell ref="M29:Q29"/>
    <mergeCell ref="A39:W39"/>
    <mergeCell ref="D40:E40"/>
    <mergeCell ref="M40:Q40"/>
    <mergeCell ref="A41:L42"/>
    <mergeCell ref="M41:S41"/>
    <mergeCell ref="M42:S42"/>
    <mergeCell ref="A34:W34"/>
    <mergeCell ref="D35:E35"/>
    <mergeCell ref="M35:Q35"/>
    <mergeCell ref="D36:E36"/>
    <mergeCell ref="M36:Q36"/>
    <mergeCell ref="A37:L38"/>
    <mergeCell ref="M37:S37"/>
    <mergeCell ref="M38:S38"/>
    <mergeCell ref="A47:W47"/>
    <mergeCell ref="A48:W48"/>
    <mergeCell ref="A49:W49"/>
    <mergeCell ref="D50:E50"/>
    <mergeCell ref="M50:Q50"/>
    <mergeCell ref="D51:E51"/>
    <mergeCell ref="M51:Q51"/>
    <mergeCell ref="A43:W43"/>
    <mergeCell ref="D44:E44"/>
    <mergeCell ref="M44:Q44"/>
    <mergeCell ref="A45:L46"/>
    <mergeCell ref="M45:S45"/>
    <mergeCell ref="M46:S46"/>
    <mergeCell ref="D57:E57"/>
    <mergeCell ref="M57:Q57"/>
    <mergeCell ref="D58:E58"/>
    <mergeCell ref="M58:Q58"/>
    <mergeCell ref="A59:L60"/>
    <mergeCell ref="M59:S59"/>
    <mergeCell ref="M60:S60"/>
    <mergeCell ref="A52:L53"/>
    <mergeCell ref="M52:S52"/>
    <mergeCell ref="M53:S53"/>
    <mergeCell ref="A54:W54"/>
    <mergeCell ref="A55:W55"/>
    <mergeCell ref="D56:E56"/>
    <mergeCell ref="M56:Q56"/>
    <mergeCell ref="D65:E65"/>
    <mergeCell ref="M65:Q65"/>
    <mergeCell ref="D66:E66"/>
    <mergeCell ref="M66:Q66"/>
    <mergeCell ref="D67:E67"/>
    <mergeCell ref="M67:Q67"/>
    <mergeCell ref="A61:W61"/>
    <mergeCell ref="A62:W62"/>
    <mergeCell ref="D63:E63"/>
    <mergeCell ref="M63:Q63"/>
    <mergeCell ref="D64:E64"/>
    <mergeCell ref="M64:Q64"/>
    <mergeCell ref="D71:E71"/>
    <mergeCell ref="M71:Q71"/>
    <mergeCell ref="D72:E72"/>
    <mergeCell ref="M72:Q72"/>
    <mergeCell ref="D73:E73"/>
    <mergeCell ref="M73:Q73"/>
    <mergeCell ref="D68:E68"/>
    <mergeCell ref="M68:Q68"/>
    <mergeCell ref="D69:E69"/>
    <mergeCell ref="M69:Q69"/>
    <mergeCell ref="D70:E70"/>
    <mergeCell ref="M70:Q70"/>
    <mergeCell ref="D77:E77"/>
    <mergeCell ref="M77:Q77"/>
    <mergeCell ref="D78:E78"/>
    <mergeCell ref="M78:Q78"/>
    <mergeCell ref="A79:L80"/>
    <mergeCell ref="M79:S79"/>
    <mergeCell ref="M80:S80"/>
    <mergeCell ref="D74:E74"/>
    <mergeCell ref="M74:Q74"/>
    <mergeCell ref="D75:E75"/>
    <mergeCell ref="M75:Q75"/>
    <mergeCell ref="D76:E76"/>
    <mergeCell ref="M76:Q76"/>
    <mergeCell ref="D85:E85"/>
    <mergeCell ref="M85:Q85"/>
    <mergeCell ref="D86:E86"/>
    <mergeCell ref="M86:Q86"/>
    <mergeCell ref="D87:E87"/>
    <mergeCell ref="M87:Q87"/>
    <mergeCell ref="A81:W81"/>
    <mergeCell ref="D82:E82"/>
    <mergeCell ref="M82:Q82"/>
    <mergeCell ref="D83:E83"/>
    <mergeCell ref="M83:Q83"/>
    <mergeCell ref="D84:E84"/>
    <mergeCell ref="M84:Q84"/>
    <mergeCell ref="D92:E92"/>
    <mergeCell ref="M92:Q92"/>
    <mergeCell ref="D93:E93"/>
    <mergeCell ref="M93:Q93"/>
    <mergeCell ref="D94:E94"/>
    <mergeCell ref="M94:Q94"/>
    <mergeCell ref="A88:L89"/>
    <mergeCell ref="M88:S88"/>
    <mergeCell ref="M89:S89"/>
    <mergeCell ref="A90:W90"/>
    <mergeCell ref="D91:E91"/>
    <mergeCell ref="M91:Q91"/>
    <mergeCell ref="D98:E98"/>
    <mergeCell ref="M98:Q98"/>
    <mergeCell ref="D99:E99"/>
    <mergeCell ref="M99:Q99"/>
    <mergeCell ref="A100:L101"/>
    <mergeCell ref="M100:S100"/>
    <mergeCell ref="M101:S101"/>
    <mergeCell ref="D95:E95"/>
    <mergeCell ref="M95:Q95"/>
    <mergeCell ref="D96:E96"/>
    <mergeCell ref="M96:Q96"/>
    <mergeCell ref="D97:E97"/>
    <mergeCell ref="M97:Q97"/>
    <mergeCell ref="D106:E106"/>
    <mergeCell ref="M106:Q106"/>
    <mergeCell ref="D107:E107"/>
    <mergeCell ref="M107:Q107"/>
    <mergeCell ref="D108:E108"/>
    <mergeCell ref="M108:Q108"/>
    <mergeCell ref="A102:W102"/>
    <mergeCell ref="D103:E103"/>
    <mergeCell ref="M103:Q103"/>
    <mergeCell ref="D104:E104"/>
    <mergeCell ref="M104:Q104"/>
    <mergeCell ref="D105:E105"/>
    <mergeCell ref="M105:Q105"/>
    <mergeCell ref="D113:E113"/>
    <mergeCell ref="M113:Q113"/>
    <mergeCell ref="D114:E114"/>
    <mergeCell ref="M114:Q114"/>
    <mergeCell ref="D115:E115"/>
    <mergeCell ref="M115:Q115"/>
    <mergeCell ref="D109:E109"/>
    <mergeCell ref="M109:Q109"/>
    <mergeCell ref="A110:L111"/>
    <mergeCell ref="M110:S110"/>
    <mergeCell ref="M111:S111"/>
    <mergeCell ref="A112:W112"/>
    <mergeCell ref="A120:W120"/>
    <mergeCell ref="D121:E121"/>
    <mergeCell ref="M121:Q121"/>
    <mergeCell ref="D122:E122"/>
    <mergeCell ref="M122:Q122"/>
    <mergeCell ref="D123:E123"/>
    <mergeCell ref="M123:Q123"/>
    <mergeCell ref="D116:E116"/>
    <mergeCell ref="M116:Q116"/>
    <mergeCell ref="A117:L118"/>
    <mergeCell ref="M117:S117"/>
    <mergeCell ref="M118:S118"/>
    <mergeCell ref="A119:W119"/>
    <mergeCell ref="A128:W128"/>
    <mergeCell ref="A129:W129"/>
    <mergeCell ref="D130:E130"/>
    <mergeCell ref="M130:Q130"/>
    <mergeCell ref="D131:E131"/>
    <mergeCell ref="M131:Q131"/>
    <mergeCell ref="D124:E124"/>
    <mergeCell ref="M124:Q124"/>
    <mergeCell ref="A125:L126"/>
    <mergeCell ref="M125:S125"/>
    <mergeCell ref="M126:S126"/>
    <mergeCell ref="A127:W127"/>
    <mergeCell ref="A136:W136"/>
    <mergeCell ref="D137:E137"/>
    <mergeCell ref="M137:Q137"/>
    <mergeCell ref="D138:E138"/>
    <mergeCell ref="M138:Q138"/>
    <mergeCell ref="D139:E139"/>
    <mergeCell ref="M139:Q139"/>
    <mergeCell ref="D132:E132"/>
    <mergeCell ref="M132:Q132"/>
    <mergeCell ref="A133:L134"/>
    <mergeCell ref="M133:S133"/>
    <mergeCell ref="M134:S134"/>
    <mergeCell ref="A135:W135"/>
    <mergeCell ref="D143:E143"/>
    <mergeCell ref="M143:Q143"/>
    <mergeCell ref="D144:E144"/>
    <mergeCell ref="M144:Q144"/>
    <mergeCell ref="D145:E145"/>
    <mergeCell ref="M145:Q145"/>
    <mergeCell ref="D140:E140"/>
    <mergeCell ref="M140:Q140"/>
    <mergeCell ref="D141:E141"/>
    <mergeCell ref="M141:Q141"/>
    <mergeCell ref="D142:E142"/>
    <mergeCell ref="M142:Q142"/>
    <mergeCell ref="D149:E149"/>
    <mergeCell ref="M149:Q149"/>
    <mergeCell ref="D150:E150"/>
    <mergeCell ref="M150:Q150"/>
    <mergeCell ref="A151:L152"/>
    <mergeCell ref="M151:S151"/>
    <mergeCell ref="M152:S152"/>
    <mergeCell ref="D146:E146"/>
    <mergeCell ref="M146:Q146"/>
    <mergeCell ref="D147:E147"/>
    <mergeCell ref="M147:Q147"/>
    <mergeCell ref="D148:E148"/>
    <mergeCell ref="M148:Q148"/>
    <mergeCell ref="A157:W157"/>
    <mergeCell ref="D158:E158"/>
    <mergeCell ref="M158:Q158"/>
    <mergeCell ref="D159:E159"/>
    <mergeCell ref="M159:Q159"/>
    <mergeCell ref="D160:E160"/>
    <mergeCell ref="M160:Q160"/>
    <mergeCell ref="A153:W153"/>
    <mergeCell ref="D154:E154"/>
    <mergeCell ref="M154:Q154"/>
    <mergeCell ref="A155:L156"/>
    <mergeCell ref="M155:S155"/>
    <mergeCell ref="M156:S156"/>
    <mergeCell ref="D164:E164"/>
    <mergeCell ref="M164:Q164"/>
    <mergeCell ref="D165:E165"/>
    <mergeCell ref="M165:Q165"/>
    <mergeCell ref="D166:E166"/>
    <mergeCell ref="M166:Q166"/>
    <mergeCell ref="D161:E161"/>
    <mergeCell ref="M161:Q161"/>
    <mergeCell ref="D162:E162"/>
    <mergeCell ref="M162:Q162"/>
    <mergeCell ref="D163:E163"/>
    <mergeCell ref="M163:Q163"/>
    <mergeCell ref="D170:E170"/>
    <mergeCell ref="M170:Q170"/>
    <mergeCell ref="D171:E171"/>
    <mergeCell ref="M171:Q171"/>
    <mergeCell ref="A172:L173"/>
    <mergeCell ref="M172:S172"/>
    <mergeCell ref="M173:S173"/>
    <mergeCell ref="D167:E167"/>
    <mergeCell ref="M167:Q167"/>
    <mergeCell ref="D168:E168"/>
    <mergeCell ref="M168:Q168"/>
    <mergeCell ref="D169:E169"/>
    <mergeCell ref="M169:Q169"/>
    <mergeCell ref="D178:E178"/>
    <mergeCell ref="M178:Q178"/>
    <mergeCell ref="D179:E179"/>
    <mergeCell ref="M179:Q179"/>
    <mergeCell ref="D180:E180"/>
    <mergeCell ref="M180:Q180"/>
    <mergeCell ref="A174:W174"/>
    <mergeCell ref="D175:E175"/>
    <mergeCell ref="M175:Q175"/>
    <mergeCell ref="D176:E176"/>
    <mergeCell ref="M176:Q176"/>
    <mergeCell ref="D177:E177"/>
    <mergeCell ref="M177:Q177"/>
    <mergeCell ref="D184:E184"/>
    <mergeCell ref="M184:Q184"/>
    <mergeCell ref="D185:E185"/>
    <mergeCell ref="M185:Q185"/>
    <mergeCell ref="D186:E186"/>
    <mergeCell ref="M186:Q186"/>
    <mergeCell ref="D181:E181"/>
    <mergeCell ref="M181:Q181"/>
    <mergeCell ref="D182:E182"/>
    <mergeCell ref="M182:Q182"/>
    <mergeCell ref="D183:E183"/>
    <mergeCell ref="M183:Q183"/>
    <mergeCell ref="D190:E190"/>
    <mergeCell ref="M190:Q190"/>
    <mergeCell ref="D191:E191"/>
    <mergeCell ref="M191:Q191"/>
    <mergeCell ref="D192:E192"/>
    <mergeCell ref="M192:Q192"/>
    <mergeCell ref="D187:E187"/>
    <mergeCell ref="M187:Q187"/>
    <mergeCell ref="D188:E188"/>
    <mergeCell ref="M188:Q188"/>
    <mergeCell ref="D189:E189"/>
    <mergeCell ref="M189:Q189"/>
    <mergeCell ref="D196:E196"/>
    <mergeCell ref="M196:Q196"/>
    <mergeCell ref="D197:E197"/>
    <mergeCell ref="M197:Q197"/>
    <mergeCell ref="D198:E198"/>
    <mergeCell ref="M198:Q198"/>
    <mergeCell ref="D193:E193"/>
    <mergeCell ref="M193:Q193"/>
    <mergeCell ref="D194:E194"/>
    <mergeCell ref="M194:Q194"/>
    <mergeCell ref="D195:E195"/>
    <mergeCell ref="M195:Q195"/>
    <mergeCell ref="D203:E203"/>
    <mergeCell ref="M203:Q203"/>
    <mergeCell ref="D204:E204"/>
    <mergeCell ref="M204:Q204"/>
    <mergeCell ref="D205:E205"/>
    <mergeCell ref="M205:Q205"/>
    <mergeCell ref="A199:L200"/>
    <mergeCell ref="M199:S199"/>
    <mergeCell ref="M200:S200"/>
    <mergeCell ref="A201:W201"/>
    <mergeCell ref="D202:E202"/>
    <mergeCell ref="M202:Q202"/>
    <mergeCell ref="A210:W210"/>
    <mergeCell ref="D211:E211"/>
    <mergeCell ref="M211:Q211"/>
    <mergeCell ref="D212:E212"/>
    <mergeCell ref="M212:Q212"/>
    <mergeCell ref="D213:E213"/>
    <mergeCell ref="M213:Q213"/>
    <mergeCell ref="D206:E206"/>
    <mergeCell ref="M206:Q206"/>
    <mergeCell ref="D207:E207"/>
    <mergeCell ref="M207:Q207"/>
    <mergeCell ref="A208:L209"/>
    <mergeCell ref="M208:S208"/>
    <mergeCell ref="M209:S209"/>
    <mergeCell ref="D218:E218"/>
    <mergeCell ref="M218:Q218"/>
    <mergeCell ref="D219:E219"/>
    <mergeCell ref="M219:Q219"/>
    <mergeCell ref="D220:E220"/>
    <mergeCell ref="M220:Q220"/>
    <mergeCell ref="A214:L215"/>
    <mergeCell ref="M214:S214"/>
    <mergeCell ref="M215:S215"/>
    <mergeCell ref="A216:W216"/>
    <mergeCell ref="D217:E217"/>
    <mergeCell ref="M217:Q217"/>
    <mergeCell ref="D226:E226"/>
    <mergeCell ref="M226:Q226"/>
    <mergeCell ref="D227:E227"/>
    <mergeCell ref="M227:Q227"/>
    <mergeCell ref="D228:E228"/>
    <mergeCell ref="M228:Q228"/>
    <mergeCell ref="A221:L222"/>
    <mergeCell ref="M221:S221"/>
    <mergeCell ref="M222:S222"/>
    <mergeCell ref="A223:W223"/>
    <mergeCell ref="A224:W224"/>
    <mergeCell ref="D225:E225"/>
    <mergeCell ref="M225:Q225"/>
    <mergeCell ref="A232:L233"/>
    <mergeCell ref="M232:S232"/>
    <mergeCell ref="M233:S233"/>
    <mergeCell ref="A234:W234"/>
    <mergeCell ref="D235:E235"/>
    <mergeCell ref="M235:Q235"/>
    <mergeCell ref="D229:E229"/>
    <mergeCell ref="M229:Q229"/>
    <mergeCell ref="D230:E230"/>
    <mergeCell ref="M230:Q230"/>
    <mergeCell ref="D231:E231"/>
    <mergeCell ref="M231:Q231"/>
    <mergeCell ref="A240:W240"/>
    <mergeCell ref="D241:E241"/>
    <mergeCell ref="M241:Q241"/>
    <mergeCell ref="D242:E242"/>
    <mergeCell ref="M242:Q242"/>
    <mergeCell ref="A243:L244"/>
    <mergeCell ref="M243:S243"/>
    <mergeCell ref="M244:S244"/>
    <mergeCell ref="D236:E236"/>
    <mergeCell ref="M236:Q236"/>
    <mergeCell ref="A237:L238"/>
    <mergeCell ref="M237:S237"/>
    <mergeCell ref="M238:S238"/>
    <mergeCell ref="A239:W239"/>
    <mergeCell ref="A249:L250"/>
    <mergeCell ref="M249:S249"/>
    <mergeCell ref="M250:S250"/>
    <mergeCell ref="A251:W251"/>
    <mergeCell ref="D252:E252"/>
    <mergeCell ref="M252:Q252"/>
    <mergeCell ref="A245:W245"/>
    <mergeCell ref="D246:E246"/>
    <mergeCell ref="M246:Q246"/>
    <mergeCell ref="D247:E247"/>
    <mergeCell ref="M247:Q247"/>
    <mergeCell ref="D248:E248"/>
    <mergeCell ref="M248:Q248"/>
    <mergeCell ref="A257:L258"/>
    <mergeCell ref="M257:S257"/>
    <mergeCell ref="M258:S258"/>
    <mergeCell ref="A259:W259"/>
    <mergeCell ref="D260:E260"/>
    <mergeCell ref="M260:Q260"/>
    <mergeCell ref="A253:L254"/>
    <mergeCell ref="M253:S253"/>
    <mergeCell ref="M254:S254"/>
    <mergeCell ref="A255:W255"/>
    <mergeCell ref="D256:E256"/>
    <mergeCell ref="M256:Q256"/>
    <mergeCell ref="D266:E266"/>
    <mergeCell ref="M266:Q266"/>
    <mergeCell ref="D267:E267"/>
    <mergeCell ref="M267:Q267"/>
    <mergeCell ref="D268:E268"/>
    <mergeCell ref="M268:Q268"/>
    <mergeCell ref="A261:L262"/>
    <mergeCell ref="M261:S261"/>
    <mergeCell ref="M262:S262"/>
    <mergeCell ref="A263:W263"/>
    <mergeCell ref="A264:W264"/>
    <mergeCell ref="A265:W265"/>
    <mergeCell ref="D272:E272"/>
    <mergeCell ref="M272:Q272"/>
    <mergeCell ref="D273:E273"/>
    <mergeCell ref="M273:Q273"/>
    <mergeCell ref="A274:L275"/>
    <mergeCell ref="M274:S274"/>
    <mergeCell ref="M275:S275"/>
    <mergeCell ref="D269:E269"/>
    <mergeCell ref="M269:Q269"/>
    <mergeCell ref="D270:E270"/>
    <mergeCell ref="M270:Q270"/>
    <mergeCell ref="D271:E271"/>
    <mergeCell ref="M271:Q271"/>
    <mergeCell ref="A281:W281"/>
    <mergeCell ref="D282:E282"/>
    <mergeCell ref="M282:Q282"/>
    <mergeCell ref="D283:E283"/>
    <mergeCell ref="M283:Q283"/>
    <mergeCell ref="A284:L285"/>
    <mergeCell ref="M284:S284"/>
    <mergeCell ref="M285:S285"/>
    <mergeCell ref="A276:W276"/>
    <mergeCell ref="D277:E277"/>
    <mergeCell ref="M277:Q277"/>
    <mergeCell ref="D278:E278"/>
    <mergeCell ref="M278:Q278"/>
    <mergeCell ref="A279:L280"/>
    <mergeCell ref="M279:S279"/>
    <mergeCell ref="M280:S280"/>
    <mergeCell ref="A290:W290"/>
    <mergeCell ref="D291:E291"/>
    <mergeCell ref="M291:Q291"/>
    <mergeCell ref="A292:L293"/>
    <mergeCell ref="M292:S292"/>
    <mergeCell ref="M293:S293"/>
    <mergeCell ref="A286:W286"/>
    <mergeCell ref="D287:E287"/>
    <mergeCell ref="M287:Q287"/>
    <mergeCell ref="A288:L289"/>
    <mergeCell ref="M288:S288"/>
    <mergeCell ref="M289:S289"/>
    <mergeCell ref="D298:E298"/>
    <mergeCell ref="M298:Q298"/>
    <mergeCell ref="D299:E299"/>
    <mergeCell ref="M299:Q299"/>
    <mergeCell ref="A300:L301"/>
    <mergeCell ref="M300:S300"/>
    <mergeCell ref="M301:S301"/>
    <mergeCell ref="A294:W294"/>
    <mergeCell ref="A295:W295"/>
    <mergeCell ref="D296:E296"/>
    <mergeCell ref="M296:Q296"/>
    <mergeCell ref="D297:E297"/>
    <mergeCell ref="M297:Q297"/>
    <mergeCell ref="A307:W307"/>
    <mergeCell ref="D308:E308"/>
    <mergeCell ref="M308:Q308"/>
    <mergeCell ref="D309:E309"/>
    <mergeCell ref="M309:Q309"/>
    <mergeCell ref="A310:L311"/>
    <mergeCell ref="M310:S310"/>
    <mergeCell ref="M311:S311"/>
    <mergeCell ref="A302:W302"/>
    <mergeCell ref="D303:E303"/>
    <mergeCell ref="M303:Q303"/>
    <mergeCell ref="D304:E304"/>
    <mergeCell ref="M304:Q304"/>
    <mergeCell ref="A305:L306"/>
    <mergeCell ref="M305:S305"/>
    <mergeCell ref="M306:S306"/>
    <mergeCell ref="A316:W316"/>
    <mergeCell ref="A317:W317"/>
    <mergeCell ref="A318:W318"/>
    <mergeCell ref="D319:E319"/>
    <mergeCell ref="M319:Q319"/>
    <mergeCell ref="D320:E320"/>
    <mergeCell ref="M320:Q320"/>
    <mergeCell ref="A312:W312"/>
    <mergeCell ref="D313:E313"/>
    <mergeCell ref="M313:Q313"/>
    <mergeCell ref="A314:L315"/>
    <mergeCell ref="M314:S314"/>
    <mergeCell ref="M315:S315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31:L332"/>
    <mergeCell ref="M331:S331"/>
    <mergeCell ref="M332:S332"/>
    <mergeCell ref="A333:W333"/>
    <mergeCell ref="D334:E334"/>
    <mergeCell ref="M334:Q334"/>
    <mergeCell ref="D328:E328"/>
    <mergeCell ref="M328:Q328"/>
    <mergeCell ref="D329:E329"/>
    <mergeCell ref="M329:Q329"/>
    <mergeCell ref="D330:E330"/>
    <mergeCell ref="M330:Q330"/>
    <mergeCell ref="A338:L339"/>
    <mergeCell ref="M338:S338"/>
    <mergeCell ref="M339:S339"/>
    <mergeCell ref="A340:W340"/>
    <mergeCell ref="D341:E341"/>
    <mergeCell ref="M341:Q341"/>
    <mergeCell ref="D335:E335"/>
    <mergeCell ref="M335:Q335"/>
    <mergeCell ref="D336:E336"/>
    <mergeCell ref="M336:Q336"/>
    <mergeCell ref="D337:E337"/>
    <mergeCell ref="M337:Q337"/>
    <mergeCell ref="D347:E347"/>
    <mergeCell ref="M347:Q347"/>
    <mergeCell ref="A348:L349"/>
    <mergeCell ref="M348:S348"/>
    <mergeCell ref="M349:S349"/>
    <mergeCell ref="A350:W350"/>
    <mergeCell ref="A342:L343"/>
    <mergeCell ref="M342:S342"/>
    <mergeCell ref="M343:S343"/>
    <mergeCell ref="A344:W344"/>
    <mergeCell ref="A345:W345"/>
    <mergeCell ref="D346:E346"/>
    <mergeCell ref="M346:Q346"/>
    <mergeCell ref="D354:E354"/>
    <mergeCell ref="M354:Q354"/>
    <mergeCell ref="D355:E355"/>
    <mergeCell ref="M355:Q355"/>
    <mergeCell ref="A356:L357"/>
    <mergeCell ref="M356:S356"/>
    <mergeCell ref="M357:S357"/>
    <mergeCell ref="D351:E351"/>
    <mergeCell ref="M351:Q351"/>
    <mergeCell ref="D352:E352"/>
    <mergeCell ref="M352:Q352"/>
    <mergeCell ref="D353:E353"/>
    <mergeCell ref="M353:Q353"/>
    <mergeCell ref="D363:E363"/>
    <mergeCell ref="M363:Q363"/>
    <mergeCell ref="D364:E364"/>
    <mergeCell ref="M364:Q364"/>
    <mergeCell ref="D365:E365"/>
    <mergeCell ref="M365:Q365"/>
    <mergeCell ref="A358:W358"/>
    <mergeCell ref="A359:W359"/>
    <mergeCell ref="A360:W360"/>
    <mergeCell ref="D361:E361"/>
    <mergeCell ref="M361:Q361"/>
    <mergeCell ref="D362:E362"/>
    <mergeCell ref="M362:Q362"/>
    <mergeCell ref="D370:E370"/>
    <mergeCell ref="M370:Q370"/>
    <mergeCell ref="A371:L372"/>
    <mergeCell ref="M371:S371"/>
    <mergeCell ref="M372:S372"/>
    <mergeCell ref="A373:W373"/>
    <mergeCell ref="D366:E366"/>
    <mergeCell ref="M366:Q366"/>
    <mergeCell ref="A367:L368"/>
    <mergeCell ref="M367:S367"/>
    <mergeCell ref="M368:S368"/>
    <mergeCell ref="A369:W369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A386:W386"/>
    <mergeCell ref="A387:W387"/>
    <mergeCell ref="A388:W388"/>
    <mergeCell ref="D389:E389"/>
    <mergeCell ref="M389:Q389"/>
    <mergeCell ref="D390:E390"/>
    <mergeCell ref="M390:Q390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95:E395"/>
    <mergeCell ref="M395:Q395"/>
    <mergeCell ref="A396:L397"/>
    <mergeCell ref="M396:S396"/>
    <mergeCell ref="M397:S397"/>
    <mergeCell ref="A398:W398"/>
    <mergeCell ref="A391:L392"/>
    <mergeCell ref="M391:S391"/>
    <mergeCell ref="M392:S392"/>
    <mergeCell ref="A393:W393"/>
    <mergeCell ref="D394:E394"/>
    <mergeCell ref="M394:Q394"/>
    <mergeCell ref="A403:W403"/>
    <mergeCell ref="D404:E404"/>
    <mergeCell ref="M404:Q404"/>
    <mergeCell ref="D405:E405"/>
    <mergeCell ref="M405:Q405"/>
    <mergeCell ref="D406:E406"/>
    <mergeCell ref="M406:Q406"/>
    <mergeCell ref="D399:E399"/>
    <mergeCell ref="M399:Q399"/>
    <mergeCell ref="D400:E400"/>
    <mergeCell ref="M400:Q400"/>
    <mergeCell ref="A401:L402"/>
    <mergeCell ref="M401:S401"/>
    <mergeCell ref="M402:S402"/>
    <mergeCell ref="A417:A418"/>
    <mergeCell ref="B417:B418"/>
    <mergeCell ref="C417:C418"/>
    <mergeCell ref="D417:D418"/>
    <mergeCell ref="E417:E418"/>
    <mergeCell ref="F417:F418"/>
    <mergeCell ref="A407:L408"/>
    <mergeCell ref="M407:S407"/>
    <mergeCell ref="M408:S408"/>
    <mergeCell ref="A409:L414"/>
    <mergeCell ref="M409:S409"/>
    <mergeCell ref="M410:S410"/>
    <mergeCell ref="M411:S411"/>
    <mergeCell ref="M412:S412"/>
    <mergeCell ref="M413:S413"/>
    <mergeCell ref="M414:S414"/>
    <mergeCell ref="M417:M418"/>
    <mergeCell ref="N417:N418"/>
    <mergeCell ref="O417:O418"/>
    <mergeCell ref="P417:P418"/>
    <mergeCell ref="G417:G418"/>
    <mergeCell ref="H417:H418"/>
    <mergeCell ref="I417:I418"/>
    <mergeCell ref="J417:J418"/>
    <mergeCell ref="K417:K418"/>
    <mergeCell ref="L417:L418"/>
  </mergeCells>
  <conditionalFormatting sqref="M9:O13 A8:K8 A9:C10">
    <cfRule type="expression" dxfId="7" priority="8" stopIfTrue="1">
      <formula>IF($T$5="самовывоз",1,0)</formula>
    </cfRule>
  </conditionalFormatting>
  <conditionalFormatting sqref="H10:K10">
    <cfRule type="expression" dxfId="6" priority="7" stopIfTrue="1">
      <formula>IF($T$5="самовывоз",1,0)</formula>
    </cfRule>
  </conditionalFormatting>
  <conditionalFormatting sqref="J9:K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CHOOSE($E$7,UnloadAdressList0001,UnloadAdressList0002,UnloadAdressList0003,UnloadAdressList0004,UnloadAdressList0005,UnloadAdressList0006,UnloadAdressList0007,UnloadAdressList0008)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2023-08-08T10:19:15Z</dcterms:modified>
</cp:coreProperties>
</file>