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3 Пушкарный оригиналы\"/>
    </mc:Choice>
  </mc:AlternateContent>
  <xr:revisionPtr revIDLastSave="0" documentId="13_ncr:1_{43F746E8-75F9-45C0-A576-9DAEC0259D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V438" i="2"/>
  <c r="W438" i="2" s="1"/>
  <c r="V437" i="2"/>
  <c r="U435" i="2"/>
  <c r="U434" i="2"/>
  <c r="V433" i="2"/>
  <c r="W433" i="2" s="1"/>
  <c r="V432" i="2"/>
  <c r="U430" i="2"/>
  <c r="U429" i="2"/>
  <c r="V428" i="2"/>
  <c r="W428" i="2" s="1"/>
  <c r="V427" i="2"/>
  <c r="V429" i="2" s="1"/>
  <c r="U425" i="2"/>
  <c r="U424" i="2"/>
  <c r="V423" i="2"/>
  <c r="W423" i="2" s="1"/>
  <c r="V422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V408" i="2"/>
  <c r="W408" i="2" s="1"/>
  <c r="V407" i="2"/>
  <c r="W407" i="2" s="1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V390" i="2"/>
  <c r="W390" i="2" s="1"/>
  <c r="V389" i="2"/>
  <c r="W389" i="2" s="1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18" i="2" l="1"/>
  <c r="W427" i="2"/>
  <c r="W429" i="2" s="1"/>
  <c r="V435" i="2"/>
  <c r="V441" i="2"/>
  <c r="W398" i="2"/>
  <c r="W400" i="2" s="1"/>
  <c r="W412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<sst xmlns="http://schemas.openxmlformats.org/spreadsheetml/2006/main" count="2785" uniqueCount="725">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</sst>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349" zoomScaleNormal="100" zoomScaleSheetLayoutView="100" workbookViewId="0">
      <selection activeCell="W369" sqref="W3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45151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0.33333333333333331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150</v>
      </c>
      <c r="V66" s="56">
        <f t="shared" si="2"/>
        <v>151.20000000000002</v>
      </c>
      <c r="W66" s="42">
        <f>IFERROR(IF(V66=0,"",ROUNDUP(V66/H66,0)*0.02175),"")</f>
        <v>0.30449999999999999</v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13.888888888888888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14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0.30449999999999999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150</v>
      </c>
      <c r="V81" s="44">
        <f>IFERROR(SUM(V63:V79),"0")</f>
        <v>151.20000000000002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300</v>
      </c>
      <c r="V104" s="56">
        <f t="shared" ref="V104:V110" si="6">IFERROR(IF(U104="",0,CEILING((U104/$H104),1)*$H104),"")</f>
        <v>307.8</v>
      </c>
      <c r="W104" s="42">
        <f>IFERROR(IF(V104=0,"",ROUNDUP(V104/H104,0)*0.02175),"")</f>
        <v>0.8264999999999999</v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80</v>
      </c>
      <c r="V105" s="56">
        <f t="shared" si="6"/>
        <v>81</v>
      </c>
      <c r="W105" s="42">
        <f>IFERROR(IF(V105=0,"",ROUNDUP(V105/H105,0)*0.02175),"")</f>
        <v>0.21749999999999997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45</v>
      </c>
      <c r="V108" s="56">
        <f t="shared" si="6"/>
        <v>45.900000000000006</v>
      </c>
      <c r="W108" s="42">
        <f>IFERROR(IF(V108=0,"",ROUNDUP(V108/H108,0)*0.00937),"")</f>
        <v>0.15928999999999999</v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63.580246913580247</v>
      </c>
      <c r="V111" s="44">
        <f>IFERROR(V104/H104,"0")+IFERROR(V105/H105,"0")+IFERROR(V106/H106,"0")+IFERROR(V107/H107,"0")+IFERROR(V108/H108,"0")+IFERROR(V109/H109,"0")+IFERROR(V110/H110,"0")</f>
        <v>65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1.2032899999999997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425</v>
      </c>
      <c r="V112" s="44">
        <f>IFERROR(SUM(V104:V110),"0")</f>
        <v>434.70000000000005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180</v>
      </c>
      <c r="V115" s="56">
        <f>IFERROR(IF(U115="",0,CEILING((U115/$H115),1)*$H115),"")</f>
        <v>186.29999999999998</v>
      </c>
      <c r="W115" s="42">
        <f>IFERROR(IF(V115=0,"",ROUNDUP(V115/H115,0)*0.02175),"")</f>
        <v>0.50024999999999997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22.222222222222221</v>
      </c>
      <c r="V118" s="44">
        <f>IFERROR(V114/H114,"0")+IFERROR(V115/H115,"0")+IFERROR(V116/H116,"0")+IFERROR(V117/H117,"0")</f>
        <v>23</v>
      </c>
      <c r="W118" s="44">
        <f>IFERROR(IF(W114="",0,W114),"0")+IFERROR(IF(W115="",0,W115),"0")+IFERROR(IF(W116="",0,W116),"0")+IFERROR(IF(W117="",0,W117),"0")</f>
        <v>0.50024999999999997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180</v>
      </c>
      <c r="V119" s="44">
        <f>IFERROR(SUM(V114:V117),"0")</f>
        <v>186.29999999999998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470</v>
      </c>
      <c r="V122" s="56">
        <f>IFERROR(IF(U122="",0,CEILING((U122/$H122),1)*$H122),"")</f>
        <v>477.9</v>
      </c>
      <c r="W122" s="42">
        <f>IFERROR(IF(V122=0,"",ROUNDUP(V122/H122,0)*0.02175),"")</f>
        <v>1.28325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58.024691358024697</v>
      </c>
      <c r="V126" s="44">
        <f>IFERROR(V122/H122,"0")+IFERROR(V123/H123,"0")+IFERROR(V124/H124,"0")+IFERROR(V125/H125,"0")</f>
        <v>59</v>
      </c>
      <c r="W126" s="44">
        <f>IFERROR(IF(W122="",0,W122),"0")+IFERROR(IF(W123="",0,W123),"0")+IFERROR(IF(W124="",0,W124),"0")+IFERROR(IF(W125="",0,W125),"0")</f>
        <v>1.28325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470</v>
      </c>
      <c r="V127" s="44">
        <f>IFERROR(SUM(V122:V125),"0")</f>
        <v>477.9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260</v>
      </c>
      <c r="V164" s="56">
        <f t="shared" ref="V164:V179" si="8">IFERROR(IF(U164="",0,CEILING((U164/$H164),1)*$H164),"")</f>
        <v>260.40000000000003</v>
      </c>
      <c r="W164" s="42">
        <f>IFERROR(IF(V164=0,"",ROUNDUP(V164/H164,0)*0.00753),"")</f>
        <v>0.46686</v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100</v>
      </c>
      <c r="V165" s="56">
        <f t="shared" si="8"/>
        <v>100.80000000000001</v>
      </c>
      <c r="W165" s="42">
        <f>IFERROR(IF(V165=0,"",ROUNDUP(V165/H165,0)*0.00753),"")</f>
        <v>0.18071999999999999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100</v>
      </c>
      <c r="V168" s="56">
        <f t="shared" si="8"/>
        <v>100.80000000000001</v>
      </c>
      <c r="W168" s="42">
        <f>IFERROR(IF(V168=0,"",ROUNDUP(V168/H168,0)*0.00753),"")</f>
        <v>0.18071999999999999</v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109.52380952380953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110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0.82830000000000004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460</v>
      </c>
      <c r="V181" s="44">
        <f>IFERROR(SUM(V164:V179),"0")</f>
        <v>462.00000000000006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60</v>
      </c>
      <c r="V187" s="56">
        <f t="shared" si="9"/>
        <v>62.4</v>
      </c>
      <c r="W187" s="42">
        <f>IFERROR(IF(V187=0,"",ROUNDUP(V187/H187,0)*0.02175),"")</f>
        <v>0.17399999999999999</v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270</v>
      </c>
      <c r="V190" s="56">
        <f t="shared" si="9"/>
        <v>273</v>
      </c>
      <c r="W190" s="42">
        <f>IFERROR(IF(V190=0,"",ROUNDUP(V190/H190,0)*0.02175),"")</f>
        <v>0.76124999999999998</v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32</v>
      </c>
      <c r="V192" s="56">
        <f t="shared" si="9"/>
        <v>33.6</v>
      </c>
      <c r="W192" s="42">
        <f>IFERROR(IF(V192=0,"",ROUNDUP(V192/H192,0)*0.00753),"")</f>
        <v>0.10542</v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32</v>
      </c>
      <c r="V201" s="56">
        <f t="shared" si="9"/>
        <v>33.6</v>
      </c>
      <c r="W201" s="42">
        <f t="shared" si="10"/>
        <v>0.10542</v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68.974358974358978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71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1.1460900000000001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394</v>
      </c>
      <c r="V207" s="44">
        <f>IFERROR(SUM(V183:V205),"0")</f>
        <v>402.6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150</v>
      </c>
      <c r="V209" s="56">
        <f t="shared" ref="V209:V214" si="11">IFERROR(IF(U209="",0,CEILING((U209/$H209),1)*$H209),"")</f>
        <v>151.20000000000002</v>
      </c>
      <c r="W209" s="42">
        <f>IFERROR(IF(V209=0,"",ROUNDUP(V209/H209,0)*0.02175),"")</f>
        <v>0.39149999999999996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720</v>
      </c>
      <c r="V210" s="56">
        <f t="shared" si="11"/>
        <v>725.4</v>
      </c>
      <c r="W210" s="42">
        <f>IFERROR(IF(V210=0,"",ROUNDUP(V210/H210,0)*0.02175),"")</f>
        <v>2.0227499999999998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120</v>
      </c>
      <c r="V211" s="56">
        <f t="shared" si="11"/>
        <v>126</v>
      </c>
      <c r="W211" s="42">
        <f>IFERROR(IF(V211=0,"",ROUNDUP(V211/H211,0)*0.02175),"")</f>
        <v>0.32624999999999998</v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168</v>
      </c>
      <c r="V213" s="56">
        <f t="shared" si="11"/>
        <v>168</v>
      </c>
      <c r="W213" s="42">
        <f>IFERROR(IF(V213=0,"",ROUNDUP(V213/H213,0)*0.00753),"")</f>
        <v>0.52710000000000001</v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194.45054945054946</v>
      </c>
      <c r="V215" s="44">
        <f>IFERROR(V209/H209,"0")+IFERROR(V210/H210,"0")+IFERROR(V211/H211,"0")+IFERROR(V212/H212,"0")+IFERROR(V213/H213,"0")+IFERROR(V214/H214,"0")</f>
        <v>196</v>
      </c>
      <c r="W215" s="44">
        <f>IFERROR(IF(W209="",0,W209),"0")+IFERROR(IF(W210="",0,W210),"0")+IFERROR(IF(W211="",0,W211),"0")+IFERROR(IF(W212="",0,W212),"0")+IFERROR(IF(W213="",0,W213),"0")+IFERROR(IF(W214="",0,W214),"0")</f>
        <v>3.2675999999999998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1158</v>
      </c>
      <c r="V216" s="44">
        <f>IFERROR(SUM(V209:V214),"0")</f>
        <v>1170.5999999999999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100</v>
      </c>
      <c r="V241" s="56">
        <f>IFERROR(IF(U241="",0,CEILING((U241/$H241),1)*$H241),"")</f>
        <v>100.74</v>
      </c>
      <c r="W241" s="42">
        <f>IFERROR(IF(V241=0,"",ROUNDUP(V241/H241,0)*0.00753),"")</f>
        <v>0.17319000000000001</v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22.831050228310502</v>
      </c>
      <c r="V243" s="44">
        <f>IFERROR(V241/H241,"0")+IFERROR(V242/H242,"0")</f>
        <v>23</v>
      </c>
      <c r="W243" s="44">
        <f>IFERROR(IF(W241="",0,W241),"0")+IFERROR(IF(W242="",0,W242),"0")</f>
        <v>0.17319000000000001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100</v>
      </c>
      <c r="V244" s="44">
        <f>IFERROR(SUM(V241:V242),"0")</f>
        <v>100.74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36</v>
      </c>
      <c r="V247" s="56">
        <f>IFERROR(IF(U247="",0,CEILING((U247/$H247),1)*$H247),"")</f>
        <v>36.96</v>
      </c>
      <c r="W247" s="42">
        <f>IFERROR(IF(V247=0,"",ROUNDUP(V247/H247,0)*0.00753),"")</f>
        <v>0.16566</v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21.428571428571431</v>
      </c>
      <c r="V249" s="44">
        <f>IFERROR(V247/H247,"0")+IFERROR(V248/H248,"0")</f>
        <v>22</v>
      </c>
      <c r="W249" s="44">
        <f>IFERROR(IF(W247="",0,W247),"0")+IFERROR(IF(W248="",0,W248),"0")</f>
        <v>0.16566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36</v>
      </c>
      <c r="V250" s="44">
        <f>IFERROR(SUM(V247:V248),"0")</f>
        <v>36.96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60</v>
      </c>
      <c r="V252" s="56">
        <f>IFERROR(IF(U252="",0,CEILING((U252/$H252),1)*$H252),"")</f>
        <v>64.8</v>
      </c>
      <c r="W252" s="42">
        <f>IFERROR(IF(V252=0,"",ROUNDUP(V252/H252,0)*0.02175),"")</f>
        <v>0.17399999999999999</v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63</v>
      </c>
      <c r="V253" s="56">
        <f>IFERROR(IF(U253="",0,CEILING((U253/$H253),1)*$H253),"")</f>
        <v>63</v>
      </c>
      <c r="W253" s="42">
        <f>IFERROR(IF(V253=0,"",ROUNDUP(V253/H253,0)*0.00753),"")</f>
        <v>0.18825</v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67</v>
      </c>
      <c r="V254" s="56">
        <f>IFERROR(IF(U254="",0,CEILING((U254/$H254),1)*$H254),"")</f>
        <v>68.040000000000006</v>
      </c>
      <c r="W254" s="42">
        <f>IFERROR(IF(V254=0,"",ROUNDUP(V254/H254,0)*0.00753),"")</f>
        <v>0.20331000000000002</v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58.994708994708994</v>
      </c>
      <c r="V255" s="44">
        <f>IFERROR(V252/H252,"0")+IFERROR(V253/H253,"0")+IFERROR(V254/H254,"0")</f>
        <v>60</v>
      </c>
      <c r="W255" s="44">
        <f>IFERROR(IF(W252="",0,W252),"0")+IFERROR(IF(W253="",0,W253),"0")+IFERROR(IF(W254="",0,W254),"0")</f>
        <v>0.56555999999999995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190</v>
      </c>
      <c r="V256" s="44">
        <f>IFERROR(SUM(V252:V254),"0")</f>
        <v>195.84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1400</v>
      </c>
      <c r="V269" s="56">
        <f t="shared" si="13"/>
        <v>1410</v>
      </c>
      <c r="W269" s="42">
        <f>IFERROR(IF(V269=0,"",ROUNDUP(V269/H269,0)*0.02039),"")</f>
        <v>1.9166599999999998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2200</v>
      </c>
      <c r="V271" s="56">
        <f t="shared" si="13"/>
        <v>2205</v>
      </c>
      <c r="W271" s="42">
        <f>IFERROR(IF(V271=0,"",ROUNDUP(V271/H271,0)*0.02039),"")</f>
        <v>2.9973299999999998</v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1600</v>
      </c>
      <c r="V273" s="56">
        <f t="shared" si="13"/>
        <v>1605</v>
      </c>
      <c r="W273" s="42">
        <f>IFERROR(IF(V273=0,"",ROUNDUP(V273/H273,0)*0.02039),"")</f>
        <v>2.1817299999999999</v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346.66666666666669</v>
      </c>
      <c r="V276" s="44">
        <f>IFERROR(V268/H268,"0")+IFERROR(V269/H269,"0")+IFERROR(V270/H270,"0")+IFERROR(V271/H271,"0")+IFERROR(V272/H272,"0")+IFERROR(V273/H273,"0")+IFERROR(V274/H274,"0")+IFERROR(V275/H275,"0")</f>
        <v>348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7.09572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5200</v>
      </c>
      <c r="V277" s="44">
        <f>IFERROR(SUM(V268:V275),"0")</f>
        <v>5220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1500</v>
      </c>
      <c r="V279" s="56">
        <f>IFERROR(IF(U279="",0,CEILING((U279/$H279),1)*$H279),"")</f>
        <v>1500</v>
      </c>
      <c r="W279" s="42">
        <f>IFERROR(IF(V279=0,"",ROUNDUP(V279/H279,0)*0.02175),"")</f>
        <v>2.1749999999999998</v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100</v>
      </c>
      <c r="V281" s="44">
        <f>IFERROR(V279/H279,"0")+IFERROR(V280/H280,"0")</f>
        <v>100</v>
      </c>
      <c r="W281" s="44">
        <f>IFERROR(IF(W279="",0,W279),"0")+IFERROR(IF(W280="",0,W280),"0")</f>
        <v>2.1749999999999998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1500</v>
      </c>
      <c r="V282" s="44">
        <f>IFERROR(SUM(V279:V280),"0")</f>
        <v>1500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550</v>
      </c>
      <c r="V288" s="56">
        <f>IFERROR(IF(U288="",0,CEILING((U288/$H288),1)*$H288),"")</f>
        <v>553.79999999999995</v>
      </c>
      <c r="W288" s="42">
        <f>IFERROR(IF(V288=0,"",ROUNDUP(V288/H288,0)*0.02175),"")</f>
        <v>1.5442499999999999</v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70.512820512820511</v>
      </c>
      <c r="V289" s="44">
        <f>IFERROR(V288/H288,"0")</f>
        <v>71</v>
      </c>
      <c r="W289" s="44">
        <f>IFERROR(IF(W288="",0,W288),"0")</f>
        <v>1.5442499999999999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550</v>
      </c>
      <c r="V290" s="44">
        <f>IFERROR(SUM(V288:V288),"0")</f>
        <v>553.79999999999995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600</v>
      </c>
      <c r="V292" s="56">
        <f>IFERROR(IF(U292="",0,CEILING((U292/$H292),1)*$H292),"")</f>
        <v>600.6</v>
      </c>
      <c r="W292" s="42">
        <f>IFERROR(IF(V292=0,"",ROUNDUP(V292/H292,0)*0.02175),"")</f>
        <v>1.67475</v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76.92307692307692</v>
      </c>
      <c r="V293" s="44">
        <f>IFERROR(V292/H292,"0")</f>
        <v>77</v>
      </c>
      <c r="W293" s="44">
        <f>IFERROR(IF(W292="",0,W292),"0")</f>
        <v>1.67475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600</v>
      </c>
      <c r="V294" s="44">
        <f>IFERROR(SUM(V292:V292),"0")</f>
        <v>600.6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200</v>
      </c>
      <c r="V304" s="56">
        <f>IFERROR(IF(U304="",0,CEILING((U304/$H304),1)*$H304),"")</f>
        <v>201.48</v>
      </c>
      <c r="W304" s="42">
        <f>IFERROR(IF(V304=0,"",ROUNDUP(V304/H304,0)*0.00753),"")</f>
        <v>0.34638000000000002</v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45.662100456621005</v>
      </c>
      <c r="V306" s="44">
        <f>IFERROR(V304/H304,"0")+IFERROR(V305/H305,"0")</f>
        <v>46</v>
      </c>
      <c r="W306" s="44">
        <f>IFERROR(IF(W304="",0,W304),"0")+IFERROR(IF(W305="",0,W305),"0")</f>
        <v>0.34638000000000002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200</v>
      </c>
      <c r="V307" s="44">
        <f>IFERROR(SUM(V304:V305),"0")</f>
        <v>201.48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400</v>
      </c>
      <c r="V309" s="56">
        <f>IFERROR(IF(U309="",0,CEILING((U309/$H309),1)*$H309),"")</f>
        <v>405.59999999999997</v>
      </c>
      <c r="W309" s="42">
        <f>IFERROR(IF(V309=0,"",ROUNDUP(V309/H309,0)*0.02175),"")</f>
        <v>1.131</v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51.282051282051285</v>
      </c>
      <c r="V313" s="44">
        <f>IFERROR(V309/H309,"0")+IFERROR(V310/H310,"0")+IFERROR(V311/H311,"0")+IFERROR(V312/H312,"0")</f>
        <v>52</v>
      </c>
      <c r="W313" s="44">
        <f>IFERROR(IF(W309="",0,W309),"0")+IFERROR(IF(W310="",0,W310),"0")+IFERROR(IF(W311="",0,W311),"0")+IFERROR(IF(W312="",0,W312),"0")</f>
        <v>1.131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400</v>
      </c>
      <c r="V314" s="44">
        <f>IFERROR(SUM(V309:V312),"0")</f>
        <v>405.59999999999997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60</v>
      </c>
      <c r="V316" s="56">
        <f>IFERROR(IF(U316="",0,CEILING((U316/$H316),1)*$H316),"")</f>
        <v>62.4</v>
      </c>
      <c r="W316" s="42">
        <f>IFERROR(IF(V316=0,"",ROUNDUP(V316/H316,0)*0.02175),"")</f>
        <v>0.17399999999999999</v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7.6923076923076925</v>
      </c>
      <c r="V317" s="44">
        <f>IFERROR(V316/H316,"0")</f>
        <v>8</v>
      </c>
      <c r="W317" s="44">
        <f>IFERROR(IF(W316="",0,W316),"0")</f>
        <v>0.17399999999999999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60</v>
      </c>
      <c r="V318" s="44">
        <f>IFERROR(SUM(V316:V316),"0")</f>
        <v>62.4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450</v>
      </c>
      <c r="V329" s="56">
        <f t="shared" si="14"/>
        <v>453.6</v>
      </c>
      <c r="W329" s="42">
        <f>IFERROR(IF(V329=0,"",ROUNDUP(V329/H329,0)*0.00753),"")</f>
        <v>0.81324000000000007</v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700</v>
      </c>
      <c r="V331" s="56">
        <f t="shared" si="14"/>
        <v>701.4</v>
      </c>
      <c r="W331" s="42">
        <f>IFERROR(IF(V331=0,"",ROUNDUP(V331/H331,0)*0.00753),"")</f>
        <v>1.2575100000000001</v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273.8095238095238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275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2.0707500000000003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1150</v>
      </c>
      <c r="V341" s="44">
        <f>IFERROR(SUM(V327:V339),"0")</f>
        <v>1155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950</v>
      </c>
      <c r="V366" s="56">
        <f t="shared" ref="V366:V371" si="16">IFERROR(IF(U366="",0,CEILING((U366/$H366),1)*$H366),"")</f>
        <v>953.40000000000009</v>
      </c>
      <c r="W366" s="42">
        <f>IFERROR(IF(V366=0,"",ROUNDUP(V366/H366,0)*0.00753),"")</f>
        <v>1.7093100000000001</v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226.19047619047618</v>
      </c>
      <c r="V372" s="44">
        <f>IFERROR(V366/H366,"0")+IFERROR(V367/H367,"0")+IFERROR(V368/H368,"0")+IFERROR(V369/H369,"0")+IFERROR(V370/H370,"0")+IFERROR(V371/H371,"0")</f>
        <v>227</v>
      </c>
      <c r="W372" s="44">
        <f>IFERROR(IF(W366="",0,W366),"0")+IFERROR(IF(W367="",0,W367),"0")+IFERROR(IF(W368="",0,W368),"0")+IFERROR(IF(W369="",0,W369),"0")+IFERROR(IF(W370="",0,W370),"0")+IFERROR(IF(W371="",0,W371),"0")</f>
        <v>1.7093100000000001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950</v>
      </c>
      <c r="V373" s="44">
        <f>IFERROR(SUM(V366:V371),"0")</f>
        <v>953.40000000000009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250</v>
      </c>
      <c r="V386" s="56">
        <f t="shared" si="17"/>
        <v>253.44</v>
      </c>
      <c r="W386" s="42">
        <f>IFERROR(IF(V386=0,"",ROUNDUP(V386/H386,0)*0.01196),"")</f>
        <v>0.57408000000000003</v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450</v>
      </c>
      <c r="V388" s="56">
        <f t="shared" si="17"/>
        <v>454.08000000000004</v>
      </c>
      <c r="W388" s="42">
        <f>IFERROR(IF(V388=0,"",ROUNDUP(V388/H388,0)*0.01196),"")</f>
        <v>1.0285599999999999</v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132.57575757575756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134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1.6026400000000001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700</v>
      </c>
      <c r="V396" s="44">
        <f>IFERROR(SUM(V385:V394),"0")</f>
        <v>707.52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700</v>
      </c>
      <c r="V398" s="56">
        <f>IFERROR(IF(U398="",0,CEILING((U398/$H398),1)*$H398),"")</f>
        <v>702.24</v>
      </c>
      <c r="W398" s="42">
        <f>IFERROR(IF(V398=0,"",ROUNDUP(V398/H398,0)*0.01196),"")</f>
        <v>1.5906800000000001</v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132.57575757575756</v>
      </c>
      <c r="V400" s="44">
        <f>IFERROR(V398/H398,"0")+IFERROR(V399/H399,"0")</f>
        <v>133</v>
      </c>
      <c r="W400" s="44">
        <f>IFERROR(IF(W398="",0,W398),"0")+IFERROR(IF(W399="",0,W399),"0")</f>
        <v>1.5906800000000001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700</v>
      </c>
      <c r="V401" s="44">
        <f>IFERROR(SUM(V398:V399),"0")</f>
        <v>702.24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500</v>
      </c>
      <c r="V403" s="56">
        <f t="shared" ref="V403:V411" si="18">IFERROR(IF(U403="",0,CEILING((U403/$H403),1)*$H403),"")</f>
        <v>501.6</v>
      </c>
      <c r="W403" s="42">
        <f>IFERROR(IF(V403=0,"",ROUNDUP(V403/H403,0)*0.01196),"")</f>
        <v>1.1362000000000001</v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450</v>
      </c>
      <c r="V404" s="56">
        <f t="shared" si="18"/>
        <v>454.08000000000004</v>
      </c>
      <c r="W404" s="42">
        <f>IFERROR(IF(V404=0,"",ROUNDUP(V404/H404,0)*0.01196),"")</f>
        <v>1.0285599999999999</v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450</v>
      </c>
      <c r="V405" s="56">
        <f t="shared" si="18"/>
        <v>454.08000000000004</v>
      </c>
      <c r="W405" s="42">
        <f>IFERROR(IF(V405=0,"",ROUNDUP(V405/H405,0)*0.01196),"")</f>
        <v>1.0285599999999999</v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265.15151515151513</v>
      </c>
      <c r="V412" s="44">
        <f>IFERROR(V403/H403,"0")+IFERROR(V404/H404,"0")+IFERROR(V405/H405,"0")+IFERROR(V406/H406,"0")+IFERROR(V407/H407,"0")+IFERROR(V408/H408,"0")+IFERROR(V409/H409,"0")+IFERROR(V410/H410,"0")+IFERROR(V411/H411,"0")</f>
        <v>267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3.1933199999999999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1400</v>
      </c>
      <c r="V413" s="44">
        <f>IFERROR(SUM(V403:V411),"0")</f>
        <v>1409.7600000000002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170</v>
      </c>
      <c r="V432" s="56">
        <f>IFERROR(IF(U432="",0,CEILING((U432/$H432),1)*$H432),"")</f>
        <v>170.82</v>
      </c>
      <c r="W432" s="42">
        <f>IFERROR(IF(V432=0,"",ROUNDUP(V432/H432,0)*0.00753),"")</f>
        <v>0.29366999999999999</v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100</v>
      </c>
      <c r="V433" s="56">
        <f>IFERROR(IF(U433="",0,CEILING((U433/$H433),1)*$H433),"")</f>
        <v>100.74</v>
      </c>
      <c r="W433" s="42">
        <f>IFERROR(IF(V433=0,"",ROUNDUP(V433/H433,0)*0.00753),"")</f>
        <v>0.17319000000000001</v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61.643835616438359</v>
      </c>
      <c r="V434" s="44">
        <f>IFERROR(V432/H432,"0")+IFERROR(V433/H433,"0")</f>
        <v>62</v>
      </c>
      <c r="W434" s="44">
        <f>IFERROR(IF(W432="",0,W432),"0")+IFERROR(IF(W433="",0,W433),"0")</f>
        <v>0.46686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270</v>
      </c>
      <c r="V435" s="44">
        <f>IFERROR(SUM(V432:V433),"0")</f>
        <v>271.56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600</v>
      </c>
      <c r="V437" s="56">
        <f>IFERROR(IF(U437="",0,CEILING((U437/$H437),1)*$H437),"")</f>
        <v>600.6</v>
      </c>
      <c r="W437" s="42">
        <f>IFERROR(IF(V437=0,"",ROUNDUP(V437/H437,0)*0.02175),"")</f>
        <v>1.67475</v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76.92307692307692</v>
      </c>
      <c r="V440" s="44">
        <f>IFERROR(V437/H437,"0")+IFERROR(V438/H438,"0")+IFERROR(V439/H439,"0")</f>
        <v>77</v>
      </c>
      <c r="W440" s="44">
        <f>IFERROR(IF(W437="",0,W437),"0")+IFERROR(IF(W438="",0,W438),"0")+IFERROR(IF(W439="",0,W439),"0")</f>
        <v>1.67475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600</v>
      </c>
      <c r="V441" s="44">
        <f>IFERROR(SUM(V437:V439),"0")</f>
        <v>600.6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17843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17962.8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18818.566560481631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18946.253999999997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32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32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19618.566560481631</v>
      </c>
      <c r="V445" s="44">
        <f>GrossWeightTotalR+PalletQtyTotalR*25</f>
        <v>19746.253999999997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2501.5280643591145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2520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35.887100000000004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772.19999999999993</v>
      </c>
      <c r="F452" s="53">
        <f>IFERROR(V122*1,"0")+IFERROR(V123*1,"0")+IFERROR(V124*1,"0")+IFERROR(V125*1,"0")</f>
        <v>477.9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2035.2000000000003</v>
      </c>
      <c r="I452" s="53">
        <f>IFERROR(V231*1,"0")+IFERROR(V232*1,"0")+IFERROR(V233*1,"0")+IFERROR(V234*1,"0")+IFERROR(V235*1,"0")+IFERROR(V236*1,"0")+IFERROR(V237*1,"0")+IFERROR(V241*1,"0")+IFERROR(V242*1,"0")</f>
        <v>100.74</v>
      </c>
      <c r="J452" s="53">
        <f>IFERROR(V247*1,"0")+IFERROR(V248*1,"0")+IFERROR(V252*1,"0")+IFERROR(V253*1,"0")+IFERROR(V254*1,"0")+IFERROR(V258*1,"0")+IFERROR(V262*1,"0")</f>
        <v>232.8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7874.4000000000005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669.4799999999999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1155</v>
      </c>
      <c r="N452" s="53">
        <f>IFERROR(V361*1,"0")+IFERROR(V362*1,"0")+IFERROR(V366*1,"0")+IFERROR(V367*1,"0")+IFERROR(V368*1,"0")+IFERROR(V369*1,"0")+IFERROR(V370*1,"0")+IFERROR(V371*1,"0")+IFERROR(V375*1,"0")+IFERROR(V379*1,"0")</f>
        <v>953.40000000000009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2819.52</v>
      </c>
      <c r="P452" s="53">
        <f>IFERROR(V422*1,"0")+IFERROR(V423*1,"0")+IFERROR(V427*1,"0")+IFERROR(V428*1,"0")+IFERROR(V432*1,"0")+IFERROR(V433*1,"0")+IFERROR(V437*1,"0")+IFERROR(V438*1,"0")+IFERROR(V439*1,"0")</f>
        <v>872.16000000000008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2023-08-15T07:20:06Z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