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2CFCF400-9DC9-4A69-A1E1-52CFE7DAD9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<sst xmlns="http://schemas.openxmlformats.org/spreadsheetml/2006/main" count="2785" uniqueCount="725">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</sst>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426" zoomScaleNormal="100" zoomScaleSheetLayoutView="100" workbookViewId="0">
      <selection activeCell="U387" sqref="U38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60</v>
      </c>
      <c r="V56" s="56">
        <f>IFERROR(IF(U56="",0,CEILING((U56/$H56),1)*$H56),"")</f>
        <v>64.800000000000011</v>
      </c>
      <c r="W56" s="42">
        <f>IFERROR(IF(V56=0,"",ROUNDUP(V56/H56,0)*0.02175),"")</f>
        <v>0.1305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5.5555555555555554</v>
      </c>
      <c r="V59" s="44">
        <f>IFERROR(V56/H56,"0")+IFERROR(V57/H57,"0")+IFERROR(V58/H58,"0")</f>
        <v>6.0000000000000009</v>
      </c>
      <c r="W59" s="44">
        <f>IFERROR(IF(W56="",0,W56),"0")+IFERROR(IF(W57="",0,W57),"0")+IFERROR(IF(W58="",0,W58),"0")</f>
        <v>0.1305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60</v>
      </c>
      <c r="V60" s="44">
        <f>IFERROR(SUM(V56:V58),"0")</f>
        <v>64.800000000000011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160</v>
      </c>
      <c r="V104" s="56">
        <f t="shared" ref="V104:V110" si="6">IFERROR(IF(U104="",0,CEILING((U104/$H104),1)*$H104),"")</f>
        <v>162</v>
      </c>
      <c r="W104" s="42">
        <f>IFERROR(IF(V104=0,"",ROUNDUP(V104/H104,0)*0.02175),"")</f>
        <v>0.43499999999999994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19.753086419753089</v>
      </c>
      <c r="V111" s="44">
        <f>IFERROR(V104/H104,"0")+IFERROR(V105/H105,"0")+IFERROR(V106/H106,"0")+IFERROR(V107/H107,"0")+IFERROR(V108/H108,"0")+IFERROR(V109/H109,"0")+IFERROR(V110/H110,"0")</f>
        <v>20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0.43499999999999994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160</v>
      </c>
      <c r="V112" s="44">
        <f>IFERROR(SUM(V104:V110),"0")</f>
        <v>162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50</v>
      </c>
      <c r="V231" s="56">
        <f t="shared" ref="V231:V237" si="12">IFERROR(IF(U231="",0,CEILING((U231/$H231),1)*$H231),"")</f>
        <v>54</v>
      </c>
      <c r="W231" s="42">
        <f>IFERROR(IF(V231=0,"",ROUNDUP(V231/H231,0)*0.02175),"")</f>
        <v>0.10874999999999999</v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30</v>
      </c>
      <c r="V234" s="56">
        <f t="shared" si="12"/>
        <v>32.400000000000006</v>
      </c>
      <c r="W234" s="42">
        <f>IFERROR(IF(V234=0,"",ROUNDUP(V234/H234,0)*0.02175),"")</f>
        <v>6.5250000000000002E-2</v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7.4074074074074074</v>
      </c>
      <c r="V238" s="44">
        <f>IFERROR(V231/H231,"0")+IFERROR(V232/H232,"0")+IFERROR(V233/H233,"0")+IFERROR(V234/H234,"0")+IFERROR(V235/H235,"0")+IFERROR(V236/H236,"0")+IFERROR(V237/H237,"0")</f>
        <v>8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0.17399999999999999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80</v>
      </c>
      <c r="V239" s="44">
        <f>IFERROR(SUM(V231:V237),"0")</f>
        <v>86.4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1800</v>
      </c>
      <c r="V272" s="56">
        <f t="shared" si="13"/>
        <v>1800</v>
      </c>
      <c r="W272" s="42">
        <f>IFERROR(IF(V272=0,"",ROUNDUP(V272/H272,0)*0.02175),"")</f>
        <v>2.61</v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120</v>
      </c>
      <c r="V276" s="44">
        <f>IFERROR(V268/H268,"0")+IFERROR(V269/H269,"0")+IFERROR(V270/H270,"0")+IFERROR(V271/H271,"0")+IFERROR(V272/H272,"0")+IFERROR(V273/H273,"0")+IFERROR(V274/H274,"0")+IFERROR(V275/H275,"0")</f>
        <v>120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2.61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1800</v>
      </c>
      <c r="V277" s="44">
        <f>IFERROR(SUM(V268:V275),"0")</f>
        <v>1800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2650</v>
      </c>
      <c r="V279" s="56">
        <f>IFERROR(IF(U279="",0,CEILING((U279/$H279),1)*$H279),"")</f>
        <v>2655</v>
      </c>
      <c r="W279" s="42">
        <f>IFERROR(IF(V279=0,"",ROUNDUP(V279/H279,0)*0.02175),"")</f>
        <v>3.8497499999999998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176.66666666666666</v>
      </c>
      <c r="V281" s="44">
        <f>IFERROR(V279/H279,"0")+IFERROR(V280/H280,"0")</f>
        <v>177</v>
      </c>
      <c r="W281" s="44">
        <f>IFERROR(IF(W279="",0,W279),"0")+IFERROR(IF(W280="",0,W280),"0")</f>
        <v>3.8497499999999998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2650</v>
      </c>
      <c r="V282" s="44">
        <f>IFERROR(SUM(V279:V280),"0")</f>
        <v>2655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730</v>
      </c>
      <c r="V386" s="56">
        <f t="shared" si="17"/>
        <v>733.92000000000007</v>
      </c>
      <c r="W386" s="42">
        <f>IFERROR(IF(V386=0,"",ROUNDUP(V386/H386,0)*0.01196),"")</f>
        <v>1.6624399999999999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470</v>
      </c>
      <c r="V388" s="56">
        <f t="shared" si="17"/>
        <v>475.20000000000005</v>
      </c>
      <c r="W388" s="42">
        <f>IFERROR(IF(V388=0,"",ROUNDUP(V388/H388,0)*0.01196),"")</f>
        <v>1.0764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227.27272727272725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229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2.7388399999999997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1200</v>
      </c>
      <c r="V396" s="44">
        <f>IFERROR(SUM(V385:V394),"0")</f>
        <v>1209.1200000000001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1450</v>
      </c>
      <c r="V437" s="56">
        <f>IFERROR(IF(U437="",0,CEILING((U437/$H437),1)*$H437),"")</f>
        <v>1450.8</v>
      </c>
      <c r="W437" s="42">
        <f>IFERROR(IF(V437=0,"",ROUNDUP(V437/H437,0)*0.02175),"")</f>
        <v>4.0454999999999997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185.89743589743591</v>
      </c>
      <c r="V440" s="44">
        <f>IFERROR(V437/H437,"0")+IFERROR(V438/H438,"0")+IFERROR(V439/H439,"0")</f>
        <v>186</v>
      </c>
      <c r="W440" s="44">
        <f>IFERROR(IF(W437="",0,W437),"0")+IFERROR(IF(W438="",0,W438),"0")+IFERROR(IF(W439="",0,W439),"0")</f>
        <v>4.0454999999999997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1450</v>
      </c>
      <c r="V441" s="44">
        <f>IFERROR(SUM(V437:V439),"0")</f>
        <v>1450.8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7400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7428.12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7746.4272986272981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7776.0240000000013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13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13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8071.4272986272981</v>
      </c>
      <c r="V445" s="44">
        <f>GrossWeightTotalR+PalletQtyTotalR*25</f>
        <v>8101.0240000000013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742.55287921954584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746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13.98359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64.800000000000011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162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86.4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4455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1209.1200000000001</v>
      </c>
      <c r="P452" s="53">
        <f>IFERROR(V422*1,"0")+IFERROR(V423*1,"0")+IFERROR(V427*1,"0")+IFERROR(V428*1,"0")+IFERROR(V432*1,"0")+IFERROR(V433*1,"0")+IFERROR(V437*1,"0")+IFERROR(V438*1,"0")+IFERROR(V439*1,"0")</f>
        <v>1450.8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2023-08-15T08:00:59Z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