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1945B9AA-73ED-4495-BAF8-275D7D6928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<sst xmlns="http://schemas.openxmlformats.org/spreadsheetml/2006/main" count="2785" uniqueCount="725">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</sst>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382" zoomScaleNormal="100" zoomScaleSheetLayoutView="100" workbookViewId="0">
      <selection activeCell="X387" sqref="X3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1200</v>
      </c>
      <c r="V56" s="56">
        <f>IFERROR(IF(U56="",0,CEILING((U56/$H56),1)*$H56),"")</f>
        <v>1209.6000000000001</v>
      </c>
      <c r="W56" s="42">
        <f>IFERROR(IF(V56=0,"",ROUNDUP(V56/H56,0)*0.02175),"")</f>
        <v>2.4359999999999999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111.1111111111111</v>
      </c>
      <c r="V59" s="44">
        <f>IFERROR(V56/H56,"0")+IFERROR(V57/H57,"0")+IFERROR(V58/H58,"0")</f>
        <v>112</v>
      </c>
      <c r="W59" s="44">
        <f>IFERROR(IF(W56="",0,W56),"0")+IFERROR(IF(W57="",0,W57),"0")+IFERROR(IF(W58="",0,W58),"0")</f>
        <v>2.4359999999999999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1200</v>
      </c>
      <c r="V60" s="44">
        <f>IFERROR(SUM(V56:V58),"0")</f>
        <v>1209.6000000000001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200</v>
      </c>
      <c r="V104" s="56">
        <f t="shared" ref="V104:V110" si="6">IFERROR(IF(U104="",0,CEILING((U104/$H104),1)*$H104),"")</f>
        <v>202.5</v>
      </c>
      <c r="W104" s="42">
        <f>IFERROR(IF(V104=0,"",ROUNDUP(V104/H104,0)*0.02175),"")</f>
        <v>0.54374999999999996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24.691358024691358</v>
      </c>
      <c r="V111" s="44">
        <f>IFERROR(V104/H104,"0")+IFERROR(V105/H105,"0")+IFERROR(V106/H106,"0")+IFERROR(V107/H107,"0")+IFERROR(V108/H108,"0")+IFERROR(V109/H109,"0")+IFERROR(V110/H110,"0")</f>
        <v>25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0.54374999999999996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200</v>
      </c>
      <c r="V112" s="44">
        <f>IFERROR(SUM(V104:V110),"0")</f>
        <v>202.5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200</v>
      </c>
      <c r="V142" s="56">
        <f t="shared" si="7"/>
        <v>205.20000000000002</v>
      </c>
      <c r="W142" s="42">
        <f>IFERROR(IF(V142=0,"",ROUNDUP(V142/H142,0)*0.02039),"")</f>
        <v>0.38740999999999998</v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18.518518518518519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19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0.38740999999999998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200</v>
      </c>
      <c r="V156" s="44">
        <f>IFERROR(SUM(V138:V154),"0")</f>
        <v>205.20000000000002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100</v>
      </c>
      <c r="V233" s="56">
        <f t="shared" si="12"/>
        <v>108</v>
      </c>
      <c r="W233" s="42">
        <f>IFERROR(IF(V233=0,"",ROUNDUP(V233/H233,0)*0.02039),"")</f>
        <v>0.20389999999999997</v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9.2592592592592595</v>
      </c>
      <c r="V238" s="44">
        <f>IFERROR(V231/H231,"0")+IFERROR(V232/H232,"0")+IFERROR(V233/H233,"0")+IFERROR(V234/H234,"0")+IFERROR(V235/H235,"0")+IFERROR(V236/H236,"0")+IFERROR(V237/H237,"0")</f>
        <v>10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0.20389999999999997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100</v>
      </c>
      <c r="V239" s="44">
        <f>IFERROR(SUM(V231:V237),"0")</f>
        <v>108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1700</v>
      </c>
      <c r="V386" s="56">
        <f t="shared" si="17"/>
        <v>1700.16</v>
      </c>
      <c r="W386" s="42">
        <f>IFERROR(IF(V386=0,"",ROUNDUP(V386/H386,0)*0.01196),"")</f>
        <v>3.8511199999999999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544</v>
      </c>
      <c r="V388" s="56">
        <f t="shared" si="17"/>
        <v>549.12</v>
      </c>
      <c r="W388" s="42">
        <f>IFERROR(IF(V388=0,"",ROUNDUP(V388/H388,0)*0.01196),"")</f>
        <v>1.2438400000000001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425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426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5.0949600000000004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2244</v>
      </c>
      <c r="V396" s="44">
        <f>IFERROR(SUM(V385:V394),"0")</f>
        <v>2249.2800000000002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3944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3974.5800000000004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4177.5925925925922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4209.7199999999993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8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8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4377.5925925925922</v>
      </c>
      <c r="V445" s="44">
        <f>GrossWeightTotalR+PalletQtyTotalR*25</f>
        <v>4409.7199999999993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588.58024691358025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592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8.6660199999999996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1209.6000000000001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202.5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205.20000000000002</v>
      </c>
      <c r="I452" s="53">
        <f>IFERROR(V231*1,"0")+IFERROR(V232*1,"0")+IFERROR(V233*1,"0")+IFERROR(V234*1,"0")+IFERROR(V235*1,"0")+IFERROR(V236*1,"0")+IFERROR(V237*1,"0")+IFERROR(V241*1,"0")+IFERROR(V242*1,"0")</f>
        <v>108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2249.2800000000002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