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2" yWindow="492" windowWidth="23256" windowHeight="13176" tabRatio="420" firstSheet="0" activeTab="2" autoFilterDateGrouping="1"/>
  </bookViews>
  <sheets>
    <sheet name="Бланк заказа" sheetId="1" state="visible" r:id="rId1"/>
    <sheet name="Setting" sheetId="2" state="hidden" r:id="rId2"/>
    <sheet name="Лист1" sheetId="3" state="visible" r:id="rId3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заказа'!$S$12</definedName>
    <definedName name="DeliveryConditionsList">Setting!$B$16:$B$26</definedName>
    <definedName name="DeliveryDate">'Бланк заказа'!$N$9</definedName>
    <definedName name="DeliveryMethodList">Setting!$B$3:$B$4</definedName>
    <definedName name="DeliveryNumAdressList">Setting!$D$6:$D$8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заказа'!$U$243:$U$243</definedName>
    <definedName name="GrossWeightTotalR">'Бланк заказа'!$V$243:$V$243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Setting!$B$15:$B$16</definedName>
    <definedName name="PalletQtyTotal">'Бланк заказа'!$U$244:$U$244</definedName>
    <definedName name="PalletQtyTotalR">'Бланк заказа'!$V$244:$V$244</definedName>
    <definedName name="PassportProxy">'Бланк заказа'!$J$9:$K$9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заказа'!$B$59:$B$59</definedName>
    <definedName name="ProductId18">'Бланк заказа'!$B$60:$B$60</definedName>
    <definedName name="ProductId19">'Бланк заказа'!$B$65:$B$65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заказа'!$B$86:$B$86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заказа'!$B$120:$B$120</definedName>
    <definedName name="ProductId43">'Бланк заказа'!$B$125:$B$125</definedName>
    <definedName name="ProductId44">'Бланк заказа'!$B$126:$B$126</definedName>
    <definedName name="ProductId45">'Бланк заказа'!$B$131:$B$131</definedName>
    <definedName name="ProductId46">'Бланк заказа'!$B$137:$B$137</definedName>
    <definedName name="ProductId47">'Бланк заказа'!$B$141:$B$141</definedName>
    <definedName name="ProductId48">'Бланк заказа'!$B$145:$B$145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заказа'!$B$152:$B$152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заказа'!$B$166:$B$166</definedName>
    <definedName name="ProductId63">'Бланк заказа'!$B$171:$B$171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заказа'!$B$178:$B$178</definedName>
    <definedName name="ProductId68">'Бланк заказа'!$B$179:$B$179</definedName>
    <definedName name="ProductId69">'Бланк заказа'!$B$185:$B$185</definedName>
    <definedName name="ProductId7">'Бланк заказа'!$B$37:$B$37</definedName>
    <definedName name="ProductId70">'Бланк заказа'!$B$186:$B$186</definedName>
    <definedName name="ProductId71">'Бланк заказа'!$B$191:$B$191</definedName>
    <definedName name="ProductId72">'Бланк заказа'!$B$196:$B$196</definedName>
    <definedName name="ProductId73">'Бланк заказа'!$B$202:$B$202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9">'Бланк заказа'!$B$43:$B$43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заказа'!$U$49:$U$49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заказа'!$U$59:$U$59</definedName>
    <definedName name="SalesQty18">'Бланк заказа'!$U$60:$U$60</definedName>
    <definedName name="SalesQty19">'Бланк заказа'!$U$65:$U$65</definedName>
    <definedName name="SalesQty2">'Бланк заказа'!$U$28:$U$28</definedName>
    <definedName name="SalesQty20">'Бланк заказа'!$U$70:$U$70</definedName>
    <definedName name="SalesQty21">'Бланк заказа'!$U$71:$U$71</definedName>
    <definedName name="SalesQty22">'Бланк заказа'!$U$76:$U$76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заказа'!$U$86:$U$86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заказа'!$U$93:$U$93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заказа'!$U$101:$U$101</definedName>
    <definedName name="SalesQty36">'Бланк заказа'!$U$102:$U$102</definedName>
    <definedName name="SalesQty37">'Бланк заказа'!$U$107:$U$107</definedName>
    <definedName name="SalesQty38">'Бланк заказа'!$U$112:$U$112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заказа'!$U$120:$U$120</definedName>
    <definedName name="SalesQty43">'Бланк заказа'!$U$125:$U$125</definedName>
    <definedName name="SalesQty44">'Бланк заказа'!$U$126:$U$126</definedName>
    <definedName name="SalesQty45">'Бланк заказа'!$U$131:$U$131</definedName>
    <definedName name="SalesQty46">'Бланк заказа'!$U$137:$U$137</definedName>
    <definedName name="SalesQty47">'Бланк заказа'!$U$141:$U$141</definedName>
    <definedName name="SalesQty48">'Бланк заказа'!$U$145:$U$145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заказа'!$U$152:$U$152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заказа'!$U$166:$U$166</definedName>
    <definedName name="SalesQty63">'Бланк заказа'!$U$171:$U$171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заказа'!$U$178:$U$178</definedName>
    <definedName name="SalesQty68">'Бланк заказа'!$U$179:$U$179</definedName>
    <definedName name="SalesQty69">'Бланк заказа'!$U$185:$U$185</definedName>
    <definedName name="SalesQty7">'Бланк заказа'!$U$37:$U$37</definedName>
    <definedName name="SalesQty70">'Бланк заказа'!$U$186:$U$186</definedName>
    <definedName name="SalesQty71">'Бланк заказа'!$U$191:$U$191</definedName>
    <definedName name="SalesQty72">'Бланк заказа'!$U$196:$U$196</definedName>
    <definedName name="SalesQty73">'Бланк заказа'!$U$202:$U$202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9">'Бланк заказа'!$U$43:$U$43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заказа'!$V$49:$V$49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заказа'!$V$59:$V$59</definedName>
    <definedName name="SalesRoundBox18">'Бланк заказа'!$V$60:$V$60</definedName>
    <definedName name="SalesRoundBox19">'Бланк заказа'!$V$65:$V$65</definedName>
    <definedName name="SalesRoundBox2">'Бланк заказа'!$V$28:$V$28</definedName>
    <definedName name="SalesRoundBox20">'Бланк заказа'!$V$70:$V$70</definedName>
    <definedName name="SalesRoundBox21">'Бланк заказа'!$V$71:$V$71</definedName>
    <definedName name="SalesRoundBox22">'Бланк заказа'!$V$76:$V$76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заказа'!$V$86:$V$86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заказа'!$V$93:$V$93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заказа'!$V$101:$V$101</definedName>
    <definedName name="SalesRoundBox36">'Бланк заказа'!$V$102:$V$102</definedName>
    <definedName name="SalesRoundBox37">'Бланк заказа'!$V$107:$V$107</definedName>
    <definedName name="SalesRoundBox38">'Бланк заказа'!$V$112:$V$112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заказа'!$V$120:$V$120</definedName>
    <definedName name="SalesRoundBox43">'Бланк заказа'!$V$125:$V$125</definedName>
    <definedName name="SalesRoundBox44">'Бланк заказа'!$V$126:$V$126</definedName>
    <definedName name="SalesRoundBox45">'Бланк заказа'!$V$131:$V$131</definedName>
    <definedName name="SalesRoundBox46">'Бланк заказа'!$V$137:$V$137</definedName>
    <definedName name="SalesRoundBox47">'Бланк заказа'!$V$141:$V$141</definedName>
    <definedName name="SalesRoundBox48">'Бланк заказа'!$V$145:$V$145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заказа'!$V$152:$V$152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заказа'!$V$166:$V$166</definedName>
    <definedName name="SalesRoundBox63">'Бланк заказа'!$V$171:$V$171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заказа'!$V$178:$V$178</definedName>
    <definedName name="SalesRoundBox68">'Бланк заказа'!$V$179:$V$179</definedName>
    <definedName name="SalesRoundBox69">'Бланк заказа'!$V$185:$V$185</definedName>
    <definedName name="SalesRoundBox7">'Бланк заказа'!$V$37:$V$37</definedName>
    <definedName name="SalesRoundBox70">'Бланк заказа'!$V$186:$V$186</definedName>
    <definedName name="SalesRoundBox71">'Бланк заказа'!$V$191:$V$191</definedName>
    <definedName name="SalesRoundBox72">'Бланк заказа'!$V$196:$V$196</definedName>
    <definedName name="SalesRoundBox73">'Бланк заказа'!$V$202:$V$202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9">'Бланк заказа'!$V$43:$V$43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заказа'!$T$49:$T$49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заказа'!$T$59:$T$59</definedName>
    <definedName name="UnitOfMeasure18">'Бланк заказа'!$T$60:$T$60</definedName>
    <definedName name="UnitOfMeasure19">'Бланк заказа'!$T$65:$T$65</definedName>
    <definedName name="UnitOfMeasure2">'Бланк заказа'!$T$28:$T$28</definedName>
    <definedName name="UnitOfMeasure20">'Бланк заказа'!$T$70:$T$70</definedName>
    <definedName name="UnitOfMeasure21">'Бланк заказа'!$T$71:$T$71</definedName>
    <definedName name="UnitOfMeasure22">'Бланк заказа'!$T$76:$T$76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заказа'!$T$86:$T$86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заказа'!$T$93:$T$93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заказа'!$T$101:$T$101</definedName>
    <definedName name="UnitOfMeasure36">'Бланк заказа'!$T$102:$T$102</definedName>
    <definedName name="UnitOfMeasure37">'Бланк заказа'!$T$107:$T$107</definedName>
    <definedName name="UnitOfMeasure38">'Бланк заказа'!$T$112:$T$112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заказа'!$T$120:$T$120</definedName>
    <definedName name="UnitOfMeasure43">'Бланк заказа'!$T$125:$T$125</definedName>
    <definedName name="UnitOfMeasure44">'Бланк заказа'!$T$126:$T$126</definedName>
    <definedName name="UnitOfMeasure45">'Бланк заказа'!$T$131:$T$131</definedName>
    <definedName name="UnitOfMeasure46">'Бланк заказа'!$T$137:$T$137</definedName>
    <definedName name="UnitOfMeasure47">'Бланк заказа'!$T$141:$T$141</definedName>
    <definedName name="UnitOfMeasure48">'Бланк заказа'!$T$145:$T$145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заказа'!$T$152:$T$152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заказа'!$T$166:$T$166</definedName>
    <definedName name="UnitOfMeasure63">'Бланк заказа'!$T$171:$T$171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заказа'!$T$178:$T$178</definedName>
    <definedName name="UnitOfMeasure68">'Бланк заказа'!$T$179:$T$179</definedName>
    <definedName name="UnitOfMeasure69">'Бланк заказа'!$T$185:$T$185</definedName>
    <definedName name="UnitOfMeasure7">'Бланк заказа'!$T$37:$T$37</definedName>
    <definedName name="UnitOfMeasure70">'Бланк заказа'!$T$186:$T$186</definedName>
    <definedName name="UnitOfMeasure71">'Бланк заказа'!$T$191:$T$191</definedName>
    <definedName name="UnitOfMeasure72">'Бланк заказа'!$T$196:$T$196</definedName>
    <definedName name="UnitOfMeasure73">'Бланк заказа'!$T$202:$T$202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9">'Бланк заказа'!$T$43:$T$43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заказа'!$B$18:$W$18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37" fillId="0" borderId="0" applyProtection="1" pivotButton="0" quotePrefix="0" xfId="0"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54" fillId="24" borderId="14" applyAlignment="1" applyProtection="1" pivotButton="0" quotePrefix="0" xfId="0">
      <alignment horizontal="center" vertical="center" wrapText="1"/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16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5"/>
  <sheetViews>
    <sheetView showGridLines="0" topLeftCell="A14" zoomScale="93" zoomScaleNormal="93" zoomScaleSheetLayoutView="100" workbookViewId="0">
      <selection activeCell="A14" sqref="A1:XFD1048576"/>
    </sheetView>
  </sheetViews>
  <sheetFormatPr baseColWidth="8" defaultColWidth="9.109375" defaultRowHeight="13.2"/>
  <cols>
    <col width="9.109375" customWidth="1" style="1" min="1" max="1"/>
    <col width="10.88671875" customWidth="1" style="4" min="2" max="2"/>
    <col width="12.5546875" customWidth="1" style="4" min="3" max="3"/>
    <col width="6.44140625" customWidth="1" style="4" min="4" max="4"/>
    <col width="6.88671875" customWidth="1" style="4" min="5" max="5"/>
    <col width="8.44140625" customWidth="1" style="4" min="6" max="6"/>
    <col width="9.44140625" customWidth="1" style="4" min="7" max="7"/>
    <col width="11.88671875" customWidth="1" style="4" min="8" max="8"/>
    <col width="9.44140625" customWidth="1" style="4" min="9" max="9"/>
    <col width="9.109375" customWidth="1" style="5" min="10" max="10"/>
    <col width="9.44140625" customWidth="1" style="5" min="11" max="11"/>
    <col width="10.44140625" customWidth="1" style="4" min="12" max="12"/>
    <col width="7.44140625" customWidth="1" style="2" min="13" max="13"/>
    <col width="15.5546875" customWidth="1" style="2" min="14" max="14"/>
    <col width="8.109375" customWidth="1" style="1" min="15" max="15"/>
    <col width="6.109375" customWidth="1" style="1" min="16" max="16"/>
    <col width="10.88671875" customWidth="1" style="3" min="17" max="17"/>
    <col width="10.44140625" customWidth="1" style="3" min="18" max="18"/>
    <col width="9.44140625" customWidth="1" style="3" min="19" max="19"/>
    <col width="8.44140625" customWidth="1" style="3" min="20" max="20"/>
    <col width="10" customWidth="1" style="1" min="21" max="21"/>
    <col width="11" customWidth="1" style="1" min="22" max="22"/>
    <col width="10" customWidth="1" style="1" min="23" max="23"/>
    <col width="11.5546875" customWidth="1" style="1" min="24" max="24"/>
    <col width="10.44140625" customWidth="1" style="1" min="25" max="25"/>
    <col width="11.44140625" bestFit="1" customWidth="1" style="61" min="26" max="26"/>
    <col width="9.109375" customWidth="1" style="61" min="27" max="27"/>
    <col width="8.88671875" customWidth="1" style="61" min="28" max="28"/>
    <col width="13.5546875" customWidth="1" style="1" min="29" max="29"/>
    <col width="9.109375" customWidth="1" style="1" min="30" max="16384"/>
  </cols>
  <sheetData>
    <row r="1" ht="45" customFormat="1" customHeight="1" s="294">
      <c r="A1" s="48" t="n"/>
      <c r="B1" s="48" t="n"/>
      <c r="C1" s="48" t="n"/>
      <c r="D1" s="313" t="inlineStr">
        <is>
          <t xml:space="preserve">  БЛАНК ЗАКАЗА </t>
        </is>
      </c>
      <c r="G1" s="14" t="inlineStr">
        <is>
          <t>ЗПФ</t>
        </is>
      </c>
      <c r="H1" s="313" t="inlineStr">
        <is>
          <t>на отгрузку продукции с ООО Трейд-Сервис с</t>
        </is>
      </c>
      <c r="O1" s="314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4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" customFormat="1" customHeight="1" s="294">
      <c r="A5" s="295" t="inlineStr">
        <is>
          <t xml:space="preserve">Ваш контактный телефон и имя: </t>
        </is>
      </c>
      <c r="B5" s="323" t="n"/>
      <c r="C5" s="324" t="n"/>
      <c r="D5" s="317" t="n"/>
      <c r="E5" s="325" t="n"/>
      <c r="F5" s="318" t="inlineStr">
        <is>
          <t>Комментарий к заказу:</t>
        </is>
      </c>
      <c r="G5" s="324" t="n"/>
      <c r="H5" s="317" t="n"/>
      <c r="I5" s="326" t="n"/>
      <c r="J5" s="326" t="n"/>
      <c r="K5" s="325" t="n"/>
      <c r="M5" s="29" t="inlineStr">
        <is>
          <t>Дата загрузки</t>
        </is>
      </c>
      <c r="N5" s="327" t="n"/>
      <c r="O5" s="328" t="n"/>
      <c r="Q5" s="320" t="inlineStr">
        <is>
          <t>Способ доставки (доставка/самовывоз)</t>
        </is>
      </c>
      <c r="R5" s="329" t="n"/>
      <c r="S5" s="330" t="n"/>
      <c r="T5" s="328" t="n"/>
      <c r="Y5" s="60" t="n"/>
      <c r="Z5" s="60" t="n"/>
      <c r="AA5" s="60" t="n"/>
    </row>
    <row r="6" ht="24" customFormat="1" customHeight="1" s="294">
      <c r="A6" s="295" t="inlineStr">
        <is>
          <t>Адрес доставки:</t>
        </is>
      </c>
      <c r="B6" s="323" t="n"/>
      <c r="C6" s="324" t="n"/>
      <c r="D6" s="296" t="n"/>
      <c r="E6" s="331" t="n"/>
      <c r="F6" s="331" t="n"/>
      <c r="G6" s="331" t="n"/>
      <c r="H6" s="331" t="n"/>
      <c r="I6" s="331" t="n"/>
      <c r="J6" s="331" t="n"/>
      <c r="K6" s="328" t="n"/>
      <c r="M6" s="29" t="inlineStr">
        <is>
          <t>День недели</t>
        </is>
      </c>
      <c r="N6" s="297">
        <f>IF(N5=0," ",CHOOSE(WEEKDAY(N5,2),"Понедельник","Вторник","Среда","Четверг","Пятница","Суббота","Воскресенье"))</f>
        <v/>
      </c>
      <c r="O6" s="332" t="n"/>
      <c r="Q6" s="299" t="inlineStr">
        <is>
          <t>Наименование клиента</t>
        </is>
      </c>
      <c r="R6" s="329" t="n"/>
      <c r="S6" s="333" t="inlineStr">
        <is>
          <t>ОБЩЕСТВО С ОГРАНИЧЕННОЙ ОТВЕТСТВЕННОСТЬЮ "ЛОГИСТИЧЕСКИЙ ПАРТНЕР"</t>
        </is>
      </c>
      <c r="T6" s="334" t="n"/>
      <c r="Y6" s="60" t="n"/>
      <c r="Z6" s="60" t="n"/>
      <c r="AA6" s="60" t="n"/>
    </row>
    <row r="7" hidden="1" ht="21.75" customFormat="1" customHeight="1" s="294">
      <c r="A7" s="65" t="n"/>
      <c r="B7" s="65" t="n"/>
      <c r="C7" s="65" t="n"/>
      <c r="D7" s="335">
        <f>IFERROR(VLOOKUP(DeliveryAddress,Table,3,0),1)</f>
        <v/>
      </c>
      <c r="E7" s="336" t="n"/>
      <c r="F7" s="336" t="n"/>
      <c r="G7" s="336" t="n"/>
      <c r="H7" s="336" t="n"/>
      <c r="I7" s="336" t="n"/>
      <c r="J7" s="336" t="n"/>
      <c r="K7" s="337" t="n"/>
      <c r="M7" s="29" t="n"/>
      <c r="N7" s="49" t="n"/>
      <c r="O7" s="49" t="n"/>
      <c r="Q7" s="1" t="n"/>
      <c r="R7" s="329" t="n"/>
      <c r="S7" s="338" t="n"/>
      <c r="T7" s="339" t="n"/>
      <c r="Y7" s="60" t="n"/>
      <c r="Z7" s="60" t="n"/>
      <c r="AA7" s="60" t="n"/>
    </row>
    <row r="8" ht="25.5" customFormat="1" customHeight="1" s="294">
      <c r="A8" s="309" t="inlineStr">
        <is>
          <t>Адрес сдачи груза:</t>
        </is>
      </c>
      <c r="B8" s="340" t="n"/>
      <c r="C8" s="341" t="n"/>
      <c r="D8" s="310" t="n"/>
      <c r="E8" s="342" t="n"/>
      <c r="F8" s="342" t="n"/>
      <c r="G8" s="342" t="n"/>
      <c r="H8" s="342" t="n"/>
      <c r="I8" s="342" t="n"/>
      <c r="J8" s="342" t="n"/>
      <c r="K8" s="343" t="n"/>
      <c r="M8" s="29" t="inlineStr">
        <is>
          <t>Время загрузки</t>
        </is>
      </c>
      <c r="N8" s="290" t="n"/>
      <c r="O8" s="328" t="n"/>
      <c r="Q8" s="1" t="n"/>
      <c r="R8" s="329" t="n"/>
      <c r="S8" s="338" t="n"/>
      <c r="T8" s="339" t="n"/>
      <c r="Y8" s="60" t="n"/>
      <c r="Z8" s="60" t="n"/>
      <c r="AA8" s="60" t="n"/>
    </row>
    <row r="9" ht="39.9" customFormat="1" customHeight="1" s="294">
      <c r="A9" s="28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7" t="inlineStr"/>
      <c r="E9" s="3" t="n"/>
      <c r="F9" s="28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7" t="n"/>
      <c r="O9" s="328" t="n"/>
      <c r="Q9" s="1" t="n"/>
      <c r="R9" s="329" t="n"/>
      <c r="S9" s="344" t="n"/>
      <c r="T9" s="345" t="n"/>
      <c r="U9" s="50" t="n"/>
      <c r="V9" s="50" t="n"/>
      <c r="W9" s="50" t="n"/>
      <c r="X9" s="50" t="n"/>
      <c r="Y9" s="60" t="n"/>
      <c r="Z9" s="60" t="n"/>
      <c r="AA9" s="60" t="n"/>
    </row>
    <row r="10" ht="26.4" customFormat="1" customHeight="1" s="294">
      <c r="A10" s="28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7" t="n"/>
      <c r="E10" s="3" t="n"/>
      <c r="F10" s="28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90" t="n"/>
      <c r="O10" s="328" t="n"/>
      <c r="R10" s="29" t="inlineStr">
        <is>
          <t>КОД Аксапты Клиента</t>
        </is>
      </c>
      <c r="S10" s="346" t="inlineStr">
        <is>
          <t>590704</t>
        </is>
      </c>
      <c r="T10" s="334" t="n"/>
      <c r="U10" s="51" t="n"/>
      <c r="V10" s="51" t="n"/>
      <c r="W10" s="51" t="n"/>
      <c r="X10" s="51" t="n"/>
      <c r="Y10" s="60" t="n"/>
      <c r="Z10" s="60" t="n"/>
      <c r="AA10" s="60" t="n"/>
    </row>
    <row r="11" ht="15.9" customFormat="1" customHeight="1" s="29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90" t="n"/>
      <c r="O11" s="328" t="n"/>
      <c r="R11" s="29" t="inlineStr">
        <is>
          <t>Тип заказа</t>
        </is>
      </c>
      <c r="S11" s="278" t="inlineStr">
        <is>
          <t>Основной заказ</t>
        </is>
      </c>
      <c r="T11" s="3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4">
      <c r="A12" s="277" t="inlineStr">
        <is>
          <t>Телефоны для заказов:8(919)022-63-02 E-mail: Zamorozka@abiproduct.ru, Телефон сотрудников склада: 8-980-75-76-203</t>
        </is>
      </c>
      <c r="B12" s="323" t="n"/>
      <c r="C12" s="323" t="n"/>
      <c r="D12" s="323" t="n"/>
      <c r="E12" s="323" t="n"/>
      <c r="F12" s="323" t="n"/>
      <c r="G12" s="323" t="n"/>
      <c r="H12" s="323" t="n"/>
      <c r="I12" s="323" t="n"/>
      <c r="J12" s="323" t="n"/>
      <c r="K12" s="324" t="n"/>
      <c r="M12" s="29" t="inlineStr">
        <is>
          <t>Время доставки 3 машины</t>
        </is>
      </c>
      <c r="N12" s="293" t="n"/>
      <c r="O12" s="337" t="n"/>
      <c r="P12" s="28" t="n"/>
      <c r="R12" s="29" t="inlineStr"/>
      <c r="S12" s="294" t="n"/>
      <c r="T12" s="1" t="n"/>
      <c r="Y12" s="60" t="n"/>
      <c r="Z12" s="60" t="n"/>
      <c r="AA12" s="60" t="n"/>
    </row>
    <row r="13" ht="23.25" customFormat="1" customHeight="1" s="294">
      <c r="A13" s="27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3" t="n"/>
      <c r="C13" s="323" t="n"/>
      <c r="D13" s="323" t="n"/>
      <c r="E13" s="323" t="n"/>
      <c r="F13" s="323" t="n"/>
      <c r="G13" s="323" t="n"/>
      <c r="H13" s="323" t="n"/>
      <c r="I13" s="323" t="n"/>
      <c r="J13" s="323" t="n"/>
      <c r="K13" s="324" t="n"/>
      <c r="L13" s="31" t="n"/>
      <c r="M13" s="31" t="inlineStr">
        <is>
          <t>Время доставки 4 машины</t>
        </is>
      </c>
      <c r="N13" s="278" t="n"/>
      <c r="O13" s="3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4">
      <c r="A14" s="277" t="inlineStr">
        <is>
          <t>Телефон менеджера по логистике: 8 (919) 012-30-55 - по вопросам доставки продукции</t>
        </is>
      </c>
      <c r="B14" s="323" t="n"/>
      <c r="C14" s="323" t="n"/>
      <c r="D14" s="323" t="n"/>
      <c r="E14" s="323" t="n"/>
      <c r="F14" s="323" t="n"/>
      <c r="G14" s="323" t="n"/>
      <c r="H14" s="323" t="n"/>
      <c r="I14" s="323" t="n"/>
      <c r="J14" s="323" t="n"/>
      <c r="K14" s="3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4">
      <c r="A15" s="279" t="inlineStr">
        <is>
          <t>Телефон по работе с претензиями/жалобами (WhatSapp): 8 (980) 757-69-93       E-mail: Claims@abiproduct.ru</t>
        </is>
      </c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4" t="n"/>
      <c r="M15" s="281" t="inlineStr">
        <is>
          <t>Кликните на продукт, чтобы просмотреть изображение</t>
        </is>
      </c>
      <c r="U15" s="294" t="n"/>
      <c r="V15" s="294" t="n"/>
      <c r="W15" s="294" t="n"/>
      <c r="X15" s="29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8" t="n"/>
      <c r="N16" s="348" t="n"/>
      <c r="O16" s="348" t="n"/>
      <c r="P16" s="348" t="n"/>
      <c r="Q16" s="3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6" t="inlineStr">
        <is>
          <t>Код единицы продаж</t>
        </is>
      </c>
      <c r="B17" s="266" t="inlineStr">
        <is>
          <t>Код продукта</t>
        </is>
      </c>
      <c r="C17" s="283" t="inlineStr">
        <is>
          <t>Номер варианта</t>
        </is>
      </c>
      <c r="D17" s="266" t="inlineStr">
        <is>
          <t xml:space="preserve">Штрих-код </t>
        </is>
      </c>
      <c r="E17" s="349" t="n"/>
      <c r="F17" s="266" t="inlineStr">
        <is>
          <t>Вес нетто штуки, кг</t>
        </is>
      </c>
      <c r="G17" s="266" t="inlineStr">
        <is>
          <t>Кол-во штук в коробе, шт</t>
        </is>
      </c>
      <c r="H17" s="266" t="inlineStr">
        <is>
          <t>Вес нетто короба, кг</t>
        </is>
      </c>
      <c r="I17" s="266" t="inlineStr">
        <is>
          <t>Вес брутто короба, кг</t>
        </is>
      </c>
      <c r="J17" s="266" t="inlineStr">
        <is>
          <t>Кол-во кор. на паллте, шт</t>
        </is>
      </c>
      <c r="K17" s="266" t="inlineStr">
        <is>
          <t>Завод</t>
        </is>
      </c>
      <c r="L17" s="266" t="inlineStr">
        <is>
          <t>Срок годности, сут.</t>
        </is>
      </c>
      <c r="M17" s="266" t="inlineStr">
        <is>
          <t>Наименование</t>
        </is>
      </c>
      <c r="N17" s="350" t="n"/>
      <c r="O17" s="350" t="n"/>
      <c r="P17" s="350" t="n"/>
      <c r="Q17" s="349" t="n"/>
      <c r="R17" s="282" t="inlineStr">
        <is>
          <t>Доступно к отгрузке</t>
        </is>
      </c>
      <c r="S17" s="324" t="n"/>
      <c r="T17" s="266" t="inlineStr">
        <is>
          <t>Ед. изм.</t>
        </is>
      </c>
      <c r="U17" s="266" t="inlineStr">
        <is>
          <t>Заказ</t>
        </is>
      </c>
      <c r="V17" s="267" t="inlineStr">
        <is>
          <t>Заказ с округлением до короба</t>
        </is>
      </c>
      <c r="W17" s="266" t="inlineStr">
        <is>
          <t>Объём заказа, м3</t>
        </is>
      </c>
      <c r="X17" s="269" t="inlineStr">
        <is>
          <t>Примечание по продуктку</t>
        </is>
      </c>
      <c r="Y17" s="269" t="inlineStr">
        <is>
          <t>Признак "НОВИНКА"</t>
        </is>
      </c>
      <c r="Z17" s="269" t="inlineStr">
        <is>
          <t>Для формул</t>
        </is>
      </c>
      <c r="AA17" s="351" t="n"/>
      <c r="AB17" s="352" t="n"/>
      <c r="AC17" s="276" t="inlineStr">
        <is>
          <t>Вид продукции</t>
        </is>
      </c>
    </row>
    <row r="18" ht="14.25" customHeight="1">
      <c r="A18" s="353" t="n"/>
      <c r="B18" s="353" t="n"/>
      <c r="C18" s="353" t="n"/>
      <c r="D18" s="354" t="n"/>
      <c r="E18" s="355" t="n"/>
      <c r="F18" s="353" t="n"/>
      <c r="G18" s="353" t="n"/>
      <c r="H18" s="353" t="n"/>
      <c r="I18" s="353" t="n"/>
      <c r="J18" s="353" t="n"/>
      <c r="K18" s="353" t="n"/>
      <c r="L18" s="353" t="n"/>
      <c r="M18" s="354" t="n"/>
      <c r="N18" s="356" t="n"/>
      <c r="O18" s="356" t="n"/>
      <c r="P18" s="356" t="n"/>
      <c r="Q18" s="355" t="n"/>
      <c r="R18" s="282" t="inlineStr">
        <is>
          <t>начиная с</t>
        </is>
      </c>
      <c r="S18" s="282" t="inlineStr">
        <is>
          <t>до</t>
        </is>
      </c>
      <c r="T18" s="353" t="n"/>
      <c r="U18" s="353" t="n"/>
      <c r="V18" s="357" t="n"/>
      <c r="W18" s="353" t="n"/>
      <c r="X18" s="358" t="n"/>
      <c r="Y18" s="358" t="n"/>
      <c r="Z18" s="359" t="n"/>
      <c r="AA18" s="360" t="n"/>
      <c r="AB18" s="361" t="n"/>
      <c r="AC18" s="362" t="n"/>
    </row>
    <row r="19" ht="27.75" customHeight="1">
      <c r="A19" s="184" t="inlineStr">
        <is>
          <t>Ядрена копоть</t>
        </is>
      </c>
      <c r="B19" s="363" t="n"/>
      <c r="C19" s="363" t="n"/>
      <c r="D19" s="363" t="n"/>
      <c r="E19" s="363" t="n"/>
      <c r="F19" s="363" t="n"/>
      <c r="G19" s="363" t="n"/>
      <c r="H19" s="363" t="n"/>
      <c r="I19" s="363" t="n"/>
      <c r="J19" s="363" t="n"/>
      <c r="K19" s="363" t="n"/>
      <c r="L19" s="363" t="n"/>
      <c r="M19" s="363" t="n"/>
      <c r="N19" s="363" t="n"/>
      <c r="O19" s="363" t="n"/>
      <c r="P19" s="363" t="n"/>
      <c r="Q19" s="363" t="n"/>
      <c r="R19" s="363" t="n"/>
      <c r="S19" s="363" t="n"/>
      <c r="T19" s="363" t="n"/>
      <c r="U19" s="363" t="n"/>
      <c r="V19" s="363" t="n"/>
      <c r="W19" s="363" t="n"/>
      <c r="X19" s="55" t="n"/>
      <c r="Y19" s="55" t="n"/>
    </row>
    <row r="20" ht="16.5" customHeight="1">
      <c r="A20" s="18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80" t="n"/>
      <c r="Y20" s="180" t="n"/>
    </row>
    <row r="21" ht="14.25" customHeight="1">
      <c r="A21" s="181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81" t="n"/>
      <c r="Y21" s="181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6" t="n">
        <v>4607111035752</v>
      </c>
      <c r="E22" s="332" t="n"/>
      <c r="F22" s="364" t="n">
        <v>0.43</v>
      </c>
      <c r="G22" s="38" t="n">
        <v>16</v>
      </c>
      <c r="H22" s="364" t="n">
        <v>6.88</v>
      </c>
      <c r="I22" s="364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5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6" t="n"/>
      <c r="O22" s="366" t="n"/>
      <c r="P22" s="366" t="n"/>
      <c r="Q22" s="332" t="n"/>
      <c r="R22" s="40" t="inlineStr"/>
      <c r="S22" s="40" t="inlineStr"/>
      <c r="T22" s="41" t="inlineStr">
        <is>
          <t>кор</t>
        </is>
      </c>
      <c r="U22" s="367" t="n">
        <v>0</v>
      </c>
      <c r="V22" s="368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7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9" t="n"/>
      <c r="M23" s="370" t="inlineStr">
        <is>
          <t>Итого</t>
        </is>
      </c>
      <c r="N23" s="340" t="n"/>
      <c r="O23" s="340" t="n"/>
      <c r="P23" s="340" t="n"/>
      <c r="Q23" s="340" t="n"/>
      <c r="R23" s="340" t="n"/>
      <c r="S23" s="341" t="n"/>
      <c r="T23" s="43" t="inlineStr">
        <is>
          <t>кор</t>
        </is>
      </c>
      <c r="U23" s="371">
        <f>IFERROR(SUM(U22:U22),"0")</f>
        <v/>
      </c>
      <c r="V23" s="371">
        <f>IFERROR(SUM(V22:V22),"0")</f>
        <v/>
      </c>
      <c r="W23" s="371">
        <f>IFERROR(IF(W22="",0,W22),"0")</f>
        <v/>
      </c>
      <c r="X23" s="372" t="n"/>
      <c r="Y23" s="3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9" t="n"/>
      <c r="M24" s="370" t="inlineStr">
        <is>
          <t>Итого</t>
        </is>
      </c>
      <c r="N24" s="340" t="n"/>
      <c r="O24" s="340" t="n"/>
      <c r="P24" s="340" t="n"/>
      <c r="Q24" s="340" t="n"/>
      <c r="R24" s="340" t="n"/>
      <c r="S24" s="341" t="n"/>
      <c r="T24" s="43" t="inlineStr">
        <is>
          <t>кг</t>
        </is>
      </c>
      <c r="U24" s="371">
        <f>IFERROR(SUMPRODUCT(U22:U22*H22:H22),"0")</f>
        <v/>
      </c>
      <c r="V24" s="371">
        <f>IFERROR(SUMPRODUCT(V22:V22*H22:H22),"0")</f>
        <v/>
      </c>
      <c r="W24" s="43" t="n"/>
      <c r="X24" s="372" t="n"/>
      <c r="Y24" s="372" t="n"/>
    </row>
    <row r="25" ht="27.75" customHeight="1">
      <c r="A25" s="184" t="inlineStr">
        <is>
          <t>Горячая штучка</t>
        </is>
      </c>
      <c r="B25" s="363" t="n"/>
      <c r="C25" s="363" t="n"/>
      <c r="D25" s="363" t="n"/>
      <c r="E25" s="363" t="n"/>
      <c r="F25" s="363" t="n"/>
      <c r="G25" s="363" t="n"/>
      <c r="H25" s="363" t="n"/>
      <c r="I25" s="363" t="n"/>
      <c r="J25" s="363" t="n"/>
      <c r="K25" s="363" t="n"/>
      <c r="L25" s="363" t="n"/>
      <c r="M25" s="363" t="n"/>
      <c r="N25" s="363" t="n"/>
      <c r="O25" s="363" t="n"/>
      <c r="P25" s="363" t="n"/>
      <c r="Q25" s="363" t="n"/>
      <c r="R25" s="363" t="n"/>
      <c r="S25" s="363" t="n"/>
      <c r="T25" s="363" t="n"/>
      <c r="U25" s="363" t="n"/>
      <c r="V25" s="363" t="n"/>
      <c r="W25" s="363" t="n"/>
      <c r="X25" s="55" t="n"/>
      <c r="Y25" s="55" t="n"/>
    </row>
    <row r="26" ht="16.5" customHeight="1">
      <c r="A26" s="180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80" t="n"/>
      <c r="Y26" s="180" t="n"/>
    </row>
    <row r="27" ht="14.25" customHeight="1">
      <c r="A27" s="181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81" t="n"/>
      <c r="Y27" s="181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6" t="n">
        <v>4607111036520</v>
      </c>
      <c r="E28" s="332" t="n"/>
      <c r="F28" s="364" t="n">
        <v>0.25</v>
      </c>
      <c r="G28" s="38" t="n">
        <v>6</v>
      </c>
      <c r="H28" s="364" t="n">
        <v>1.5</v>
      </c>
      <c r="I28" s="364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3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6" t="n"/>
      <c r="O28" s="366" t="n"/>
      <c r="P28" s="366" t="n"/>
      <c r="Q28" s="332" t="n"/>
      <c r="R28" s="40" t="inlineStr"/>
      <c r="S28" s="40" t="inlineStr"/>
      <c r="T28" s="41" t="inlineStr">
        <is>
          <t>кор</t>
        </is>
      </c>
      <c r="U28" s="367" t="n">
        <v>35</v>
      </c>
      <c r="V28" s="368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6" t="n">
        <v>4607111036605</v>
      </c>
      <c r="E29" s="332" t="n"/>
      <c r="F29" s="364" t="n">
        <v>0.25</v>
      </c>
      <c r="G29" s="38" t="n">
        <v>6</v>
      </c>
      <c r="H29" s="364" t="n">
        <v>1.5</v>
      </c>
      <c r="I29" s="364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4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6" t="n"/>
      <c r="O29" s="366" t="n"/>
      <c r="P29" s="366" t="n"/>
      <c r="Q29" s="332" t="n"/>
      <c r="R29" s="40" t="inlineStr"/>
      <c r="S29" s="40" t="inlineStr"/>
      <c r="T29" s="41" t="inlineStr">
        <is>
          <t>кор</t>
        </is>
      </c>
      <c r="U29" s="367" t="n">
        <v>0</v>
      </c>
      <c r="V29" s="368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6" t="n">
        <v>4607111036537</v>
      </c>
      <c r="E30" s="332" t="n"/>
      <c r="F30" s="364" t="n">
        <v>0.25</v>
      </c>
      <c r="G30" s="38" t="n">
        <v>6</v>
      </c>
      <c r="H30" s="364" t="n">
        <v>1.5</v>
      </c>
      <c r="I30" s="364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5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6" t="n"/>
      <c r="O30" s="366" t="n"/>
      <c r="P30" s="366" t="n"/>
      <c r="Q30" s="332" t="n"/>
      <c r="R30" s="40" t="inlineStr"/>
      <c r="S30" s="40" t="inlineStr"/>
      <c r="T30" s="41" t="inlineStr">
        <is>
          <t>кор</t>
        </is>
      </c>
      <c r="U30" s="367" t="n">
        <v>35</v>
      </c>
      <c r="V30" s="368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6" t="n">
        <v>4607111036599</v>
      </c>
      <c r="E31" s="332" t="n"/>
      <c r="F31" s="364" t="n">
        <v>0.25</v>
      </c>
      <c r="G31" s="38" t="n">
        <v>6</v>
      </c>
      <c r="H31" s="364" t="n">
        <v>1.5</v>
      </c>
      <c r="I31" s="364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6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6" t="n"/>
      <c r="O31" s="366" t="n"/>
      <c r="P31" s="366" t="n"/>
      <c r="Q31" s="332" t="n"/>
      <c r="R31" s="40" t="inlineStr"/>
      <c r="S31" s="40" t="inlineStr"/>
      <c r="T31" s="41" t="inlineStr">
        <is>
          <t>кор</t>
        </is>
      </c>
      <c r="U31" s="367" t="n">
        <v>0</v>
      </c>
      <c r="V31" s="368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7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9" t="n"/>
      <c r="M32" s="370" t="inlineStr">
        <is>
          <t>Итого</t>
        </is>
      </c>
      <c r="N32" s="340" t="n"/>
      <c r="O32" s="340" t="n"/>
      <c r="P32" s="340" t="n"/>
      <c r="Q32" s="340" t="n"/>
      <c r="R32" s="340" t="n"/>
      <c r="S32" s="341" t="n"/>
      <c r="T32" s="43" t="inlineStr">
        <is>
          <t>кор</t>
        </is>
      </c>
      <c r="U32" s="371">
        <f>IFERROR(SUM(U28:U31),"0")</f>
        <v/>
      </c>
      <c r="V32" s="371">
        <f>IFERROR(SUM(V28:V31),"0")</f>
        <v/>
      </c>
      <c r="W32" s="371">
        <f>IFERROR(IF(W28="",0,W28),"0")+IFERROR(IF(W29="",0,W29),"0")+IFERROR(IF(W30="",0,W30),"0")+IFERROR(IF(W31="",0,W31),"0")</f>
        <v/>
      </c>
      <c r="X32" s="372" t="n"/>
      <c r="Y32" s="3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9" t="n"/>
      <c r="M33" s="370" t="inlineStr">
        <is>
          <t>Итого</t>
        </is>
      </c>
      <c r="N33" s="340" t="n"/>
      <c r="O33" s="340" t="n"/>
      <c r="P33" s="340" t="n"/>
      <c r="Q33" s="340" t="n"/>
      <c r="R33" s="340" t="n"/>
      <c r="S33" s="341" t="n"/>
      <c r="T33" s="43" t="inlineStr">
        <is>
          <t>кг</t>
        </is>
      </c>
      <c r="U33" s="371">
        <f>IFERROR(SUMPRODUCT(U28:U31*H28:H31),"0")</f>
        <v/>
      </c>
      <c r="V33" s="371">
        <f>IFERROR(SUMPRODUCT(V28:V31*H28:H31),"0")</f>
        <v/>
      </c>
      <c r="W33" s="43" t="n"/>
      <c r="X33" s="372" t="n"/>
      <c r="Y33" s="372" t="n"/>
    </row>
    <row r="34" ht="16.5" customHeight="1">
      <c r="A34" s="180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80" t="n"/>
      <c r="Y34" s="180" t="n"/>
    </row>
    <row r="35" ht="14.25" customHeight="1">
      <c r="A35" s="181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81" t="n"/>
      <c r="Y35" s="181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6" t="n">
        <v>4607111036285</v>
      </c>
      <c r="E36" s="332" t="n"/>
      <c r="F36" s="364" t="n">
        <v>0.75</v>
      </c>
      <c r="G36" s="38" t="n">
        <v>8</v>
      </c>
      <c r="H36" s="364" t="n">
        <v>6</v>
      </c>
      <c r="I36" s="364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7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6" t="n"/>
      <c r="O36" s="366" t="n"/>
      <c r="P36" s="366" t="n"/>
      <c r="Q36" s="332" t="n"/>
      <c r="R36" s="40" t="inlineStr"/>
      <c r="S36" s="40" t="inlineStr"/>
      <c r="T36" s="41" t="inlineStr">
        <is>
          <t>кор</t>
        </is>
      </c>
      <c r="U36" s="367" t="n">
        <v>15</v>
      </c>
      <c r="V36" s="368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6" t="n">
        <v>4607111036308</v>
      </c>
      <c r="E37" s="332" t="n"/>
      <c r="F37" s="364" t="n">
        <v>0.75</v>
      </c>
      <c r="G37" s="38" t="n">
        <v>8</v>
      </c>
      <c r="H37" s="364" t="n">
        <v>6</v>
      </c>
      <c r="I37" s="364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8" t="inlineStr">
        <is>
          <t>Пельмени Grandmeni с говядиной в сливочном соусе Grandmeni 0,75 Сфера Горячая штучка</t>
        </is>
      </c>
      <c r="N37" s="366" t="n"/>
      <c r="O37" s="366" t="n"/>
      <c r="P37" s="366" t="n"/>
      <c r="Q37" s="332" t="n"/>
      <c r="R37" s="40" t="inlineStr"/>
      <c r="S37" s="40" t="inlineStr"/>
      <c r="T37" s="41" t="inlineStr">
        <is>
          <t>кор</t>
        </is>
      </c>
      <c r="U37" s="367" t="n">
        <v>0</v>
      </c>
      <c r="V37" s="368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SU002345</t>
        </is>
      </c>
      <c r="B38" s="64" t="inlineStr">
        <is>
          <t>P002645</t>
        </is>
      </c>
      <c r="C38" s="37" t="n">
        <v>4301070864</v>
      </c>
      <c r="D38" s="176" t="n">
        <v>4607111036292</v>
      </c>
      <c r="E38" s="332" t="n"/>
      <c r="F38" s="364" t="n">
        <v>0.75</v>
      </c>
      <c r="G38" s="38" t="n">
        <v>8</v>
      </c>
      <c r="H38" s="364" t="n">
        <v>6</v>
      </c>
      <c r="I38" s="364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8" s="366" t="n"/>
      <c r="O38" s="366" t="n"/>
      <c r="P38" s="366" t="n"/>
      <c r="Q38" s="332" t="n"/>
      <c r="R38" s="40" t="inlineStr"/>
      <c r="S38" s="40" t="inlineStr"/>
      <c r="T38" s="41" t="inlineStr">
        <is>
          <t>кор</t>
        </is>
      </c>
      <c r="U38" s="367" t="n">
        <v>0</v>
      </c>
      <c r="V38" s="368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>
      <c r="A39" s="17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369" t="n"/>
      <c r="M39" s="370" t="inlineStr">
        <is>
          <t>Итого</t>
        </is>
      </c>
      <c r="N39" s="340" t="n"/>
      <c r="O39" s="340" t="n"/>
      <c r="P39" s="340" t="n"/>
      <c r="Q39" s="340" t="n"/>
      <c r="R39" s="340" t="n"/>
      <c r="S39" s="341" t="n"/>
      <c r="T39" s="43" t="inlineStr">
        <is>
          <t>кор</t>
        </is>
      </c>
      <c r="U39" s="371">
        <f>IFERROR(SUM(U36:U38),"0")</f>
        <v/>
      </c>
      <c r="V39" s="371">
        <f>IFERROR(SUM(V36:V38),"0")</f>
        <v/>
      </c>
      <c r="W39" s="371">
        <f>IFERROR(IF(W36="",0,W36),"0")+IFERROR(IF(W37="",0,W37),"0")+IFERROR(IF(W38="",0,W38),"0")</f>
        <v/>
      </c>
      <c r="X39" s="372" t="n"/>
      <c r="Y39" s="372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9" t="n"/>
      <c r="M40" s="370" t="inlineStr">
        <is>
          <t>Итого</t>
        </is>
      </c>
      <c r="N40" s="340" t="n"/>
      <c r="O40" s="340" t="n"/>
      <c r="P40" s="340" t="n"/>
      <c r="Q40" s="340" t="n"/>
      <c r="R40" s="340" t="n"/>
      <c r="S40" s="341" t="n"/>
      <c r="T40" s="43" t="inlineStr">
        <is>
          <t>кг</t>
        </is>
      </c>
      <c r="U40" s="371">
        <f>IFERROR(SUMPRODUCT(U36:U38*H36:H38),"0")</f>
        <v/>
      </c>
      <c r="V40" s="371">
        <f>IFERROR(SUMPRODUCT(V36:V38*H36:H38),"0")</f>
        <v/>
      </c>
      <c r="W40" s="43" t="n"/>
      <c r="X40" s="372" t="n"/>
      <c r="Y40" s="372" t="n"/>
    </row>
    <row r="41" ht="16.5" customHeight="1">
      <c r="A41" s="180" t="inlineStr">
        <is>
          <t>Чебупай</t>
        </is>
      </c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80" t="n"/>
      <c r="Y41" s="180" t="n"/>
    </row>
    <row r="42" ht="14.25" customHeight="1">
      <c r="A42" s="181" t="inlineStr">
        <is>
          <t>Изделия хлебобулочные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81" t="n"/>
      <c r="Y42" s="181" t="n"/>
    </row>
    <row r="43" ht="27" customHeight="1">
      <c r="A43" s="64" t="inlineStr">
        <is>
          <t>SU002492</t>
        </is>
      </c>
      <c r="B43" s="64" t="inlineStr">
        <is>
          <t>P003183</t>
        </is>
      </c>
      <c r="C43" s="37" t="n">
        <v>4301190014</v>
      </c>
      <c r="D43" s="176" t="n">
        <v>4607111037053</v>
      </c>
      <c r="E43" s="332" t="n"/>
      <c r="F43" s="364" t="n">
        <v>0.2</v>
      </c>
      <c r="G43" s="38" t="n">
        <v>6</v>
      </c>
      <c r="H43" s="364" t="n">
        <v>1.2</v>
      </c>
      <c r="I43" s="364" t="n">
        <v>1.5918</v>
      </c>
      <c r="J43" s="38" t="n">
        <v>130</v>
      </c>
      <c r="K43" s="39" t="inlineStr">
        <is>
          <t>МГ</t>
        </is>
      </c>
      <c r="L43" s="38" t="n">
        <v>365</v>
      </c>
      <c r="M43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3" s="366" t="n"/>
      <c r="O43" s="366" t="n"/>
      <c r="P43" s="366" t="n"/>
      <c r="Q43" s="332" t="n"/>
      <c r="R43" s="40" t="inlineStr"/>
      <c r="S43" s="40" t="inlineStr"/>
      <c r="T43" s="41" t="inlineStr">
        <is>
          <t>кор</t>
        </is>
      </c>
      <c r="U43" s="367" t="n">
        <v>30</v>
      </c>
      <c r="V43" s="368">
        <f>IFERROR(IF(U43="","",U43),"")</f>
        <v/>
      </c>
      <c r="W43" s="42">
        <f>IFERROR(IF(U43="","",U43*0.0095),"")</f>
        <v/>
      </c>
      <c r="X43" s="69" t="inlineStr"/>
      <c r="Y43" s="70" t="inlineStr"/>
      <c r="AC43" s="83" t="inlineStr">
        <is>
          <t>ПГП</t>
        </is>
      </c>
    </row>
    <row r="44" ht="27" customHeight="1">
      <c r="A44" s="64" t="inlineStr">
        <is>
          <t>SU002582</t>
        </is>
      </c>
      <c r="B44" s="64" t="inlineStr">
        <is>
          <t>P003184</t>
        </is>
      </c>
      <c r="C44" s="37" t="n">
        <v>4301190015</v>
      </c>
      <c r="D44" s="176" t="n">
        <v>4607111037060</v>
      </c>
      <c r="E44" s="332" t="n"/>
      <c r="F44" s="364" t="n">
        <v>0.2</v>
      </c>
      <c r="G44" s="38" t="n">
        <v>6</v>
      </c>
      <c r="H44" s="364" t="n">
        <v>1.2</v>
      </c>
      <c r="I44" s="364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4" s="366" t="n"/>
      <c r="O44" s="366" t="n"/>
      <c r="P44" s="366" t="n"/>
      <c r="Q44" s="332" t="n"/>
      <c r="R44" s="40" t="inlineStr"/>
      <c r="S44" s="40" t="inlineStr"/>
      <c r="T44" s="41" t="inlineStr">
        <is>
          <t>кор</t>
        </is>
      </c>
      <c r="U44" s="367" t="n">
        <v>30</v>
      </c>
      <c r="V44" s="368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>
      <c r="A45" s="17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369" t="n"/>
      <c r="M45" s="370" t="inlineStr">
        <is>
          <t>Итого</t>
        </is>
      </c>
      <c r="N45" s="340" t="n"/>
      <c r="O45" s="340" t="n"/>
      <c r="P45" s="340" t="n"/>
      <c r="Q45" s="340" t="n"/>
      <c r="R45" s="340" t="n"/>
      <c r="S45" s="341" t="n"/>
      <c r="T45" s="43" t="inlineStr">
        <is>
          <t>кор</t>
        </is>
      </c>
      <c r="U45" s="371">
        <f>IFERROR(SUM(U43:U44),"0")</f>
        <v/>
      </c>
      <c r="V45" s="371">
        <f>IFERROR(SUM(V43:V44),"0")</f>
        <v/>
      </c>
      <c r="W45" s="371">
        <f>IFERROR(IF(W43="",0,W43),"0")+IFERROR(IF(W44="",0,W44),"0")</f>
        <v/>
      </c>
      <c r="X45" s="372" t="n"/>
      <c r="Y45" s="37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9" t="n"/>
      <c r="M46" s="370" t="inlineStr">
        <is>
          <t>Итого</t>
        </is>
      </c>
      <c r="N46" s="340" t="n"/>
      <c r="O46" s="340" t="n"/>
      <c r="P46" s="340" t="n"/>
      <c r="Q46" s="340" t="n"/>
      <c r="R46" s="340" t="n"/>
      <c r="S46" s="341" t="n"/>
      <c r="T46" s="43" t="inlineStr">
        <is>
          <t>кг</t>
        </is>
      </c>
      <c r="U46" s="371">
        <f>IFERROR(SUMPRODUCT(U43:U44*H43:H44),"0")</f>
        <v/>
      </c>
      <c r="V46" s="371">
        <f>IFERROR(SUMPRODUCT(V43:V44*H43:H44),"0")</f>
        <v/>
      </c>
      <c r="W46" s="43" t="n"/>
      <c r="X46" s="372" t="n"/>
      <c r="Y46" s="372" t="n"/>
    </row>
    <row r="47" ht="16.5" customHeight="1">
      <c r="A47" s="180" t="inlineStr">
        <is>
          <t>Бигбули ГШ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80" t="n"/>
      <c r="Y47" s="180" t="n"/>
    </row>
    <row r="48" ht="14.25" customHeight="1">
      <c r="A48" s="181" t="inlineStr">
        <is>
          <t>Пельмени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81" t="n"/>
      <c r="Y48" s="181" t="n"/>
    </row>
    <row r="49" ht="27" customHeight="1">
      <c r="A49" s="64" t="inlineStr">
        <is>
          <t>SU002771</t>
        </is>
      </c>
      <c r="B49" s="64" t="inlineStr">
        <is>
          <t>P003155</t>
        </is>
      </c>
      <c r="C49" s="37" t="n">
        <v>4301070935</v>
      </c>
      <c r="D49" s="176" t="n">
        <v>4607111037190</v>
      </c>
      <c r="E49" s="332" t="n"/>
      <c r="F49" s="364" t="n">
        <v>0.43</v>
      </c>
      <c r="G49" s="38" t="n">
        <v>16</v>
      </c>
      <c r="H49" s="364" t="n">
        <v>6.88</v>
      </c>
      <c r="I49" s="364" t="n">
        <v>7.1996</v>
      </c>
      <c r="J49" s="38" t="n">
        <v>84</v>
      </c>
      <c r="K49" s="39" t="inlineStr">
        <is>
          <t>МГ</t>
        </is>
      </c>
      <c r="L49" s="38" t="n">
        <v>150</v>
      </c>
      <c r="M49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49" s="366" t="n"/>
      <c r="O49" s="366" t="n"/>
      <c r="P49" s="366" t="n"/>
      <c r="Q49" s="332" t="n"/>
      <c r="R49" s="40" t="inlineStr"/>
      <c r="S49" s="40" t="inlineStr"/>
      <c r="T49" s="41" t="inlineStr">
        <is>
          <t>кор</t>
        </is>
      </c>
      <c r="U49" s="367" t="n">
        <v>20</v>
      </c>
      <c r="V49" s="368">
        <f>IFERROR(IF(U49="","",U49),"")</f>
        <v/>
      </c>
      <c r="W49" s="42">
        <f>IFERROR(IF(U49="","",U49*0.0155),"")</f>
        <v/>
      </c>
      <c r="X49" s="69" t="inlineStr"/>
      <c r="Y49" s="70" t="inlineStr"/>
      <c r="AC49" s="85" t="inlineStr">
        <is>
          <t>ЗПФ</t>
        </is>
      </c>
    </row>
    <row r="50" ht="27" customHeight="1">
      <c r="A50" s="64" t="inlineStr">
        <is>
          <t>SU002708</t>
        </is>
      </c>
      <c r="B50" s="64" t="inlineStr">
        <is>
          <t>P003085</t>
        </is>
      </c>
      <c r="C50" s="37" t="n">
        <v>4301070929</v>
      </c>
      <c r="D50" s="176" t="n">
        <v>4607111037183</v>
      </c>
      <c r="E50" s="332" t="n"/>
      <c r="F50" s="364" t="n">
        <v>0.9</v>
      </c>
      <c r="G50" s="38" t="n">
        <v>8</v>
      </c>
      <c r="H50" s="364" t="n">
        <v>7.2</v>
      </c>
      <c r="I50" s="364" t="n">
        <v>7.486</v>
      </c>
      <c r="J50" s="38" t="n">
        <v>84</v>
      </c>
      <c r="K50" s="39" t="inlineStr">
        <is>
          <t>МГ</t>
        </is>
      </c>
      <c r="L50" s="38" t="n">
        <v>150</v>
      </c>
      <c r="M50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0" s="366" t="n"/>
      <c r="O50" s="366" t="n"/>
      <c r="P50" s="366" t="n"/>
      <c r="Q50" s="332" t="n"/>
      <c r="R50" s="40" t="inlineStr"/>
      <c r="S50" s="40" t="inlineStr"/>
      <c r="T50" s="41" t="inlineStr">
        <is>
          <t>кор</t>
        </is>
      </c>
      <c r="U50" s="367" t="n">
        <v>30</v>
      </c>
      <c r="V50" s="368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SU002707</t>
        </is>
      </c>
      <c r="B51" s="64" t="inlineStr">
        <is>
          <t>P003081</t>
        </is>
      </c>
      <c r="C51" s="37" t="n">
        <v>4301070928</v>
      </c>
      <c r="D51" s="176" t="n">
        <v>4607111037091</v>
      </c>
      <c r="E51" s="332" t="n"/>
      <c r="F51" s="364" t="n">
        <v>0.43</v>
      </c>
      <c r="G51" s="38" t="n">
        <v>16</v>
      </c>
      <c r="H51" s="364" t="n">
        <v>6.88</v>
      </c>
      <c r="I51" s="364" t="n">
        <v>7.11</v>
      </c>
      <c r="J51" s="38" t="n">
        <v>84</v>
      </c>
      <c r="K51" s="39" t="inlineStr">
        <is>
          <t>МГ</t>
        </is>
      </c>
      <c r="L51" s="38" t="n">
        <v>150</v>
      </c>
      <c r="M51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1" s="366" t="n"/>
      <c r="O51" s="366" t="n"/>
      <c r="P51" s="366" t="n"/>
      <c r="Q51" s="332" t="n"/>
      <c r="R51" s="40" t="inlineStr"/>
      <c r="S51" s="40" t="inlineStr"/>
      <c r="T51" s="41" t="inlineStr">
        <is>
          <t>кор</t>
        </is>
      </c>
      <c r="U51" s="367" t="n">
        <v>20</v>
      </c>
      <c r="V51" s="368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SU002838</t>
        </is>
      </c>
      <c r="B52" s="64" t="inlineStr">
        <is>
          <t>P003251</t>
        </is>
      </c>
      <c r="C52" s="37" t="n">
        <v>4301070944</v>
      </c>
      <c r="D52" s="176" t="n">
        <v>4607111036902</v>
      </c>
      <c r="E52" s="332" t="n"/>
      <c r="F52" s="364" t="n">
        <v>0.9</v>
      </c>
      <c r="G52" s="38" t="n">
        <v>8</v>
      </c>
      <c r="H52" s="364" t="n">
        <v>7.2</v>
      </c>
      <c r="I52" s="364" t="n">
        <v>7.43</v>
      </c>
      <c r="J52" s="38" t="n">
        <v>84</v>
      </c>
      <c r="K52" s="39" t="inlineStr">
        <is>
          <t>МГ</t>
        </is>
      </c>
      <c r="L52" s="38" t="n">
        <v>150</v>
      </c>
      <c r="M52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2" s="366" t="n"/>
      <c r="O52" s="366" t="n"/>
      <c r="P52" s="366" t="n"/>
      <c r="Q52" s="332" t="n"/>
      <c r="R52" s="40" t="inlineStr"/>
      <c r="S52" s="40" t="inlineStr"/>
      <c r="T52" s="41" t="inlineStr">
        <is>
          <t>кор</t>
        </is>
      </c>
      <c r="U52" s="367" t="n">
        <v>20</v>
      </c>
      <c r="V52" s="368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SU002625</t>
        </is>
      </c>
      <c r="B53" s="64" t="inlineStr">
        <is>
          <t>P002963</t>
        </is>
      </c>
      <c r="C53" s="37" t="n">
        <v>4301070938</v>
      </c>
      <c r="D53" s="176" t="n">
        <v>4607111036858</v>
      </c>
      <c r="E53" s="332" t="n"/>
      <c r="F53" s="364" t="n">
        <v>0.43</v>
      </c>
      <c r="G53" s="38" t="n">
        <v>16</v>
      </c>
      <c r="H53" s="364" t="n">
        <v>6.88</v>
      </c>
      <c r="I53" s="364" t="n">
        <v>7.1996</v>
      </c>
      <c r="J53" s="38" t="n">
        <v>84</v>
      </c>
      <c r="K53" s="39" t="inlineStr">
        <is>
          <t>МГ</t>
        </is>
      </c>
      <c r="L53" s="38" t="n">
        <v>150</v>
      </c>
      <c r="M53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3" s="366" t="n"/>
      <c r="O53" s="366" t="n"/>
      <c r="P53" s="366" t="n"/>
      <c r="Q53" s="332" t="n"/>
      <c r="R53" s="40" t="inlineStr"/>
      <c r="S53" s="40" t="inlineStr"/>
      <c r="T53" s="41" t="inlineStr">
        <is>
          <t>кор</t>
        </is>
      </c>
      <c r="U53" s="367" t="n">
        <v>30</v>
      </c>
      <c r="V53" s="368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SU002624</t>
        </is>
      </c>
      <c r="B54" s="64" t="inlineStr">
        <is>
          <t>P002962</t>
        </is>
      </c>
      <c r="C54" s="37" t="n">
        <v>4301070909</v>
      </c>
      <c r="D54" s="176" t="n">
        <v>4607111036889</v>
      </c>
      <c r="E54" s="332" t="n"/>
      <c r="F54" s="364" t="n">
        <v>0.9</v>
      </c>
      <c r="G54" s="38" t="n">
        <v>8</v>
      </c>
      <c r="H54" s="364" t="n">
        <v>7.2</v>
      </c>
      <c r="I54" s="364" t="n">
        <v>7.486</v>
      </c>
      <c r="J54" s="38" t="n">
        <v>84</v>
      </c>
      <c r="K54" s="39" t="inlineStr">
        <is>
          <t>МГ</t>
        </is>
      </c>
      <c r="L54" s="38" t="n">
        <v>150</v>
      </c>
      <c r="M54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4" s="366" t="n"/>
      <c r="O54" s="366" t="n"/>
      <c r="P54" s="366" t="n"/>
      <c r="Q54" s="332" t="n"/>
      <c r="R54" s="40" t="inlineStr"/>
      <c r="S54" s="40" t="inlineStr"/>
      <c r="T54" s="41" t="inlineStr">
        <is>
          <t>кор</t>
        </is>
      </c>
      <c r="U54" s="367" t="n">
        <v>30</v>
      </c>
      <c r="V54" s="368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>
      <c r="A55" s="17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369" t="n"/>
      <c r="M55" s="370" t="inlineStr">
        <is>
          <t>Итого</t>
        </is>
      </c>
      <c r="N55" s="340" t="n"/>
      <c r="O55" s="340" t="n"/>
      <c r="P55" s="340" t="n"/>
      <c r="Q55" s="340" t="n"/>
      <c r="R55" s="340" t="n"/>
      <c r="S55" s="341" t="n"/>
      <c r="T55" s="43" t="inlineStr">
        <is>
          <t>кор</t>
        </is>
      </c>
      <c r="U55" s="371">
        <f>IFERROR(SUM(U49:U54),"0")</f>
        <v/>
      </c>
      <c r="V55" s="371">
        <f>IFERROR(SUM(V49:V54),"0")</f>
        <v/>
      </c>
      <c r="W55" s="371">
        <f>IFERROR(IF(W49="",0,W49),"0")+IFERROR(IF(W50="",0,W50),"0")+IFERROR(IF(W51="",0,W51),"0")+IFERROR(IF(W52="",0,W52),"0")+IFERROR(IF(W53="",0,W53),"0")+IFERROR(IF(W54="",0,W54),"0")</f>
        <v/>
      </c>
      <c r="X55" s="372" t="n"/>
      <c r="Y55" s="3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9" t="n"/>
      <c r="M56" s="370" t="inlineStr">
        <is>
          <t>Итого</t>
        </is>
      </c>
      <c r="N56" s="340" t="n"/>
      <c r="O56" s="340" t="n"/>
      <c r="P56" s="340" t="n"/>
      <c r="Q56" s="340" t="n"/>
      <c r="R56" s="340" t="n"/>
      <c r="S56" s="341" t="n"/>
      <c r="T56" s="43" t="inlineStr">
        <is>
          <t>кг</t>
        </is>
      </c>
      <c r="U56" s="371">
        <f>IFERROR(SUMPRODUCT(U49:U54*H49:H54),"0")</f>
        <v/>
      </c>
      <c r="V56" s="371">
        <f>IFERROR(SUMPRODUCT(V49:V54*H49:H54),"0")</f>
        <v/>
      </c>
      <c r="W56" s="43" t="n"/>
      <c r="X56" s="372" t="n"/>
      <c r="Y56" s="372" t="n"/>
    </row>
    <row r="57" ht="16.5" customHeight="1">
      <c r="A57" s="180" t="inlineStr">
        <is>
          <t>Бульмени вес ГШ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80" t="n"/>
      <c r="Y57" s="180" t="n"/>
    </row>
    <row r="58" ht="14.25" customHeight="1">
      <c r="A58" s="181" t="inlineStr">
        <is>
          <t>Пельмени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81" t="n"/>
      <c r="Y58" s="181" t="n"/>
    </row>
    <row r="59" ht="27" customHeight="1">
      <c r="A59" s="64" t="inlineStr">
        <is>
          <t>SU002798</t>
        </is>
      </c>
      <c r="B59" s="64" t="inlineStr">
        <is>
          <t>P003220</t>
        </is>
      </c>
      <c r="C59" s="37" t="n">
        <v>4301070939</v>
      </c>
      <c r="D59" s="176" t="n">
        <v>4607111037411</v>
      </c>
      <c r="E59" s="332" t="n"/>
      <c r="F59" s="364" t="n">
        <v>2.7</v>
      </c>
      <c r="G59" s="38" t="n">
        <v>1</v>
      </c>
      <c r="H59" s="364" t="n">
        <v>2.7</v>
      </c>
      <c r="I59" s="364" t="n">
        <v>2.8132</v>
      </c>
      <c r="J59" s="38" t="n">
        <v>234</v>
      </c>
      <c r="K59" s="39" t="inlineStr">
        <is>
          <t>МГ</t>
        </is>
      </c>
      <c r="L59" s="38" t="n">
        <v>150</v>
      </c>
      <c r="M59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59" s="366" t="n"/>
      <c r="O59" s="366" t="n"/>
      <c r="P59" s="366" t="n"/>
      <c r="Q59" s="332" t="n"/>
      <c r="R59" s="40" t="inlineStr"/>
      <c r="S59" s="40" t="inlineStr"/>
      <c r="T59" s="41" t="inlineStr">
        <is>
          <t>кор</t>
        </is>
      </c>
      <c r="U59" s="367" t="n">
        <v>150</v>
      </c>
      <c r="V59" s="368">
        <f>IFERROR(IF(U59="","",U59),"")</f>
        <v/>
      </c>
      <c r="W59" s="42">
        <f>IFERROR(IF(U59="","",U59*0.00502),"")</f>
        <v/>
      </c>
      <c r="X59" s="69" t="inlineStr"/>
      <c r="Y59" s="70" t="inlineStr"/>
      <c r="AC59" s="91" t="inlineStr">
        <is>
          <t>ЗПФ</t>
        </is>
      </c>
    </row>
    <row r="60" ht="27" customHeight="1">
      <c r="A60" s="64" t="inlineStr">
        <is>
          <t>SU002595</t>
        </is>
      </c>
      <c r="B60" s="64" t="inlineStr">
        <is>
          <t>P002917</t>
        </is>
      </c>
      <c r="C60" s="37" t="n">
        <v>4301070897</v>
      </c>
      <c r="D60" s="176" t="n">
        <v>4607111036728</v>
      </c>
      <c r="E60" s="332" t="n"/>
      <c r="F60" s="364" t="n">
        <v>5</v>
      </c>
      <c r="G60" s="38" t="n">
        <v>1</v>
      </c>
      <c r="H60" s="364" t="n">
        <v>5</v>
      </c>
      <c r="I60" s="364" t="n">
        <v>5.2132</v>
      </c>
      <c r="J60" s="38" t="n">
        <v>108</v>
      </c>
      <c r="K60" s="39" t="inlineStr">
        <is>
          <t>МГ</t>
        </is>
      </c>
      <c r="L60" s="38" t="n">
        <v>150</v>
      </c>
      <c r="M60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0" s="366" t="n"/>
      <c r="O60" s="366" t="n"/>
      <c r="P60" s="366" t="n"/>
      <c r="Q60" s="332" t="n"/>
      <c r="R60" s="40" t="inlineStr"/>
      <c r="S60" s="40" t="inlineStr"/>
      <c r="T60" s="41" t="inlineStr">
        <is>
          <t>кор</t>
        </is>
      </c>
      <c r="U60" s="367" t="n">
        <v>300</v>
      </c>
      <c r="V60" s="368">
        <f>IFERROR(IF(U60="","",U60),"")</f>
        <v/>
      </c>
      <c r="W60" s="42">
        <f>IFERROR(IF(U60="","",U60*0.00855),"")</f>
        <v/>
      </c>
      <c r="X60" s="69" t="inlineStr"/>
      <c r="Y60" s="70" t="inlineStr"/>
      <c r="AC60" s="92" t="inlineStr">
        <is>
          <t>ЗПФ</t>
        </is>
      </c>
    </row>
    <row r="61">
      <c r="A61" s="17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369" t="n"/>
      <c r="M61" s="370" t="inlineStr">
        <is>
          <t>Итого</t>
        </is>
      </c>
      <c r="N61" s="340" t="n"/>
      <c r="O61" s="340" t="n"/>
      <c r="P61" s="340" t="n"/>
      <c r="Q61" s="340" t="n"/>
      <c r="R61" s="340" t="n"/>
      <c r="S61" s="341" t="n"/>
      <c r="T61" s="43" t="inlineStr">
        <is>
          <t>кор</t>
        </is>
      </c>
      <c r="U61" s="371">
        <f>IFERROR(SUM(U59:U60),"0")</f>
        <v/>
      </c>
      <c r="V61" s="371">
        <f>IFERROR(SUM(V59:V60),"0")</f>
        <v/>
      </c>
      <c r="W61" s="371">
        <f>IFERROR(IF(W59="",0,W59),"0")+IFERROR(IF(W60="",0,W60),"0")</f>
        <v/>
      </c>
      <c r="X61" s="372" t="n"/>
      <c r="Y61" s="372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9" t="n"/>
      <c r="M62" s="370" t="inlineStr">
        <is>
          <t>Итого</t>
        </is>
      </c>
      <c r="N62" s="340" t="n"/>
      <c r="O62" s="340" t="n"/>
      <c r="P62" s="340" t="n"/>
      <c r="Q62" s="340" t="n"/>
      <c r="R62" s="340" t="n"/>
      <c r="S62" s="341" t="n"/>
      <c r="T62" s="43" t="inlineStr">
        <is>
          <t>кг</t>
        </is>
      </c>
      <c r="U62" s="371">
        <f>IFERROR(SUMPRODUCT(U59:U60*H59:H60),"0")</f>
        <v/>
      </c>
      <c r="V62" s="371">
        <f>IFERROR(SUMPRODUCT(V59:V60*H59:H60),"0")</f>
        <v/>
      </c>
      <c r="W62" s="43" t="n"/>
      <c r="X62" s="372" t="n"/>
      <c r="Y62" s="372" t="n"/>
    </row>
    <row r="63" ht="16.5" customHeight="1">
      <c r="A63" s="180" t="inlineStr">
        <is>
          <t>Бельмеши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80" t="n"/>
      <c r="Y63" s="180" t="n"/>
    </row>
    <row r="64" ht="14.25" customHeight="1">
      <c r="A64" s="181" t="inlineStr">
        <is>
          <t>Снеки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81" t="n"/>
      <c r="Y64" s="181" t="n"/>
    </row>
    <row r="65" ht="27" customHeight="1">
      <c r="A65" s="64" t="inlineStr">
        <is>
          <t>SU002560</t>
        </is>
      </c>
      <c r="B65" s="64" t="inlineStr">
        <is>
          <t>P002878</t>
        </is>
      </c>
      <c r="C65" s="37" t="n">
        <v>4301135113</v>
      </c>
      <c r="D65" s="176" t="n">
        <v>4607111033659</v>
      </c>
      <c r="E65" s="332" t="n"/>
      <c r="F65" s="364" t="n">
        <v>0.3</v>
      </c>
      <c r="G65" s="38" t="n">
        <v>12</v>
      </c>
      <c r="H65" s="364" t="n">
        <v>3.6</v>
      </c>
      <c r="I65" s="364" t="n">
        <v>4.3036</v>
      </c>
      <c r="J65" s="38" t="n">
        <v>70</v>
      </c>
      <c r="K65" s="39" t="inlineStr">
        <is>
          <t>МГ</t>
        </is>
      </c>
      <c r="L65" s="38" t="n">
        <v>180</v>
      </c>
      <c r="M65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5" s="366" t="n"/>
      <c r="O65" s="366" t="n"/>
      <c r="P65" s="366" t="n"/>
      <c r="Q65" s="332" t="n"/>
      <c r="R65" s="40" t="inlineStr"/>
      <c r="S65" s="40" t="inlineStr"/>
      <c r="T65" s="41" t="inlineStr">
        <is>
          <t>кор</t>
        </is>
      </c>
      <c r="U65" s="367" t="n">
        <v>24</v>
      </c>
      <c r="V65" s="368">
        <f>IFERROR(IF(U65="","",U65),"")</f>
        <v/>
      </c>
      <c r="W65" s="42">
        <f>IFERROR(IF(U65="","",U65*0.01788),"")</f>
        <v/>
      </c>
      <c r="X65" s="69" t="inlineStr"/>
      <c r="Y65" s="70" t="inlineStr"/>
      <c r="AC65" s="93" t="inlineStr">
        <is>
          <t>ПГП</t>
        </is>
      </c>
    </row>
    <row r="66">
      <c r="A66" s="17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369" t="n"/>
      <c r="M66" s="370" t="inlineStr">
        <is>
          <t>Итого</t>
        </is>
      </c>
      <c r="N66" s="340" t="n"/>
      <c r="O66" s="340" t="n"/>
      <c r="P66" s="340" t="n"/>
      <c r="Q66" s="340" t="n"/>
      <c r="R66" s="340" t="n"/>
      <c r="S66" s="341" t="n"/>
      <c r="T66" s="43" t="inlineStr">
        <is>
          <t>кор</t>
        </is>
      </c>
      <c r="U66" s="371">
        <f>IFERROR(SUM(U65:U65),"0")</f>
        <v/>
      </c>
      <c r="V66" s="371">
        <f>IFERROR(SUM(V65:V65),"0")</f>
        <v/>
      </c>
      <c r="W66" s="371">
        <f>IFERROR(IF(W65="",0,W65),"0")</f>
        <v/>
      </c>
      <c r="X66" s="372" t="n"/>
      <c r="Y66" s="372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9" t="n"/>
      <c r="M67" s="370" t="inlineStr">
        <is>
          <t>Итого</t>
        </is>
      </c>
      <c r="N67" s="340" t="n"/>
      <c r="O67" s="340" t="n"/>
      <c r="P67" s="340" t="n"/>
      <c r="Q67" s="340" t="n"/>
      <c r="R67" s="340" t="n"/>
      <c r="S67" s="341" t="n"/>
      <c r="T67" s="43" t="inlineStr">
        <is>
          <t>кг</t>
        </is>
      </c>
      <c r="U67" s="371">
        <f>IFERROR(SUMPRODUCT(U65:U65*H65:H65),"0")</f>
        <v/>
      </c>
      <c r="V67" s="371">
        <f>IFERROR(SUMPRODUCT(V65:V65*H65:H65),"0")</f>
        <v/>
      </c>
      <c r="W67" s="43" t="n"/>
      <c r="X67" s="372" t="n"/>
      <c r="Y67" s="372" t="n"/>
    </row>
    <row r="68" ht="16.5" customHeight="1">
      <c r="A68" s="180" t="inlineStr">
        <is>
          <t>Крылышки ГШ</t>
        </is>
      </c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80" t="n"/>
      <c r="Y68" s="180" t="n"/>
    </row>
    <row r="69" ht="14.25" customHeight="1">
      <c r="A69" s="181" t="inlineStr">
        <is>
          <t>Крылья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81" t="n"/>
      <c r="Y69" s="181" t="n"/>
    </row>
    <row r="70" ht="27" customHeight="1">
      <c r="A70" s="64" t="inlineStr">
        <is>
          <t>SU002564</t>
        </is>
      </c>
      <c r="B70" s="64" t="inlineStr">
        <is>
          <t>P002882</t>
        </is>
      </c>
      <c r="C70" s="37" t="n">
        <v>4301131012</v>
      </c>
      <c r="D70" s="176" t="n">
        <v>4607111034137</v>
      </c>
      <c r="E70" s="332" t="n"/>
      <c r="F70" s="364" t="n">
        <v>0.3</v>
      </c>
      <c r="G70" s="38" t="n">
        <v>12</v>
      </c>
      <c r="H70" s="364" t="n">
        <v>3.6</v>
      </c>
      <c r="I70" s="364" t="n">
        <v>4.3036</v>
      </c>
      <c r="J70" s="38" t="n">
        <v>70</v>
      </c>
      <c r="K70" s="39" t="inlineStr">
        <is>
          <t>МГ</t>
        </is>
      </c>
      <c r="L70" s="38" t="n">
        <v>180</v>
      </c>
      <c r="M70" s="391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0" s="366" t="n"/>
      <c r="O70" s="366" t="n"/>
      <c r="P70" s="366" t="n"/>
      <c r="Q70" s="332" t="n"/>
      <c r="R70" s="40" t="inlineStr"/>
      <c r="S70" s="40" t="inlineStr"/>
      <c r="T70" s="41" t="inlineStr">
        <is>
          <t>кор</t>
        </is>
      </c>
      <c r="U70" s="367" t="n">
        <v>50</v>
      </c>
      <c r="V70" s="368">
        <f>IFERROR(IF(U70="","",U70),"")</f>
        <v/>
      </c>
      <c r="W70" s="42">
        <f>IFERROR(IF(U70="","",U70*0.01788),"")</f>
        <v/>
      </c>
      <c r="X70" s="69" t="inlineStr"/>
      <c r="Y70" s="70" t="inlineStr"/>
      <c r="AC70" s="94" t="inlineStr">
        <is>
          <t>ПГП</t>
        </is>
      </c>
    </row>
    <row r="71" ht="27" customHeight="1">
      <c r="A71" s="64" t="inlineStr">
        <is>
          <t>SU002563</t>
        </is>
      </c>
      <c r="B71" s="64" t="inlineStr">
        <is>
          <t>P002881</t>
        </is>
      </c>
      <c r="C71" s="37" t="n">
        <v>4301131011</v>
      </c>
      <c r="D71" s="176" t="n">
        <v>4607111034120</v>
      </c>
      <c r="E71" s="332" t="n"/>
      <c r="F71" s="364" t="n">
        <v>0.3</v>
      </c>
      <c r="G71" s="38" t="n">
        <v>12</v>
      </c>
      <c r="H71" s="364" t="n">
        <v>3.6</v>
      </c>
      <c r="I71" s="364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1" s="366" t="n"/>
      <c r="O71" s="366" t="n"/>
      <c r="P71" s="366" t="n"/>
      <c r="Q71" s="332" t="n"/>
      <c r="R71" s="40" t="inlineStr"/>
      <c r="S71" s="40" t="inlineStr"/>
      <c r="T71" s="41" t="inlineStr">
        <is>
          <t>кор</t>
        </is>
      </c>
      <c r="U71" s="367" t="n">
        <v>70</v>
      </c>
      <c r="V71" s="368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>
      <c r="A72" s="17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369" t="n"/>
      <c r="M72" s="370" t="inlineStr">
        <is>
          <t>Итого</t>
        </is>
      </c>
      <c r="N72" s="340" t="n"/>
      <c r="O72" s="340" t="n"/>
      <c r="P72" s="340" t="n"/>
      <c r="Q72" s="340" t="n"/>
      <c r="R72" s="340" t="n"/>
      <c r="S72" s="341" t="n"/>
      <c r="T72" s="43" t="inlineStr">
        <is>
          <t>кор</t>
        </is>
      </c>
      <c r="U72" s="371">
        <f>IFERROR(SUM(U70:U71),"0")</f>
        <v/>
      </c>
      <c r="V72" s="371">
        <f>IFERROR(SUM(V70:V71),"0")</f>
        <v/>
      </c>
      <c r="W72" s="371">
        <f>IFERROR(IF(W70="",0,W70),"0")+IFERROR(IF(W71="",0,W71),"0")</f>
        <v/>
      </c>
      <c r="X72" s="372" t="n"/>
      <c r="Y72" s="372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9" t="n"/>
      <c r="M73" s="370" t="inlineStr">
        <is>
          <t>Итого</t>
        </is>
      </c>
      <c r="N73" s="340" t="n"/>
      <c r="O73" s="340" t="n"/>
      <c r="P73" s="340" t="n"/>
      <c r="Q73" s="340" t="n"/>
      <c r="R73" s="340" t="n"/>
      <c r="S73" s="341" t="n"/>
      <c r="T73" s="43" t="inlineStr">
        <is>
          <t>кг</t>
        </is>
      </c>
      <c r="U73" s="371">
        <f>IFERROR(SUMPRODUCT(U70:U71*H70:H71),"0")</f>
        <v/>
      </c>
      <c r="V73" s="371">
        <f>IFERROR(SUMPRODUCT(V70:V71*H70:H71),"0")</f>
        <v/>
      </c>
      <c r="W73" s="43" t="n"/>
      <c r="X73" s="372" t="n"/>
      <c r="Y73" s="372" t="n"/>
    </row>
    <row r="74" ht="16.5" customHeight="1">
      <c r="A74" s="180" t="inlineStr">
        <is>
          <t>Чебупели</t>
        </is>
      </c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80" t="n"/>
      <c r="Y74" s="180" t="n"/>
    </row>
    <row r="75" ht="14.25" customHeight="1">
      <c r="A75" s="181" t="inlineStr">
        <is>
          <t>Снеки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81" t="n"/>
      <c r="Y75" s="181" t="n"/>
    </row>
    <row r="76" ht="27" customHeight="1">
      <c r="A76" s="64" t="inlineStr">
        <is>
          <t>SU002293</t>
        </is>
      </c>
      <c r="B76" s="64" t="inlineStr">
        <is>
          <t>P002566</t>
        </is>
      </c>
      <c r="C76" s="37" t="n">
        <v>4301135053</v>
      </c>
      <c r="D76" s="176" t="n">
        <v>4607111036407</v>
      </c>
      <c r="E76" s="332" t="n"/>
      <c r="F76" s="364" t="n">
        <v>0.3</v>
      </c>
      <c r="G76" s="38" t="n">
        <v>14</v>
      </c>
      <c r="H76" s="364" t="n">
        <v>4.2</v>
      </c>
      <c r="I76" s="364" t="n">
        <v>4.5292</v>
      </c>
      <c r="J76" s="38" t="n">
        <v>70</v>
      </c>
      <c r="K76" s="39" t="inlineStr">
        <is>
          <t>МГ</t>
        </is>
      </c>
      <c r="L76" s="38" t="n">
        <v>180</v>
      </c>
      <c r="M76" s="393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6" s="366" t="n"/>
      <c r="O76" s="366" t="n"/>
      <c r="P76" s="366" t="n"/>
      <c r="Q76" s="332" t="n"/>
      <c r="R76" s="40" t="inlineStr"/>
      <c r="S76" s="40" t="inlineStr"/>
      <c r="T76" s="41" t="inlineStr">
        <is>
          <t>кор</t>
        </is>
      </c>
      <c r="U76" s="367" t="n">
        <v>36</v>
      </c>
      <c r="V76" s="368">
        <f>IFERROR(IF(U76="","",U76),"")</f>
        <v/>
      </c>
      <c r="W76" s="42">
        <f>IFERROR(IF(U76="","",U76*0.01788),"")</f>
        <v/>
      </c>
      <c r="X76" s="69" t="inlineStr"/>
      <c r="Y76" s="70" t="inlineStr"/>
      <c r="AC76" s="96" t="inlineStr">
        <is>
          <t>ПГП</t>
        </is>
      </c>
    </row>
    <row r="77" ht="16.5" customHeight="1">
      <c r="A77" s="64" t="inlineStr">
        <is>
          <t>SU002568</t>
        </is>
      </c>
      <c r="B77" s="64" t="inlineStr">
        <is>
          <t>P002892</t>
        </is>
      </c>
      <c r="C77" s="37" t="n">
        <v>4301135122</v>
      </c>
      <c r="D77" s="176" t="n">
        <v>4607111033628</v>
      </c>
      <c r="E77" s="332" t="n"/>
      <c r="F77" s="364" t="n">
        <v>0.3</v>
      </c>
      <c r="G77" s="38" t="n">
        <v>12</v>
      </c>
      <c r="H77" s="364" t="n">
        <v>3.6</v>
      </c>
      <c r="I77" s="364" t="n">
        <v>4.3036</v>
      </c>
      <c r="J77" s="38" t="n">
        <v>70</v>
      </c>
      <c r="K77" s="39" t="inlineStr">
        <is>
          <t>МГ</t>
        </is>
      </c>
      <c r="L77" s="38" t="n">
        <v>180</v>
      </c>
      <c r="M77" s="394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7" s="366" t="n"/>
      <c r="O77" s="366" t="n"/>
      <c r="P77" s="366" t="n"/>
      <c r="Q77" s="332" t="n"/>
      <c r="R77" s="40" t="inlineStr"/>
      <c r="S77" s="40" t="inlineStr"/>
      <c r="T77" s="41" t="inlineStr">
        <is>
          <t>кор</t>
        </is>
      </c>
      <c r="U77" s="367" t="n">
        <v>60</v>
      </c>
      <c r="V77" s="368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SU000419</t>
        </is>
      </c>
      <c r="B78" s="64" t="inlineStr">
        <is>
          <t>P000419</t>
        </is>
      </c>
      <c r="C78" s="37" t="n">
        <v>4301130400</v>
      </c>
      <c r="D78" s="176" t="n">
        <v>4607111033451</v>
      </c>
      <c r="E78" s="332" t="n"/>
      <c r="F78" s="364" t="n">
        <v>0.3</v>
      </c>
      <c r="G78" s="38" t="n">
        <v>12</v>
      </c>
      <c r="H78" s="364" t="n">
        <v>3.6</v>
      </c>
      <c r="I78" s="364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5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8" s="366" t="n"/>
      <c r="O78" s="366" t="n"/>
      <c r="P78" s="366" t="n"/>
      <c r="Q78" s="332" t="n"/>
      <c r="R78" s="40" t="inlineStr"/>
      <c r="S78" s="40" t="inlineStr"/>
      <c r="T78" s="41" t="inlineStr">
        <is>
          <t>кор</t>
        </is>
      </c>
      <c r="U78" s="367" t="n">
        <v>120</v>
      </c>
      <c r="V78" s="368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SU002572</t>
        </is>
      </c>
      <c r="B79" s="64" t="inlineStr">
        <is>
          <t>P002888</t>
        </is>
      </c>
      <c r="C79" s="37" t="n">
        <v>4301135120</v>
      </c>
      <c r="D79" s="176" t="n">
        <v>4607111035141</v>
      </c>
      <c r="E79" s="332" t="n"/>
      <c r="F79" s="364" t="n">
        <v>0.3</v>
      </c>
      <c r="G79" s="38" t="n">
        <v>12</v>
      </c>
      <c r="H79" s="364" t="n">
        <v>3.6</v>
      </c>
      <c r="I79" s="364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6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79" s="366" t="n"/>
      <c r="O79" s="366" t="n"/>
      <c r="P79" s="366" t="n"/>
      <c r="Q79" s="332" t="n"/>
      <c r="R79" s="40" t="inlineStr"/>
      <c r="S79" s="40" t="inlineStr"/>
      <c r="T79" s="41" t="inlineStr">
        <is>
          <t>кор</t>
        </is>
      </c>
      <c r="U79" s="367" t="n">
        <v>0</v>
      </c>
      <c r="V79" s="368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SU002571</t>
        </is>
      </c>
      <c r="B80" s="64" t="inlineStr">
        <is>
          <t>P002876</t>
        </is>
      </c>
      <c r="C80" s="37" t="n">
        <v>4301135111</v>
      </c>
      <c r="D80" s="176" t="n">
        <v>4607111035028</v>
      </c>
      <c r="E80" s="332" t="n"/>
      <c r="F80" s="364" t="n">
        <v>0.48</v>
      </c>
      <c r="G80" s="38" t="n">
        <v>8</v>
      </c>
      <c r="H80" s="364" t="n">
        <v>3.84</v>
      </c>
      <c r="I80" s="364" t="n">
        <v>4.4488</v>
      </c>
      <c r="J80" s="38" t="n">
        <v>70</v>
      </c>
      <c r="K80" s="39" t="inlineStr">
        <is>
          <t>МГ</t>
        </is>
      </c>
      <c r="L80" s="38" t="n">
        <v>180</v>
      </c>
      <c r="M80" s="397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0" s="366" t="n"/>
      <c r="O80" s="366" t="n"/>
      <c r="P80" s="366" t="n"/>
      <c r="Q80" s="332" t="n"/>
      <c r="R80" s="40" t="inlineStr"/>
      <c r="S80" s="40" t="inlineStr"/>
      <c r="T80" s="41" t="inlineStr">
        <is>
          <t>кор</t>
        </is>
      </c>
      <c r="U80" s="367" t="n">
        <v>20</v>
      </c>
      <c r="V80" s="368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SU002559</t>
        </is>
      </c>
      <c r="B81" s="64" t="inlineStr">
        <is>
          <t>P002874</t>
        </is>
      </c>
      <c r="C81" s="37" t="n">
        <v>4301135109</v>
      </c>
      <c r="D81" s="176" t="n">
        <v>4607111033444</v>
      </c>
      <c r="E81" s="332" t="n"/>
      <c r="F81" s="364" t="n">
        <v>0.3</v>
      </c>
      <c r="G81" s="38" t="n">
        <v>12</v>
      </c>
      <c r="H81" s="364" t="n">
        <v>3.6</v>
      </c>
      <c r="I81" s="364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8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1" s="366" t="n"/>
      <c r="O81" s="366" t="n"/>
      <c r="P81" s="366" t="n"/>
      <c r="Q81" s="332" t="n"/>
      <c r="R81" s="40" t="inlineStr"/>
      <c r="S81" s="40" t="inlineStr"/>
      <c r="T81" s="41" t="inlineStr">
        <is>
          <t>кор</t>
        </is>
      </c>
      <c r="U81" s="367" t="n">
        <v>240</v>
      </c>
      <c r="V81" s="368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>
      <c r="A82" s="17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369" t="n"/>
      <c r="M82" s="370" t="inlineStr">
        <is>
          <t>Итого</t>
        </is>
      </c>
      <c r="N82" s="340" t="n"/>
      <c r="O82" s="340" t="n"/>
      <c r="P82" s="340" t="n"/>
      <c r="Q82" s="340" t="n"/>
      <c r="R82" s="340" t="n"/>
      <c r="S82" s="341" t="n"/>
      <c r="T82" s="43" t="inlineStr">
        <is>
          <t>кор</t>
        </is>
      </c>
      <c r="U82" s="371">
        <f>IFERROR(SUM(U76:U81),"0")</f>
        <v/>
      </c>
      <c r="V82" s="371">
        <f>IFERROR(SUM(V76:V81),"0")</f>
        <v/>
      </c>
      <c r="W82" s="371">
        <f>IFERROR(IF(W76="",0,W76),"0")+IFERROR(IF(W77="",0,W77),"0")+IFERROR(IF(W78="",0,W78),"0")+IFERROR(IF(W79="",0,W79),"0")+IFERROR(IF(W80="",0,W80),"0")+IFERROR(IF(W81="",0,W81),"0")</f>
        <v/>
      </c>
      <c r="X82" s="372" t="n"/>
      <c r="Y82" s="3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9" t="n"/>
      <c r="M83" s="370" t="inlineStr">
        <is>
          <t>Итого</t>
        </is>
      </c>
      <c r="N83" s="340" t="n"/>
      <c r="O83" s="340" t="n"/>
      <c r="P83" s="340" t="n"/>
      <c r="Q83" s="340" t="n"/>
      <c r="R83" s="340" t="n"/>
      <c r="S83" s="341" t="n"/>
      <c r="T83" s="43" t="inlineStr">
        <is>
          <t>кг</t>
        </is>
      </c>
      <c r="U83" s="371">
        <f>IFERROR(SUMPRODUCT(U76:U81*H76:H81),"0")</f>
        <v/>
      </c>
      <c r="V83" s="371">
        <f>IFERROR(SUMPRODUCT(V76:V81*H76:H81),"0")</f>
        <v/>
      </c>
      <c r="W83" s="43" t="n"/>
      <c r="X83" s="372" t="n"/>
      <c r="Y83" s="372" t="n"/>
    </row>
    <row r="84" ht="16.5" customHeight="1">
      <c r="A84" s="180" t="inlineStr">
        <is>
          <t>Чебуреки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80" t="n"/>
      <c r="Y84" s="180" t="n"/>
    </row>
    <row r="85" ht="14.25" customHeight="1">
      <c r="A85" s="181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81" t="n"/>
      <c r="Y85" s="181" t="n"/>
    </row>
    <row r="86" ht="27" customHeight="1">
      <c r="A86" s="64" t="inlineStr">
        <is>
          <t>SU002573</t>
        </is>
      </c>
      <c r="B86" s="64" t="inlineStr">
        <is>
          <t>P002893</t>
        </is>
      </c>
      <c r="C86" s="37" t="n">
        <v>4301136013</v>
      </c>
      <c r="D86" s="176" t="n">
        <v>4607025784012</v>
      </c>
      <c r="E86" s="332" t="n"/>
      <c r="F86" s="364" t="n">
        <v>0.09</v>
      </c>
      <c r="G86" s="38" t="n">
        <v>24</v>
      </c>
      <c r="H86" s="364" t="n">
        <v>2.16</v>
      </c>
      <c r="I86" s="364" t="n">
        <v>2.4912</v>
      </c>
      <c r="J86" s="38" t="n">
        <v>126</v>
      </c>
      <c r="K86" s="39" t="inlineStr">
        <is>
          <t>МГ</t>
        </is>
      </c>
      <c r="L86" s="38" t="n">
        <v>180</v>
      </c>
      <c r="M86" s="399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6" s="366" t="n"/>
      <c r="O86" s="366" t="n"/>
      <c r="P86" s="366" t="n"/>
      <c r="Q86" s="332" t="n"/>
      <c r="R86" s="40" t="inlineStr"/>
      <c r="S86" s="40" t="inlineStr"/>
      <c r="T86" s="41" t="inlineStr">
        <is>
          <t>кор</t>
        </is>
      </c>
      <c r="U86" s="367" t="n">
        <v>24</v>
      </c>
      <c r="V86" s="368">
        <f>IFERROR(IF(U86="","",U86),"")</f>
        <v/>
      </c>
      <c r="W86" s="42">
        <f>IFERROR(IF(U86="","",U86*0.00936),"")</f>
        <v/>
      </c>
      <c r="X86" s="69" t="inlineStr"/>
      <c r="Y86" s="70" t="inlineStr"/>
      <c r="AC86" s="102" t="inlineStr">
        <is>
          <t>ПГП</t>
        </is>
      </c>
    </row>
    <row r="87" ht="27" customHeight="1">
      <c r="A87" s="64" t="inlineStr">
        <is>
          <t>SU002558</t>
        </is>
      </c>
      <c r="B87" s="64" t="inlineStr">
        <is>
          <t>P002889</t>
        </is>
      </c>
      <c r="C87" s="37" t="n">
        <v>4301136012</v>
      </c>
      <c r="D87" s="176" t="n">
        <v>4607025784319</v>
      </c>
      <c r="E87" s="332" t="n"/>
      <c r="F87" s="364" t="n">
        <v>0.36</v>
      </c>
      <c r="G87" s="38" t="n">
        <v>10</v>
      </c>
      <c r="H87" s="364" t="n">
        <v>3.6</v>
      </c>
      <c r="I87" s="364" t="n">
        <v>4.244</v>
      </c>
      <c r="J87" s="38" t="n">
        <v>70</v>
      </c>
      <c r="K87" s="39" t="inlineStr">
        <is>
          <t>МГ</t>
        </is>
      </c>
      <c r="L87" s="38" t="n">
        <v>180</v>
      </c>
      <c r="M87" s="400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7" s="366" t="n"/>
      <c r="O87" s="366" t="n"/>
      <c r="P87" s="366" t="n"/>
      <c r="Q87" s="332" t="n"/>
      <c r="R87" s="40" t="inlineStr"/>
      <c r="S87" s="40" t="inlineStr"/>
      <c r="T87" s="41" t="inlineStr">
        <is>
          <t>кор</t>
        </is>
      </c>
      <c r="U87" s="367" t="n">
        <v>0</v>
      </c>
      <c r="V87" s="368">
        <f>IFERROR(IF(U87="","",U87),"")</f>
        <v/>
      </c>
      <c r="W87" s="42">
        <f>IFERROR(IF(U87="","",U87*0.01788),"")</f>
        <v/>
      </c>
      <c r="X87" s="69" t="inlineStr"/>
      <c r="Y87" s="70" t="inlineStr"/>
      <c r="AC87" s="103" t="inlineStr">
        <is>
          <t>ПГП</t>
        </is>
      </c>
    </row>
    <row r="88" ht="16.5" customHeight="1">
      <c r="A88" s="64" t="inlineStr">
        <is>
          <t>SU002570</t>
        </is>
      </c>
      <c r="B88" s="64" t="inlineStr">
        <is>
          <t>P002894</t>
        </is>
      </c>
      <c r="C88" s="37" t="n">
        <v>4301136014</v>
      </c>
      <c r="D88" s="176" t="n">
        <v>4607111035370</v>
      </c>
      <c r="E88" s="332" t="n"/>
      <c r="F88" s="364" t="n">
        <v>0.14</v>
      </c>
      <c r="G88" s="38" t="n">
        <v>22</v>
      </c>
      <c r="H88" s="364" t="n">
        <v>3.08</v>
      </c>
      <c r="I88" s="364" t="n">
        <v>3.464</v>
      </c>
      <c r="J88" s="38" t="n">
        <v>84</v>
      </c>
      <c r="K88" s="39" t="inlineStr">
        <is>
          <t>МГ</t>
        </is>
      </c>
      <c r="L88" s="38" t="n">
        <v>180</v>
      </c>
      <c r="M88" s="401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8" s="366" t="n"/>
      <c r="O88" s="366" t="n"/>
      <c r="P88" s="366" t="n"/>
      <c r="Q88" s="332" t="n"/>
      <c r="R88" s="40" t="inlineStr"/>
      <c r="S88" s="40" t="inlineStr"/>
      <c r="T88" s="41" t="inlineStr">
        <is>
          <t>кор</t>
        </is>
      </c>
      <c r="U88" s="367" t="n">
        <v>50</v>
      </c>
      <c r="V88" s="368">
        <f>IFERROR(IF(U88="","",U88),"")</f>
        <v/>
      </c>
      <c r="W88" s="42">
        <f>IFERROR(IF(U88="","",U88*0.0155),"")</f>
        <v/>
      </c>
      <c r="X88" s="69" t="inlineStr"/>
      <c r="Y88" s="70" t="inlineStr"/>
      <c r="AC88" s="104" t="inlineStr">
        <is>
          <t>ПГП</t>
        </is>
      </c>
    </row>
    <row r="89">
      <c r="A89" s="17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369" t="n"/>
      <c r="M89" s="370" t="inlineStr">
        <is>
          <t>Итого</t>
        </is>
      </c>
      <c r="N89" s="340" t="n"/>
      <c r="O89" s="340" t="n"/>
      <c r="P89" s="340" t="n"/>
      <c r="Q89" s="340" t="n"/>
      <c r="R89" s="340" t="n"/>
      <c r="S89" s="341" t="n"/>
      <c r="T89" s="43" t="inlineStr">
        <is>
          <t>кор</t>
        </is>
      </c>
      <c r="U89" s="371">
        <f>IFERROR(SUM(U86:U88),"0")</f>
        <v/>
      </c>
      <c r="V89" s="371">
        <f>IFERROR(SUM(V86:V88),"0")</f>
        <v/>
      </c>
      <c r="W89" s="371">
        <f>IFERROR(IF(W86="",0,W86),"0")+IFERROR(IF(W87="",0,W87),"0")+IFERROR(IF(W88="",0,W88),"0")</f>
        <v/>
      </c>
      <c r="X89" s="372" t="n"/>
      <c r="Y89" s="37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9" t="n"/>
      <c r="M90" s="370" t="inlineStr">
        <is>
          <t>Итого</t>
        </is>
      </c>
      <c r="N90" s="340" t="n"/>
      <c r="O90" s="340" t="n"/>
      <c r="P90" s="340" t="n"/>
      <c r="Q90" s="340" t="n"/>
      <c r="R90" s="340" t="n"/>
      <c r="S90" s="341" t="n"/>
      <c r="T90" s="43" t="inlineStr">
        <is>
          <t>кг</t>
        </is>
      </c>
      <c r="U90" s="371">
        <f>IFERROR(SUMPRODUCT(U86:U88*H86:H88),"0")</f>
        <v/>
      </c>
      <c r="V90" s="371">
        <f>IFERROR(SUMPRODUCT(V86:V88*H86:H88),"0")</f>
        <v/>
      </c>
      <c r="W90" s="43" t="n"/>
      <c r="X90" s="372" t="n"/>
      <c r="Y90" s="372" t="n"/>
    </row>
    <row r="91" ht="16.5" customHeight="1">
      <c r="A91" s="180" t="inlineStr">
        <is>
          <t>Бульмени ГШ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80" t="n"/>
      <c r="Y91" s="180" t="n"/>
    </row>
    <row r="92" ht="14.25" customHeight="1">
      <c r="A92" s="181" t="inlineStr">
        <is>
          <t>Пельмени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81" t="n"/>
      <c r="Y92" s="181" t="n"/>
    </row>
    <row r="93" ht="27" customHeight="1">
      <c r="A93" s="64" t="inlineStr">
        <is>
          <t>SU002626</t>
        </is>
      </c>
      <c r="B93" s="64" t="inlineStr">
        <is>
          <t>P002959</t>
        </is>
      </c>
      <c r="C93" s="37" t="n">
        <v>4301070906</v>
      </c>
      <c r="D93" s="176" t="n">
        <v>4607111033970</v>
      </c>
      <c r="E93" s="332" t="n"/>
      <c r="F93" s="364" t="n">
        <v>0.43</v>
      </c>
      <c r="G93" s="38" t="n">
        <v>16</v>
      </c>
      <c r="H93" s="364" t="n">
        <v>6.88</v>
      </c>
      <c r="I93" s="364" t="n">
        <v>7.1996</v>
      </c>
      <c r="J93" s="38" t="n">
        <v>84</v>
      </c>
      <c r="K93" s="39" t="inlineStr">
        <is>
          <t>МГ</t>
        </is>
      </c>
      <c r="L93" s="38" t="n">
        <v>150</v>
      </c>
      <c r="M93" s="402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3" s="366" t="n"/>
      <c r="O93" s="366" t="n"/>
      <c r="P93" s="366" t="n"/>
      <c r="Q93" s="332" t="n"/>
      <c r="R93" s="40" t="inlineStr"/>
      <c r="S93" s="40" t="inlineStr"/>
      <c r="T93" s="41" t="inlineStr">
        <is>
          <t>кор</t>
        </is>
      </c>
      <c r="U93" s="367" t="n">
        <v>150</v>
      </c>
      <c r="V93" s="368">
        <f>IFERROR(IF(U93="","",U93),"")</f>
        <v/>
      </c>
      <c r="W93" s="42">
        <f>IFERROR(IF(U93="","",U93*0.0155),"")</f>
        <v/>
      </c>
      <c r="X93" s="69" t="inlineStr"/>
      <c r="Y93" s="70" t="inlineStr"/>
      <c r="AC93" s="105" t="inlineStr">
        <is>
          <t>ЗПФ</t>
        </is>
      </c>
    </row>
    <row r="94" ht="27" customHeight="1">
      <c r="A94" s="64" t="inlineStr">
        <is>
          <t>SU002627</t>
        </is>
      </c>
      <c r="B94" s="64" t="inlineStr">
        <is>
          <t>P002960</t>
        </is>
      </c>
      <c r="C94" s="37" t="n">
        <v>4301070907</v>
      </c>
      <c r="D94" s="176" t="n">
        <v>4607111034144</v>
      </c>
      <c r="E94" s="332" t="n"/>
      <c r="F94" s="364" t="n">
        <v>0.9</v>
      </c>
      <c r="G94" s="38" t="n">
        <v>8</v>
      </c>
      <c r="H94" s="364" t="n">
        <v>7.2</v>
      </c>
      <c r="I94" s="364" t="n">
        <v>7.486</v>
      </c>
      <c r="J94" s="38" t="n">
        <v>84</v>
      </c>
      <c r="K94" s="39" t="inlineStr">
        <is>
          <t>МГ</t>
        </is>
      </c>
      <c r="L94" s="38" t="n">
        <v>150</v>
      </c>
      <c r="M94" s="403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4" s="366" t="n"/>
      <c r="O94" s="366" t="n"/>
      <c r="P94" s="366" t="n"/>
      <c r="Q94" s="332" t="n"/>
      <c r="R94" s="40" t="inlineStr"/>
      <c r="S94" s="40" t="inlineStr"/>
      <c r="T94" s="41" t="inlineStr">
        <is>
          <t>кор</t>
        </is>
      </c>
      <c r="U94" s="367" t="n">
        <v>300</v>
      </c>
      <c r="V94" s="368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SU002622</t>
        </is>
      </c>
      <c r="B95" s="64" t="inlineStr">
        <is>
          <t>P002956</t>
        </is>
      </c>
      <c r="C95" s="37" t="n">
        <v>4301070904</v>
      </c>
      <c r="D95" s="176" t="n">
        <v>4607111033987</v>
      </c>
      <c r="E95" s="332" t="n"/>
      <c r="F95" s="364" t="n">
        <v>0.43</v>
      </c>
      <c r="G95" s="38" t="n">
        <v>16</v>
      </c>
      <c r="H95" s="364" t="n">
        <v>6.88</v>
      </c>
      <c r="I95" s="364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4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5" s="366" t="n"/>
      <c r="O95" s="366" t="n"/>
      <c r="P95" s="366" t="n"/>
      <c r="Q95" s="332" t="n"/>
      <c r="R95" s="40" t="inlineStr"/>
      <c r="S95" s="40" t="inlineStr"/>
      <c r="T95" s="41" t="inlineStr">
        <is>
          <t>кор</t>
        </is>
      </c>
      <c r="U95" s="367" t="n">
        <v>150</v>
      </c>
      <c r="V95" s="368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SU002623</t>
        </is>
      </c>
      <c r="B96" s="64" t="inlineStr">
        <is>
          <t>P002957</t>
        </is>
      </c>
      <c r="C96" s="37" t="n">
        <v>4301070905</v>
      </c>
      <c r="D96" s="176" t="n">
        <v>4607111034151</v>
      </c>
      <c r="E96" s="332" t="n"/>
      <c r="F96" s="364" t="n">
        <v>0.9</v>
      </c>
      <c r="G96" s="38" t="n">
        <v>8</v>
      </c>
      <c r="H96" s="364" t="n">
        <v>7.2</v>
      </c>
      <c r="I96" s="364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5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6" s="366" t="n"/>
      <c r="O96" s="366" t="n"/>
      <c r="P96" s="366" t="n"/>
      <c r="Q96" s="332" t="n"/>
      <c r="R96" s="40" t="inlineStr"/>
      <c r="S96" s="40" t="inlineStr"/>
      <c r="T96" s="41" t="inlineStr">
        <is>
          <t>кор</t>
        </is>
      </c>
      <c r="U96" s="367" t="n">
        <v>300</v>
      </c>
      <c r="V96" s="368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>
      <c r="A97" s="17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369" t="n"/>
      <c r="M97" s="370" t="inlineStr">
        <is>
          <t>Итого</t>
        </is>
      </c>
      <c r="N97" s="340" t="n"/>
      <c r="O97" s="340" t="n"/>
      <c r="P97" s="340" t="n"/>
      <c r="Q97" s="340" t="n"/>
      <c r="R97" s="340" t="n"/>
      <c r="S97" s="341" t="n"/>
      <c r="T97" s="43" t="inlineStr">
        <is>
          <t>кор</t>
        </is>
      </c>
      <c r="U97" s="371">
        <f>IFERROR(SUM(U93:U96),"0")</f>
        <v/>
      </c>
      <c r="V97" s="371">
        <f>IFERROR(SUM(V93:V96),"0")</f>
        <v/>
      </c>
      <c r="W97" s="371">
        <f>IFERROR(IF(W93="",0,W93),"0")+IFERROR(IF(W94="",0,W94),"0")+IFERROR(IF(W95="",0,W95),"0")+IFERROR(IF(W96="",0,W96),"0")</f>
        <v/>
      </c>
      <c r="X97" s="372" t="n"/>
      <c r="Y97" s="372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9" t="n"/>
      <c r="M98" s="370" t="inlineStr">
        <is>
          <t>Итого</t>
        </is>
      </c>
      <c r="N98" s="340" t="n"/>
      <c r="O98" s="340" t="n"/>
      <c r="P98" s="340" t="n"/>
      <c r="Q98" s="340" t="n"/>
      <c r="R98" s="340" t="n"/>
      <c r="S98" s="341" t="n"/>
      <c r="T98" s="43" t="inlineStr">
        <is>
          <t>кг</t>
        </is>
      </c>
      <c r="U98" s="371">
        <f>IFERROR(SUMPRODUCT(U93:U96*H93:H96),"0")</f>
        <v/>
      </c>
      <c r="V98" s="371">
        <f>IFERROR(SUMPRODUCT(V93:V96*H93:H96),"0")</f>
        <v/>
      </c>
      <c r="W98" s="43" t="n"/>
      <c r="X98" s="372" t="n"/>
      <c r="Y98" s="372" t="n"/>
    </row>
    <row r="99" ht="16.5" customHeight="1">
      <c r="A99" s="180" t="inlineStr">
        <is>
          <t>Чебупицца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80" t="n"/>
      <c r="Y99" s="180" t="n"/>
    </row>
    <row r="100" ht="14.25" customHeight="1">
      <c r="A100" s="181" t="inlineStr">
        <is>
          <t>Снеки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81" t="n"/>
      <c r="Y100" s="181" t="n"/>
    </row>
    <row r="101" ht="27" customHeight="1">
      <c r="A101" s="64" t="inlineStr">
        <is>
          <t>SU002562</t>
        </is>
      </c>
      <c r="B101" s="64" t="inlineStr">
        <is>
          <t>P003286</t>
        </is>
      </c>
      <c r="C101" s="37" t="n">
        <v>4301135162</v>
      </c>
      <c r="D101" s="176" t="n">
        <v>4607111034014</v>
      </c>
      <c r="E101" s="332" t="n"/>
      <c r="F101" s="364" t="n">
        <v>0.25</v>
      </c>
      <c r="G101" s="38" t="n">
        <v>12</v>
      </c>
      <c r="H101" s="364" t="n">
        <v>3</v>
      </c>
      <c r="I101" s="364" t="n">
        <v>3.7036</v>
      </c>
      <c r="J101" s="38" t="n">
        <v>70</v>
      </c>
      <c r="K101" s="39" t="inlineStr">
        <is>
          <t>МГ</t>
        </is>
      </c>
      <c r="L101" s="38" t="n">
        <v>180</v>
      </c>
      <c r="M101" s="406" t="inlineStr">
        <is>
          <t>"Чебупицца курочка По-итальянски" Фикс.вес 0,25 Лоток ТМ "Горячая штучка"</t>
        </is>
      </c>
      <c r="N101" s="366" t="n"/>
      <c r="O101" s="366" t="n"/>
      <c r="P101" s="366" t="n"/>
      <c r="Q101" s="332" t="n"/>
      <c r="R101" s="40" t="inlineStr"/>
      <c r="S101" s="40" t="inlineStr"/>
      <c r="T101" s="41" t="inlineStr">
        <is>
          <t>кор</t>
        </is>
      </c>
      <c r="U101" s="367" t="n">
        <v>200</v>
      </c>
      <c r="V101" s="368">
        <f>IFERROR(IF(U101="","",U101),"")</f>
        <v/>
      </c>
      <c r="W101" s="42">
        <f>IFERROR(IF(U101="","",U101*0.01788),"")</f>
        <v/>
      </c>
      <c r="X101" s="69" t="inlineStr"/>
      <c r="Y101" s="70" t="inlineStr"/>
      <c r="AC101" s="109" t="inlineStr">
        <is>
          <t>ПГП</t>
        </is>
      </c>
    </row>
    <row r="102" ht="27" customHeight="1">
      <c r="A102" s="64" t="inlineStr">
        <is>
          <t>SU002561</t>
        </is>
      </c>
      <c r="B102" s="64" t="inlineStr">
        <is>
          <t>P002884</t>
        </is>
      </c>
      <c r="C102" s="37" t="n">
        <v>4301135117</v>
      </c>
      <c r="D102" s="176" t="n">
        <v>4607111033994</v>
      </c>
      <c r="E102" s="332" t="n"/>
      <c r="F102" s="364" t="n">
        <v>0.25</v>
      </c>
      <c r="G102" s="38" t="n">
        <v>12</v>
      </c>
      <c r="H102" s="364" t="n">
        <v>3</v>
      </c>
      <c r="I102" s="364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7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2" s="366" t="n"/>
      <c r="O102" s="366" t="n"/>
      <c r="P102" s="366" t="n"/>
      <c r="Q102" s="332" t="n"/>
      <c r="R102" s="40" t="inlineStr"/>
      <c r="S102" s="40" t="inlineStr"/>
      <c r="T102" s="41" t="inlineStr">
        <is>
          <t>кор</t>
        </is>
      </c>
      <c r="U102" s="367" t="n">
        <v>100</v>
      </c>
      <c r="V102" s="368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>
      <c r="A103" s="17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369" t="n"/>
      <c r="M103" s="370" t="inlineStr">
        <is>
          <t>Итого</t>
        </is>
      </c>
      <c r="N103" s="340" t="n"/>
      <c r="O103" s="340" t="n"/>
      <c r="P103" s="340" t="n"/>
      <c r="Q103" s="340" t="n"/>
      <c r="R103" s="340" t="n"/>
      <c r="S103" s="341" t="n"/>
      <c r="T103" s="43" t="inlineStr">
        <is>
          <t>кор</t>
        </is>
      </c>
      <c r="U103" s="371">
        <f>IFERROR(SUM(U101:U102),"0")</f>
        <v/>
      </c>
      <c r="V103" s="371">
        <f>IFERROR(SUM(V101:V102),"0")</f>
        <v/>
      </c>
      <c r="W103" s="371">
        <f>IFERROR(IF(W101="",0,W101),"0")+IFERROR(IF(W102="",0,W102),"0")</f>
        <v/>
      </c>
      <c r="X103" s="372" t="n"/>
      <c r="Y103" s="372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9" t="n"/>
      <c r="M104" s="370" t="inlineStr">
        <is>
          <t>Итого</t>
        </is>
      </c>
      <c r="N104" s="340" t="n"/>
      <c r="O104" s="340" t="n"/>
      <c r="P104" s="340" t="n"/>
      <c r="Q104" s="340" t="n"/>
      <c r="R104" s="340" t="n"/>
      <c r="S104" s="341" t="n"/>
      <c r="T104" s="43" t="inlineStr">
        <is>
          <t>кг</t>
        </is>
      </c>
      <c r="U104" s="371">
        <f>IFERROR(SUMPRODUCT(U101:U102*H101:H102),"0")</f>
        <v/>
      </c>
      <c r="V104" s="371">
        <f>IFERROR(SUMPRODUCT(V101:V102*H101:H102),"0")</f>
        <v/>
      </c>
      <c r="W104" s="43" t="n"/>
      <c r="X104" s="372" t="n"/>
      <c r="Y104" s="372" t="n"/>
    </row>
    <row r="105" ht="16.5" customHeight="1">
      <c r="A105" s="180" t="inlineStr">
        <is>
          <t>Хотстеры</t>
        </is>
      </c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80" t="n"/>
      <c r="Y105" s="180" t="n"/>
    </row>
    <row r="106" ht="14.25" customHeight="1">
      <c r="A106" s="181" t="inlineStr">
        <is>
          <t>Снеки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81" t="n"/>
      <c r="Y106" s="181" t="n"/>
    </row>
    <row r="107" ht="16.5" customHeight="1">
      <c r="A107" s="64" t="inlineStr">
        <is>
          <t>SU002565</t>
        </is>
      </c>
      <c r="B107" s="64" t="inlineStr">
        <is>
          <t>P002877</t>
        </is>
      </c>
      <c r="C107" s="37" t="n">
        <v>4301135112</v>
      </c>
      <c r="D107" s="176" t="n">
        <v>4607111034199</v>
      </c>
      <c r="E107" s="332" t="n"/>
      <c r="F107" s="364" t="n">
        <v>0.25</v>
      </c>
      <c r="G107" s="38" t="n">
        <v>12</v>
      </c>
      <c r="H107" s="364" t="n">
        <v>3</v>
      </c>
      <c r="I107" s="364" t="n">
        <v>3.7036</v>
      </c>
      <c r="J107" s="38" t="n">
        <v>70</v>
      </c>
      <c r="K107" s="39" t="inlineStr">
        <is>
          <t>МГ</t>
        </is>
      </c>
      <c r="L107" s="38" t="n">
        <v>180</v>
      </c>
      <c r="M107" s="408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7" s="366" t="n"/>
      <c r="O107" s="366" t="n"/>
      <c r="P107" s="366" t="n"/>
      <c r="Q107" s="332" t="n"/>
      <c r="R107" s="40" t="inlineStr"/>
      <c r="S107" s="40" t="inlineStr"/>
      <c r="T107" s="41" t="inlineStr">
        <is>
          <t>кор</t>
        </is>
      </c>
      <c r="U107" s="367" t="n">
        <v>150</v>
      </c>
      <c r="V107" s="368">
        <f>IFERROR(IF(U107="","",U107),"")</f>
        <v/>
      </c>
      <c r="W107" s="42">
        <f>IFERROR(IF(U107="","",U107*0.01788),"")</f>
        <v/>
      </c>
      <c r="X107" s="69" t="inlineStr"/>
      <c r="Y107" s="70" t="inlineStr"/>
      <c r="AC107" s="111" t="inlineStr">
        <is>
          <t>ПГП</t>
        </is>
      </c>
    </row>
    <row r="108">
      <c r="A108" s="17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369" t="n"/>
      <c r="M108" s="370" t="inlineStr">
        <is>
          <t>Итого</t>
        </is>
      </c>
      <c r="N108" s="340" t="n"/>
      <c r="O108" s="340" t="n"/>
      <c r="P108" s="340" t="n"/>
      <c r="Q108" s="340" t="n"/>
      <c r="R108" s="340" t="n"/>
      <c r="S108" s="341" t="n"/>
      <c r="T108" s="43" t="inlineStr">
        <is>
          <t>кор</t>
        </is>
      </c>
      <c r="U108" s="371">
        <f>IFERROR(SUM(U107:U107),"0")</f>
        <v/>
      </c>
      <c r="V108" s="371">
        <f>IFERROR(SUM(V107:V107),"0")</f>
        <v/>
      </c>
      <c r="W108" s="371">
        <f>IFERROR(IF(W107="",0,W107),"0")</f>
        <v/>
      </c>
      <c r="X108" s="372" t="n"/>
      <c r="Y108" s="372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9" t="n"/>
      <c r="M109" s="370" t="inlineStr">
        <is>
          <t>Итого</t>
        </is>
      </c>
      <c r="N109" s="340" t="n"/>
      <c r="O109" s="340" t="n"/>
      <c r="P109" s="340" t="n"/>
      <c r="Q109" s="340" t="n"/>
      <c r="R109" s="340" t="n"/>
      <c r="S109" s="341" t="n"/>
      <c r="T109" s="43" t="inlineStr">
        <is>
          <t>кг</t>
        </is>
      </c>
      <c r="U109" s="371">
        <f>IFERROR(SUMPRODUCT(U107:U107*H107:H107),"0")</f>
        <v/>
      </c>
      <c r="V109" s="371">
        <f>IFERROR(SUMPRODUCT(V107:V107*H107:H107),"0")</f>
        <v/>
      </c>
      <c r="W109" s="43" t="n"/>
      <c r="X109" s="372" t="n"/>
      <c r="Y109" s="372" t="n"/>
    </row>
    <row r="110" ht="16.5" customHeight="1">
      <c r="A110" s="180" t="inlineStr">
        <is>
          <t>Круггетсы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80" t="n"/>
      <c r="Y110" s="180" t="n"/>
    </row>
    <row r="111" ht="14.25" customHeight="1">
      <c r="A111" s="181" t="inlineStr">
        <is>
          <t>Снеки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81" t="n"/>
      <c r="Y111" s="181" t="n"/>
    </row>
    <row r="112" ht="27" customHeight="1">
      <c r="A112" s="64" t="inlineStr">
        <is>
          <t>SU001950</t>
        </is>
      </c>
      <c r="B112" s="64" t="inlineStr">
        <is>
          <t>P001982</t>
        </is>
      </c>
      <c r="C112" s="37" t="n">
        <v>4301130006</v>
      </c>
      <c r="D112" s="176" t="n">
        <v>4607111034670</v>
      </c>
      <c r="E112" s="332" t="n"/>
      <c r="F112" s="364" t="n">
        <v>3</v>
      </c>
      <c r="G112" s="38" t="n">
        <v>1</v>
      </c>
      <c r="H112" s="364" t="n">
        <v>3</v>
      </c>
      <c r="I112" s="364" t="n">
        <v>3.195</v>
      </c>
      <c r="J112" s="38" t="n">
        <v>126</v>
      </c>
      <c r="K112" s="39" t="inlineStr">
        <is>
          <t>МГ</t>
        </is>
      </c>
      <c r="L112" s="38" t="n">
        <v>180</v>
      </c>
      <c r="M112" s="409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2" s="366" t="n"/>
      <c r="O112" s="366" t="n"/>
      <c r="P112" s="366" t="n"/>
      <c r="Q112" s="332" t="n"/>
      <c r="R112" s="40" t="inlineStr"/>
      <c r="S112" s="40" t="inlineStr"/>
      <c r="T112" s="41" t="inlineStr">
        <is>
          <t>кор</t>
        </is>
      </c>
      <c r="U112" s="367" t="n">
        <v>0</v>
      </c>
      <c r="V112" s="368">
        <f>IFERROR(IF(U112="","",U112),"")</f>
        <v/>
      </c>
      <c r="W112" s="42">
        <f>IFERROR(IF(U112="","",U112*0.00936),"")</f>
        <v/>
      </c>
      <c r="X112" s="69" t="inlineStr">
        <is>
          <t>ВЕСОВОЙ ФОРМАТ</t>
        </is>
      </c>
      <c r="Y112" s="70" t="inlineStr"/>
      <c r="AC112" s="112" t="inlineStr">
        <is>
          <t>ПГП</t>
        </is>
      </c>
    </row>
    <row r="113" ht="27" customHeight="1">
      <c r="A113" s="64" t="inlineStr">
        <is>
          <t>SU001949</t>
        </is>
      </c>
      <c r="B113" s="64" t="inlineStr">
        <is>
          <t>P001980</t>
        </is>
      </c>
      <c r="C113" s="37" t="n">
        <v>4301130003</v>
      </c>
      <c r="D113" s="176" t="n">
        <v>4607111034687</v>
      </c>
      <c r="E113" s="332" t="n"/>
      <c r="F113" s="364" t="n">
        <v>3</v>
      </c>
      <c r="G113" s="38" t="n">
        <v>1</v>
      </c>
      <c r="H113" s="364" t="n">
        <v>3</v>
      </c>
      <c r="I113" s="364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10" t="inlineStr">
        <is>
          <t>Круггетсы сочные Хорека Весовые Пакет 3 кг Горячая штучка</t>
        </is>
      </c>
      <c r="N113" s="366" t="n"/>
      <c r="O113" s="366" t="n"/>
      <c r="P113" s="366" t="n"/>
      <c r="Q113" s="332" t="n"/>
      <c r="R113" s="40" t="inlineStr"/>
      <c r="S113" s="40" t="inlineStr"/>
      <c r="T113" s="41" t="inlineStr">
        <is>
          <t>кор</t>
        </is>
      </c>
      <c r="U113" s="367" t="n">
        <v>30</v>
      </c>
      <c r="V113" s="368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SU002566</t>
        </is>
      </c>
      <c r="B114" s="64" t="inlineStr">
        <is>
          <t>P002880</t>
        </is>
      </c>
      <c r="C114" s="37" t="n">
        <v>4301135115</v>
      </c>
      <c r="D114" s="176" t="n">
        <v>4607111034380</v>
      </c>
      <c r="E114" s="332" t="n"/>
      <c r="F114" s="364" t="n">
        <v>0.25</v>
      </c>
      <c r="G114" s="38" t="n">
        <v>12</v>
      </c>
      <c r="H114" s="364" t="n">
        <v>3</v>
      </c>
      <c r="I114" s="364" t="n">
        <v>3.7036</v>
      </c>
      <c r="J114" s="38" t="n">
        <v>70</v>
      </c>
      <c r="K114" s="39" t="inlineStr">
        <is>
          <t>МГ</t>
        </is>
      </c>
      <c r="L114" s="38" t="n">
        <v>180</v>
      </c>
      <c r="M114" s="411" t="inlineStr">
        <is>
          <t>"Круггетсы с сырным соусом" Фикс.вес 0,25 Лоток ТМ "Горячая штучка"</t>
        </is>
      </c>
      <c r="N114" s="366" t="n"/>
      <c r="O114" s="366" t="n"/>
      <c r="P114" s="366" t="n"/>
      <c r="Q114" s="332" t="n"/>
      <c r="R114" s="40" t="inlineStr"/>
      <c r="S114" s="40" t="inlineStr"/>
      <c r="T114" s="41" t="inlineStr">
        <is>
          <t>кор</t>
        </is>
      </c>
      <c r="U114" s="367" t="n">
        <v>60</v>
      </c>
      <c r="V114" s="368">
        <f>IFERROR(IF(U114="","",U114),"")</f>
        <v/>
      </c>
      <c r="W114" s="42">
        <f>IFERROR(IF(U114="","",U114*0.01788),"")</f>
        <v/>
      </c>
      <c r="X114" s="69" t="inlineStr"/>
      <c r="Y114" s="70" t="inlineStr"/>
      <c r="AC114" s="114" t="inlineStr">
        <is>
          <t>ПГП</t>
        </is>
      </c>
    </row>
    <row r="115" ht="27" customHeight="1">
      <c r="A115" s="64" t="inlineStr">
        <is>
          <t>SU000195</t>
        </is>
      </c>
      <c r="B115" s="64" t="inlineStr">
        <is>
          <t>P000195</t>
        </is>
      </c>
      <c r="C115" s="37" t="n">
        <v>4301130446</v>
      </c>
      <c r="D115" s="176" t="n">
        <v>4607111034397</v>
      </c>
      <c r="E115" s="332" t="n"/>
      <c r="F115" s="364" t="n">
        <v>0.25</v>
      </c>
      <c r="G115" s="38" t="n">
        <v>12</v>
      </c>
      <c r="H115" s="364" t="n">
        <v>3</v>
      </c>
      <c r="I115" s="364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12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5" s="366" t="n"/>
      <c r="O115" s="366" t="n"/>
      <c r="P115" s="366" t="n"/>
      <c r="Q115" s="332" t="n"/>
      <c r="R115" s="40" t="inlineStr"/>
      <c r="S115" s="40" t="inlineStr"/>
      <c r="T115" s="41" t="inlineStr">
        <is>
          <t>кор</t>
        </is>
      </c>
      <c r="U115" s="367" t="n">
        <v>40</v>
      </c>
      <c r="V115" s="368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>
      <c r="A116" s="17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369" t="n"/>
      <c r="M116" s="370" t="inlineStr">
        <is>
          <t>Итого</t>
        </is>
      </c>
      <c r="N116" s="340" t="n"/>
      <c r="O116" s="340" t="n"/>
      <c r="P116" s="340" t="n"/>
      <c r="Q116" s="340" t="n"/>
      <c r="R116" s="340" t="n"/>
      <c r="S116" s="341" t="n"/>
      <c r="T116" s="43" t="inlineStr">
        <is>
          <t>кор</t>
        </is>
      </c>
      <c r="U116" s="371">
        <f>IFERROR(SUM(U112:U115),"0")</f>
        <v/>
      </c>
      <c r="V116" s="371">
        <f>IFERROR(SUM(V112:V115),"0")</f>
        <v/>
      </c>
      <c r="W116" s="371">
        <f>IFERROR(IF(W112="",0,W112),"0")+IFERROR(IF(W113="",0,W113),"0")+IFERROR(IF(W114="",0,W114),"0")+IFERROR(IF(W115="",0,W115),"0")</f>
        <v/>
      </c>
      <c r="X116" s="372" t="n"/>
      <c r="Y116" s="372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9" t="n"/>
      <c r="M117" s="370" t="inlineStr">
        <is>
          <t>Итого</t>
        </is>
      </c>
      <c r="N117" s="340" t="n"/>
      <c r="O117" s="340" t="n"/>
      <c r="P117" s="340" t="n"/>
      <c r="Q117" s="340" t="n"/>
      <c r="R117" s="340" t="n"/>
      <c r="S117" s="341" t="n"/>
      <c r="T117" s="43" t="inlineStr">
        <is>
          <t>кг</t>
        </is>
      </c>
      <c r="U117" s="371">
        <f>IFERROR(SUMPRODUCT(U112:U115*H112:H115),"0")</f>
        <v/>
      </c>
      <c r="V117" s="371">
        <f>IFERROR(SUMPRODUCT(V112:V115*H112:H115),"0")</f>
        <v/>
      </c>
      <c r="W117" s="43" t="n"/>
      <c r="X117" s="372" t="n"/>
      <c r="Y117" s="372" t="n"/>
    </row>
    <row r="118" ht="16.5" customHeight="1">
      <c r="A118" s="180" t="inlineStr">
        <is>
          <t>Пекерсы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80" t="n"/>
      <c r="Y118" s="180" t="n"/>
    </row>
    <row r="119" ht="14.25" customHeight="1">
      <c r="A119" s="181" t="inlineStr">
        <is>
          <t>Снеки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81" t="n"/>
      <c r="Y119" s="181" t="n"/>
    </row>
    <row r="120" ht="27" customHeight="1">
      <c r="A120" s="64" t="inlineStr">
        <is>
          <t>SU002669</t>
        </is>
      </c>
      <c r="B120" s="64" t="inlineStr">
        <is>
          <t>P003041</t>
        </is>
      </c>
      <c r="C120" s="37" t="n">
        <v>4301135134</v>
      </c>
      <c r="D120" s="176" t="n">
        <v>4607111035806</v>
      </c>
      <c r="E120" s="332" t="n"/>
      <c r="F120" s="364" t="n">
        <v>0.25</v>
      </c>
      <c r="G120" s="38" t="n">
        <v>12</v>
      </c>
      <c r="H120" s="364" t="n">
        <v>3</v>
      </c>
      <c r="I120" s="364" t="n">
        <v>3.7036</v>
      </c>
      <c r="J120" s="38" t="n">
        <v>70</v>
      </c>
      <c r="K120" s="39" t="inlineStr">
        <is>
          <t>МГ</t>
        </is>
      </c>
      <c r="L120" s="38" t="n">
        <v>180</v>
      </c>
      <c r="M120" s="413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0" s="366" t="n"/>
      <c r="O120" s="366" t="n"/>
      <c r="P120" s="366" t="n"/>
      <c r="Q120" s="332" t="n"/>
      <c r="R120" s="40" t="inlineStr"/>
      <c r="S120" s="40" t="inlineStr"/>
      <c r="T120" s="41" t="inlineStr">
        <is>
          <t>кор</t>
        </is>
      </c>
      <c r="U120" s="367" t="n">
        <v>0</v>
      </c>
      <c r="V120" s="368">
        <f>IFERROR(IF(U120="","",U120),"")</f>
        <v/>
      </c>
      <c r="W120" s="42">
        <f>IFERROR(IF(U120="","",U120*0.01788),"")</f>
        <v/>
      </c>
      <c r="X120" s="69" t="inlineStr"/>
      <c r="Y120" s="70" t="inlineStr"/>
      <c r="AC120" s="116" t="inlineStr">
        <is>
          <t>ПГП</t>
        </is>
      </c>
    </row>
    <row r="121">
      <c r="A121" s="17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369" t="n"/>
      <c r="M121" s="370" t="inlineStr">
        <is>
          <t>Итого</t>
        </is>
      </c>
      <c r="N121" s="340" t="n"/>
      <c r="O121" s="340" t="n"/>
      <c r="P121" s="340" t="n"/>
      <c r="Q121" s="340" t="n"/>
      <c r="R121" s="340" t="n"/>
      <c r="S121" s="341" t="n"/>
      <c r="T121" s="43" t="inlineStr">
        <is>
          <t>кор</t>
        </is>
      </c>
      <c r="U121" s="371">
        <f>IFERROR(SUM(U120:U120),"0")</f>
        <v/>
      </c>
      <c r="V121" s="371">
        <f>IFERROR(SUM(V120:V120),"0")</f>
        <v/>
      </c>
      <c r="W121" s="371">
        <f>IFERROR(IF(W120="",0,W120),"0")</f>
        <v/>
      </c>
      <c r="X121" s="372" t="n"/>
      <c r="Y121" s="37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9" t="n"/>
      <c r="M122" s="370" t="inlineStr">
        <is>
          <t>Итого</t>
        </is>
      </c>
      <c r="N122" s="340" t="n"/>
      <c r="O122" s="340" t="n"/>
      <c r="P122" s="340" t="n"/>
      <c r="Q122" s="340" t="n"/>
      <c r="R122" s="340" t="n"/>
      <c r="S122" s="341" t="n"/>
      <c r="T122" s="43" t="inlineStr">
        <is>
          <t>кг</t>
        </is>
      </c>
      <c r="U122" s="371">
        <f>IFERROR(SUMPRODUCT(U120:U120*H120:H120),"0")</f>
        <v/>
      </c>
      <c r="V122" s="371">
        <f>IFERROR(SUMPRODUCT(V120:V120*H120:H120),"0")</f>
        <v/>
      </c>
      <c r="W122" s="43" t="n"/>
      <c r="X122" s="372" t="n"/>
      <c r="Y122" s="372" t="n"/>
    </row>
    <row r="123" ht="16.5" customHeight="1">
      <c r="A123" s="180" t="inlineStr">
        <is>
          <t>Супермени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80" t="n"/>
      <c r="Y123" s="180" t="n"/>
    </row>
    <row r="124" ht="14.25" customHeight="1">
      <c r="A124" s="181" t="inlineStr">
        <is>
          <t>Пельмени ПГП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81" t="n"/>
      <c r="Y124" s="181" t="n"/>
    </row>
    <row r="125" ht="27" customHeight="1">
      <c r="A125" s="64" t="inlineStr">
        <is>
          <t>SU002008</t>
        </is>
      </c>
      <c r="B125" s="64" t="inlineStr">
        <is>
          <t>P002098</t>
        </is>
      </c>
      <c r="C125" s="37" t="n">
        <v>4301070768</v>
      </c>
      <c r="D125" s="176" t="n">
        <v>4607111035639</v>
      </c>
      <c r="E125" s="332" t="n"/>
      <c r="F125" s="364" t="n">
        <v>0.2</v>
      </c>
      <c r="G125" s="38" t="n">
        <v>12</v>
      </c>
      <c r="H125" s="364" t="n">
        <v>2.4</v>
      </c>
      <c r="I125" s="364" t="n">
        <v>3.13</v>
      </c>
      <c r="J125" s="38" t="n">
        <v>48</v>
      </c>
      <c r="K125" s="39" t="inlineStr">
        <is>
          <t>МГ</t>
        </is>
      </c>
      <c r="L125" s="38" t="n">
        <v>180</v>
      </c>
      <c r="M125" s="414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5" s="366" t="n"/>
      <c r="O125" s="366" t="n"/>
      <c r="P125" s="366" t="n"/>
      <c r="Q125" s="332" t="n"/>
      <c r="R125" s="40" t="inlineStr"/>
      <c r="S125" s="40" t="inlineStr"/>
      <c r="T125" s="41" t="inlineStr">
        <is>
          <t>кор</t>
        </is>
      </c>
      <c r="U125" s="367" t="n">
        <v>0</v>
      </c>
      <c r="V125" s="368">
        <f>IFERROR(IF(U125="","",U125),"")</f>
        <v/>
      </c>
      <c r="W125" s="42">
        <f>IFERROR(IF(U125="","",U125*0.01786),"")</f>
        <v/>
      </c>
      <c r="X125" s="69" t="inlineStr"/>
      <c r="Y125" s="70" t="inlineStr"/>
      <c r="AC125" s="117" t="inlineStr">
        <is>
          <t>ПГП</t>
        </is>
      </c>
    </row>
    <row r="126" ht="27" customHeight="1">
      <c r="A126" s="64" t="inlineStr">
        <is>
          <t>SU002009</t>
        </is>
      </c>
      <c r="B126" s="64" t="inlineStr">
        <is>
          <t>P002099</t>
        </is>
      </c>
      <c r="C126" s="37" t="n">
        <v>4301070769</v>
      </c>
      <c r="D126" s="176" t="n">
        <v>4607111035646</v>
      </c>
      <c r="E126" s="332" t="n"/>
      <c r="F126" s="364" t="n">
        <v>0.2</v>
      </c>
      <c r="G126" s="38" t="n">
        <v>12</v>
      </c>
      <c r="H126" s="364" t="n">
        <v>2.4</v>
      </c>
      <c r="I126" s="364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5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6" s="366" t="n"/>
      <c r="O126" s="366" t="n"/>
      <c r="P126" s="366" t="n"/>
      <c r="Q126" s="332" t="n"/>
      <c r="R126" s="40" t="inlineStr"/>
      <c r="S126" s="40" t="inlineStr"/>
      <c r="T126" s="41" t="inlineStr">
        <is>
          <t>кор</t>
        </is>
      </c>
      <c r="U126" s="367" t="n">
        <v>0</v>
      </c>
      <c r="V126" s="368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>
      <c r="A127" s="17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369" t="n"/>
      <c r="M127" s="370" t="inlineStr">
        <is>
          <t>Итого</t>
        </is>
      </c>
      <c r="N127" s="340" t="n"/>
      <c r="O127" s="340" t="n"/>
      <c r="P127" s="340" t="n"/>
      <c r="Q127" s="340" t="n"/>
      <c r="R127" s="340" t="n"/>
      <c r="S127" s="341" t="n"/>
      <c r="T127" s="43" t="inlineStr">
        <is>
          <t>кор</t>
        </is>
      </c>
      <c r="U127" s="371">
        <f>IFERROR(SUM(U125:U126),"0")</f>
        <v/>
      </c>
      <c r="V127" s="371">
        <f>IFERROR(SUM(V125:V126),"0")</f>
        <v/>
      </c>
      <c r="W127" s="371">
        <f>IFERROR(IF(W125="",0,W125),"0")+IFERROR(IF(W126="",0,W126),"0")</f>
        <v/>
      </c>
      <c r="X127" s="372" t="n"/>
      <c r="Y127" s="372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9" t="n"/>
      <c r="M128" s="370" t="inlineStr">
        <is>
          <t>Итого</t>
        </is>
      </c>
      <c r="N128" s="340" t="n"/>
      <c r="O128" s="340" t="n"/>
      <c r="P128" s="340" t="n"/>
      <c r="Q128" s="340" t="n"/>
      <c r="R128" s="340" t="n"/>
      <c r="S128" s="341" t="n"/>
      <c r="T128" s="43" t="inlineStr">
        <is>
          <t>кг</t>
        </is>
      </c>
      <c r="U128" s="371">
        <f>IFERROR(SUMPRODUCT(U125:U126*H125:H126),"0")</f>
        <v/>
      </c>
      <c r="V128" s="371">
        <f>IFERROR(SUMPRODUCT(V125:V126*H125:H126),"0")</f>
        <v/>
      </c>
      <c r="W128" s="43" t="n"/>
      <c r="X128" s="372" t="n"/>
      <c r="Y128" s="372" t="n"/>
    </row>
    <row r="129" ht="16.5" customHeight="1">
      <c r="A129" s="180" t="inlineStr">
        <is>
          <t>Чебуманы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80" t="n"/>
      <c r="Y129" s="180" t="n"/>
    </row>
    <row r="130" ht="14.25" customHeight="1">
      <c r="A130" s="181" t="inlineStr">
        <is>
          <t>Снеки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81" t="n"/>
      <c r="Y130" s="181" t="n"/>
    </row>
    <row r="131" ht="27" customHeight="1">
      <c r="A131" s="64" t="inlineStr">
        <is>
          <t>SU002289</t>
        </is>
      </c>
      <c r="B131" s="64" t="inlineStr">
        <is>
          <t>P002492</t>
        </is>
      </c>
      <c r="C131" s="37" t="n">
        <v>4301135026</v>
      </c>
      <c r="D131" s="176" t="n">
        <v>4607111036124</v>
      </c>
      <c r="E131" s="332" t="n"/>
      <c r="F131" s="364" t="n">
        <v>0.4</v>
      </c>
      <c r="G131" s="38" t="n">
        <v>12</v>
      </c>
      <c r="H131" s="364" t="n">
        <v>4.8</v>
      </c>
      <c r="I131" s="364" t="n">
        <v>5.126</v>
      </c>
      <c r="J131" s="38" t="n">
        <v>84</v>
      </c>
      <c r="K131" s="39" t="inlineStr">
        <is>
          <t>МГ</t>
        </is>
      </c>
      <c r="L131" s="38" t="n">
        <v>180</v>
      </c>
      <c r="M131" s="416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1" s="366" t="n"/>
      <c r="O131" s="366" t="n"/>
      <c r="P131" s="366" t="n"/>
      <c r="Q131" s="332" t="n"/>
      <c r="R131" s="40" t="inlineStr"/>
      <c r="S131" s="40" t="inlineStr"/>
      <c r="T131" s="41" t="inlineStr">
        <is>
          <t>кор</t>
        </is>
      </c>
      <c r="U131" s="367" t="n">
        <v>0</v>
      </c>
      <c r="V131" s="368">
        <f>IFERROR(IF(U131="","",U131),"")</f>
        <v/>
      </c>
      <c r="W131" s="42">
        <f>IFERROR(IF(U131="","",U131*0.0155),"")</f>
        <v/>
      </c>
      <c r="X131" s="69" t="inlineStr"/>
      <c r="Y131" s="70" t="inlineStr"/>
      <c r="AC131" s="119" t="inlineStr">
        <is>
          <t>ПГП</t>
        </is>
      </c>
    </row>
    <row r="132">
      <c r="A132" s="17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369" t="n"/>
      <c r="M132" s="370" t="inlineStr">
        <is>
          <t>Итого</t>
        </is>
      </c>
      <c r="N132" s="340" t="n"/>
      <c r="O132" s="340" t="n"/>
      <c r="P132" s="340" t="n"/>
      <c r="Q132" s="340" t="n"/>
      <c r="R132" s="340" t="n"/>
      <c r="S132" s="341" t="n"/>
      <c r="T132" s="43" t="inlineStr">
        <is>
          <t>кор</t>
        </is>
      </c>
      <c r="U132" s="371">
        <f>IFERROR(SUM(U131:U131),"0")</f>
        <v/>
      </c>
      <c r="V132" s="371">
        <f>IFERROR(SUM(V131:V131),"0")</f>
        <v/>
      </c>
      <c r="W132" s="371">
        <f>IFERROR(IF(W131="",0,W131),"0")</f>
        <v/>
      </c>
      <c r="X132" s="372" t="n"/>
      <c r="Y132" s="372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9" t="n"/>
      <c r="M133" s="370" t="inlineStr">
        <is>
          <t>Итого</t>
        </is>
      </c>
      <c r="N133" s="340" t="n"/>
      <c r="O133" s="340" t="n"/>
      <c r="P133" s="340" t="n"/>
      <c r="Q133" s="340" t="n"/>
      <c r="R133" s="340" t="n"/>
      <c r="S133" s="341" t="n"/>
      <c r="T133" s="43" t="inlineStr">
        <is>
          <t>кг</t>
        </is>
      </c>
      <c r="U133" s="371">
        <f>IFERROR(SUMPRODUCT(U131:U131*H131:H131),"0")</f>
        <v/>
      </c>
      <c r="V133" s="371">
        <f>IFERROR(SUMPRODUCT(V131:V131*H131:H131),"0")</f>
        <v/>
      </c>
      <c r="W133" s="43" t="n"/>
      <c r="X133" s="372" t="n"/>
      <c r="Y133" s="372" t="n"/>
    </row>
    <row r="134" ht="27.75" customHeight="1">
      <c r="A134" s="184" t="inlineStr">
        <is>
          <t>No Name</t>
        </is>
      </c>
      <c r="B134" s="363" t="n"/>
      <c r="C134" s="363" t="n"/>
      <c r="D134" s="363" t="n"/>
      <c r="E134" s="363" t="n"/>
      <c r="F134" s="363" t="n"/>
      <c r="G134" s="363" t="n"/>
      <c r="H134" s="363" t="n"/>
      <c r="I134" s="363" t="n"/>
      <c r="J134" s="363" t="n"/>
      <c r="K134" s="363" t="n"/>
      <c r="L134" s="363" t="n"/>
      <c r="M134" s="363" t="n"/>
      <c r="N134" s="363" t="n"/>
      <c r="O134" s="363" t="n"/>
      <c r="P134" s="363" t="n"/>
      <c r="Q134" s="363" t="n"/>
      <c r="R134" s="363" t="n"/>
      <c r="S134" s="363" t="n"/>
      <c r="T134" s="363" t="n"/>
      <c r="U134" s="363" t="n"/>
      <c r="V134" s="363" t="n"/>
      <c r="W134" s="363" t="n"/>
      <c r="X134" s="55" t="n"/>
      <c r="Y134" s="55" t="n"/>
    </row>
    <row r="135" ht="16.5" customHeight="1">
      <c r="A135" s="180" t="inlineStr">
        <is>
          <t>No Name ПГП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80" t="n"/>
      <c r="Y135" s="180" t="n"/>
    </row>
    <row r="136" ht="14.25" customHeight="1">
      <c r="A136" s="181" t="inlineStr">
        <is>
          <t>Крылья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81" t="n"/>
      <c r="Y136" s="181" t="n"/>
    </row>
    <row r="137" ht="27" customHeight="1">
      <c r="A137" s="64" t="inlineStr">
        <is>
          <t>SU002975</t>
        </is>
      </c>
      <c r="B137" s="64" t="inlineStr">
        <is>
          <t>P003432</t>
        </is>
      </c>
      <c r="C137" s="37" t="n">
        <v>4301131018</v>
      </c>
      <c r="D137" s="176" t="n">
        <v>4607111037930</v>
      </c>
      <c r="E137" s="332" t="n"/>
      <c r="F137" s="364" t="n">
        <v>1.8</v>
      </c>
      <c r="G137" s="38" t="n">
        <v>1</v>
      </c>
      <c r="H137" s="364" t="n">
        <v>1.8</v>
      </c>
      <c r="I137" s="364" t="n">
        <v>1.915</v>
      </c>
      <c r="J137" s="38" t="n">
        <v>234</v>
      </c>
      <c r="K137" s="39" t="inlineStr">
        <is>
          <t>МГ</t>
        </is>
      </c>
      <c r="L137" s="38" t="n">
        <v>180</v>
      </c>
      <c r="M137" s="417" t="inlineStr">
        <is>
          <t>Крылья "Хрустящие крылышки" Весовой ТМ "No Name"</t>
        </is>
      </c>
      <c r="N137" s="366" t="n"/>
      <c r="O137" s="366" t="n"/>
      <c r="P137" s="366" t="n"/>
      <c r="Q137" s="332" t="n"/>
      <c r="R137" s="40" t="inlineStr"/>
      <c r="S137" s="40" t="inlineStr"/>
      <c r="T137" s="41" t="inlineStr">
        <is>
          <t>кор</t>
        </is>
      </c>
      <c r="U137" s="367" t="n">
        <v>70</v>
      </c>
      <c r="V137" s="368">
        <f>IFERROR(IF(U137="","",U137),"")</f>
        <v/>
      </c>
      <c r="W137" s="42">
        <f>IFERROR(IF(U137="","",U137*0.00502),"")</f>
        <v/>
      </c>
      <c r="X137" s="69" t="inlineStr"/>
      <c r="Y137" s="70" t="inlineStr"/>
      <c r="AC137" s="120" t="inlineStr">
        <is>
          <t>ПГП</t>
        </is>
      </c>
    </row>
    <row r="138">
      <c r="A138" s="17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369" t="n"/>
      <c r="M138" s="370" t="inlineStr">
        <is>
          <t>Итого</t>
        </is>
      </c>
      <c r="N138" s="340" t="n"/>
      <c r="O138" s="340" t="n"/>
      <c r="P138" s="340" t="n"/>
      <c r="Q138" s="340" t="n"/>
      <c r="R138" s="340" t="n"/>
      <c r="S138" s="341" t="n"/>
      <c r="T138" s="43" t="inlineStr">
        <is>
          <t>кор</t>
        </is>
      </c>
      <c r="U138" s="371">
        <f>IFERROR(SUM(U137:U137),"0")</f>
        <v/>
      </c>
      <c r="V138" s="371">
        <f>IFERROR(SUM(V137:V137),"0")</f>
        <v/>
      </c>
      <c r="W138" s="371">
        <f>IFERROR(IF(W137="",0,W137),"0")</f>
        <v/>
      </c>
      <c r="X138" s="372" t="n"/>
      <c r="Y138" s="372" t="n"/>
    </row>
    <row r="13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9" t="n"/>
      <c r="M139" s="370" t="inlineStr">
        <is>
          <t>Итого</t>
        </is>
      </c>
      <c r="N139" s="340" t="n"/>
      <c r="O139" s="340" t="n"/>
      <c r="P139" s="340" t="n"/>
      <c r="Q139" s="340" t="n"/>
      <c r="R139" s="340" t="n"/>
      <c r="S139" s="341" t="n"/>
      <c r="T139" s="43" t="inlineStr">
        <is>
          <t>кг</t>
        </is>
      </c>
      <c r="U139" s="371">
        <f>IFERROR(SUMPRODUCT(U137:U137*H137:H137),"0")</f>
        <v/>
      </c>
      <c r="V139" s="371">
        <f>IFERROR(SUMPRODUCT(V137:V137*H137:H137),"0")</f>
        <v/>
      </c>
      <c r="W139" s="43" t="n"/>
      <c r="X139" s="372" t="n"/>
      <c r="Y139" s="372" t="n"/>
    </row>
    <row r="140" ht="14.25" customHeight="1">
      <c r="A140" s="181" t="inlineStr">
        <is>
          <t>Наггетсы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81" t="n"/>
      <c r="Y140" s="181" t="n"/>
    </row>
    <row r="141" ht="27" customHeight="1">
      <c r="A141" s="64" t="inlineStr">
        <is>
          <t>SU002644</t>
        </is>
      </c>
      <c r="B141" s="64" t="inlineStr">
        <is>
          <t>P003016</t>
        </is>
      </c>
      <c r="C141" s="37" t="n">
        <v>4301132052</v>
      </c>
      <c r="D141" s="176" t="n">
        <v>4607111036872</v>
      </c>
      <c r="E141" s="332" t="n"/>
      <c r="F141" s="364" t="n">
        <v>1</v>
      </c>
      <c r="G141" s="38" t="n">
        <v>6</v>
      </c>
      <c r="H141" s="364" t="n">
        <v>6</v>
      </c>
      <c r="I141" s="364" t="n">
        <v>6.26</v>
      </c>
      <c r="J141" s="38" t="n">
        <v>84</v>
      </c>
      <c r="K141" s="39" t="inlineStr">
        <is>
          <t>МГ</t>
        </is>
      </c>
      <c r="L141" s="38" t="n">
        <v>180</v>
      </c>
      <c r="M141" s="418" t="inlineStr">
        <is>
          <t>Наггетсы Хрустящие No Name Весовые No Name 6 кг ТОП-ЛКК, дистр</t>
        </is>
      </c>
      <c r="N141" s="366" t="n"/>
      <c r="O141" s="366" t="n"/>
      <c r="P141" s="366" t="n"/>
      <c r="Q141" s="332" t="n"/>
      <c r="R141" s="40" t="inlineStr"/>
      <c r="S141" s="40" t="inlineStr"/>
      <c r="T141" s="41" t="inlineStr">
        <is>
          <t>кор</t>
        </is>
      </c>
      <c r="U141" s="367" t="n">
        <v>350</v>
      </c>
      <c r="V141" s="368">
        <f>IFERROR(IF(U141="","",U141),"")</f>
        <v/>
      </c>
      <c r="W141" s="42">
        <f>IFERROR(IF(U141="","",U141*0.0155),"")</f>
        <v/>
      </c>
      <c r="X141" s="69" t="inlineStr"/>
      <c r="Y141" s="70" t="inlineStr"/>
      <c r="AC141" s="121" t="inlineStr">
        <is>
          <t>ПГП</t>
        </is>
      </c>
    </row>
    <row r="142">
      <c r="A142" s="17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369" t="n"/>
      <c r="M142" s="370" t="inlineStr">
        <is>
          <t>Итого</t>
        </is>
      </c>
      <c r="N142" s="340" t="n"/>
      <c r="O142" s="340" t="n"/>
      <c r="P142" s="340" t="n"/>
      <c r="Q142" s="340" t="n"/>
      <c r="R142" s="340" t="n"/>
      <c r="S142" s="341" t="n"/>
      <c r="T142" s="43" t="inlineStr">
        <is>
          <t>кор</t>
        </is>
      </c>
      <c r="U142" s="371">
        <f>IFERROR(SUM(U141:U141),"0")</f>
        <v/>
      </c>
      <c r="V142" s="371">
        <f>IFERROR(SUM(V141:V141),"0")</f>
        <v/>
      </c>
      <c r="W142" s="371">
        <f>IFERROR(IF(W141="",0,W141),"0")</f>
        <v/>
      </c>
      <c r="X142" s="372" t="n"/>
      <c r="Y142" s="3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9" t="n"/>
      <c r="M143" s="370" t="inlineStr">
        <is>
          <t>Итого</t>
        </is>
      </c>
      <c r="N143" s="340" t="n"/>
      <c r="O143" s="340" t="n"/>
      <c r="P143" s="340" t="n"/>
      <c r="Q143" s="340" t="n"/>
      <c r="R143" s="340" t="n"/>
      <c r="S143" s="341" t="n"/>
      <c r="T143" s="43" t="inlineStr">
        <is>
          <t>кг</t>
        </is>
      </c>
      <c r="U143" s="371">
        <f>IFERROR(SUMPRODUCT(U141:U141*H141:H141),"0")</f>
        <v/>
      </c>
      <c r="V143" s="371">
        <f>IFERROR(SUMPRODUCT(V141:V141*H141:H141),"0")</f>
        <v/>
      </c>
      <c r="W143" s="43" t="n"/>
      <c r="X143" s="372" t="n"/>
      <c r="Y143" s="372" t="n"/>
    </row>
    <row r="144" ht="14.25" customHeight="1">
      <c r="A144" s="181" t="inlineStr">
        <is>
          <t>Чебуреки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81" t="n"/>
      <c r="Y144" s="181" t="n"/>
    </row>
    <row r="145" ht="27" customHeight="1">
      <c r="A145" s="64" t="inlineStr">
        <is>
          <t>SU002406</t>
        </is>
      </c>
      <c r="B145" s="64" t="inlineStr">
        <is>
          <t>P002685</t>
        </is>
      </c>
      <c r="C145" s="37" t="n">
        <v>4301136008</v>
      </c>
      <c r="D145" s="176" t="n">
        <v>4607111036438</v>
      </c>
      <c r="E145" s="332" t="n"/>
      <c r="F145" s="364" t="n">
        <v>2.7</v>
      </c>
      <c r="G145" s="38" t="n">
        <v>1</v>
      </c>
      <c r="H145" s="364" t="n">
        <v>2.7</v>
      </c>
      <c r="I145" s="364" t="n">
        <v>2.8906</v>
      </c>
      <c r="J145" s="38" t="n">
        <v>126</v>
      </c>
      <c r="K145" s="39" t="inlineStr">
        <is>
          <t>МГ</t>
        </is>
      </c>
      <c r="L145" s="38" t="n">
        <v>180</v>
      </c>
      <c r="M145" s="419">
        <f>HYPERLINK("https://abi.ru/products/Замороженные/No Name/No Name ПГП/Чебуреки/P002685/","Чебуреки Мясные No name Весовые No name 2,7 кг")</f>
        <v/>
      </c>
      <c r="N145" s="366" t="n"/>
      <c r="O145" s="366" t="n"/>
      <c r="P145" s="366" t="n"/>
      <c r="Q145" s="332" t="n"/>
      <c r="R145" s="40" t="inlineStr"/>
      <c r="S145" s="40" t="inlineStr"/>
      <c r="T145" s="41" t="inlineStr">
        <is>
          <t>кор</t>
        </is>
      </c>
      <c r="U145" s="367" t="n">
        <v>120</v>
      </c>
      <c r="V145" s="368">
        <f>IFERROR(IF(U145="","",U145),"")</f>
        <v/>
      </c>
      <c r="W145" s="42">
        <f>IFERROR(IF(U145="","",U145*0.00936),"")</f>
        <v/>
      </c>
      <c r="X145" s="69" t="inlineStr"/>
      <c r="Y145" s="70" t="inlineStr"/>
      <c r="AC145" s="122" t="inlineStr">
        <is>
          <t>ПГП</t>
        </is>
      </c>
    </row>
    <row r="146" ht="37.5" customHeight="1">
      <c r="A146" s="64" t="inlineStr">
        <is>
          <t>SU002407</t>
        </is>
      </c>
      <c r="B146" s="64" t="inlineStr">
        <is>
          <t>P002684</t>
        </is>
      </c>
      <c r="C146" s="37" t="n">
        <v>4301136007</v>
      </c>
      <c r="D146" s="176" t="n">
        <v>4607111036636</v>
      </c>
      <c r="E146" s="332" t="n"/>
      <c r="F146" s="364" t="n">
        <v>2.7</v>
      </c>
      <c r="G146" s="38" t="n">
        <v>1</v>
      </c>
      <c r="H146" s="364" t="n">
        <v>2.7</v>
      </c>
      <c r="I146" s="364" t="n">
        <v>2.892</v>
      </c>
      <c r="J146" s="38" t="n">
        <v>126</v>
      </c>
      <c r="K146" s="39" t="inlineStr">
        <is>
          <t>МГ</t>
        </is>
      </c>
      <c r="L146" s="38" t="n">
        <v>180</v>
      </c>
      <c r="M146" s="420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6" s="366" t="n"/>
      <c r="O146" s="366" t="n"/>
      <c r="P146" s="366" t="n"/>
      <c r="Q146" s="332" t="n"/>
      <c r="R146" s="40" t="inlineStr"/>
      <c r="S146" s="40" t="inlineStr"/>
      <c r="T146" s="41" t="inlineStr">
        <is>
          <t>кор</t>
        </is>
      </c>
      <c r="U146" s="367" t="n">
        <v>20</v>
      </c>
      <c r="V146" s="368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27" customHeight="1">
      <c r="A147" s="64" t="inlineStr">
        <is>
          <t>SU002045</t>
        </is>
      </c>
      <c r="B147" s="64" t="inlineStr">
        <is>
          <t>P002166</t>
        </is>
      </c>
      <c r="C147" s="37" t="n">
        <v>4301136001</v>
      </c>
      <c r="D147" s="176" t="n">
        <v>4607111035714</v>
      </c>
      <c r="E147" s="332" t="n"/>
      <c r="F147" s="364" t="n">
        <v>5</v>
      </c>
      <c r="G147" s="38" t="n">
        <v>1</v>
      </c>
      <c r="H147" s="364" t="n">
        <v>5</v>
      </c>
      <c r="I147" s="364" t="n">
        <v>5.235</v>
      </c>
      <c r="J147" s="38" t="n">
        <v>84</v>
      </c>
      <c r="K147" s="39" t="inlineStr">
        <is>
          <t>МГ</t>
        </is>
      </c>
      <c r="L147" s="38" t="n">
        <v>180</v>
      </c>
      <c r="M147" s="421">
        <f>HYPERLINK("https://abi.ru/products/Замороженные/No Name/No Name ПГП/Чебуреки/P002166/","Чебуреки Чебуреки Сочные No Name Весовые No name 5 кг дистр")</f>
        <v/>
      </c>
      <c r="N147" s="366" t="n"/>
      <c r="O147" s="366" t="n"/>
      <c r="P147" s="366" t="n"/>
      <c r="Q147" s="332" t="n"/>
      <c r="R147" s="40" t="inlineStr"/>
      <c r="S147" s="40" t="inlineStr"/>
      <c r="T147" s="41" t="inlineStr">
        <is>
          <t>кор</t>
        </is>
      </c>
      <c r="U147" s="367" t="n">
        <v>100</v>
      </c>
      <c r="V147" s="368">
        <f>IFERROR(IF(U147="","",U147),"")</f>
        <v/>
      </c>
      <c r="W147" s="42">
        <f>IFERROR(IF(U147="","",U147*0.0155),"")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SU002976</t>
        </is>
      </c>
      <c r="B148" s="64" t="inlineStr">
        <is>
          <t>P003435</t>
        </is>
      </c>
      <c r="C148" s="37" t="n">
        <v>4301136025</v>
      </c>
      <c r="D148" s="176" t="n">
        <v>4607111038029</v>
      </c>
      <c r="E148" s="332" t="n"/>
      <c r="F148" s="364" t="n">
        <v>2.24</v>
      </c>
      <c r="G148" s="38" t="n">
        <v>1</v>
      </c>
      <c r="H148" s="364" t="n">
        <v>2.24</v>
      </c>
      <c r="I148" s="364" t="n">
        <v>2.432</v>
      </c>
      <c r="J148" s="38" t="n">
        <v>126</v>
      </c>
      <c r="K148" s="39" t="inlineStr">
        <is>
          <t>МГ</t>
        </is>
      </c>
      <c r="L148" s="38" t="n">
        <v>180</v>
      </c>
      <c r="M148" s="422" t="inlineStr">
        <is>
          <t>Чебуреки "Сочный мегачебурек" Весовой ТМ "No Name"</t>
        </is>
      </c>
      <c r="N148" s="366" t="n"/>
      <c r="O148" s="366" t="n"/>
      <c r="P148" s="366" t="n"/>
      <c r="Q148" s="332" t="n"/>
      <c r="R148" s="40" t="inlineStr"/>
      <c r="S148" s="40" t="inlineStr"/>
      <c r="T148" s="41" t="inlineStr">
        <is>
          <t>кор</t>
        </is>
      </c>
      <c r="U148" s="367" t="n">
        <v>300</v>
      </c>
      <c r="V148" s="368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>
      <c r="A149" s="17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369" t="n"/>
      <c r="M149" s="370" t="inlineStr">
        <is>
          <t>Итого</t>
        </is>
      </c>
      <c r="N149" s="340" t="n"/>
      <c r="O149" s="340" t="n"/>
      <c r="P149" s="340" t="n"/>
      <c r="Q149" s="340" t="n"/>
      <c r="R149" s="340" t="n"/>
      <c r="S149" s="341" t="n"/>
      <c r="T149" s="43" t="inlineStr">
        <is>
          <t>кор</t>
        </is>
      </c>
      <c r="U149" s="371">
        <f>IFERROR(SUM(U145:U148),"0")</f>
        <v/>
      </c>
      <c r="V149" s="371">
        <f>IFERROR(SUM(V145:V148),"0")</f>
        <v/>
      </c>
      <c r="W149" s="371">
        <f>IFERROR(IF(W145="",0,W145),"0")+IFERROR(IF(W146="",0,W146),"0")+IFERROR(IF(W147="",0,W147),"0")+IFERROR(IF(W148="",0,W148),"0")</f>
        <v/>
      </c>
      <c r="X149" s="372" t="n"/>
      <c r="Y149" s="37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9" t="n"/>
      <c r="M150" s="370" t="inlineStr">
        <is>
          <t>Итого</t>
        </is>
      </c>
      <c r="N150" s="340" t="n"/>
      <c r="O150" s="340" t="n"/>
      <c r="P150" s="340" t="n"/>
      <c r="Q150" s="340" t="n"/>
      <c r="R150" s="340" t="n"/>
      <c r="S150" s="341" t="n"/>
      <c r="T150" s="43" t="inlineStr">
        <is>
          <t>кг</t>
        </is>
      </c>
      <c r="U150" s="371">
        <f>IFERROR(SUMPRODUCT(U145:U148*H145:H148),"0")</f>
        <v/>
      </c>
      <c r="V150" s="371">
        <f>IFERROR(SUMPRODUCT(V145:V148*H145:H148),"0")</f>
        <v/>
      </c>
      <c r="W150" s="43" t="n"/>
      <c r="X150" s="372" t="n"/>
      <c r="Y150" s="372" t="n"/>
    </row>
    <row r="151" ht="14.25" customHeight="1">
      <c r="A151" s="181" t="inlineStr">
        <is>
          <t>Снеки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81" t="n"/>
      <c r="Y151" s="181" t="n"/>
    </row>
    <row r="152" ht="27" customHeight="1">
      <c r="A152" s="64" t="inlineStr">
        <is>
          <t>SU002772</t>
        </is>
      </c>
      <c r="B152" s="64" t="inlineStr">
        <is>
          <t>P003159</t>
        </is>
      </c>
      <c r="C152" s="37" t="n">
        <v>4301135156</v>
      </c>
      <c r="D152" s="176" t="n">
        <v>4607111037275</v>
      </c>
      <c r="E152" s="332" t="n"/>
      <c r="F152" s="364" t="n">
        <v>3</v>
      </c>
      <c r="G152" s="38" t="n">
        <v>1</v>
      </c>
      <c r="H152" s="364" t="n">
        <v>3</v>
      </c>
      <c r="I152" s="364" t="n">
        <v>3.192</v>
      </c>
      <c r="J152" s="38" t="n">
        <v>126</v>
      </c>
      <c r="K152" s="39" t="inlineStr">
        <is>
          <t>МГ</t>
        </is>
      </c>
      <c r="L152" s="38" t="n">
        <v>180</v>
      </c>
      <c r="M152" s="423">
        <f>HYPERLINK("https://abi.ru/products/Замороженные/No Name/No Name ПГП/Снеки/P003159/","Жар-боллы с курочкой и сыром No Name ПГП Весовой No Name")</f>
        <v/>
      </c>
      <c r="N152" s="366" t="n"/>
      <c r="O152" s="366" t="n"/>
      <c r="P152" s="366" t="n"/>
      <c r="Q152" s="332" t="n"/>
      <c r="R152" s="40" t="inlineStr"/>
      <c r="S152" s="40" t="inlineStr"/>
      <c r="T152" s="41" t="inlineStr">
        <is>
          <t>кор</t>
        </is>
      </c>
      <c r="U152" s="367" t="n">
        <v>150</v>
      </c>
      <c r="V152" s="368">
        <f>IFERROR(IF(U152="","",U152),"")</f>
        <v/>
      </c>
      <c r="W152" s="42">
        <f>IFERROR(IF(U152="","",U152*0.00936),"")</f>
        <v/>
      </c>
      <c r="X152" s="69" t="inlineStr"/>
      <c r="Y152" s="70" t="inlineStr"/>
      <c r="AC152" s="126" t="inlineStr">
        <is>
          <t>ПГП</t>
        </is>
      </c>
    </row>
    <row r="153" ht="27" customHeight="1">
      <c r="A153" s="64" t="inlineStr">
        <is>
          <t>SU002953</t>
        </is>
      </c>
      <c r="B153" s="64" t="inlineStr">
        <is>
          <t>P003377</t>
        </is>
      </c>
      <c r="C153" s="37" t="n">
        <v>4301135179</v>
      </c>
      <c r="D153" s="176" t="n">
        <v>4607111037923</v>
      </c>
      <c r="E153" s="332" t="n"/>
      <c r="F153" s="364" t="n">
        <v>3.7</v>
      </c>
      <c r="G153" s="38" t="n">
        <v>1</v>
      </c>
      <c r="H153" s="364" t="n">
        <v>3.7</v>
      </c>
      <c r="I153" s="364" t="n">
        <v>3.892</v>
      </c>
      <c r="J153" s="38" t="n">
        <v>126</v>
      </c>
      <c r="K153" s="39" t="inlineStr">
        <is>
          <t>МГ</t>
        </is>
      </c>
      <c r="L153" s="38" t="n">
        <v>180</v>
      </c>
      <c r="M153" s="424" t="inlineStr">
        <is>
          <t>"Жар-ладушки с клубникой и вишней" Весовые ТМ "No name"</t>
        </is>
      </c>
      <c r="N153" s="366" t="n"/>
      <c r="O153" s="366" t="n"/>
      <c r="P153" s="366" t="n"/>
      <c r="Q153" s="332" t="n"/>
      <c r="R153" s="40" t="inlineStr"/>
      <c r="S153" s="40" t="inlineStr"/>
      <c r="T153" s="41" t="inlineStr">
        <is>
          <t>кор</t>
        </is>
      </c>
      <c r="U153" s="367" t="n">
        <v>150</v>
      </c>
      <c r="V153" s="368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SU002441</t>
        </is>
      </c>
      <c r="B154" s="64" t="inlineStr">
        <is>
          <t>P002732</t>
        </is>
      </c>
      <c r="C154" s="37" t="n">
        <v>4301135085</v>
      </c>
      <c r="D154" s="176" t="n">
        <v>4607111037220</v>
      </c>
      <c r="E154" s="332" t="n"/>
      <c r="F154" s="364" t="n">
        <v>3.7</v>
      </c>
      <c r="G154" s="38" t="n">
        <v>1</v>
      </c>
      <c r="H154" s="364" t="n">
        <v>3.7</v>
      </c>
      <c r="I154" s="364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5">
        <f>HYPERLINK("https://abi.ru/products/Замороженные/No Name/No Name ПГП/Снеки/P002732/","Жар-ладушки с мясом No name ПГП Весовые No name  3,7 кг")</f>
        <v/>
      </c>
      <c r="N154" s="366" t="n"/>
      <c r="O154" s="366" t="n"/>
      <c r="P154" s="366" t="n"/>
      <c r="Q154" s="332" t="n"/>
      <c r="R154" s="40" t="inlineStr"/>
      <c r="S154" s="40" t="inlineStr"/>
      <c r="T154" s="41" t="inlineStr">
        <is>
          <t>кор</t>
        </is>
      </c>
      <c r="U154" s="367" t="n">
        <v>200</v>
      </c>
      <c r="V154" s="368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37.5" customHeight="1">
      <c r="A155" s="64" t="inlineStr">
        <is>
          <t>SU002494</t>
        </is>
      </c>
      <c r="B155" s="64" t="inlineStr">
        <is>
          <t>P002789</t>
        </is>
      </c>
      <c r="C155" s="37" t="n">
        <v>4301135097</v>
      </c>
      <c r="D155" s="176" t="n">
        <v>4607111037206</v>
      </c>
      <c r="E155" s="332" t="n"/>
      <c r="F155" s="364" t="n">
        <v>3.7</v>
      </c>
      <c r="G155" s="38" t="n">
        <v>1</v>
      </c>
      <c r="H155" s="364" t="n">
        <v>3.7</v>
      </c>
      <c r="I155" s="364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6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5" s="366" t="n"/>
      <c r="O155" s="366" t="n"/>
      <c r="P155" s="366" t="n"/>
      <c r="Q155" s="332" t="n"/>
      <c r="R155" s="40" t="inlineStr"/>
      <c r="S155" s="40" t="inlineStr"/>
      <c r="T155" s="41" t="inlineStr">
        <is>
          <t>кор</t>
        </is>
      </c>
      <c r="U155" s="367" t="n">
        <v>80</v>
      </c>
      <c r="V155" s="368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SU002484</t>
        </is>
      </c>
      <c r="B156" s="64" t="inlineStr">
        <is>
          <t>P002778</t>
        </is>
      </c>
      <c r="C156" s="37" t="n">
        <v>4301135091</v>
      </c>
      <c r="D156" s="176" t="n">
        <v>4607111037244</v>
      </c>
      <c r="E156" s="332" t="n"/>
      <c r="F156" s="364" t="n">
        <v>3.7</v>
      </c>
      <c r="G156" s="38" t="n">
        <v>1</v>
      </c>
      <c r="H156" s="364" t="n">
        <v>3.7</v>
      </c>
      <c r="I156" s="364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7">
        <f>HYPERLINK("https://abi.ru/products/Замороженные/No Name/No Name ПГП/Снеки/P002778/","Жар-ладушки с яблоком и грушей No name ПГП Весовые No name 3,7 кг")</f>
        <v/>
      </c>
      <c r="N156" s="366" t="n"/>
      <c r="O156" s="366" t="n"/>
      <c r="P156" s="366" t="n"/>
      <c r="Q156" s="332" t="n"/>
      <c r="R156" s="40" t="inlineStr"/>
      <c r="S156" s="40" t="inlineStr"/>
      <c r="T156" s="41" t="inlineStr">
        <is>
          <t>кор</t>
        </is>
      </c>
      <c r="U156" s="367" t="n">
        <v>60</v>
      </c>
      <c r="V156" s="368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SU002442</t>
        </is>
      </c>
      <c r="B157" s="64" t="inlineStr">
        <is>
          <t>P002970</t>
        </is>
      </c>
      <c r="C157" s="37" t="n">
        <v>4301135128</v>
      </c>
      <c r="D157" s="176" t="n">
        <v>4607111036797</v>
      </c>
      <c r="E157" s="332" t="n"/>
      <c r="F157" s="364" t="n">
        <v>3.7</v>
      </c>
      <c r="G157" s="38" t="n">
        <v>1</v>
      </c>
      <c r="H157" s="364" t="n">
        <v>3.7</v>
      </c>
      <c r="I157" s="364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8">
        <f>HYPERLINK("https://abi.ru/products/Замороженные/No Name/No Name ПГП/Снеки/P002970/","Мини-сосиски в тесте Фрайпики No name Весовые No name 3,7 кг")</f>
        <v/>
      </c>
      <c r="N157" s="366" t="n"/>
      <c r="O157" s="366" t="n"/>
      <c r="P157" s="366" t="n"/>
      <c r="Q157" s="332" t="n"/>
      <c r="R157" s="40" t="inlineStr"/>
      <c r="S157" s="40" t="inlineStr"/>
      <c r="T157" s="41" t="inlineStr">
        <is>
          <t>кор</t>
        </is>
      </c>
      <c r="U157" s="367" t="n">
        <v>400</v>
      </c>
      <c r="V157" s="368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SU002046</t>
        </is>
      </c>
      <c r="B158" s="64" t="inlineStr">
        <is>
          <t>P002167</t>
        </is>
      </c>
      <c r="C158" s="37" t="n">
        <v>4301135004</v>
      </c>
      <c r="D158" s="176" t="n">
        <v>4607111035707</v>
      </c>
      <c r="E158" s="332" t="n"/>
      <c r="F158" s="364" t="n">
        <v>5.5</v>
      </c>
      <c r="G158" s="38" t="n">
        <v>1</v>
      </c>
      <c r="H158" s="364" t="n">
        <v>5.5</v>
      </c>
      <c r="I158" s="364" t="n">
        <v>5.735</v>
      </c>
      <c r="J158" s="38" t="n">
        <v>84</v>
      </c>
      <c r="K158" s="39" t="inlineStr">
        <is>
          <t>МГ</t>
        </is>
      </c>
      <c r="L158" s="38" t="n">
        <v>180</v>
      </c>
      <c r="M158" s="429">
        <f>HYPERLINK("https://abi.ru/products/Замороженные/No Name/No Name ПГП/Снеки/P002167/","Снеки Жар-мени No Name Весовые No name 5,5 кг дистр")</f>
        <v/>
      </c>
      <c r="N158" s="366" t="n"/>
      <c r="O158" s="366" t="n"/>
      <c r="P158" s="366" t="n"/>
      <c r="Q158" s="332" t="n"/>
      <c r="R158" s="40" t="inlineStr"/>
      <c r="S158" s="40" t="inlineStr"/>
      <c r="T158" s="41" t="inlineStr">
        <is>
          <t>кор</t>
        </is>
      </c>
      <c r="U158" s="367" t="n">
        <v>500</v>
      </c>
      <c r="V158" s="368">
        <f>IFERROR(IF(U158="","",U158),"")</f>
        <v/>
      </c>
      <c r="W158" s="42">
        <f>IFERROR(IF(U158="","",U158*0.0155),"")</f>
        <v/>
      </c>
      <c r="X158" s="69" t="inlineStr"/>
      <c r="Y158" s="70" t="inlineStr"/>
      <c r="AC158" s="132" t="inlineStr">
        <is>
          <t>ПГП</t>
        </is>
      </c>
    </row>
    <row r="159" ht="37.5" customHeight="1">
      <c r="A159" s="64" t="inlineStr">
        <is>
          <t>SU002405</t>
        </is>
      </c>
      <c r="B159" s="64" t="inlineStr">
        <is>
          <t>P002964</t>
        </is>
      </c>
      <c r="C159" s="37" t="n">
        <v>4301135129</v>
      </c>
      <c r="D159" s="176" t="n">
        <v>4607111036841</v>
      </c>
      <c r="E159" s="332" t="n"/>
      <c r="F159" s="364" t="n">
        <v>3.5</v>
      </c>
      <c r="G159" s="38" t="n">
        <v>1</v>
      </c>
      <c r="H159" s="364" t="n">
        <v>3.5</v>
      </c>
      <c r="I159" s="364" t="n">
        <v>3.692</v>
      </c>
      <c r="J159" s="38" t="n">
        <v>126</v>
      </c>
      <c r="K159" s="39" t="inlineStr">
        <is>
          <t>МГ</t>
        </is>
      </c>
      <c r="L159" s="38" t="n">
        <v>180</v>
      </c>
      <c r="M159" s="430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59" s="366" t="n"/>
      <c r="O159" s="366" t="n"/>
      <c r="P159" s="366" t="n"/>
      <c r="Q159" s="332" t="n"/>
      <c r="R159" s="40" t="inlineStr"/>
      <c r="S159" s="40" t="inlineStr"/>
      <c r="T159" s="41" t="inlineStr">
        <is>
          <t>кор</t>
        </is>
      </c>
      <c r="U159" s="367" t="n">
        <v>0</v>
      </c>
      <c r="V159" s="368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SU002889</t>
        </is>
      </c>
      <c r="B160" s="64" t="inlineStr">
        <is>
          <t>P003310</t>
        </is>
      </c>
      <c r="C160" s="37" t="n">
        <v>4301135177</v>
      </c>
      <c r="D160" s="176" t="n">
        <v>4607111037862</v>
      </c>
      <c r="E160" s="332" t="n"/>
      <c r="F160" s="364" t="n">
        <v>1.8</v>
      </c>
      <c r="G160" s="38" t="n">
        <v>1</v>
      </c>
      <c r="H160" s="364" t="n">
        <v>1.8</v>
      </c>
      <c r="I160" s="364" t="n">
        <v>1.912</v>
      </c>
      <c r="J160" s="38" t="n">
        <v>234</v>
      </c>
      <c r="K160" s="39" t="inlineStr">
        <is>
          <t>МГ</t>
        </is>
      </c>
      <c r="L160" s="38" t="n">
        <v>180</v>
      </c>
      <c r="M160" s="431" t="inlineStr">
        <is>
          <t>Мини-сосиски в тесте Фрайпики No name Весовые No name 1,8 кг</t>
        </is>
      </c>
      <c r="N160" s="366" t="n"/>
      <c r="O160" s="366" t="n"/>
      <c r="P160" s="366" t="n"/>
      <c r="Q160" s="332" t="n"/>
      <c r="R160" s="40" t="inlineStr"/>
      <c r="S160" s="40" t="inlineStr"/>
      <c r="T160" s="41" t="inlineStr">
        <is>
          <t>кор</t>
        </is>
      </c>
      <c r="U160" s="367" t="n">
        <v>50</v>
      </c>
      <c r="V160" s="368">
        <f>IFERROR(IF(U160="","",U160),"")</f>
        <v/>
      </c>
      <c r="W160" s="42">
        <f>IFERROR(IF(U160="","",U160*0.00502),"")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SU002794</t>
        </is>
      </c>
      <c r="B161" s="64" t="inlineStr">
        <is>
          <t>P003192</t>
        </is>
      </c>
      <c r="C161" s="37" t="n">
        <v>4301135161</v>
      </c>
      <c r="D161" s="176" t="n">
        <v>4607111037305</v>
      </c>
      <c r="E161" s="332" t="n"/>
      <c r="F161" s="364" t="n">
        <v>3</v>
      </c>
      <c r="G161" s="38" t="n">
        <v>1</v>
      </c>
      <c r="H161" s="364" t="n">
        <v>3</v>
      </c>
      <c r="I161" s="364" t="n">
        <v>3.192</v>
      </c>
      <c r="J161" s="38" t="n">
        <v>126</v>
      </c>
      <c r="K161" s="39" t="inlineStr">
        <is>
          <t>МГ</t>
        </is>
      </c>
      <c r="L161" s="38" t="n">
        <v>180</v>
      </c>
      <c r="M161" s="432" t="inlineStr">
        <is>
          <t>Снеки "Фрай-пицца с ветчиной и грибами" Весовые ТМ "No name" 3 кг</t>
        </is>
      </c>
      <c r="N161" s="366" t="n"/>
      <c r="O161" s="366" t="n"/>
      <c r="P161" s="366" t="n"/>
      <c r="Q161" s="332" t="n"/>
      <c r="R161" s="40" t="inlineStr"/>
      <c r="S161" s="40" t="inlineStr"/>
      <c r="T161" s="41" t="inlineStr">
        <is>
          <t>кор</t>
        </is>
      </c>
      <c r="U161" s="367" t="n">
        <v>30</v>
      </c>
      <c r="V161" s="368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>
      <c r="A162" s="17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369" t="n"/>
      <c r="M162" s="370" t="inlineStr">
        <is>
          <t>Итого</t>
        </is>
      </c>
      <c r="N162" s="340" t="n"/>
      <c r="O162" s="340" t="n"/>
      <c r="P162" s="340" t="n"/>
      <c r="Q162" s="340" t="n"/>
      <c r="R162" s="340" t="n"/>
      <c r="S162" s="341" t="n"/>
      <c r="T162" s="43" t="inlineStr">
        <is>
          <t>кор</t>
        </is>
      </c>
      <c r="U162" s="371">
        <f>IFERROR(SUM(U152:U161),"0")</f>
        <v/>
      </c>
      <c r="V162" s="371">
        <f>IFERROR(SUM(V152:V161),"0")</f>
        <v/>
      </c>
      <c r="W162" s="371">
        <f>IFERROR(IF(W152="",0,W152),"0")+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</f>
        <v/>
      </c>
      <c r="X162" s="372" t="n"/>
      <c r="Y162" s="372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9" t="n"/>
      <c r="M163" s="370" t="inlineStr">
        <is>
          <t>Итого</t>
        </is>
      </c>
      <c r="N163" s="340" t="n"/>
      <c r="O163" s="340" t="n"/>
      <c r="P163" s="340" t="n"/>
      <c r="Q163" s="340" t="n"/>
      <c r="R163" s="340" t="n"/>
      <c r="S163" s="341" t="n"/>
      <c r="T163" s="43" t="inlineStr">
        <is>
          <t>кг</t>
        </is>
      </c>
      <c r="U163" s="371">
        <f>IFERROR(SUMPRODUCT(U152:U161*H152:H161),"0")</f>
        <v/>
      </c>
      <c r="V163" s="371">
        <f>IFERROR(SUMPRODUCT(V152:V161*H152:H161),"0")</f>
        <v/>
      </c>
      <c r="W163" s="43" t="n"/>
      <c r="X163" s="372" t="n"/>
      <c r="Y163" s="372" t="n"/>
    </row>
    <row r="164" ht="16.5" customHeight="1">
      <c r="A164" s="180" t="inlineStr">
        <is>
          <t>Стародворье ПГП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80" t="n"/>
      <c r="Y164" s="180" t="n"/>
    </row>
    <row r="165" ht="14.25" customHeight="1">
      <c r="A165" s="181" t="inlineStr">
        <is>
          <t>Пельмени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81" t="n"/>
      <c r="Y165" s="181" t="n"/>
    </row>
    <row r="166" ht="16.5" customHeight="1">
      <c r="A166" s="64" t="inlineStr">
        <is>
          <t>SU002891</t>
        </is>
      </c>
      <c r="B166" s="64" t="inlineStr">
        <is>
          <t>P003301</t>
        </is>
      </c>
      <c r="C166" s="37" t="n">
        <v>4301071010</v>
      </c>
      <c r="D166" s="176" t="n">
        <v>4607111037701</v>
      </c>
      <c r="E166" s="332" t="n"/>
      <c r="F166" s="364" t="n">
        <v>5</v>
      </c>
      <c r="G166" s="38" t="n">
        <v>1</v>
      </c>
      <c r="H166" s="364" t="n">
        <v>5</v>
      </c>
      <c r="I166" s="364" t="n">
        <v>5.2</v>
      </c>
      <c r="J166" s="38" t="n">
        <v>144</v>
      </c>
      <c r="K166" s="39" t="inlineStr">
        <is>
          <t>МГ</t>
        </is>
      </c>
      <c r="L166" s="38" t="n">
        <v>180</v>
      </c>
      <c r="M166" s="433" t="inlineStr">
        <is>
          <t>Пельмени "Быстромени" Весовой ТМ "No Name" 5</t>
        </is>
      </c>
      <c r="N166" s="366" t="n"/>
      <c r="O166" s="366" t="n"/>
      <c r="P166" s="366" t="n"/>
      <c r="Q166" s="332" t="n"/>
      <c r="R166" s="40" t="inlineStr"/>
      <c r="S166" s="40" t="inlineStr"/>
      <c r="T166" s="41" t="inlineStr">
        <is>
          <t>кор</t>
        </is>
      </c>
      <c r="U166" s="367" t="n">
        <v>70</v>
      </c>
      <c r="V166" s="368">
        <f>IFERROR(IF(U166="","",U166),"")</f>
        <v/>
      </c>
      <c r="W166" s="42">
        <f>IFERROR(IF(U166="","",U166*0.00866),"")</f>
        <v/>
      </c>
      <c r="X166" s="69" t="inlineStr"/>
      <c r="Y166" s="70" t="inlineStr"/>
      <c r="AC166" s="136" t="inlineStr">
        <is>
          <t>ПГП</t>
        </is>
      </c>
    </row>
    <row r="167">
      <c r="A167" s="17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369" t="n"/>
      <c r="M167" s="370" t="inlineStr">
        <is>
          <t>Итого</t>
        </is>
      </c>
      <c r="N167" s="340" t="n"/>
      <c r="O167" s="340" t="n"/>
      <c r="P167" s="340" t="n"/>
      <c r="Q167" s="340" t="n"/>
      <c r="R167" s="340" t="n"/>
      <c r="S167" s="341" t="n"/>
      <c r="T167" s="43" t="inlineStr">
        <is>
          <t>кор</t>
        </is>
      </c>
      <c r="U167" s="371">
        <f>IFERROR(SUM(U166:U166),"0")</f>
        <v/>
      </c>
      <c r="V167" s="371">
        <f>IFERROR(SUM(V166:V166),"0")</f>
        <v/>
      </c>
      <c r="W167" s="371">
        <f>IFERROR(IF(W166="",0,W166),"0")</f>
        <v/>
      </c>
      <c r="X167" s="372" t="n"/>
      <c r="Y167" s="37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9" t="n"/>
      <c r="M168" s="370" t="inlineStr">
        <is>
          <t>Итого</t>
        </is>
      </c>
      <c r="N168" s="340" t="n"/>
      <c r="O168" s="340" t="n"/>
      <c r="P168" s="340" t="n"/>
      <c r="Q168" s="340" t="n"/>
      <c r="R168" s="340" t="n"/>
      <c r="S168" s="341" t="n"/>
      <c r="T168" s="43" t="inlineStr">
        <is>
          <t>кг</t>
        </is>
      </c>
      <c r="U168" s="371">
        <f>IFERROR(SUMPRODUCT(U166:U166*H166:H166),"0")</f>
        <v/>
      </c>
      <c r="V168" s="371">
        <f>IFERROR(SUMPRODUCT(V166:V166*H166:H166),"0")</f>
        <v/>
      </c>
      <c r="W168" s="43" t="n"/>
      <c r="X168" s="372" t="n"/>
      <c r="Y168" s="372" t="n"/>
    </row>
    <row r="169" ht="16.5" customHeight="1">
      <c r="A169" s="180" t="inlineStr">
        <is>
          <t>No Name ЗПФ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80" t="n"/>
      <c r="Y169" s="180" t="n"/>
    </row>
    <row r="170" ht="14.25" customHeight="1">
      <c r="A170" s="181" t="inlineStr">
        <is>
          <t>Пельмени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81" t="n"/>
      <c r="Y170" s="181" t="n"/>
    </row>
    <row r="171" ht="16.5" customHeight="1">
      <c r="A171" s="64" t="inlineStr">
        <is>
          <t>SU002396</t>
        </is>
      </c>
      <c r="B171" s="64" t="inlineStr">
        <is>
          <t>P002689</t>
        </is>
      </c>
      <c r="C171" s="37" t="n">
        <v>4301070871</v>
      </c>
      <c r="D171" s="176" t="n">
        <v>4607111036384</v>
      </c>
      <c r="E171" s="332" t="n"/>
      <c r="F171" s="364" t="n">
        <v>1</v>
      </c>
      <c r="G171" s="38" t="n">
        <v>5</v>
      </c>
      <c r="H171" s="364" t="n">
        <v>5</v>
      </c>
      <c r="I171" s="364" t="n">
        <v>5.253</v>
      </c>
      <c r="J171" s="38" t="n">
        <v>144</v>
      </c>
      <c r="K171" s="39" t="inlineStr">
        <is>
          <t>МГ</t>
        </is>
      </c>
      <c r="L171" s="38" t="n">
        <v>90</v>
      </c>
      <c r="M171" s="434">
        <f>HYPERLINK("https://abi.ru/products/Замороженные/No Name/No Name ЗПФ/Пельмени/P002689/","Пельмени Зареченские No name Весовые Сфера No name 5 кг")</f>
        <v/>
      </c>
      <c r="N171" s="366" t="n"/>
      <c r="O171" s="366" t="n"/>
      <c r="P171" s="366" t="n"/>
      <c r="Q171" s="332" t="n"/>
      <c r="R171" s="40" t="inlineStr"/>
      <c r="S171" s="40" t="inlineStr"/>
      <c r="T171" s="41" t="inlineStr">
        <is>
          <t>кор</t>
        </is>
      </c>
      <c r="U171" s="367" t="n">
        <v>20</v>
      </c>
      <c r="V171" s="368">
        <f>IFERROR(IF(U171="","",U171),"")</f>
        <v/>
      </c>
      <c r="W171" s="42">
        <f>IFERROR(IF(U171="","",U171*0.00866),"")</f>
        <v/>
      </c>
      <c r="X171" s="69" t="inlineStr"/>
      <c r="Y171" s="70" t="inlineStr"/>
      <c r="AC171" s="137" t="inlineStr">
        <is>
          <t>ЗПФ</t>
        </is>
      </c>
    </row>
    <row r="172" ht="27" customHeight="1">
      <c r="A172" s="64" t="inlineStr">
        <is>
          <t>SU002314</t>
        </is>
      </c>
      <c r="B172" s="64" t="inlineStr">
        <is>
          <t>P002579</t>
        </is>
      </c>
      <c r="C172" s="37" t="n">
        <v>4301070858</v>
      </c>
      <c r="D172" s="176" t="n">
        <v>4607111036193</v>
      </c>
      <c r="E172" s="332" t="n"/>
      <c r="F172" s="364" t="n">
        <v>1</v>
      </c>
      <c r="G172" s="38" t="n">
        <v>5</v>
      </c>
      <c r="H172" s="364" t="n">
        <v>5</v>
      </c>
      <c r="I172" s="364" t="n">
        <v>5.275</v>
      </c>
      <c r="J172" s="38" t="n">
        <v>144</v>
      </c>
      <c r="K172" s="39" t="inlineStr">
        <is>
          <t>МГ</t>
        </is>
      </c>
      <c r="L172" s="38" t="n">
        <v>90</v>
      </c>
      <c r="M172" s="435">
        <f>HYPERLINK("https://abi.ru/products/Замороженные/No Name/No Name ЗПФ/Пельмени/P002579/","Пельмени Классические No name Весовые Хинкали No name 5 кг")</f>
        <v/>
      </c>
      <c r="N172" s="366" t="n"/>
      <c r="O172" s="366" t="n"/>
      <c r="P172" s="366" t="n"/>
      <c r="Q172" s="332" t="n"/>
      <c r="R172" s="40" t="inlineStr"/>
      <c r="S172" s="40" t="inlineStr"/>
      <c r="T172" s="41" t="inlineStr">
        <is>
          <t>кор</t>
        </is>
      </c>
      <c r="U172" s="367" t="n">
        <v>100</v>
      </c>
      <c r="V172" s="368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SU000197</t>
        </is>
      </c>
      <c r="B173" s="64" t="inlineStr">
        <is>
          <t>P002413</t>
        </is>
      </c>
      <c r="C173" s="37" t="n">
        <v>4301070827</v>
      </c>
      <c r="D173" s="176" t="n">
        <v>4607111036216</v>
      </c>
      <c r="E173" s="332" t="n"/>
      <c r="F173" s="364" t="n">
        <v>1</v>
      </c>
      <c r="G173" s="38" t="n">
        <v>5</v>
      </c>
      <c r="H173" s="364" t="n">
        <v>5</v>
      </c>
      <c r="I173" s="364" t="n">
        <v>5.266</v>
      </c>
      <c r="J173" s="38" t="n">
        <v>144</v>
      </c>
      <c r="K173" s="39" t="inlineStr">
        <is>
          <t>МГ</t>
        </is>
      </c>
      <c r="L173" s="38" t="n">
        <v>90</v>
      </c>
      <c r="M173" s="436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3" s="366" t="n"/>
      <c r="O173" s="366" t="n"/>
      <c r="P173" s="366" t="n"/>
      <c r="Q173" s="332" t="n"/>
      <c r="R173" s="40" t="inlineStr"/>
      <c r="S173" s="40" t="inlineStr"/>
      <c r="T173" s="41" t="inlineStr">
        <is>
          <t>кор</t>
        </is>
      </c>
      <c r="U173" s="367" t="n">
        <v>300</v>
      </c>
      <c r="V173" s="368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SU002335</t>
        </is>
      </c>
      <c r="B174" s="64" t="inlineStr">
        <is>
          <t>P002980</t>
        </is>
      </c>
      <c r="C174" s="37" t="n">
        <v>4301070911</v>
      </c>
      <c r="D174" s="176" t="n">
        <v>4607111036278</v>
      </c>
      <c r="E174" s="332" t="n"/>
      <c r="F174" s="364" t="n">
        <v>1</v>
      </c>
      <c r="G174" s="38" t="n">
        <v>5</v>
      </c>
      <c r="H174" s="364" t="n">
        <v>5</v>
      </c>
      <c r="I174" s="364" t="n">
        <v>5.283</v>
      </c>
      <c r="J174" s="38" t="n">
        <v>84</v>
      </c>
      <c r="K174" s="39" t="inlineStr">
        <is>
          <t>МГ</t>
        </is>
      </c>
      <c r="L174" s="38" t="n">
        <v>120</v>
      </c>
      <c r="M174" s="437">
        <f>HYPERLINK("https://abi.ru/products/Замороженные/No Name/No Name ЗПФ/Пельмени/P002980/","Пельмени Умелый повар No name Весовые Равиоли No name 5 кг")</f>
        <v/>
      </c>
      <c r="N174" s="366" t="n"/>
      <c r="O174" s="366" t="n"/>
      <c r="P174" s="366" t="n"/>
      <c r="Q174" s="332" t="n"/>
      <c r="R174" s="40" t="inlineStr"/>
      <c r="S174" s="40" t="inlineStr"/>
      <c r="T174" s="41" t="inlineStr">
        <is>
          <t>кор</t>
        </is>
      </c>
      <c r="U174" s="367" t="n">
        <v>0</v>
      </c>
      <c r="V174" s="368">
        <f>IFERROR(IF(U174="","",U174),"")</f>
        <v/>
      </c>
      <c r="W174" s="42">
        <f>IFERROR(IF(U174="","",U174*0.0155),"")</f>
        <v/>
      </c>
      <c r="X174" s="69" t="inlineStr"/>
      <c r="Y174" s="70" t="inlineStr"/>
      <c r="AC174" s="140" t="inlineStr">
        <is>
          <t>ЗПФ</t>
        </is>
      </c>
    </row>
    <row r="175">
      <c r="A175" s="17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369" t="n"/>
      <c r="M175" s="370" t="inlineStr">
        <is>
          <t>Итого</t>
        </is>
      </c>
      <c r="N175" s="340" t="n"/>
      <c r="O175" s="340" t="n"/>
      <c r="P175" s="340" t="n"/>
      <c r="Q175" s="340" t="n"/>
      <c r="R175" s="340" t="n"/>
      <c r="S175" s="341" t="n"/>
      <c r="T175" s="43" t="inlineStr">
        <is>
          <t>кор</t>
        </is>
      </c>
      <c r="U175" s="371">
        <f>IFERROR(SUM(U171:U174),"0")</f>
        <v/>
      </c>
      <c r="V175" s="371">
        <f>IFERROR(SUM(V171:V174),"0")</f>
        <v/>
      </c>
      <c r="W175" s="371">
        <f>IFERROR(IF(W171="",0,W171),"0")+IFERROR(IF(W172="",0,W172),"0")+IFERROR(IF(W173="",0,W173),"0")+IFERROR(IF(W174="",0,W174),"0")</f>
        <v/>
      </c>
      <c r="X175" s="372" t="n"/>
      <c r="Y175" s="372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9" t="n"/>
      <c r="M176" s="370" t="inlineStr">
        <is>
          <t>Итого</t>
        </is>
      </c>
      <c r="N176" s="340" t="n"/>
      <c r="O176" s="340" t="n"/>
      <c r="P176" s="340" t="n"/>
      <c r="Q176" s="340" t="n"/>
      <c r="R176" s="340" t="n"/>
      <c r="S176" s="341" t="n"/>
      <c r="T176" s="43" t="inlineStr">
        <is>
          <t>кг</t>
        </is>
      </c>
      <c r="U176" s="371">
        <f>IFERROR(SUMPRODUCT(U171:U174*H171:H174),"0")</f>
        <v/>
      </c>
      <c r="V176" s="371">
        <f>IFERROR(SUMPRODUCT(V171:V174*H171:H174),"0")</f>
        <v/>
      </c>
      <c r="W176" s="43" t="n"/>
      <c r="X176" s="372" t="n"/>
      <c r="Y176" s="372" t="n"/>
    </row>
    <row r="177" ht="14.25" customHeight="1">
      <c r="A177" s="181" t="inlineStr">
        <is>
          <t>Вареники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81" t="n"/>
      <c r="Y177" s="181" t="n"/>
    </row>
    <row r="178" ht="27" customHeight="1">
      <c r="A178" s="64" t="inlineStr">
        <is>
          <t>SU002532</t>
        </is>
      </c>
      <c r="B178" s="64" t="inlineStr">
        <is>
          <t>P002958</t>
        </is>
      </c>
      <c r="C178" s="37" t="n">
        <v>4301080153</v>
      </c>
      <c r="D178" s="176" t="n">
        <v>4607111036827</v>
      </c>
      <c r="E178" s="332" t="n"/>
      <c r="F178" s="364" t="n">
        <v>1</v>
      </c>
      <c r="G178" s="38" t="n">
        <v>5</v>
      </c>
      <c r="H178" s="364" t="n">
        <v>5</v>
      </c>
      <c r="I178" s="364" t="n">
        <v>5.2</v>
      </c>
      <c r="J178" s="38" t="n">
        <v>144</v>
      </c>
      <c r="K178" s="39" t="inlineStr">
        <is>
          <t>МГ</t>
        </is>
      </c>
      <c r="L178" s="38" t="n">
        <v>90</v>
      </c>
      <c r="M178" s="438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8" s="366" t="n"/>
      <c r="O178" s="366" t="n"/>
      <c r="P178" s="366" t="n"/>
      <c r="Q178" s="332" t="n"/>
      <c r="R178" s="40" t="inlineStr"/>
      <c r="S178" s="40" t="inlineStr"/>
      <c r="T178" s="41" t="inlineStr">
        <is>
          <t>кор</t>
        </is>
      </c>
      <c r="U178" s="367" t="n">
        <v>0</v>
      </c>
      <c r="V178" s="368">
        <f>IFERROR(IF(U178="","",U178),"")</f>
        <v/>
      </c>
      <c r="W178" s="42">
        <f>IFERROR(IF(U178="","",U178*0.00866),"")</f>
        <v/>
      </c>
      <c r="X178" s="69" t="inlineStr"/>
      <c r="Y178" s="70" t="inlineStr"/>
      <c r="AC178" s="141" t="inlineStr">
        <is>
          <t>ЗПФ</t>
        </is>
      </c>
    </row>
    <row r="179" ht="27" customHeight="1">
      <c r="A179" s="64" t="inlineStr">
        <is>
          <t>SU002483</t>
        </is>
      </c>
      <c r="B179" s="64" t="inlineStr">
        <is>
          <t>P002961</t>
        </is>
      </c>
      <c r="C179" s="37" t="n">
        <v>4301080154</v>
      </c>
      <c r="D179" s="176" t="n">
        <v>4607111036834</v>
      </c>
      <c r="E179" s="332" t="n"/>
      <c r="F179" s="364" t="n">
        <v>1</v>
      </c>
      <c r="G179" s="38" t="n">
        <v>5</v>
      </c>
      <c r="H179" s="364" t="n">
        <v>5</v>
      </c>
      <c r="I179" s="364" t="n">
        <v>5.253</v>
      </c>
      <c r="J179" s="38" t="n">
        <v>144</v>
      </c>
      <c r="K179" s="39" t="inlineStr">
        <is>
          <t>МГ</t>
        </is>
      </c>
      <c r="L179" s="38" t="n">
        <v>90</v>
      </c>
      <c r="M179" s="439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79" s="366" t="n"/>
      <c r="O179" s="366" t="n"/>
      <c r="P179" s="366" t="n"/>
      <c r="Q179" s="332" t="n"/>
      <c r="R179" s="40" t="inlineStr"/>
      <c r="S179" s="40" t="inlineStr"/>
      <c r="T179" s="41" t="inlineStr">
        <is>
          <t>кор</t>
        </is>
      </c>
      <c r="U179" s="367" t="n">
        <v>100</v>
      </c>
      <c r="V179" s="368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>
      <c r="A180" s="17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369" t="n"/>
      <c r="M180" s="370" t="inlineStr">
        <is>
          <t>Итого</t>
        </is>
      </c>
      <c r="N180" s="340" t="n"/>
      <c r="O180" s="340" t="n"/>
      <c r="P180" s="340" t="n"/>
      <c r="Q180" s="340" t="n"/>
      <c r="R180" s="340" t="n"/>
      <c r="S180" s="341" t="n"/>
      <c r="T180" s="43" t="inlineStr">
        <is>
          <t>кор</t>
        </is>
      </c>
      <c r="U180" s="371">
        <f>IFERROR(SUM(U178:U179),"0")</f>
        <v/>
      </c>
      <c r="V180" s="371">
        <f>IFERROR(SUM(V178:V179),"0")</f>
        <v/>
      </c>
      <c r="W180" s="371">
        <f>IFERROR(IF(W178="",0,W178),"0")+IFERROR(IF(W179="",0,W179),"0")</f>
        <v/>
      </c>
      <c r="X180" s="372" t="n"/>
      <c r="Y180" s="3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9" t="n"/>
      <c r="M181" s="370" t="inlineStr">
        <is>
          <t>Итого</t>
        </is>
      </c>
      <c r="N181" s="340" t="n"/>
      <c r="O181" s="340" t="n"/>
      <c r="P181" s="340" t="n"/>
      <c r="Q181" s="340" t="n"/>
      <c r="R181" s="340" t="n"/>
      <c r="S181" s="341" t="n"/>
      <c r="T181" s="43" t="inlineStr">
        <is>
          <t>кг</t>
        </is>
      </c>
      <c r="U181" s="371">
        <f>IFERROR(SUMPRODUCT(U178:U179*H178:H179),"0")</f>
        <v/>
      </c>
      <c r="V181" s="371">
        <f>IFERROR(SUMPRODUCT(V178:V179*H178:H179),"0")</f>
        <v/>
      </c>
      <c r="W181" s="43" t="n"/>
      <c r="X181" s="372" t="n"/>
      <c r="Y181" s="372" t="n"/>
    </row>
    <row r="182" ht="27.75" customHeight="1">
      <c r="A182" s="184" t="inlineStr">
        <is>
          <t>Вязанка</t>
        </is>
      </c>
      <c r="B182" s="363" t="n"/>
      <c r="C182" s="363" t="n"/>
      <c r="D182" s="363" t="n"/>
      <c r="E182" s="363" t="n"/>
      <c r="F182" s="363" t="n"/>
      <c r="G182" s="363" t="n"/>
      <c r="H182" s="363" t="n"/>
      <c r="I182" s="363" t="n"/>
      <c r="J182" s="363" t="n"/>
      <c r="K182" s="363" t="n"/>
      <c r="L182" s="363" t="n"/>
      <c r="M182" s="363" t="n"/>
      <c r="N182" s="363" t="n"/>
      <c r="O182" s="363" t="n"/>
      <c r="P182" s="363" t="n"/>
      <c r="Q182" s="363" t="n"/>
      <c r="R182" s="363" t="n"/>
      <c r="S182" s="363" t="n"/>
      <c r="T182" s="363" t="n"/>
      <c r="U182" s="363" t="n"/>
      <c r="V182" s="363" t="n"/>
      <c r="W182" s="363" t="n"/>
      <c r="X182" s="55" t="n"/>
      <c r="Y182" s="55" t="n"/>
    </row>
    <row r="183" ht="16.5" customHeight="1">
      <c r="A183" s="180" t="inlineStr">
        <is>
          <t>Няняггетсы Сливушки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80" t="n"/>
      <c r="Y183" s="180" t="n"/>
    </row>
    <row r="184" ht="14.25" customHeight="1">
      <c r="A184" s="181" t="inlineStr">
        <is>
          <t>Наггетсы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81" t="n"/>
      <c r="Y184" s="181" t="n"/>
    </row>
    <row r="185" ht="16.5" customHeight="1">
      <c r="A185" s="64" t="inlineStr">
        <is>
          <t>SU002516</t>
        </is>
      </c>
      <c r="B185" s="64" t="inlineStr">
        <is>
          <t>P002823</t>
        </is>
      </c>
      <c r="C185" s="37" t="n">
        <v>4301132048</v>
      </c>
      <c r="D185" s="176" t="n">
        <v>4607111035721</v>
      </c>
      <c r="E185" s="332" t="n"/>
      <c r="F185" s="364" t="n">
        <v>0.25</v>
      </c>
      <c r="G185" s="38" t="n">
        <v>12</v>
      </c>
      <c r="H185" s="364" t="n">
        <v>3</v>
      </c>
      <c r="I185" s="364" t="n">
        <v>3.388</v>
      </c>
      <c r="J185" s="38" t="n">
        <v>70</v>
      </c>
      <c r="K185" s="39" t="inlineStr">
        <is>
          <t>МГ</t>
        </is>
      </c>
      <c r="L185" s="38" t="n">
        <v>180</v>
      </c>
      <c r="M185" s="440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5" s="366" t="n"/>
      <c r="O185" s="366" t="n"/>
      <c r="P185" s="366" t="n"/>
      <c r="Q185" s="332" t="n"/>
      <c r="R185" s="40" t="inlineStr"/>
      <c r="S185" s="40" t="inlineStr"/>
      <c r="T185" s="41" t="inlineStr">
        <is>
          <t>кор</t>
        </is>
      </c>
      <c r="U185" s="367" t="n">
        <v>25</v>
      </c>
      <c r="V185" s="368">
        <f>IFERROR(IF(U185="","",U185),"")</f>
        <v/>
      </c>
      <c r="W185" s="42">
        <f>IFERROR(IF(U185="","",U185*0.01788),"")</f>
        <v/>
      </c>
      <c r="X185" s="69" t="inlineStr"/>
      <c r="Y185" s="70" t="inlineStr"/>
      <c r="AC185" s="143" t="inlineStr">
        <is>
          <t>ПГП</t>
        </is>
      </c>
    </row>
    <row r="186" ht="27" customHeight="1">
      <c r="A186" s="64" t="inlineStr">
        <is>
          <t>SU002514</t>
        </is>
      </c>
      <c r="B186" s="64" t="inlineStr">
        <is>
          <t>P002820</t>
        </is>
      </c>
      <c r="C186" s="37" t="n">
        <v>4301132046</v>
      </c>
      <c r="D186" s="176" t="n">
        <v>4607111035691</v>
      </c>
      <c r="E186" s="332" t="n"/>
      <c r="F186" s="364" t="n">
        <v>0.25</v>
      </c>
      <c r="G186" s="38" t="n">
        <v>12</v>
      </c>
      <c r="H186" s="364" t="n">
        <v>3</v>
      </c>
      <c r="I186" s="364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41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6" s="366" t="n"/>
      <c r="O186" s="366" t="n"/>
      <c r="P186" s="366" t="n"/>
      <c r="Q186" s="332" t="n"/>
      <c r="R186" s="40" t="inlineStr"/>
      <c r="S186" s="40" t="inlineStr"/>
      <c r="T186" s="41" t="inlineStr">
        <is>
          <t>кор</t>
        </is>
      </c>
      <c r="U186" s="367" t="n">
        <v>100</v>
      </c>
      <c r="V186" s="368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>
      <c r="A187" s="17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369" t="n"/>
      <c r="M187" s="370" t="inlineStr">
        <is>
          <t>Итого</t>
        </is>
      </c>
      <c r="N187" s="340" t="n"/>
      <c r="O187" s="340" t="n"/>
      <c r="P187" s="340" t="n"/>
      <c r="Q187" s="340" t="n"/>
      <c r="R187" s="340" t="n"/>
      <c r="S187" s="341" t="n"/>
      <c r="T187" s="43" t="inlineStr">
        <is>
          <t>кор</t>
        </is>
      </c>
      <c r="U187" s="371">
        <f>IFERROR(SUM(U185:U186),"0")</f>
        <v/>
      </c>
      <c r="V187" s="371">
        <f>IFERROR(SUM(V185:V186),"0")</f>
        <v/>
      </c>
      <c r="W187" s="371">
        <f>IFERROR(IF(W185="",0,W185),"0")+IFERROR(IF(W186="",0,W186),"0")</f>
        <v/>
      </c>
      <c r="X187" s="372" t="n"/>
      <c r="Y187" s="372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9" t="n"/>
      <c r="M188" s="370" t="inlineStr">
        <is>
          <t>Итого</t>
        </is>
      </c>
      <c r="N188" s="340" t="n"/>
      <c r="O188" s="340" t="n"/>
      <c r="P188" s="340" t="n"/>
      <c r="Q188" s="340" t="n"/>
      <c r="R188" s="340" t="n"/>
      <c r="S188" s="341" t="n"/>
      <c r="T188" s="43" t="inlineStr">
        <is>
          <t>кг</t>
        </is>
      </c>
      <c r="U188" s="371">
        <f>IFERROR(SUMPRODUCT(U185:U186*H185:H186),"0")</f>
        <v/>
      </c>
      <c r="V188" s="371">
        <f>IFERROR(SUMPRODUCT(V185:V186*H185:H186),"0")</f>
        <v/>
      </c>
      <c r="W188" s="43" t="n"/>
      <c r="X188" s="372" t="n"/>
      <c r="Y188" s="372" t="n"/>
    </row>
    <row r="189" ht="16.5" customHeight="1">
      <c r="A189" s="180" t="inlineStr">
        <is>
          <t>Печеные пельмени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80" t="n"/>
      <c r="Y189" s="180" t="n"/>
    </row>
    <row r="190" ht="14.25" customHeight="1">
      <c r="A190" s="181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81" t="n"/>
      <c r="Y190" s="181" t="n"/>
    </row>
    <row r="191" ht="27" customHeight="1">
      <c r="A191" s="64" t="inlineStr">
        <is>
          <t>SU002225</t>
        </is>
      </c>
      <c r="B191" s="64" t="inlineStr">
        <is>
          <t>P002411</t>
        </is>
      </c>
      <c r="C191" s="37" t="n">
        <v>4301133002</v>
      </c>
      <c r="D191" s="176" t="n">
        <v>4607111035783</v>
      </c>
      <c r="E191" s="332" t="n"/>
      <c r="F191" s="364" t="n">
        <v>0.2</v>
      </c>
      <c r="G191" s="38" t="n">
        <v>8</v>
      </c>
      <c r="H191" s="364" t="n">
        <v>1.6</v>
      </c>
      <c r="I191" s="364" t="n">
        <v>2.12</v>
      </c>
      <c r="J191" s="38" t="n">
        <v>72</v>
      </c>
      <c r="K191" s="39" t="inlineStr">
        <is>
          <t>МГ</t>
        </is>
      </c>
      <c r="L191" s="38" t="n">
        <v>180</v>
      </c>
      <c r="M191" s="442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1" s="366" t="n"/>
      <c r="O191" s="366" t="n"/>
      <c r="P191" s="366" t="n"/>
      <c r="Q191" s="332" t="n"/>
      <c r="R191" s="40" t="inlineStr"/>
      <c r="S191" s="40" t="inlineStr"/>
      <c r="T191" s="41" t="inlineStr">
        <is>
          <t>кор</t>
        </is>
      </c>
      <c r="U191" s="367" t="n">
        <v>0</v>
      </c>
      <c r="V191" s="368">
        <f>IFERROR(IF(U191="","",U191),"")</f>
        <v/>
      </c>
      <c r="W191" s="42">
        <f>IFERROR(IF(U191="","",U191*0.01157),"")</f>
        <v/>
      </c>
      <c r="X191" s="69" t="inlineStr"/>
      <c r="Y191" s="70" t="inlineStr"/>
      <c r="AC191" s="145" t="inlineStr">
        <is>
          <t>ПГП</t>
        </is>
      </c>
    </row>
    <row r="192">
      <c r="A192" s="17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369" t="n"/>
      <c r="M192" s="370" t="inlineStr">
        <is>
          <t>Итого</t>
        </is>
      </c>
      <c r="N192" s="340" t="n"/>
      <c r="O192" s="340" t="n"/>
      <c r="P192" s="340" t="n"/>
      <c r="Q192" s="340" t="n"/>
      <c r="R192" s="340" t="n"/>
      <c r="S192" s="341" t="n"/>
      <c r="T192" s="43" t="inlineStr">
        <is>
          <t>кор</t>
        </is>
      </c>
      <c r="U192" s="371">
        <f>IFERROR(SUM(U191:U191),"0")</f>
        <v/>
      </c>
      <c r="V192" s="371">
        <f>IFERROR(SUM(V191:V191),"0")</f>
        <v/>
      </c>
      <c r="W192" s="371">
        <f>IFERROR(IF(W191="",0,W191),"0")</f>
        <v/>
      </c>
      <c r="X192" s="372" t="n"/>
      <c r="Y192" s="372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9" t="n"/>
      <c r="M193" s="370" t="inlineStr">
        <is>
          <t>Итого</t>
        </is>
      </c>
      <c r="N193" s="340" t="n"/>
      <c r="O193" s="340" t="n"/>
      <c r="P193" s="340" t="n"/>
      <c r="Q193" s="340" t="n"/>
      <c r="R193" s="340" t="n"/>
      <c r="S193" s="341" t="n"/>
      <c r="T193" s="43" t="inlineStr">
        <is>
          <t>кг</t>
        </is>
      </c>
      <c r="U193" s="371">
        <f>IFERROR(SUMPRODUCT(U191:U191*H191:H191),"0")</f>
        <v/>
      </c>
      <c r="V193" s="371">
        <f>IFERROR(SUMPRODUCT(V191:V191*H191:H191),"0")</f>
        <v/>
      </c>
      <c r="W193" s="43" t="n"/>
      <c r="X193" s="372" t="n"/>
      <c r="Y193" s="372" t="n"/>
    </row>
    <row r="194" ht="16.5" customHeight="1">
      <c r="A194" s="180" t="inlineStr">
        <is>
          <t>Вязанка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80" t="n"/>
      <c r="Y194" s="180" t="n"/>
    </row>
    <row r="195" ht="14.25" customHeight="1">
      <c r="A195" s="181" t="inlineStr">
        <is>
          <t>Сосиски замороженные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81" t="n"/>
      <c r="Y195" s="181" t="n"/>
    </row>
    <row r="196" ht="27" customHeight="1">
      <c r="A196" s="64" t="inlineStr">
        <is>
          <t>SU002677</t>
        </is>
      </c>
      <c r="B196" s="64" t="inlineStr">
        <is>
          <t>P003053</t>
        </is>
      </c>
      <c r="C196" s="37" t="n">
        <v>4301051319</v>
      </c>
      <c r="D196" s="176" t="n">
        <v>4680115881204</v>
      </c>
      <c r="E196" s="332" t="n"/>
      <c r="F196" s="364" t="n">
        <v>0.33</v>
      </c>
      <c r="G196" s="38" t="n">
        <v>6</v>
      </c>
      <c r="H196" s="364" t="n">
        <v>1.98</v>
      </c>
      <c r="I196" s="364" t="n">
        <v>2.246</v>
      </c>
      <c r="J196" s="38" t="n">
        <v>156</v>
      </c>
      <c r="K196" s="39" t="inlineStr">
        <is>
          <t>СК2</t>
        </is>
      </c>
      <c r="L196" s="38" t="n">
        <v>365</v>
      </c>
      <c r="M196" s="443" t="inlineStr">
        <is>
          <t>Сосиски "Сливушки #нежнушки" замороженные Фикс.вес 0,33 п/а ТМ "Вязанка"</t>
        </is>
      </c>
      <c r="N196" s="366" t="n"/>
      <c r="O196" s="366" t="n"/>
      <c r="P196" s="366" t="n"/>
      <c r="Q196" s="332" t="n"/>
      <c r="R196" s="40" t="inlineStr"/>
      <c r="S196" s="40" t="inlineStr"/>
      <c r="T196" s="41" t="inlineStr">
        <is>
          <t>кор</t>
        </is>
      </c>
      <c r="U196" s="367" t="n">
        <v>0</v>
      </c>
      <c r="V196" s="368">
        <f>IFERROR(IF(U196="","",U196),"")</f>
        <v/>
      </c>
      <c r="W196" s="42">
        <f>IFERROR(IF(U196="","",U196*0.00753),"")</f>
        <v/>
      </c>
      <c r="X196" s="69" t="inlineStr"/>
      <c r="Y196" s="70" t="inlineStr"/>
      <c r="AC196" s="146" t="inlineStr">
        <is>
          <t>КИЗ</t>
        </is>
      </c>
    </row>
    <row r="197">
      <c r="A197" s="17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369" t="n"/>
      <c r="M197" s="370" t="inlineStr">
        <is>
          <t>Итого</t>
        </is>
      </c>
      <c r="N197" s="340" t="n"/>
      <c r="O197" s="340" t="n"/>
      <c r="P197" s="340" t="n"/>
      <c r="Q197" s="340" t="n"/>
      <c r="R197" s="340" t="n"/>
      <c r="S197" s="341" t="n"/>
      <c r="T197" s="43" t="inlineStr">
        <is>
          <t>кор</t>
        </is>
      </c>
      <c r="U197" s="371">
        <f>IFERROR(SUM(U196:U196),"0")</f>
        <v/>
      </c>
      <c r="V197" s="371">
        <f>IFERROR(SUM(V196:V196),"0")</f>
        <v/>
      </c>
      <c r="W197" s="371">
        <f>IFERROR(IF(W196="",0,W196),"0")</f>
        <v/>
      </c>
      <c r="X197" s="372" t="n"/>
      <c r="Y197" s="372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9" t="n"/>
      <c r="M198" s="370" t="inlineStr">
        <is>
          <t>Итого</t>
        </is>
      </c>
      <c r="N198" s="340" t="n"/>
      <c r="O198" s="340" t="n"/>
      <c r="P198" s="340" t="n"/>
      <c r="Q198" s="340" t="n"/>
      <c r="R198" s="340" t="n"/>
      <c r="S198" s="341" t="n"/>
      <c r="T198" s="43" t="inlineStr">
        <is>
          <t>кг</t>
        </is>
      </c>
      <c r="U198" s="371">
        <f>IFERROR(SUMPRODUCT(U196:U196*H196:H196),"0")</f>
        <v/>
      </c>
      <c r="V198" s="371">
        <f>IFERROR(SUMPRODUCT(V196:V196*H196:H196),"0")</f>
        <v/>
      </c>
      <c r="W198" s="43" t="n"/>
      <c r="X198" s="372" t="n"/>
      <c r="Y198" s="372" t="n"/>
    </row>
    <row r="199" ht="27.75" customHeight="1">
      <c r="A199" s="184" t="inlineStr">
        <is>
          <t>Стародворье</t>
        </is>
      </c>
      <c r="B199" s="363" t="n"/>
      <c r="C199" s="363" t="n"/>
      <c r="D199" s="363" t="n"/>
      <c r="E199" s="363" t="n"/>
      <c r="F199" s="363" t="n"/>
      <c r="G199" s="363" t="n"/>
      <c r="H199" s="363" t="n"/>
      <c r="I199" s="363" t="n"/>
      <c r="J199" s="363" t="n"/>
      <c r="K199" s="363" t="n"/>
      <c r="L199" s="363" t="n"/>
      <c r="M199" s="363" t="n"/>
      <c r="N199" s="363" t="n"/>
      <c r="O199" s="363" t="n"/>
      <c r="P199" s="363" t="n"/>
      <c r="Q199" s="363" t="n"/>
      <c r="R199" s="363" t="n"/>
      <c r="S199" s="363" t="n"/>
      <c r="T199" s="363" t="n"/>
      <c r="U199" s="363" t="n"/>
      <c r="V199" s="363" t="n"/>
      <c r="W199" s="363" t="n"/>
      <c r="X199" s="55" t="n"/>
      <c r="Y199" s="55" t="n"/>
    </row>
    <row r="200" ht="16.5" customHeight="1">
      <c r="A200" s="180" t="inlineStr">
        <is>
          <t>Стародворье ЗПФ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80" t="n"/>
      <c r="Y200" s="180" t="n"/>
    </row>
    <row r="201" ht="14.25" customHeight="1">
      <c r="A201" s="181" t="inlineStr">
        <is>
          <t>Пельмени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81" t="n"/>
      <c r="Y201" s="181" t="n"/>
    </row>
    <row r="202" ht="27" customHeight="1">
      <c r="A202" s="64" t="inlineStr">
        <is>
          <t>SU002755</t>
        </is>
      </c>
      <c r="B202" s="64" t="inlineStr">
        <is>
          <t>P003116</t>
        </is>
      </c>
      <c r="C202" s="37" t="n">
        <v>4301070934</v>
      </c>
      <c r="D202" s="176" t="n">
        <v>4607111037022</v>
      </c>
      <c r="E202" s="332" t="n"/>
      <c r="F202" s="364" t="n">
        <v>0.7</v>
      </c>
      <c r="G202" s="38" t="n">
        <v>6</v>
      </c>
      <c r="H202" s="364" t="n">
        <v>4.2</v>
      </c>
      <c r="I202" s="364" t="n">
        <v>4.46</v>
      </c>
      <c r="J202" s="38" t="n">
        <v>84</v>
      </c>
      <c r="K202" s="39" t="inlineStr">
        <is>
          <t>МГ</t>
        </is>
      </c>
      <c r="L202" s="38" t="n">
        <v>180</v>
      </c>
      <c r="M202" s="444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2" s="366" t="n"/>
      <c r="O202" s="366" t="n"/>
      <c r="P202" s="366" t="n"/>
      <c r="Q202" s="332" t="n"/>
      <c r="R202" s="40" t="inlineStr"/>
      <c r="S202" s="40" t="inlineStr"/>
      <c r="T202" s="41" t="inlineStr">
        <is>
          <t>кор</t>
        </is>
      </c>
      <c r="U202" s="367" t="n">
        <v>300</v>
      </c>
      <c r="V202" s="368">
        <f>IFERROR(IF(U202="","",U202),"")</f>
        <v/>
      </c>
      <c r="W202" s="42">
        <f>IFERROR(IF(U202="","",U202*0.0155),"")</f>
        <v/>
      </c>
      <c r="X202" s="69" t="inlineStr"/>
      <c r="Y202" s="70" t="inlineStr"/>
      <c r="AC202" s="147" t="inlineStr">
        <is>
          <t>ЗПФ</t>
        </is>
      </c>
    </row>
    <row r="203" ht="27" customHeight="1">
      <c r="A203" s="64" t="inlineStr">
        <is>
          <t>SU002920</t>
        </is>
      </c>
      <c r="B203" s="64" t="inlineStr">
        <is>
          <t>P003355</t>
        </is>
      </c>
      <c r="C203" s="37" t="n">
        <v>4301070948</v>
      </c>
      <c r="D203" s="176" t="n">
        <v>4607111037022</v>
      </c>
      <c r="E203" s="332" t="n"/>
      <c r="F203" s="364" t="n">
        <v>0.7</v>
      </c>
      <c r="G203" s="38" t="n">
        <v>8</v>
      </c>
      <c r="H203" s="364" t="n">
        <v>5.6</v>
      </c>
      <c r="I203" s="364" t="n">
        <v>5.87</v>
      </c>
      <c r="J203" s="38" t="n">
        <v>84</v>
      </c>
      <c r="K203" s="39" t="inlineStr">
        <is>
          <t>МГ</t>
        </is>
      </c>
      <c r="L203" s="38" t="n">
        <v>180</v>
      </c>
      <c r="M203" s="445" t="inlineStr">
        <is>
          <t>Пельмени Мясорубские Стародворье ЗПФ 0,7 Равиоли Стародворье</t>
        </is>
      </c>
      <c r="N203" s="366" t="n"/>
      <c r="O203" s="366" t="n"/>
      <c r="P203" s="366" t="n"/>
      <c r="Q203" s="332" t="n"/>
      <c r="R203" s="40" t="inlineStr"/>
      <c r="S203" s="40" t="inlineStr"/>
      <c r="T203" s="41" t="inlineStr">
        <is>
          <t>кор</t>
        </is>
      </c>
      <c r="U203" s="367" t="n">
        <v>0</v>
      </c>
      <c r="V203" s="368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>
      <c r="A204" s="17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69" t="n"/>
      <c r="M204" s="370" t="inlineStr">
        <is>
          <t>Итого</t>
        </is>
      </c>
      <c r="N204" s="340" t="n"/>
      <c r="O204" s="340" t="n"/>
      <c r="P204" s="340" t="n"/>
      <c r="Q204" s="340" t="n"/>
      <c r="R204" s="340" t="n"/>
      <c r="S204" s="341" t="n"/>
      <c r="T204" s="43" t="inlineStr">
        <is>
          <t>кор</t>
        </is>
      </c>
      <c r="U204" s="371">
        <f>IFERROR(SUM(U202:U203),"0")</f>
        <v/>
      </c>
      <c r="V204" s="371">
        <f>IFERROR(SUM(V202:V203),"0")</f>
        <v/>
      </c>
      <c r="W204" s="371">
        <f>IFERROR(IF(W202="",0,W202),"0")+IFERROR(IF(W203="",0,W203),"0")</f>
        <v/>
      </c>
      <c r="X204" s="372" t="n"/>
      <c r="Y204" s="3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9" t="n"/>
      <c r="M205" s="370" t="inlineStr">
        <is>
          <t>Итого</t>
        </is>
      </c>
      <c r="N205" s="340" t="n"/>
      <c r="O205" s="340" t="n"/>
      <c r="P205" s="340" t="n"/>
      <c r="Q205" s="340" t="n"/>
      <c r="R205" s="340" t="n"/>
      <c r="S205" s="341" t="n"/>
      <c r="T205" s="43" t="inlineStr">
        <is>
          <t>кг</t>
        </is>
      </c>
      <c r="U205" s="371">
        <f>IFERROR(SUMPRODUCT(U202:U203*H202:H203),"0")</f>
        <v/>
      </c>
      <c r="V205" s="371">
        <f>IFERROR(SUMPRODUCT(V202:V203*H202:H203),"0")</f>
        <v/>
      </c>
      <c r="W205" s="43" t="n"/>
      <c r="X205" s="372" t="n"/>
      <c r="Y205" s="372" t="n"/>
    </row>
    <row r="206" ht="16.5" customHeight="1">
      <c r="A206" s="180" t="inlineStr">
        <is>
          <t>Медвежье ушко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80" t="n"/>
      <c r="Y206" s="180" t="n"/>
    </row>
    <row r="207" ht="14.25" customHeight="1">
      <c r="A207" s="181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81" t="n"/>
      <c r="Y207" s="181" t="n"/>
    </row>
    <row r="208" ht="27" customHeight="1">
      <c r="A208" s="64" t="inlineStr">
        <is>
          <t>SU002067</t>
        </is>
      </c>
      <c r="B208" s="64" t="inlineStr">
        <is>
          <t>P002999</t>
        </is>
      </c>
      <c r="C208" s="37" t="n">
        <v>4301070915</v>
      </c>
      <c r="D208" s="176" t="n">
        <v>4607111035882</v>
      </c>
      <c r="E208" s="332" t="n"/>
      <c r="F208" s="364" t="n">
        <v>0.43</v>
      </c>
      <c r="G208" s="38" t="n">
        <v>16</v>
      </c>
      <c r="H208" s="364" t="n">
        <v>6.88</v>
      </c>
      <c r="I208" s="364" t="n">
        <v>7.19</v>
      </c>
      <c r="J208" s="38" t="n">
        <v>84</v>
      </c>
      <c r="K208" s="39" t="inlineStr">
        <is>
          <t>МГ</t>
        </is>
      </c>
      <c r="L208" s="38" t="n">
        <v>180</v>
      </c>
      <c r="M208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8" s="366" t="n"/>
      <c r="O208" s="366" t="n"/>
      <c r="P208" s="366" t="n"/>
      <c r="Q208" s="332" t="n"/>
      <c r="R208" s="40" t="inlineStr"/>
      <c r="S208" s="40" t="inlineStr"/>
      <c r="T208" s="41" t="inlineStr">
        <is>
          <t>кор</t>
        </is>
      </c>
      <c r="U208" s="367" t="n">
        <v>70</v>
      </c>
      <c r="V208" s="368">
        <f>IFERROR(IF(U208="","",U208),"")</f>
        <v/>
      </c>
      <c r="W208" s="42">
        <f>IFERROR(IF(U208="","",U208*0.0155),"")</f>
        <v/>
      </c>
      <c r="X208" s="69" t="inlineStr"/>
      <c r="Y208" s="70" t="inlineStr"/>
      <c r="AC208" s="149" t="inlineStr">
        <is>
          <t>ЗПФ</t>
        </is>
      </c>
    </row>
    <row r="209" ht="27" customHeight="1">
      <c r="A209" s="64" t="inlineStr">
        <is>
          <t>SU002068</t>
        </is>
      </c>
      <c r="B209" s="64" t="inlineStr">
        <is>
          <t>P003005</t>
        </is>
      </c>
      <c r="C209" s="37" t="n">
        <v>4301070921</v>
      </c>
      <c r="D209" s="176" t="n">
        <v>4607111035905</v>
      </c>
      <c r="E209" s="332" t="n"/>
      <c r="F209" s="364" t="n">
        <v>0.9</v>
      </c>
      <c r="G209" s="38" t="n">
        <v>8</v>
      </c>
      <c r="H209" s="364" t="n">
        <v>7.2</v>
      </c>
      <c r="I209" s="364" t="n">
        <v>7.47</v>
      </c>
      <c r="J209" s="38" t="n">
        <v>84</v>
      </c>
      <c r="K209" s="39" t="inlineStr">
        <is>
          <t>МГ</t>
        </is>
      </c>
      <c r="L209" s="38" t="n">
        <v>180</v>
      </c>
      <c r="M209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09" s="366" t="n"/>
      <c r="O209" s="366" t="n"/>
      <c r="P209" s="366" t="n"/>
      <c r="Q209" s="332" t="n"/>
      <c r="R209" s="40" t="inlineStr"/>
      <c r="S209" s="40" t="inlineStr"/>
      <c r="T209" s="41" t="inlineStr">
        <is>
          <t>кор</t>
        </is>
      </c>
      <c r="U209" s="367" t="n">
        <v>200</v>
      </c>
      <c r="V209" s="368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SU002069</t>
        </is>
      </c>
      <c r="B210" s="64" t="inlineStr">
        <is>
          <t>P003001</t>
        </is>
      </c>
      <c r="C210" s="37" t="n">
        <v>4301070917</v>
      </c>
      <c r="D210" s="176" t="n">
        <v>4607111035912</v>
      </c>
      <c r="E210" s="332" t="n"/>
      <c r="F210" s="364" t="n">
        <v>0.43</v>
      </c>
      <c r="G210" s="38" t="n">
        <v>16</v>
      </c>
      <c r="H210" s="364" t="n">
        <v>6.88</v>
      </c>
      <c r="I210" s="364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0" s="366" t="n"/>
      <c r="O210" s="366" t="n"/>
      <c r="P210" s="366" t="n"/>
      <c r="Q210" s="332" t="n"/>
      <c r="R210" s="40" t="inlineStr"/>
      <c r="S210" s="40" t="inlineStr"/>
      <c r="T210" s="41" t="inlineStr">
        <is>
          <t>кор</t>
        </is>
      </c>
      <c r="U210" s="367" t="n">
        <v>80</v>
      </c>
      <c r="V210" s="368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SU002066</t>
        </is>
      </c>
      <c r="B211" s="64" t="inlineStr">
        <is>
          <t>P003004</t>
        </is>
      </c>
      <c r="C211" s="37" t="n">
        <v>4301070920</v>
      </c>
      <c r="D211" s="176" t="n">
        <v>4607111035929</v>
      </c>
      <c r="E211" s="332" t="n"/>
      <c r="F211" s="364" t="n">
        <v>0.9</v>
      </c>
      <c r="G211" s="38" t="n">
        <v>8</v>
      </c>
      <c r="H211" s="364" t="n">
        <v>7.2</v>
      </c>
      <c r="I211" s="364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1" s="366" t="n"/>
      <c r="O211" s="366" t="n"/>
      <c r="P211" s="366" t="n"/>
      <c r="Q211" s="332" t="n"/>
      <c r="R211" s="40" t="inlineStr"/>
      <c r="S211" s="40" t="inlineStr"/>
      <c r="T211" s="41" t="inlineStr">
        <is>
          <t>кор</t>
        </is>
      </c>
      <c r="U211" s="367" t="n">
        <v>300</v>
      </c>
      <c r="V211" s="368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>
      <c r="A212" s="17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369" t="n"/>
      <c r="M212" s="370" t="inlineStr">
        <is>
          <t>Итого</t>
        </is>
      </c>
      <c r="N212" s="340" t="n"/>
      <c r="O212" s="340" t="n"/>
      <c r="P212" s="340" t="n"/>
      <c r="Q212" s="340" t="n"/>
      <c r="R212" s="340" t="n"/>
      <c r="S212" s="341" t="n"/>
      <c r="T212" s="43" t="inlineStr">
        <is>
          <t>кор</t>
        </is>
      </c>
      <c r="U212" s="371">
        <f>IFERROR(SUM(U208:U211),"0")</f>
        <v/>
      </c>
      <c r="V212" s="371">
        <f>IFERROR(SUM(V208:V211),"0")</f>
        <v/>
      </c>
      <c r="W212" s="371">
        <f>IFERROR(IF(W208="",0,W208),"0")+IFERROR(IF(W209="",0,W209),"0")+IFERROR(IF(W210="",0,W210),"0")+IFERROR(IF(W211="",0,W211),"0")</f>
        <v/>
      </c>
      <c r="X212" s="372" t="n"/>
      <c r="Y212" s="37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9" t="n"/>
      <c r="M213" s="370" t="inlineStr">
        <is>
          <t>Итого</t>
        </is>
      </c>
      <c r="N213" s="340" t="n"/>
      <c r="O213" s="340" t="n"/>
      <c r="P213" s="340" t="n"/>
      <c r="Q213" s="340" t="n"/>
      <c r="R213" s="340" t="n"/>
      <c r="S213" s="341" t="n"/>
      <c r="T213" s="43" t="inlineStr">
        <is>
          <t>кг</t>
        </is>
      </c>
      <c r="U213" s="371">
        <f>IFERROR(SUMPRODUCT(U208:U211*H208:H211),"0")</f>
        <v/>
      </c>
      <c r="V213" s="371">
        <f>IFERROR(SUMPRODUCT(V208:V211*H208:H211),"0")</f>
        <v/>
      </c>
      <c r="W213" s="43" t="n"/>
      <c r="X213" s="372" t="n"/>
      <c r="Y213" s="372" t="n"/>
    </row>
    <row r="214" ht="16.5" customHeight="1">
      <c r="A214" s="180" t="inlineStr">
        <is>
          <t>Бордо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80" t="n"/>
      <c r="Y214" s="180" t="n"/>
    </row>
    <row r="215" ht="14.25" customHeight="1">
      <c r="A215" s="181" t="inlineStr">
        <is>
          <t>Сосиски замороженные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81" t="n"/>
      <c r="Y215" s="181" t="n"/>
    </row>
    <row r="216" ht="27" customHeight="1">
      <c r="A216" s="64" t="inlineStr">
        <is>
          <t>SU002678</t>
        </is>
      </c>
      <c r="B216" s="64" t="inlineStr">
        <is>
          <t>P003054</t>
        </is>
      </c>
      <c r="C216" s="37" t="n">
        <v>4301051320</v>
      </c>
      <c r="D216" s="176" t="n">
        <v>4680115881334</v>
      </c>
      <c r="E216" s="332" t="n"/>
      <c r="F216" s="364" t="n">
        <v>0.33</v>
      </c>
      <c r="G216" s="38" t="n">
        <v>6</v>
      </c>
      <c r="H216" s="364" t="n">
        <v>1.98</v>
      </c>
      <c r="I216" s="364" t="n">
        <v>2.27</v>
      </c>
      <c r="J216" s="38" t="n">
        <v>156</v>
      </c>
      <c r="K216" s="39" t="inlineStr">
        <is>
          <t>СК2</t>
        </is>
      </c>
      <c r="L216" s="38" t="n">
        <v>365</v>
      </c>
      <c r="M216" s="450" t="inlineStr">
        <is>
          <t>Сосиски "Оригинальные" замороженные Фикс.вес 0,33 п/а ТМ "Стародворье"</t>
        </is>
      </c>
      <c r="N216" s="366" t="n"/>
      <c r="O216" s="366" t="n"/>
      <c r="P216" s="366" t="n"/>
      <c r="Q216" s="332" t="n"/>
      <c r="R216" s="40" t="inlineStr"/>
      <c r="S216" s="40" t="inlineStr"/>
      <c r="T216" s="41" t="inlineStr">
        <is>
          <t>кор</t>
        </is>
      </c>
      <c r="U216" s="367" t="n">
        <v>0</v>
      </c>
      <c r="V216" s="368">
        <f>IFERROR(IF(U216="","",U216),"")</f>
        <v/>
      </c>
      <c r="W216" s="42">
        <f>IFERROR(IF(U216="","",U216*0.00753),"")</f>
        <v/>
      </c>
      <c r="X216" s="69" t="inlineStr"/>
      <c r="Y216" s="70" t="inlineStr"/>
      <c r="AC216" s="153" t="inlineStr">
        <is>
          <t>КИЗ</t>
        </is>
      </c>
    </row>
    <row r="217">
      <c r="A217" s="17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369" t="n"/>
      <c r="M217" s="370" t="inlineStr">
        <is>
          <t>Итого</t>
        </is>
      </c>
      <c r="N217" s="340" t="n"/>
      <c r="O217" s="340" t="n"/>
      <c r="P217" s="340" t="n"/>
      <c r="Q217" s="340" t="n"/>
      <c r="R217" s="340" t="n"/>
      <c r="S217" s="341" t="n"/>
      <c r="T217" s="43" t="inlineStr">
        <is>
          <t>кор</t>
        </is>
      </c>
      <c r="U217" s="371">
        <f>IFERROR(SUM(U216:U216),"0")</f>
        <v/>
      </c>
      <c r="V217" s="371">
        <f>IFERROR(SUM(V216:V216),"0")</f>
        <v/>
      </c>
      <c r="W217" s="371">
        <f>IFERROR(IF(W216="",0,W216),"0")</f>
        <v/>
      </c>
      <c r="X217" s="372" t="n"/>
      <c r="Y217" s="372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9" t="n"/>
      <c r="M218" s="370" t="inlineStr">
        <is>
          <t>Итого</t>
        </is>
      </c>
      <c r="N218" s="340" t="n"/>
      <c r="O218" s="340" t="n"/>
      <c r="P218" s="340" t="n"/>
      <c r="Q218" s="340" t="n"/>
      <c r="R218" s="340" t="n"/>
      <c r="S218" s="341" t="n"/>
      <c r="T218" s="43" t="inlineStr">
        <is>
          <t>кг</t>
        </is>
      </c>
      <c r="U218" s="371">
        <f>IFERROR(SUMPRODUCT(U216:U216*H216:H216),"0")</f>
        <v/>
      </c>
      <c r="V218" s="371">
        <f>IFERROR(SUMPRODUCT(V216:V216*H216:H216),"0")</f>
        <v/>
      </c>
      <c r="W218" s="43" t="n"/>
      <c r="X218" s="372" t="n"/>
      <c r="Y218" s="372" t="n"/>
    </row>
    <row r="219" ht="16.5" customHeight="1">
      <c r="A219" s="180" t="inlineStr">
        <is>
          <t>Сочные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80" t="n"/>
      <c r="Y219" s="180" t="n"/>
    </row>
    <row r="220" ht="14.25" customHeight="1">
      <c r="A220" s="181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81" t="n"/>
      <c r="Y220" s="181" t="n"/>
    </row>
    <row r="221" ht="16.5" customHeight="1">
      <c r="A221" s="64" t="inlineStr">
        <is>
          <t>SU001859</t>
        </is>
      </c>
      <c r="B221" s="64" t="inlineStr">
        <is>
          <t>P002720</t>
        </is>
      </c>
      <c r="C221" s="37" t="n">
        <v>4301070874</v>
      </c>
      <c r="D221" s="176" t="n">
        <v>4607111035332</v>
      </c>
      <c r="E221" s="332" t="n"/>
      <c r="F221" s="364" t="n">
        <v>0.43</v>
      </c>
      <c r="G221" s="38" t="n">
        <v>16</v>
      </c>
      <c r="H221" s="364" t="n">
        <v>6.88</v>
      </c>
      <c r="I221" s="364" t="n">
        <v>7.206</v>
      </c>
      <c r="J221" s="38" t="n">
        <v>84</v>
      </c>
      <c r="K221" s="39" t="inlineStr">
        <is>
          <t>МГ</t>
        </is>
      </c>
      <c r="L221" s="38" t="n">
        <v>180</v>
      </c>
      <c r="M221" s="451">
        <f>HYPERLINK("https://abi.ru/products/Замороженные/Стародворье/Сочные/Пельмени/P002720/","Пельмени Сочные Сочные 0,43 Сфера Стародворье")</f>
        <v/>
      </c>
      <c r="N221" s="366" t="n"/>
      <c r="O221" s="366" t="n"/>
      <c r="P221" s="366" t="n"/>
      <c r="Q221" s="332" t="n"/>
      <c r="R221" s="40" t="inlineStr"/>
      <c r="S221" s="40" t="inlineStr"/>
      <c r="T221" s="41" t="inlineStr">
        <is>
          <t>кор</t>
        </is>
      </c>
      <c r="U221" s="367" t="n">
        <v>30</v>
      </c>
      <c r="V221" s="368">
        <f>IFERROR(IF(U221="","",U221),"")</f>
        <v/>
      </c>
      <c r="W221" s="42">
        <f>IFERROR(IF(U221="","",U221*0.0155),"")</f>
        <v/>
      </c>
      <c r="X221" s="69" t="inlineStr"/>
      <c r="Y221" s="70" t="inlineStr"/>
      <c r="AC221" s="154" t="inlineStr">
        <is>
          <t>ЗПФ</t>
        </is>
      </c>
    </row>
    <row r="222" ht="16.5" customHeight="1">
      <c r="A222" s="64" t="inlineStr">
        <is>
          <t>SU001776</t>
        </is>
      </c>
      <c r="B222" s="64" t="inlineStr">
        <is>
          <t>P002719</t>
        </is>
      </c>
      <c r="C222" s="37" t="n">
        <v>4301070873</v>
      </c>
      <c r="D222" s="176" t="n">
        <v>4607111035080</v>
      </c>
      <c r="E222" s="332" t="n"/>
      <c r="F222" s="364" t="n">
        <v>0.9</v>
      </c>
      <c r="G222" s="38" t="n">
        <v>8</v>
      </c>
      <c r="H222" s="364" t="n">
        <v>7.2</v>
      </c>
      <c r="I222" s="364" t="n">
        <v>7.47</v>
      </c>
      <c r="J222" s="38" t="n">
        <v>84</v>
      </c>
      <c r="K222" s="39" t="inlineStr">
        <is>
          <t>МГ</t>
        </is>
      </c>
      <c r="L222" s="38" t="n">
        <v>180</v>
      </c>
      <c r="M222" s="452">
        <f>HYPERLINK("https://abi.ru/products/Замороженные/Стародворье/Сочные/Пельмени/P002719/","Пельмени Сочные Сочные 0,9 Сфера Стародворье")</f>
        <v/>
      </c>
      <c r="N222" s="366" t="n"/>
      <c r="O222" s="366" t="n"/>
      <c r="P222" s="366" t="n"/>
      <c r="Q222" s="332" t="n"/>
      <c r="R222" s="40" t="inlineStr"/>
      <c r="S222" s="40" t="inlineStr"/>
      <c r="T222" s="41" t="inlineStr">
        <is>
          <t>кор</t>
        </is>
      </c>
      <c r="U222" s="367" t="n">
        <v>30</v>
      </c>
      <c r="V222" s="368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>
      <c r="A223" s="17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69" t="n"/>
      <c r="M223" s="370" t="inlineStr">
        <is>
          <t>Итого</t>
        </is>
      </c>
      <c r="N223" s="340" t="n"/>
      <c r="O223" s="340" t="n"/>
      <c r="P223" s="340" t="n"/>
      <c r="Q223" s="340" t="n"/>
      <c r="R223" s="340" t="n"/>
      <c r="S223" s="341" t="n"/>
      <c r="T223" s="43" t="inlineStr">
        <is>
          <t>кор</t>
        </is>
      </c>
      <c r="U223" s="371">
        <f>IFERROR(SUM(U221:U222),"0")</f>
        <v/>
      </c>
      <c r="V223" s="371">
        <f>IFERROR(SUM(V221:V222),"0")</f>
        <v/>
      </c>
      <c r="W223" s="371">
        <f>IFERROR(IF(W221="",0,W221),"0")+IFERROR(IF(W222="",0,W222),"0")</f>
        <v/>
      </c>
      <c r="X223" s="372" t="n"/>
      <c r="Y223" s="37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9" t="n"/>
      <c r="M224" s="370" t="inlineStr">
        <is>
          <t>Итого</t>
        </is>
      </c>
      <c r="N224" s="340" t="n"/>
      <c r="O224" s="340" t="n"/>
      <c r="P224" s="340" t="n"/>
      <c r="Q224" s="340" t="n"/>
      <c r="R224" s="340" t="n"/>
      <c r="S224" s="341" t="n"/>
      <c r="T224" s="43" t="inlineStr">
        <is>
          <t>кг</t>
        </is>
      </c>
      <c r="U224" s="371">
        <f>IFERROR(SUMPRODUCT(U221:U222*H221:H222),"0")</f>
        <v/>
      </c>
      <c r="V224" s="371">
        <f>IFERROR(SUMPRODUCT(V221:V222*H221:H222),"0")</f>
        <v/>
      </c>
      <c r="W224" s="43" t="n"/>
      <c r="X224" s="372" t="n"/>
      <c r="Y224" s="372" t="n"/>
    </row>
    <row r="225" ht="27.75" customHeight="1">
      <c r="A225" s="184" t="inlineStr">
        <is>
          <t>Колбасный стандарт</t>
        </is>
      </c>
      <c r="B225" s="363" t="n"/>
      <c r="C225" s="363" t="n"/>
      <c r="D225" s="363" t="n"/>
      <c r="E225" s="363" t="n"/>
      <c r="F225" s="363" t="n"/>
      <c r="G225" s="363" t="n"/>
      <c r="H225" s="363" t="n"/>
      <c r="I225" s="363" t="n"/>
      <c r="J225" s="363" t="n"/>
      <c r="K225" s="363" t="n"/>
      <c r="L225" s="363" t="n"/>
      <c r="M225" s="363" t="n"/>
      <c r="N225" s="363" t="n"/>
      <c r="O225" s="363" t="n"/>
      <c r="P225" s="363" t="n"/>
      <c r="Q225" s="363" t="n"/>
      <c r="R225" s="363" t="n"/>
      <c r="S225" s="363" t="n"/>
      <c r="T225" s="363" t="n"/>
      <c r="U225" s="363" t="n"/>
      <c r="V225" s="363" t="n"/>
      <c r="W225" s="363" t="n"/>
      <c r="X225" s="55" t="n"/>
      <c r="Y225" s="55" t="n"/>
    </row>
    <row r="226" ht="16.5" customHeight="1">
      <c r="A226" s="180" t="inlineStr">
        <is>
          <t>Владимирский Стандарт ЗПФ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80" t="n"/>
      <c r="Y226" s="180" t="n"/>
    </row>
    <row r="227" ht="14.25" customHeight="1">
      <c r="A227" s="181" t="inlineStr">
        <is>
          <t>Пельмени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81" t="n"/>
      <c r="Y227" s="181" t="n"/>
    </row>
    <row r="228" ht="27" customHeight="1">
      <c r="A228" s="64" t="inlineStr">
        <is>
          <t>SU002267</t>
        </is>
      </c>
      <c r="B228" s="64" t="inlineStr">
        <is>
          <t>P003223</t>
        </is>
      </c>
      <c r="C228" s="37" t="n">
        <v>4301070941</v>
      </c>
      <c r="D228" s="176" t="n">
        <v>4607111036162</v>
      </c>
      <c r="E228" s="332" t="n"/>
      <c r="F228" s="364" t="n">
        <v>0.8</v>
      </c>
      <c r="G228" s="38" t="n">
        <v>8</v>
      </c>
      <c r="H228" s="364" t="n">
        <v>6.4</v>
      </c>
      <c r="I228" s="364" t="n">
        <v>6.6812</v>
      </c>
      <c r="J228" s="38" t="n">
        <v>84</v>
      </c>
      <c r="K228" s="39" t="inlineStr">
        <is>
          <t>МГ</t>
        </is>
      </c>
      <c r="L228" s="38" t="n">
        <v>90</v>
      </c>
      <c r="M228" s="453" t="inlineStr">
        <is>
          <t>Пельмени Со свининой и говядиной Владимирский стандарт флоу-пак 0,8 Сфера Колбасный стандарт</t>
        </is>
      </c>
      <c r="N228" s="366" t="n"/>
      <c r="O228" s="366" t="n"/>
      <c r="P228" s="366" t="n"/>
      <c r="Q228" s="332" t="n"/>
      <c r="R228" s="40" t="inlineStr"/>
      <c r="S228" s="40" t="inlineStr"/>
      <c r="T228" s="41" t="inlineStr">
        <is>
          <t>кор</t>
        </is>
      </c>
      <c r="U228" s="367" t="n">
        <v>0</v>
      </c>
      <c r="V228" s="368">
        <f>IFERROR(IF(U228="","",U228),"")</f>
        <v/>
      </c>
      <c r="W228" s="42">
        <f>IFERROR(IF(U228="","",U228*0.0155),"")</f>
        <v/>
      </c>
      <c r="X228" s="69" t="inlineStr"/>
      <c r="Y228" s="70" t="inlineStr"/>
      <c r="AC228" s="156" t="inlineStr">
        <is>
          <t>ЗПФ</t>
        </is>
      </c>
    </row>
    <row r="229">
      <c r="A229" s="17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69" t="n"/>
      <c r="M229" s="370" t="inlineStr">
        <is>
          <t>Итого</t>
        </is>
      </c>
      <c r="N229" s="340" t="n"/>
      <c r="O229" s="340" t="n"/>
      <c r="P229" s="340" t="n"/>
      <c r="Q229" s="340" t="n"/>
      <c r="R229" s="340" t="n"/>
      <c r="S229" s="341" t="n"/>
      <c r="T229" s="43" t="inlineStr">
        <is>
          <t>кор</t>
        </is>
      </c>
      <c r="U229" s="371">
        <f>IFERROR(SUM(U228:U228),"0")</f>
        <v/>
      </c>
      <c r="V229" s="371">
        <f>IFERROR(SUM(V228:V228),"0")</f>
        <v/>
      </c>
      <c r="W229" s="371">
        <f>IFERROR(IF(W228="",0,W228),"0")</f>
        <v/>
      </c>
      <c r="X229" s="372" t="n"/>
      <c r="Y229" s="372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9" t="n"/>
      <c r="M230" s="370" t="inlineStr">
        <is>
          <t>Итого</t>
        </is>
      </c>
      <c r="N230" s="340" t="n"/>
      <c r="O230" s="340" t="n"/>
      <c r="P230" s="340" t="n"/>
      <c r="Q230" s="340" t="n"/>
      <c r="R230" s="340" t="n"/>
      <c r="S230" s="341" t="n"/>
      <c r="T230" s="43" t="inlineStr">
        <is>
          <t>кг</t>
        </is>
      </c>
      <c r="U230" s="371">
        <f>IFERROR(SUMPRODUCT(U228:U228*H228:H228),"0")</f>
        <v/>
      </c>
      <c r="V230" s="371">
        <f>IFERROR(SUMPRODUCT(V228:V228*H228:H228),"0")</f>
        <v/>
      </c>
      <c r="W230" s="43" t="n"/>
      <c r="X230" s="372" t="n"/>
      <c r="Y230" s="372" t="n"/>
    </row>
    <row r="231" ht="27.75" customHeight="1">
      <c r="A231" s="184" t="inlineStr">
        <is>
          <t>Особый рецепт</t>
        </is>
      </c>
      <c r="B231" s="363" t="n"/>
      <c r="C231" s="363" t="n"/>
      <c r="D231" s="363" t="n"/>
      <c r="E231" s="363" t="n"/>
      <c r="F231" s="363" t="n"/>
      <c r="G231" s="363" t="n"/>
      <c r="H231" s="363" t="n"/>
      <c r="I231" s="363" t="n"/>
      <c r="J231" s="363" t="n"/>
      <c r="K231" s="363" t="n"/>
      <c r="L231" s="363" t="n"/>
      <c r="M231" s="363" t="n"/>
      <c r="N231" s="363" t="n"/>
      <c r="O231" s="363" t="n"/>
      <c r="P231" s="363" t="n"/>
      <c r="Q231" s="363" t="n"/>
      <c r="R231" s="363" t="n"/>
      <c r="S231" s="363" t="n"/>
      <c r="T231" s="363" t="n"/>
      <c r="U231" s="363" t="n"/>
      <c r="V231" s="363" t="n"/>
      <c r="W231" s="363" t="n"/>
      <c r="X231" s="55" t="n"/>
      <c r="Y231" s="55" t="n"/>
    </row>
    <row r="232" ht="16.5" customHeight="1">
      <c r="A232" s="180" t="inlineStr">
        <is>
          <t>Любимая ложка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80" t="n"/>
      <c r="Y232" s="180" t="n"/>
    </row>
    <row r="233" ht="14.25" customHeight="1">
      <c r="A233" s="181" t="inlineStr">
        <is>
          <t>Пельмени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81" t="n"/>
      <c r="Y233" s="181" t="n"/>
    </row>
    <row r="234" ht="27" customHeight="1">
      <c r="A234" s="64" t="inlineStr">
        <is>
          <t>SU002268</t>
        </is>
      </c>
      <c r="B234" s="64" t="inlineStr">
        <is>
          <t>P002746</t>
        </is>
      </c>
      <c r="C234" s="37" t="n">
        <v>4301070882</v>
      </c>
      <c r="D234" s="176" t="n">
        <v>4607111035899</v>
      </c>
      <c r="E234" s="332" t="n"/>
      <c r="F234" s="364" t="n">
        <v>1</v>
      </c>
      <c r="G234" s="38" t="n">
        <v>5</v>
      </c>
      <c r="H234" s="364" t="n">
        <v>5</v>
      </c>
      <c r="I234" s="364" t="n">
        <v>5.262</v>
      </c>
      <c r="J234" s="38" t="n">
        <v>84</v>
      </c>
      <c r="K234" s="39" t="inlineStr">
        <is>
          <t>МГ</t>
        </is>
      </c>
      <c r="L234" s="38" t="n">
        <v>120</v>
      </c>
      <c r="M234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4" s="366" t="n"/>
      <c r="O234" s="366" t="n"/>
      <c r="P234" s="366" t="n"/>
      <c r="Q234" s="332" t="n"/>
      <c r="R234" s="40" t="inlineStr"/>
      <c r="S234" s="40" t="inlineStr"/>
      <c r="T234" s="41" t="inlineStr">
        <is>
          <t>кор</t>
        </is>
      </c>
      <c r="U234" s="367" t="n">
        <v>600</v>
      </c>
      <c r="V234" s="368">
        <f>IFERROR(IF(U234="","",U234),"")</f>
        <v/>
      </c>
      <c r="W234" s="42">
        <f>IFERROR(IF(U234="","",U234*0.0155),"")</f>
        <v/>
      </c>
      <c r="X234" s="69" t="inlineStr"/>
      <c r="Y234" s="70" t="inlineStr"/>
      <c r="AC234" s="157" t="inlineStr">
        <is>
          <t>ЗПФ</t>
        </is>
      </c>
    </row>
    <row r="235">
      <c r="A235" s="17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69" t="n"/>
      <c r="M235" s="370" t="inlineStr">
        <is>
          <t>Итого</t>
        </is>
      </c>
      <c r="N235" s="340" t="n"/>
      <c r="O235" s="340" t="n"/>
      <c r="P235" s="340" t="n"/>
      <c r="Q235" s="340" t="n"/>
      <c r="R235" s="340" t="n"/>
      <c r="S235" s="341" t="n"/>
      <c r="T235" s="43" t="inlineStr">
        <is>
          <t>кор</t>
        </is>
      </c>
      <c r="U235" s="371">
        <f>IFERROR(SUM(U234:U234),"0")</f>
        <v/>
      </c>
      <c r="V235" s="371">
        <f>IFERROR(SUM(V234:V234),"0")</f>
        <v/>
      </c>
      <c r="W235" s="371">
        <f>IFERROR(IF(W234="",0,W234),"0")</f>
        <v/>
      </c>
      <c r="X235" s="372" t="n"/>
      <c r="Y235" s="37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9" t="n"/>
      <c r="M236" s="370" t="inlineStr">
        <is>
          <t>Итого</t>
        </is>
      </c>
      <c r="N236" s="340" t="n"/>
      <c r="O236" s="340" t="n"/>
      <c r="P236" s="340" t="n"/>
      <c r="Q236" s="340" t="n"/>
      <c r="R236" s="340" t="n"/>
      <c r="S236" s="341" t="n"/>
      <c r="T236" s="43" t="inlineStr">
        <is>
          <t>кг</t>
        </is>
      </c>
      <c r="U236" s="371">
        <f>IFERROR(SUMPRODUCT(U234:U234*H234:H234),"0")</f>
        <v/>
      </c>
      <c r="V236" s="371">
        <f>IFERROR(SUMPRODUCT(V234:V234*H234:H234),"0")</f>
        <v/>
      </c>
      <c r="W236" s="43" t="n"/>
      <c r="X236" s="372" t="n"/>
      <c r="Y236" s="372" t="n"/>
    </row>
    <row r="237" ht="16.5" customHeight="1">
      <c r="A237" s="180" t="inlineStr">
        <is>
          <t>Особая Без свинины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80" t="n"/>
      <c r="Y237" s="180" t="n"/>
    </row>
    <row r="238" ht="14.25" customHeight="1">
      <c r="A238" s="181" t="inlineStr">
        <is>
          <t>Пельмени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81" t="n"/>
      <c r="Y238" s="181" t="n"/>
    </row>
    <row r="239" ht="27" customHeight="1">
      <c r="A239" s="64" t="inlineStr">
        <is>
          <t>SU002408</t>
        </is>
      </c>
      <c r="B239" s="64" t="inlineStr">
        <is>
          <t>P002686</t>
        </is>
      </c>
      <c r="C239" s="37" t="n">
        <v>4301070870</v>
      </c>
      <c r="D239" s="176" t="n">
        <v>4607111036711</v>
      </c>
      <c r="E239" s="332" t="n"/>
      <c r="F239" s="364" t="n">
        <v>0.8</v>
      </c>
      <c r="G239" s="38" t="n">
        <v>8</v>
      </c>
      <c r="H239" s="364" t="n">
        <v>6.4</v>
      </c>
      <c r="I239" s="364" t="n">
        <v>6.67</v>
      </c>
      <c r="J239" s="38" t="n">
        <v>84</v>
      </c>
      <c r="K239" s="39" t="inlineStr">
        <is>
          <t>МГ</t>
        </is>
      </c>
      <c r="L239" s="38" t="n">
        <v>90</v>
      </c>
      <c r="M239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39" s="366" t="n"/>
      <c r="O239" s="366" t="n"/>
      <c r="P239" s="366" t="n"/>
      <c r="Q239" s="332" t="n"/>
      <c r="R239" s="40" t="inlineStr"/>
      <c r="S239" s="40" t="inlineStr"/>
      <c r="T239" s="41" t="inlineStr">
        <is>
          <t>кор</t>
        </is>
      </c>
      <c r="U239" s="367" t="n">
        <v>0</v>
      </c>
      <c r="V239" s="368">
        <f>IFERROR(IF(U239="","",U239),"")</f>
        <v/>
      </c>
      <c r="W239" s="42">
        <f>IFERROR(IF(U239="","",U239*0.0155),"")</f>
        <v/>
      </c>
      <c r="X239" s="69" t="inlineStr"/>
      <c r="Y239" s="70" t="inlineStr"/>
      <c r="AC239" s="158" t="inlineStr">
        <is>
          <t>ЗПФ</t>
        </is>
      </c>
    </row>
    <row r="240">
      <c r="A240" s="17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369" t="n"/>
      <c r="M240" s="370" t="inlineStr">
        <is>
          <t>Итого</t>
        </is>
      </c>
      <c r="N240" s="340" t="n"/>
      <c r="O240" s="340" t="n"/>
      <c r="P240" s="340" t="n"/>
      <c r="Q240" s="340" t="n"/>
      <c r="R240" s="340" t="n"/>
      <c r="S240" s="341" t="n"/>
      <c r="T240" s="43" t="inlineStr">
        <is>
          <t>кор</t>
        </is>
      </c>
      <c r="U240" s="371">
        <f>IFERROR(SUM(U239:U239),"0")</f>
        <v/>
      </c>
      <c r="V240" s="371">
        <f>IFERROR(SUM(V239:V239),"0")</f>
        <v/>
      </c>
      <c r="W240" s="371">
        <f>IFERROR(IF(W239="",0,W239),"0")</f>
        <v/>
      </c>
      <c r="X240" s="372" t="n"/>
      <c r="Y240" s="372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9" t="n"/>
      <c r="M241" s="370" t="inlineStr">
        <is>
          <t>Итого</t>
        </is>
      </c>
      <c r="N241" s="340" t="n"/>
      <c r="O241" s="340" t="n"/>
      <c r="P241" s="340" t="n"/>
      <c r="Q241" s="340" t="n"/>
      <c r="R241" s="340" t="n"/>
      <c r="S241" s="341" t="n"/>
      <c r="T241" s="43" t="inlineStr">
        <is>
          <t>кг</t>
        </is>
      </c>
      <c r="U241" s="371">
        <f>IFERROR(SUMPRODUCT(U239:U239*H239:H239),"0")</f>
        <v/>
      </c>
      <c r="V241" s="371">
        <f>IFERROR(SUMPRODUCT(V239:V239*H239:H239),"0")</f>
        <v/>
      </c>
      <c r="W241" s="43" t="n"/>
      <c r="X241" s="372" t="n"/>
      <c r="Y241" s="372" t="n"/>
    </row>
    <row r="242" ht="15" customHeight="1">
      <c r="A242" s="175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29" t="n"/>
      <c r="M242" s="456" t="inlineStr">
        <is>
          <t>ИТОГО НЕТТО</t>
        </is>
      </c>
      <c r="N242" s="323" t="n"/>
      <c r="O242" s="323" t="n"/>
      <c r="P242" s="323" t="n"/>
      <c r="Q242" s="323" t="n"/>
      <c r="R242" s="323" t="n"/>
      <c r="S242" s="324" t="n"/>
      <c r="T242" s="43" t="inlineStr">
        <is>
          <t>кг</t>
        </is>
      </c>
      <c r="U242" s="371">
        <f>IFERROR(U24+U33+U40+U46+U56+U62+U67+U73+U83+U90+U98+U104+U109+U117+U122+U128+U133+U139+U143+U150+U163+U168+U176+U181+U188+U193+U198+U205+U213+U218+U224+U230+U236+U241,"0")</f>
        <v/>
      </c>
      <c r="V242" s="371">
        <f>IFERROR(V24+V33+V40+V46+V56+V62+V67+V73+V83+V90+V98+V104+V109+V117+V122+V128+V133+V139+V143+V150+V163+V168+V176+V181+V188+V193+V198+V205+V213+V218+V224+V230+V236+V241,"0")</f>
        <v/>
      </c>
      <c r="W242" s="43" t="n"/>
      <c r="X242" s="372" t="n"/>
      <c r="Y242" s="372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9" t="n"/>
      <c r="M243" s="456" t="inlineStr">
        <is>
          <t>ИТОГО БРУТТО</t>
        </is>
      </c>
      <c r="N243" s="323" t="n"/>
      <c r="O243" s="323" t="n"/>
      <c r="P243" s="323" t="n"/>
      <c r="Q243" s="323" t="n"/>
      <c r="R243" s="323" t="n"/>
      <c r="S243" s="324" t="n"/>
      <c r="T243" s="43" t="inlineStr">
        <is>
          <t>кг</t>
        </is>
      </c>
      <c r="U243" s="371">
        <f>IFERROR(IFERROR(U22*I22,"0")+IFERROR(U28*I28,"0")+IFERROR(U29*I29,"0")+IFERROR(U30*I30,"0")+IFERROR(U31*I31,"0")+IFERROR(U36*I36,"0")+IFERROR(U37*I37,"0")+IFERROR(U38*I38,"0")+IFERROR(U43*I43,"0")+IFERROR(U44*I44,"0")+IFERROR(U49*I49,"0")+IFERROR(U50*I50,"0")+IFERROR(U51*I51,"0")+IFERROR(U52*I52,"0")+IFERROR(U53*I53,"0")+IFERROR(U54*I54,"0")+IFERROR(U59*I59,"0")+IFERROR(U60*I60,"0")+IFERROR(U65*I65,"0")+IFERROR(U70*I70,"0")+IFERROR(U71*I71,"0")+IFERROR(U76*I76,"0")+IFERROR(U77*I77,"0")+IFERROR(U78*I78,"0")+IFERROR(U79*I79,"0")+IFERROR(U80*I80,"0")+IFERROR(U81*I81,"0")+IFERROR(U86*I86,"0")+IFERROR(U87*I87,"0")+IFERROR(U88*I88,"0")+IFERROR(U93*I93,"0")+IFERROR(U94*I94,"0")+IFERROR(U95*I95,"0")+IFERROR(U96*I96,"0")+IFERROR(U101*I101,"0")+IFERROR(U102*I102,"0")+IFERROR(U107*I107,"0")+IFERROR(U112*I112,"0")+IFERROR(U113*I113,"0")+IFERROR(U114*I114,"0")+IFERROR(U115*I115,"0")+IFERROR(U120*I120,"0")+IFERROR(U125*I125,"0")+IFERROR(U126*I126,"0")+IFERROR(U131*I131,"0")+IFERROR(U137*I137,"0")+IFERROR(U141*I141,"0")+IFERROR(U145*I145,"0")+IFERROR(U146*I146,"0")+IFERROR(U147*I147,"0")+IFERROR(U148*I148,"0")+IFERROR(U152*I152,"0")+IFERROR(U153*I153,"0")+IFERROR(U154*I154,"0")+IFERROR(U155*I155,"0")+IFERROR(U156*I156,"0")+IFERROR(U157*I157,"0")+IFERROR(U158*I158,"0")+IFERROR(U159*I159,"0")+IFERROR(U160*I160,"0")+IFERROR(U161*I161,"0")+IFERROR(U166*I166,"0")+IFERROR(U171*I171,"0")+IFERROR(U172*I172,"0")+IFERROR(U173*I173,"0")+IFERROR(U174*I174,"0")+IFERROR(U178*I178,"0")+IFERROR(U179*I179,"0")+IFERROR(U185*I185,"0")+IFERROR(U186*I186,"0")+IFERROR(U191*I191,"0")+IFERROR(U196*I196,"0")+IFERROR(U202*I202,"0")+IFERROR(U203*I203,"0")+IFERROR(U208*I208,"0")+IFERROR(U209*I209,"0")+IFERROR(U210*I210,"0")+IFERROR(U211*I211,"0")+IFERROR(U216*I216,"0")+IFERROR(U221*I221,"0")+IFERROR(U222*I222,"0")+IFERROR(U228*I228,"0")+IFERROR(U234*I234,"0")+IFERROR(U239*I239,"0"),"0")</f>
        <v/>
      </c>
      <c r="V243" s="371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59*I59,"0")+IFERROR(V60*I60,"0")+IFERROR(V65*I65,"0")+IFERROR(V70*I70,"0")+IFERROR(V71*I71,"0")+IFERROR(V76*I76,"0")+IFERROR(V77*I77,"0")+IFERROR(V78*I78,"0")+IFERROR(V79*I79,"0")+IFERROR(V80*I80,"0")+IFERROR(V81*I81,"0")+IFERROR(V86*I86,"0")+IFERROR(V87*I87,"0")+IFERROR(V88*I88,"0")+IFERROR(V93*I93,"0")+IFERROR(V94*I94,"0")+IFERROR(V95*I95,"0")+IFERROR(V96*I96,"0")+IFERROR(V101*I101,"0")+IFERROR(V102*I102,"0")+IFERROR(V107*I107,"0")+IFERROR(V112*I112,"0")+IFERROR(V113*I113,"0")+IFERROR(V114*I114,"0")+IFERROR(V115*I115,"0")+IFERROR(V120*I120,"0")+IFERROR(V125*I125,"0")+IFERROR(V126*I126,"0")+IFERROR(V131*I131,"0")+IFERROR(V137*I137,"0")+IFERROR(V141*I141,"0")+IFERROR(V145*I145,"0")+IFERROR(V146*I146,"0")+IFERROR(V147*I147,"0")+IFERROR(V148*I148,"0")+IFERROR(V152*I152,"0")+IFERROR(V153*I153,"0")+IFERROR(V154*I154,"0")+IFERROR(V155*I155,"0")+IFERROR(V156*I156,"0")+IFERROR(V157*I157,"0")+IFERROR(V158*I158,"0")+IFERROR(V159*I159,"0")+IFERROR(V160*I160,"0")+IFERROR(V161*I161,"0")+IFERROR(V166*I166,"0")+IFERROR(V171*I171,"0")+IFERROR(V172*I172,"0")+IFERROR(V173*I173,"0")+IFERROR(V174*I174,"0")+IFERROR(V178*I178,"0")+IFERROR(V179*I179,"0")+IFERROR(V185*I185,"0")+IFERROR(V186*I186,"0")+IFERROR(V191*I191,"0")+IFERROR(V196*I196,"0")+IFERROR(V202*I202,"0")+IFERROR(V203*I203,"0")+IFERROR(V208*I208,"0")+IFERROR(V209*I209,"0")+IFERROR(V210*I210,"0")+IFERROR(V211*I211,"0")+IFERROR(V216*I216,"0")+IFERROR(V221*I221,"0")+IFERROR(V222*I222,"0")+IFERROR(V228*I228,"0")+IFERROR(V234*I234,"0")+IFERROR(V239*I239,"0"),"0")</f>
        <v/>
      </c>
      <c r="W243" s="43" t="n"/>
      <c r="X243" s="372" t="n"/>
      <c r="Y243" s="3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9" t="n"/>
      <c r="M244" s="456" t="inlineStr">
        <is>
          <t>Кол-во паллет</t>
        </is>
      </c>
      <c r="N244" s="323" t="n"/>
      <c r="O244" s="323" t="n"/>
      <c r="P244" s="323" t="n"/>
      <c r="Q244" s="323" t="n"/>
      <c r="R244" s="323" t="n"/>
      <c r="S244" s="324" t="n"/>
      <c r="T244" s="43" t="inlineStr">
        <is>
          <t>шт</t>
        </is>
      </c>
      <c r="U244" s="45">
        <f>ROUNDUP(IFERROR(U22/J22,"0")+IFERROR(U28/J28,"0")+IFERROR(U29/J29,"0")+IFERROR(U30/J30,"0")+IFERROR(U31/J31,"0")+IFERROR(U36/J36,"0")+IFERROR(U37/J37,"0")+IFERROR(U38/J38,"0")+IFERROR(U43/J43,"0")+IFERROR(U44/J44,"0")+IFERROR(U49/J49,"0")+IFERROR(U50/J50,"0")+IFERROR(U51/J51,"0")+IFERROR(U52/J52,"0")+IFERROR(U53/J53,"0")+IFERROR(U54/J54,"0")+IFERROR(U59/J59,"0")+IFERROR(U60/J60,"0")+IFERROR(U65/J65,"0")+IFERROR(U70/J70,"0")+IFERROR(U71/J71,"0")+IFERROR(U76/J76,"0")+IFERROR(U77/J77,"0")+IFERROR(U78/J78,"0")+IFERROR(U79/J79,"0")+IFERROR(U80/J80,"0")+IFERROR(U81/J81,"0")+IFERROR(U86/J86,"0")+IFERROR(U87/J87,"0")+IFERROR(U88/J88,"0")+IFERROR(U93/J93,"0")+IFERROR(U94/J94,"0")+IFERROR(U95/J95,"0")+IFERROR(U96/J96,"0")+IFERROR(U101/J101,"0")+IFERROR(U102/J102,"0")+IFERROR(U107/J107,"0")+IFERROR(U112/J112,"0")+IFERROR(U113/J113,"0")+IFERROR(U114/J114,"0")+IFERROR(U115/J115,"0")+IFERROR(U120/J120,"0")+IFERROR(U125/J125,"0")+IFERROR(U126/J126,"0")+IFERROR(U131/J131,"0")+IFERROR(U137/J137,"0")+IFERROR(U141/J141,"0")+IFERROR(U145/J145,"0")+IFERROR(U146/J146,"0")+IFERROR(U147/J147,"0")+IFERROR(U148/J148,"0")+IFERROR(U152/J152,"0")+IFERROR(U153/J153,"0")+IFERROR(U154/J154,"0")+IFERROR(U155/J155,"0")+IFERROR(U156/J156,"0")+IFERROR(U157/J157,"0")+IFERROR(U158/J158,"0")+IFERROR(U159/J159,"0")+IFERROR(U160/J160,"0")+IFERROR(U161/J161,"0")+IFERROR(U166/J166,"0")+IFERROR(U171/J171,"0")+IFERROR(U172/J172,"0")+IFERROR(U173/J173,"0")+IFERROR(U174/J174,"0")+IFERROR(U178/J178,"0")+IFERROR(U179/J179,"0")+IFERROR(U185/J185,"0")+IFERROR(U186/J186,"0")+IFERROR(U191/J191,"0")+IFERROR(U196/J196,"0")+IFERROR(U202/J202,"0")+IFERROR(U203/J203,"0")+IFERROR(U208/J208,"0")+IFERROR(U209/J209,"0")+IFERROR(U210/J210,"0")+IFERROR(U211/J211,"0")+IFERROR(U216/J216,"0")+IFERROR(U221/J221,"0")+IFERROR(U222/J222,"0")+IFERROR(U228/J228,"0")+IFERROR(U234/J234,"0")+IFERROR(U239/J239,"0"),0)</f>
        <v/>
      </c>
      <c r="V244" s="45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59/J59,"0")+IFERROR(V60/J60,"0")+IFERROR(V65/J65,"0")+IFERROR(V70/J70,"0")+IFERROR(V71/J71,"0")+IFERROR(V76/J76,"0")+IFERROR(V77/J77,"0")+IFERROR(V78/J78,"0")+IFERROR(V79/J79,"0")+IFERROR(V80/J80,"0")+IFERROR(V81/J81,"0")+IFERROR(V86/J86,"0")+IFERROR(V87/J87,"0")+IFERROR(V88/J88,"0")+IFERROR(V93/J93,"0")+IFERROR(V94/J94,"0")+IFERROR(V95/J95,"0")+IFERROR(V96/J96,"0")+IFERROR(V101/J101,"0")+IFERROR(V102/J102,"0")+IFERROR(V107/J107,"0")+IFERROR(V112/J112,"0")+IFERROR(V113/J113,"0")+IFERROR(V114/J114,"0")+IFERROR(V115/J115,"0")+IFERROR(V120/J120,"0")+IFERROR(V125/J125,"0")+IFERROR(V126/J126,"0")+IFERROR(V131/J131,"0")+IFERROR(V137/J137,"0")+IFERROR(V141/J141,"0")+IFERROR(V145/J145,"0")+IFERROR(V146/J146,"0")+IFERROR(V147/J147,"0")+IFERROR(V148/J148,"0")+IFERROR(V152/J152,"0")+IFERROR(V153/J153,"0")+IFERROR(V154/J154,"0")+IFERROR(V155/J155,"0")+IFERROR(V156/J156,"0")+IFERROR(V157/J157,"0")+IFERROR(V158/J158,"0")+IFERROR(V159/J159,"0")+IFERROR(V160/J160,"0")+IFERROR(V161/J161,"0")+IFERROR(V166/J166,"0")+IFERROR(V171/J171,"0")+IFERROR(V172/J172,"0")+IFERROR(V173/J173,"0")+IFERROR(V174/J174,"0")+IFERROR(V178/J178,"0")+IFERROR(V179/J179,"0")+IFERROR(V185/J185,"0")+IFERROR(V186/J186,"0")+IFERROR(V191/J191,"0")+IFERROR(V196/J196,"0")+IFERROR(V202/J202,"0")+IFERROR(V203/J203,"0")+IFERROR(V208/J208,"0")+IFERROR(V209/J209,"0")+IFERROR(V210/J210,"0")+IFERROR(V211/J211,"0")+IFERROR(V216/J216,"0")+IFERROR(V221/J221,"0")+IFERROR(V222/J222,"0")+IFERROR(V228/J228,"0")+IFERROR(V234/J234,"0")+IFERROR(V239/J239,"0"),0)</f>
        <v/>
      </c>
      <c r="W244" s="43" t="n"/>
      <c r="X244" s="372" t="n"/>
      <c r="Y244" s="372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9" t="n"/>
      <c r="M245" s="456" t="inlineStr">
        <is>
          <t>Вес брутто  с паллетами</t>
        </is>
      </c>
      <c r="N245" s="323" t="n"/>
      <c r="O245" s="323" t="n"/>
      <c r="P245" s="323" t="n"/>
      <c r="Q245" s="323" t="n"/>
      <c r="R245" s="323" t="n"/>
      <c r="S245" s="324" t="n"/>
      <c r="T245" s="43" t="inlineStr">
        <is>
          <t>кг</t>
        </is>
      </c>
      <c r="U245" s="371">
        <f>GrossWeightTotal+PalletQtyTotal*25</f>
        <v/>
      </c>
      <c r="V245" s="371">
        <f>GrossWeightTotalR+PalletQtyTotalR*25</f>
        <v/>
      </c>
      <c r="W245" s="43" t="n"/>
      <c r="X245" s="372" t="n"/>
      <c r="Y245" s="37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9" t="n"/>
      <c r="M246" s="456" t="inlineStr">
        <is>
          <t>Кол-во коробок</t>
        </is>
      </c>
      <c r="N246" s="323" t="n"/>
      <c r="O246" s="323" t="n"/>
      <c r="P246" s="323" t="n"/>
      <c r="Q246" s="323" t="n"/>
      <c r="R246" s="323" t="n"/>
      <c r="S246" s="324" t="n"/>
      <c r="T246" s="43" t="inlineStr">
        <is>
          <t>шт</t>
        </is>
      </c>
      <c r="U246" s="371">
        <f>IFERROR(U23+U32+U39+U45+U55+U61+U66+U72+U82+U89+U97+U103+U108+U116+U121+U127+U132+U138+U142+U149+U162+U167+U175+U180+U187+U192+U197+U204+U212+U217+U223+U229+U235+U240,"0")</f>
        <v/>
      </c>
      <c r="V246" s="371">
        <f>IFERROR(V23+V32+V39+V45+V55+V61+V66+V72+V82+V89+V97+V103+V108+V116+V121+V127+V132+V138+V142+V149+V162+V167+V175+V180+V187+V192+V197+V204+V212+V217+V223+V229+V235+V240,"0")</f>
        <v/>
      </c>
      <c r="W246" s="43" t="n"/>
      <c r="X246" s="372" t="n"/>
      <c r="Y246" s="372" t="n"/>
    </row>
    <row r="247" ht="15.6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9" t="n"/>
      <c r="M247" s="456" t="inlineStr">
        <is>
          <t>Объем заказа</t>
        </is>
      </c>
      <c r="N247" s="323" t="n"/>
      <c r="O247" s="323" t="n"/>
      <c r="P247" s="323" t="n"/>
      <c r="Q247" s="323" t="n"/>
      <c r="R247" s="323" t="n"/>
      <c r="S247" s="324" t="n"/>
      <c r="T247" s="46" t="inlineStr">
        <is>
          <t>м3</t>
        </is>
      </c>
      <c r="U247" s="43" t="n"/>
      <c r="V247" s="43" t="n"/>
      <c r="W247" s="43">
        <f>IFERROR(W23+W32+W39+W45+W55+W61+W66+W72+W82+W89+W97+W103+W108+W116+W121+W127+W132+W138+W142+W149+W162+W167+W175+W180+W187+W192+W197+W204+W212+W217+W223+W229+W235+W240,"0")</f>
        <v/>
      </c>
      <c r="X247" s="372" t="n"/>
      <c r="Y247" s="372" t="n"/>
    </row>
    <row r="248" ht="13.8" customHeight="1" thickBot="1"/>
    <row r="249" ht="28.8" customHeight="1" thickBot="1" thickTop="1">
      <c r="A249" s="47" t="inlineStr">
        <is>
          <t>ТОРГОВАЯ МАРКА</t>
        </is>
      </c>
      <c r="B249" s="164" t="inlineStr">
        <is>
          <t>Ядрена копоть</t>
        </is>
      </c>
      <c r="C249" s="164" t="inlineStr">
        <is>
          <t>Горячая штучка</t>
        </is>
      </c>
      <c r="D249" s="457" t="n"/>
      <c r="E249" s="457" t="n"/>
      <c r="F249" s="457" t="n"/>
      <c r="G249" s="457" t="n"/>
      <c r="H249" s="457" t="n"/>
      <c r="I249" s="457" t="n"/>
      <c r="J249" s="457" t="n"/>
      <c r="K249" s="457" t="n"/>
      <c r="L249" s="457" t="n"/>
      <c r="M249" s="457" t="n"/>
      <c r="N249" s="457" t="n"/>
      <c r="O249" s="457" t="n"/>
      <c r="P249" s="457" t="n"/>
      <c r="Q249" s="457" t="n"/>
      <c r="R249" s="458" t="n"/>
      <c r="S249" s="164" t="inlineStr">
        <is>
          <t>No Name</t>
        </is>
      </c>
      <c r="T249" s="457" t="n"/>
      <c r="U249" s="458" t="n"/>
      <c r="V249" s="164" t="inlineStr">
        <is>
          <t>Вязанка</t>
        </is>
      </c>
      <c r="W249" s="457" t="n"/>
      <c r="X249" s="458" t="n"/>
      <c r="Y249" s="164" t="inlineStr">
        <is>
          <t>Стародворье</t>
        </is>
      </c>
      <c r="Z249" s="457" t="n"/>
      <c r="AA249" s="457" t="n"/>
      <c r="AB249" s="458" t="n"/>
      <c r="AC249" s="164" t="inlineStr">
        <is>
          <t>Колбасный стандарт</t>
        </is>
      </c>
      <c r="AD249" s="164" t="inlineStr">
        <is>
          <t>Особый рецепт</t>
        </is>
      </c>
      <c r="AE249" s="458" t="n"/>
    </row>
    <row r="250" ht="14.25" customHeight="1" thickTop="1">
      <c r="A250" s="165" t="inlineStr">
        <is>
          <t>СЕРИЯ</t>
        </is>
      </c>
      <c r="B250" s="164" t="inlineStr">
        <is>
          <t>Ядрена копоть</t>
        </is>
      </c>
      <c r="C250" s="164" t="inlineStr">
        <is>
          <t>Наггетсы ГШ</t>
        </is>
      </c>
      <c r="D250" s="164" t="inlineStr">
        <is>
          <t>Grandmeni</t>
        </is>
      </c>
      <c r="E250" s="164" t="inlineStr">
        <is>
          <t>Чебупай</t>
        </is>
      </c>
      <c r="F250" s="164" t="inlineStr">
        <is>
          <t>Бигбули ГШ</t>
        </is>
      </c>
      <c r="G250" s="164" t="inlineStr">
        <is>
          <t>Бульмени вес ГШ</t>
        </is>
      </c>
      <c r="H250" s="164" t="inlineStr">
        <is>
          <t>Бельмеши</t>
        </is>
      </c>
      <c r="I250" s="164" t="inlineStr">
        <is>
          <t>Крылышки ГШ</t>
        </is>
      </c>
      <c r="J250" s="164" t="inlineStr">
        <is>
          <t>Чебупели</t>
        </is>
      </c>
      <c r="K250" s="164" t="inlineStr">
        <is>
          <t>Чебуреки</t>
        </is>
      </c>
      <c r="L250" s="164" t="inlineStr">
        <is>
          <t>Бульмени ГШ</t>
        </is>
      </c>
      <c r="M250" s="164" t="inlineStr">
        <is>
          <t>Чебупицца</t>
        </is>
      </c>
      <c r="N250" s="164" t="inlineStr">
        <is>
          <t>Хотстеры</t>
        </is>
      </c>
      <c r="O250" s="164" t="inlineStr">
        <is>
          <t>Круггетсы</t>
        </is>
      </c>
      <c r="P250" s="164" t="inlineStr">
        <is>
          <t>Пекерсы</t>
        </is>
      </c>
      <c r="Q250" s="164" t="inlineStr">
        <is>
          <t>Супермени</t>
        </is>
      </c>
      <c r="R250" s="164" t="inlineStr">
        <is>
          <t>Чебуманы</t>
        </is>
      </c>
      <c r="S250" s="164" t="inlineStr">
        <is>
          <t>No Name ПГП</t>
        </is>
      </c>
      <c r="T250" s="164" t="inlineStr">
        <is>
          <t>Стародворье ПГП</t>
        </is>
      </c>
      <c r="U250" s="164" t="inlineStr">
        <is>
          <t>No Name ЗПФ</t>
        </is>
      </c>
      <c r="V250" s="164" t="inlineStr">
        <is>
          <t>Няняггетсы Сливушки</t>
        </is>
      </c>
      <c r="W250" s="164" t="inlineStr">
        <is>
          <t>Печеные пельмени</t>
        </is>
      </c>
      <c r="X250" s="164" t="inlineStr">
        <is>
          <t>Вязанка</t>
        </is>
      </c>
      <c r="Y250" s="164" t="inlineStr">
        <is>
          <t>Стародворье ЗПФ</t>
        </is>
      </c>
      <c r="Z250" s="164" t="inlineStr">
        <is>
          <t>Медвежье ушко</t>
        </is>
      </c>
      <c r="AA250" s="164" t="inlineStr">
        <is>
          <t>Бордо</t>
        </is>
      </c>
      <c r="AB250" s="164" t="inlineStr">
        <is>
          <t>Сочные</t>
        </is>
      </c>
      <c r="AC250" s="164" t="inlineStr">
        <is>
          <t>Владимирский Стандарт ЗПФ</t>
        </is>
      </c>
      <c r="AD250" s="164" t="inlineStr">
        <is>
          <t>Любимая ложка</t>
        </is>
      </c>
      <c r="AE250" s="164" t="inlineStr">
        <is>
          <t>Особая Без свинины</t>
        </is>
      </c>
    </row>
    <row r="251" ht="13.8" customHeight="1" thickBot="1">
      <c r="A251" s="459" t="n"/>
      <c r="B251" s="460" t="n"/>
      <c r="C251" s="460" t="n"/>
      <c r="D251" s="460" t="n"/>
      <c r="E251" s="460" t="n"/>
      <c r="F251" s="460" t="n"/>
      <c r="G251" s="460" t="n"/>
      <c r="H251" s="460" t="n"/>
      <c r="I251" s="460" t="n"/>
      <c r="J251" s="460" t="n"/>
      <c r="K251" s="460" t="n"/>
      <c r="L251" s="460" t="n"/>
      <c r="M251" s="460" t="n"/>
      <c r="N251" s="460" t="n"/>
      <c r="O251" s="460" t="n"/>
      <c r="P251" s="460" t="n"/>
      <c r="Q251" s="460" t="n"/>
      <c r="R251" s="460" t="n"/>
      <c r="S251" s="460" t="n"/>
      <c r="T251" s="460" t="n"/>
      <c r="U251" s="460" t="n"/>
      <c r="V251" s="460" t="n"/>
      <c r="W251" s="460" t="n"/>
      <c r="X251" s="460" t="n"/>
      <c r="Y251" s="460" t="n"/>
      <c r="Z251" s="460" t="n"/>
      <c r="AA251" s="460" t="n"/>
      <c r="AB251" s="460" t="n"/>
      <c r="AC251" s="460" t="n"/>
      <c r="AD251" s="460" t="n"/>
      <c r="AE251" s="460" t="n"/>
    </row>
    <row r="252" ht="15" customHeight="1" thickBot="1" thickTop="1">
      <c r="A252" s="47" t="inlineStr">
        <is>
          <t>ИТОГО, кг</t>
        </is>
      </c>
      <c r="B252" s="53">
        <f>IFERROR(U22*H22,"0")</f>
        <v/>
      </c>
      <c r="C252" s="53">
        <f>IFERROR(U28*H28,"0")+IFERROR(U29*H29,"0")+IFERROR(U30*H30,"0")+IFERROR(U31*H31,"0")</f>
        <v/>
      </c>
      <c r="D252" s="53">
        <f>IFERROR(U36*H36,"0")+IFERROR(U37*H37,"0")+IFERROR(U38*H38,"0")</f>
        <v/>
      </c>
      <c r="E252" s="53">
        <f>IFERROR(U43*H43,"0")+IFERROR(U44*H44,"0")</f>
        <v/>
      </c>
      <c r="F252" s="53">
        <f>IFERROR(U49*H49,"0")+IFERROR(U50*H50,"0")+IFERROR(U51*H51,"0")+IFERROR(U52*H52,"0")+IFERROR(U53*H53,"0")+IFERROR(U54*H54,"0")</f>
        <v/>
      </c>
      <c r="G252" s="53">
        <f>IFERROR(U59*H59,"0")+IFERROR(U60*H60,"0")</f>
        <v/>
      </c>
      <c r="H252" s="53">
        <f>IFERROR(U65*H65,"0")</f>
        <v/>
      </c>
      <c r="I252" s="53">
        <f>IFERROR(U70*H70,"0")+IFERROR(U71*H71,"0")</f>
        <v/>
      </c>
      <c r="J252" s="53">
        <f>IFERROR(U76*H76,"0")+IFERROR(U77*H77,"0")+IFERROR(U78*H78,"0")+IFERROR(U79*H79,"0")+IFERROR(U80*H80,"0")+IFERROR(U81*H81,"0")</f>
        <v/>
      </c>
      <c r="K252" s="53">
        <f>IFERROR(U86*H86,"0")+IFERROR(U87*H87,"0")+IFERROR(U88*H88,"0")</f>
        <v/>
      </c>
      <c r="L252" s="53">
        <f>IFERROR(U93*H93,"0")+IFERROR(U94*H94,"0")+IFERROR(U95*H95,"0")+IFERROR(U96*H96,"0")</f>
        <v/>
      </c>
      <c r="M252" s="53">
        <f>IFERROR(U101*H101,"0")+IFERROR(U102*H102,"0")</f>
        <v/>
      </c>
      <c r="N252" s="53">
        <f>IFERROR(U107*H107,"0")</f>
        <v/>
      </c>
      <c r="O252" s="53">
        <f>IFERROR(U112*H112,"0")+IFERROR(U113*H113,"0")+IFERROR(U114*H114,"0")+IFERROR(U115*H115,"0")</f>
        <v/>
      </c>
      <c r="P252" s="53">
        <f>IFERROR(U120*H120,"0")</f>
        <v/>
      </c>
      <c r="Q252" s="53">
        <f>IFERROR(U125*H125,"0")+IFERROR(U126*H126,"0")</f>
        <v/>
      </c>
      <c r="R252" s="53">
        <f>IFERROR(U131*H131,"0")</f>
        <v/>
      </c>
      <c r="S252" s="53">
        <f>IFERROR(U137*H137,"0")+IFERROR(U141*H141,"0")+IFERROR(U145*H145,"0")+IFERROR(U146*H146,"0")+IFERROR(U147*H147,"0")+IFERROR(U148*H148,"0")+IFERROR(U152*H152,"0")+IFERROR(U153*H153,"0")+IFERROR(U154*H154,"0")+IFERROR(U155*H155,"0")+IFERROR(U156*H156,"0")+IFERROR(U157*H157,"0")+IFERROR(U158*H158,"0")+IFERROR(U159*H159,"0")+IFERROR(U160*H160,"0")+IFERROR(U161*H161,"0")</f>
        <v/>
      </c>
      <c r="T252" s="53">
        <f>IFERROR(U166*H166,"0")</f>
        <v/>
      </c>
      <c r="U252" s="53">
        <f>IFERROR(U171*H171,"0")+IFERROR(U172*H172,"0")+IFERROR(U173*H173,"0")+IFERROR(U174*H174,"0")+IFERROR(U178*H178,"0")+IFERROR(U179*H179,"0")</f>
        <v/>
      </c>
      <c r="V252" s="53">
        <f>IFERROR(U185*H185,"0")+IFERROR(U186*H186,"0")</f>
        <v/>
      </c>
      <c r="W252" s="53">
        <f>IFERROR(U191*H191,"0")</f>
        <v/>
      </c>
      <c r="X252" s="53">
        <f>IFERROR(U196*H196,"0")</f>
        <v/>
      </c>
      <c r="Y252" s="53">
        <f>IFERROR(U202*H202,"0")+IFERROR(U203*H203,"0")</f>
        <v/>
      </c>
      <c r="Z252" s="53">
        <f>IFERROR(U208*H208,"0")+IFERROR(U209*H209,"0")+IFERROR(U210*H210,"0")+IFERROR(U211*H211,"0")</f>
        <v/>
      </c>
      <c r="AA252" s="53">
        <f>IFERROR(U216*H216,"0")</f>
        <v/>
      </c>
      <c r="AB252" s="53">
        <f>IFERROR(U221*H221,"0")+IFERROR(U222*H222,"0")</f>
        <v/>
      </c>
      <c r="AC252" s="53">
        <f>IFERROR(U228*H228,"0")</f>
        <v/>
      </c>
      <c r="AD252" s="53">
        <f>IFERROR(U234*H234,"0")</f>
        <v/>
      </c>
      <c r="AE252" s="53">
        <f>IFERROR(U239*H239,"0")</f>
        <v/>
      </c>
    </row>
    <row r="253" ht="13.8" customHeight="1" thickTop="1">
      <c r="C253" s="1" t="n"/>
    </row>
    <row r="254" ht="19.5" customHeight="1">
      <c r="A254" s="71" t="inlineStr">
        <is>
          <t>ЗПФ, кг</t>
        </is>
      </c>
      <c r="B254" s="71" t="inlineStr">
        <is>
          <t xml:space="preserve">ПГП, кг </t>
        </is>
      </c>
      <c r="C254" s="71" t="inlineStr">
        <is>
          <t>КИЗ, кг</t>
        </is>
      </c>
    </row>
    <row r="255">
      <c r="A255" s="72">
        <f>SUMPRODUCT(--(AZ:AZ="ЗПФ"),--(T:T="кор"),H:H,V:V)+SUMPRODUCT(--(AZ:AZ="ЗПФ"),--(T:T="кг"),V:V)</f>
        <v/>
      </c>
      <c r="B255" s="73">
        <f>SUMPRODUCT(--(AZ:AZ="ПГП"),--(T:T="кор"),H:H,V:V)+SUMPRODUCT(--(AZ:AZ="ПГП"),--(T:T="кг"),V:V)</f>
        <v/>
      </c>
      <c r="C255" s="73">
        <f>SUMPRODUCT(--(AZ:AZ="КИЗ"),--(T:T="кор"),H:H,V:V)+SUMPRODUCT(--(AZ:AZ="КИЗ"),--(T:T="кг"),V:V)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O81Zy8fqjLlMELzaY1O0w==" formatRows="1" sort="0" spinCount="100000" hashValue="2wK5E7JyPS6s2RdJiQ3zwN2mLv9xTFkkhAYKpiQicsuzkly0bMGXTWtdjwzgyDBdfjkZFaa+FagW7ardMRI0m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M39:S39"/>
    <mergeCell ref="A39:L40"/>
    <mergeCell ref="M40:S40"/>
    <mergeCell ref="A41:W41"/>
    <mergeCell ref="A42:W42"/>
    <mergeCell ref="D43:E43"/>
    <mergeCell ref="M43:Q43"/>
    <mergeCell ref="D44:E44"/>
    <mergeCell ref="M44:Q44"/>
    <mergeCell ref="M45:S45"/>
    <mergeCell ref="A45:L46"/>
    <mergeCell ref="M46:S46"/>
    <mergeCell ref="A47:W47"/>
    <mergeCell ref="A48:W48"/>
    <mergeCell ref="D49:E49"/>
    <mergeCell ref="M49:Q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M61:S61"/>
    <mergeCell ref="A61:L62"/>
    <mergeCell ref="M62:S62"/>
    <mergeCell ref="A63:W63"/>
    <mergeCell ref="A64:W64"/>
    <mergeCell ref="D65:E65"/>
    <mergeCell ref="M65:Q65"/>
    <mergeCell ref="M66:S66"/>
    <mergeCell ref="A66:L67"/>
    <mergeCell ref="M67:S67"/>
    <mergeCell ref="A68:W68"/>
    <mergeCell ref="A69:W69"/>
    <mergeCell ref="D70:E70"/>
    <mergeCell ref="M70:Q70"/>
    <mergeCell ref="D71:E71"/>
    <mergeCell ref="M71:Q71"/>
    <mergeCell ref="M72:S72"/>
    <mergeCell ref="A72:L73"/>
    <mergeCell ref="M73:S73"/>
    <mergeCell ref="A74:W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A85:W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A92:W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A100:W100"/>
    <mergeCell ref="D101:E101"/>
    <mergeCell ref="M101:Q101"/>
    <mergeCell ref="D102:E102"/>
    <mergeCell ref="M102:Q102"/>
    <mergeCell ref="M103:S103"/>
    <mergeCell ref="A103:L104"/>
    <mergeCell ref="M104:S104"/>
    <mergeCell ref="A105:W105"/>
    <mergeCell ref="A106:W106"/>
    <mergeCell ref="D107:E107"/>
    <mergeCell ref="M107:Q107"/>
    <mergeCell ref="M108:S108"/>
    <mergeCell ref="A108:L109"/>
    <mergeCell ref="M109:S109"/>
    <mergeCell ref="A110:W110"/>
    <mergeCell ref="A111:W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M127:S127"/>
    <mergeCell ref="A127:L128"/>
    <mergeCell ref="M128:S128"/>
    <mergeCell ref="A129:W129"/>
    <mergeCell ref="A130:W130"/>
    <mergeCell ref="D131:E131"/>
    <mergeCell ref="M131:Q131"/>
    <mergeCell ref="M132:S132"/>
    <mergeCell ref="A132:L133"/>
    <mergeCell ref="M133:S133"/>
    <mergeCell ref="A134:W134"/>
    <mergeCell ref="A135:W135"/>
    <mergeCell ref="A136:W136"/>
    <mergeCell ref="D137:E137"/>
    <mergeCell ref="M137:Q137"/>
    <mergeCell ref="M138:S138"/>
    <mergeCell ref="A138:L139"/>
    <mergeCell ref="M139:S139"/>
    <mergeCell ref="A140:W140"/>
    <mergeCell ref="D141:E141"/>
    <mergeCell ref="M141:Q141"/>
    <mergeCell ref="M142:S142"/>
    <mergeCell ref="A142:L143"/>
    <mergeCell ref="M143:S143"/>
    <mergeCell ref="A144:W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A165:W165"/>
    <mergeCell ref="D166:E166"/>
    <mergeCell ref="M166:Q166"/>
    <mergeCell ref="M167:S167"/>
    <mergeCell ref="A167:L168"/>
    <mergeCell ref="M168:S168"/>
    <mergeCell ref="A169:W169"/>
    <mergeCell ref="A170:W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A183:W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M192:S192"/>
    <mergeCell ref="A192:L193"/>
    <mergeCell ref="M193:S193"/>
    <mergeCell ref="A194:W194"/>
    <mergeCell ref="A195:W195"/>
    <mergeCell ref="D196:E196"/>
    <mergeCell ref="M196:Q196"/>
    <mergeCell ref="M197:S197"/>
    <mergeCell ref="A197:L198"/>
    <mergeCell ref="M198:S198"/>
    <mergeCell ref="A199:W199"/>
    <mergeCell ref="A200:W200"/>
    <mergeCell ref="A201:W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D239:E239"/>
    <mergeCell ref="M239:Q239"/>
    <mergeCell ref="M240:S240"/>
    <mergeCell ref="A240:L241"/>
    <mergeCell ref="M241:S241"/>
    <mergeCell ref="M242:S242"/>
    <mergeCell ref="A242:L247"/>
    <mergeCell ref="M243:S243"/>
    <mergeCell ref="M244:S244"/>
    <mergeCell ref="M245:S245"/>
    <mergeCell ref="M246:S246"/>
    <mergeCell ref="M247:S247"/>
    <mergeCell ref="C249:R249"/>
    <mergeCell ref="S249:U249"/>
    <mergeCell ref="V249:X249"/>
    <mergeCell ref="Y249:AB249"/>
    <mergeCell ref="AD249:AE249"/>
    <mergeCell ref="A250:A251"/>
    <mergeCell ref="B250:B251"/>
    <mergeCell ref="C250:C251"/>
    <mergeCell ref="D250:D251"/>
    <mergeCell ref="E250:E251"/>
    <mergeCell ref="F250:F251"/>
    <mergeCell ref="G250:G251"/>
    <mergeCell ref="H250:H251"/>
    <mergeCell ref="I250:I251"/>
    <mergeCell ref="J250:J251"/>
    <mergeCell ref="K250:K251"/>
    <mergeCell ref="L250:L251"/>
    <mergeCell ref="M250:M251"/>
    <mergeCell ref="N250:N251"/>
    <mergeCell ref="O250:O251"/>
    <mergeCell ref="P250:P251"/>
    <mergeCell ref="Q250:Q251"/>
    <mergeCell ref="R250:R251"/>
    <mergeCell ref="S250:S251"/>
    <mergeCell ref="AC250:AC251"/>
    <mergeCell ref="AD250:AD251"/>
    <mergeCell ref="AE250:AE251"/>
    <mergeCell ref="T250:T251"/>
    <mergeCell ref="U250:U251"/>
    <mergeCell ref="V250:V251"/>
    <mergeCell ref="W250:W251"/>
    <mergeCell ref="X250:X251"/>
    <mergeCell ref="Y250:Y251"/>
    <mergeCell ref="Z250:Z251"/>
    <mergeCell ref="AA250:AA251"/>
    <mergeCell ref="AB250:AB2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8671875" defaultRowHeight="13.2"/>
  <cols>
    <col width="6.44140625" customWidth="1" min="1" max="1"/>
    <col width="29.5546875" customWidth="1" min="2" max="2"/>
    <col width="34.109375" customWidth="1" min="3" max="3"/>
    <col width="37.441406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Фурманова ул, д. 12Г,</t>
        </is>
      </c>
      <c r="C6" s="54" t="inlineStr">
        <is>
          <t>590704_6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Сочи г, Строительный пер, д. 10А,</t>
        </is>
      </c>
      <c r="C7" s="54" t="inlineStr">
        <is>
          <t>590704_7</t>
        </is>
      </c>
      <c r="D7" s="54" t="inlineStr">
        <is>
          <t>2</t>
        </is>
      </c>
      <c r="E7" s="54" t="inlineStr"/>
    </row>
    <row r="8">
      <c r="B8" s="54" t="inlineStr">
        <is>
          <t>ЛП, ООО, Краснодарский край, Краснодар г, им Вишняковой проезд, д. 1/5,</t>
        </is>
      </c>
      <c r="C8" s="54" t="inlineStr">
        <is>
          <t>590704_8</t>
        </is>
      </c>
      <c r="D8" s="54" t="inlineStr">
        <is>
          <t>3</t>
        </is>
      </c>
      <c r="E8" s="54" t="inlineStr"/>
    </row>
    <row r="10">
      <c r="B10" s="54" t="inlineStr">
        <is>
          <t>354024Российская Федерация, Краснодарский край, Сочи г, Фурманова ул, д. 12Г,</t>
        </is>
      </c>
      <c r="C10" s="54" t="inlineStr">
        <is>
          <t>590704_6</t>
        </is>
      </c>
      <c r="D10" s="54" t="inlineStr"/>
      <c r="E10" s="54" t="inlineStr"/>
    </row>
    <row r="12">
      <c r="B12" s="54" t="inlineStr">
        <is>
          <t>354068Российская Федерация, Краснодарский край, Сочи г, Строительный пер, д. 10А,</t>
        </is>
      </c>
      <c r="C12" s="54" t="inlineStr">
        <is>
          <t>590704_7</t>
        </is>
      </c>
      <c r="D12" s="54" t="inlineStr"/>
      <c r="E12" s="54" t="inlineStr"/>
    </row>
    <row r="14">
      <c r="B14" s="54" t="inlineStr">
        <is>
          <t>350001Российская Федерация, Краснодарский край, Краснодар г, им Вишняковой проезд, д. 1/5,</t>
        </is>
      </c>
      <c r="C14" s="54" t="inlineStr">
        <is>
          <t>590704_8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ZEf5UQZwj6a+UFy5pDIPw==" formatRows="1" sort="0" spinCount="100000" hashValue="8Ep2bR9/MwNKMTS0O2gYDb0MjWGXk59DeXz3LBmxNHJOBdc9I6/UNB+Mu/d7h7bp5AUebBtnJNZj64cX/cB6Aw=="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256"/>
  <sheetViews>
    <sheetView tabSelected="1" topLeftCell="I1" workbookViewId="0">
      <selection activeCell="H1" sqref="H1:N1"/>
    </sheetView>
  </sheetViews>
  <sheetFormatPr baseColWidth="8" defaultColWidth="9.109375" defaultRowHeight="13.2"/>
  <cols>
    <col width="9.109375" customWidth="1" style="1" min="1" max="1"/>
    <col width="10.88671875" customWidth="1" style="4" min="2" max="2"/>
    <col width="12.5546875" customWidth="1" style="4" min="3" max="3"/>
    <col width="6.44140625" customWidth="1" style="4" min="4" max="4"/>
    <col width="6.88671875" customWidth="1" style="4" min="5" max="5"/>
    <col width="8.44140625" customWidth="1" style="4" min="6" max="6"/>
    <col width="9.44140625" customWidth="1" style="4" min="7" max="7"/>
    <col width="11.88671875" customWidth="1" style="4" min="8" max="8"/>
    <col width="9.44140625" customWidth="1" style="4" min="9" max="9"/>
    <col width="9.109375" customWidth="1" style="5" min="10" max="10"/>
    <col width="9.44140625" customWidth="1" style="5" min="11" max="11"/>
    <col width="10.44140625" customWidth="1" style="4" min="12" max="12"/>
    <col width="7.44140625" customWidth="1" style="2" min="13" max="13"/>
    <col width="15.5546875" customWidth="1" style="2" min="14" max="14"/>
    <col width="8.109375" customWidth="1" style="1" min="15" max="15"/>
    <col width="6.109375" customWidth="1" style="1" min="16" max="16"/>
    <col width="10.88671875" customWidth="1" style="3" min="17" max="17"/>
    <col width="10.44140625" customWidth="1" style="3" min="18" max="18"/>
    <col width="9.44140625" customWidth="1" style="3" min="19" max="19"/>
    <col width="8.44140625" customWidth="1" style="3" min="20" max="20"/>
    <col width="10" customWidth="1" style="1" min="21" max="21"/>
    <col width="11" customWidth="1" style="1" min="22" max="22"/>
    <col width="10" customWidth="1" style="1" min="23" max="23"/>
    <col width="11.5546875" customWidth="1" style="1" min="24" max="24"/>
    <col width="10.44140625" customWidth="1" style="1" min="25" max="25"/>
    <col width="9.109375" customWidth="1" style="61" min="26" max="26"/>
    <col width="8.88671875" customWidth="1" style="61" min="27" max="27"/>
    <col width="13.5546875" customWidth="1" style="1" min="28" max="28"/>
    <col width="9.109375" customWidth="1" style="1" min="29" max="16384"/>
  </cols>
  <sheetData>
    <row r="1" ht="21" customFormat="1" customHeight="1" s="294">
      <c r="A1" s="48" t="n"/>
      <c r="B1" s="48" t="n"/>
      <c r="C1" s="48" t="n"/>
      <c r="D1" s="313" t="inlineStr">
        <is>
          <t xml:space="preserve">  БЛАНК ЗАКАЗА </t>
        </is>
      </c>
      <c r="G1" s="14" t="inlineStr">
        <is>
          <t>ЗПФ</t>
        </is>
      </c>
      <c r="H1" s="313" t="inlineStr">
        <is>
          <t>на отгрузку продукции с ООО Трейд-Сервис с</t>
        </is>
      </c>
      <c r="O1" s="314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</row>
    <row r="2" ht="21" customFormat="1" customHeight="1" s="294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6" t="inlineStr"/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</row>
    <row r="3" ht="21" customFormat="1" customHeight="1" s="29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</row>
    <row r="4" ht="18" customFormat="1" customHeight="1" s="29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</row>
    <row r="5" ht="13.8" customFormat="1" customHeight="1" s="294">
      <c r="A5" s="295" t="inlineStr">
        <is>
          <t xml:space="preserve">Ваш контактный телефон и имя: </t>
        </is>
      </c>
      <c r="B5" s="323" t="n"/>
      <c r="C5" s="324" t="n"/>
      <c r="D5" s="317" t="n"/>
      <c r="E5" s="325" t="n"/>
      <c r="F5" s="318" t="inlineStr">
        <is>
          <t>Комментарий к заказу:</t>
        </is>
      </c>
      <c r="G5" s="324" t="n"/>
      <c r="H5" s="317" t="n"/>
      <c r="I5" s="326" t="n"/>
      <c r="J5" s="326" t="n"/>
      <c r="K5" s="325" t="n"/>
      <c r="M5" s="29" t="inlineStr">
        <is>
          <t>Дата загрузки</t>
        </is>
      </c>
      <c r="N5" s="327" t="n"/>
      <c r="O5" s="328" t="n"/>
      <c r="Q5" s="320" t="inlineStr">
        <is>
          <t>Способ доставки (доставка/самовывоз)</t>
        </is>
      </c>
      <c r="R5" s="329" t="n"/>
      <c r="S5" s="330" t="n"/>
      <c r="T5" s="328" t="n"/>
      <c r="Y5" s="60" t="n"/>
      <c r="Z5" s="60" t="n"/>
    </row>
    <row r="6" ht="13.8" customFormat="1" customHeight="1" s="294">
      <c r="A6" s="295" t="inlineStr">
        <is>
          <t>Адрес доставки:</t>
        </is>
      </c>
      <c r="B6" s="323" t="n"/>
      <c r="C6" s="324" t="n"/>
      <c r="D6" s="296" t="n"/>
      <c r="E6" s="331" t="n"/>
      <c r="F6" s="331" t="n"/>
      <c r="G6" s="331" t="n"/>
      <c r="H6" s="331" t="n"/>
      <c r="I6" s="331" t="n"/>
      <c r="J6" s="331" t="n"/>
      <c r="K6" s="328" t="n"/>
      <c r="M6" s="29" t="inlineStr">
        <is>
          <t>День недели</t>
        </is>
      </c>
      <c r="N6" s="297">
        <f>IF(N5=0," ",CHOOSE(WEEKDAY(N5,2),"Понедельник","Вторник","Среда","Четверг","Пятница","Суббота","Воскресенье"))</f>
        <v/>
      </c>
      <c r="O6" s="332" t="n"/>
      <c r="Q6" s="299" t="inlineStr">
        <is>
          <t>Наименование клиента</t>
        </is>
      </c>
      <c r="R6" s="329" t="n"/>
      <c r="S6" s="333" t="inlineStr">
        <is>
          <t>ОБЩЕСТВО С ОГРАНИЧЕННОЙ ОТВЕТСТВЕННОСТЬЮ "ЛОГИСТИЧЕСКИЙ ПАРТНЕР"</t>
        </is>
      </c>
      <c r="T6" s="334" t="n"/>
      <c r="Y6" s="60" t="n"/>
      <c r="Z6" s="60" t="n"/>
    </row>
    <row r="7" ht="13.8" customFormat="1" customHeight="1" s="294">
      <c r="A7" s="65" t="n"/>
      <c r="B7" s="65" t="n"/>
      <c r="C7" s="65" t="n"/>
      <c r="D7" s="335">
        <f>IFERROR(VLOOKUP(DeliveryAddress,Table,3,0),1)</f>
        <v/>
      </c>
      <c r="E7" s="336" t="n"/>
      <c r="F7" s="336" t="n"/>
      <c r="G7" s="336" t="n"/>
      <c r="H7" s="336" t="n"/>
      <c r="I7" s="336" t="n"/>
      <c r="J7" s="336" t="n"/>
      <c r="K7" s="337" t="n"/>
      <c r="M7" s="29" t="n"/>
      <c r="N7" s="49" t="n"/>
      <c r="O7" s="49" t="n"/>
      <c r="Q7" s="1" t="n"/>
      <c r="R7" s="329" t="n"/>
      <c r="S7" s="338" t="n"/>
      <c r="T7" s="339" t="n"/>
      <c r="Y7" s="60" t="n"/>
      <c r="Z7" s="60" t="n"/>
    </row>
    <row r="8" ht="13.8" customFormat="1" customHeight="1" s="294">
      <c r="A8" s="309" t="inlineStr">
        <is>
          <t>Адрес сдачи груза:</t>
        </is>
      </c>
      <c r="B8" s="340" t="n"/>
      <c r="C8" s="341" t="n"/>
      <c r="D8" s="310" t="n"/>
      <c r="E8" s="342" t="n"/>
      <c r="F8" s="342" t="n"/>
      <c r="G8" s="342" t="n"/>
      <c r="H8" s="342" t="n"/>
      <c r="I8" s="342" t="n"/>
      <c r="J8" s="342" t="n"/>
      <c r="K8" s="343" t="n"/>
      <c r="M8" s="29" t="inlineStr">
        <is>
          <t>Время загрузки</t>
        </is>
      </c>
      <c r="N8" s="290" t="n"/>
      <c r="O8" s="328" t="n"/>
      <c r="Q8" s="1" t="n"/>
      <c r="R8" s="329" t="n"/>
      <c r="S8" s="338" t="n"/>
      <c r="T8" s="339" t="n"/>
      <c r="Y8" s="60" t="n"/>
      <c r="Z8" s="60" t="n"/>
    </row>
    <row r="9" ht="13.8" customFormat="1" customHeight="1" s="294">
      <c r="A9" s="286" t="inlineStr"/>
      <c r="B9" s="1" t="n"/>
      <c r="C9" s="1" t="n"/>
      <c r="D9" s="287" t="inlineStr"/>
      <c r="E9" s="3" t="n"/>
      <c r="F9" s="286" t="inlineStr"/>
      <c r="G9" s="1" t="n"/>
      <c r="H9" s="311" t="inlineStr"/>
      <c r="I9" s="3" t="n"/>
      <c r="J9" s="311" t="inlineStr"/>
      <c r="K9" s="3" t="n"/>
      <c r="M9" s="31" t="inlineStr">
        <is>
          <t>Дата доставки</t>
        </is>
      </c>
      <c r="N9" s="327" t="n"/>
      <c r="O9" s="328" t="n"/>
      <c r="Q9" s="1" t="n"/>
      <c r="R9" s="329" t="n"/>
      <c r="S9" s="344" t="n"/>
      <c r="T9" s="345" t="n"/>
      <c r="U9" s="50" t="n"/>
      <c r="V9" s="50" t="n"/>
      <c r="W9" s="50" t="n"/>
      <c r="X9" s="50" t="n"/>
      <c r="Y9" s="60" t="n"/>
      <c r="Z9" s="60" t="n"/>
    </row>
    <row r="10" ht="13.8" customFormat="1" customHeight="1" s="294">
      <c r="A10" s="286" t="inlineStr"/>
      <c r="B10" s="1" t="n"/>
      <c r="C10" s="1" t="n"/>
      <c r="D10" s="287" t="n"/>
      <c r="E10" s="3" t="n"/>
      <c r="F10" s="286" t="inlineStr"/>
      <c r="G10" s="1" t="n"/>
      <c r="H10" s="289" t="inlineStr"/>
      <c r="I10" s="1" t="n"/>
      <c r="J10" s="1" t="n"/>
      <c r="K10" s="1" t="n"/>
      <c r="M10" s="31" t="inlineStr">
        <is>
          <t>Время доставки</t>
        </is>
      </c>
      <c r="N10" s="290" t="n"/>
      <c r="O10" s="328" t="n"/>
      <c r="R10" s="29" t="inlineStr">
        <is>
          <t>КОД Аксапты Клиента</t>
        </is>
      </c>
      <c r="S10" s="346" t="inlineStr">
        <is>
          <t>590704</t>
        </is>
      </c>
      <c r="T10" s="334" t="n"/>
      <c r="U10" s="51" t="n"/>
      <c r="V10" s="51" t="n"/>
      <c r="W10" s="51" t="n"/>
      <c r="X10" s="51" t="n"/>
      <c r="Y10" s="60" t="n"/>
      <c r="Z10" s="60" t="n"/>
    </row>
    <row r="11" ht="13.8" customFormat="1" customHeight="1" s="29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90" t="n"/>
      <c r="O11" s="328" t="n"/>
      <c r="R11" s="29" t="inlineStr">
        <is>
          <t>Тип заказа</t>
        </is>
      </c>
      <c r="S11" s="278" t="inlineStr">
        <is>
          <t>Основной заказ</t>
        </is>
      </c>
      <c r="T11" s="347" t="n"/>
      <c r="U11" s="52" t="n"/>
      <c r="V11" s="52" t="n"/>
      <c r="W11" s="52" t="n"/>
      <c r="X11" s="52" t="n"/>
      <c r="Y11" s="60" t="n"/>
      <c r="Z11" s="60" t="n"/>
    </row>
    <row r="12" ht="13.8" customFormat="1" customHeight="1" s="294">
      <c r="A12" s="277" t="inlineStr">
        <is>
          <t>Телефоны для заказов:8(919)022-63-02 E-mail: Zamorozka@abiproduct.ru, Телефон сотрудников склада: 8-980-75-76-203</t>
        </is>
      </c>
      <c r="B12" s="323" t="n"/>
      <c r="C12" s="323" t="n"/>
      <c r="D12" s="323" t="n"/>
      <c r="E12" s="323" t="n"/>
      <c r="F12" s="323" t="n"/>
      <c r="G12" s="323" t="n"/>
      <c r="H12" s="323" t="n"/>
      <c r="I12" s="323" t="n"/>
      <c r="J12" s="323" t="n"/>
      <c r="K12" s="324" t="n"/>
      <c r="M12" s="29" t="inlineStr">
        <is>
          <t>Время доставки 3 машины</t>
        </is>
      </c>
      <c r="N12" s="293" t="n"/>
      <c r="O12" s="337" t="n"/>
      <c r="P12" s="28" t="n"/>
      <c r="R12" s="29" t="inlineStr"/>
      <c r="S12" s="294" t="n"/>
      <c r="T12" s="1" t="n"/>
      <c r="Y12" s="60" t="n"/>
      <c r="Z12" s="60" t="n"/>
    </row>
    <row r="13" ht="13.8" customFormat="1" customHeight="1" s="294">
      <c r="A13" s="27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3" t="n"/>
      <c r="C13" s="323" t="n"/>
      <c r="D13" s="323" t="n"/>
      <c r="E13" s="323" t="n"/>
      <c r="F13" s="323" t="n"/>
      <c r="G13" s="323" t="n"/>
      <c r="H13" s="323" t="n"/>
      <c r="I13" s="323" t="n"/>
      <c r="J13" s="323" t="n"/>
      <c r="K13" s="324" t="n"/>
      <c r="L13" s="31" t="n"/>
      <c r="M13" s="31" t="inlineStr">
        <is>
          <t>Время доставки 4 машины</t>
        </is>
      </c>
      <c r="N13" s="278" t="n"/>
      <c r="O13" s="347" t="n"/>
      <c r="P13" s="28" t="n"/>
      <c r="U13" s="57" t="n"/>
      <c r="V13" s="57" t="n"/>
      <c r="W13" s="57" t="n"/>
      <c r="X13" s="57" t="n"/>
      <c r="Y13" s="60" t="n"/>
      <c r="Z13" s="60" t="n"/>
    </row>
    <row r="14" ht="13.8" customFormat="1" customHeight="1" s="294">
      <c r="A14" s="277" t="inlineStr">
        <is>
          <t>Телефон менеджера по логистике: 8 (919) 012-30-55 - по вопросам доставки продукции</t>
        </is>
      </c>
      <c r="B14" s="323" t="n"/>
      <c r="C14" s="323" t="n"/>
      <c r="D14" s="323" t="n"/>
      <c r="E14" s="323" t="n"/>
      <c r="F14" s="323" t="n"/>
      <c r="G14" s="323" t="n"/>
      <c r="H14" s="323" t="n"/>
      <c r="I14" s="323" t="n"/>
      <c r="J14" s="323" t="n"/>
      <c r="K14" s="324" t="n"/>
      <c r="U14" s="58" t="n"/>
      <c r="V14" s="58" t="n"/>
      <c r="W14" s="58" t="n"/>
      <c r="X14" s="58" t="n"/>
      <c r="Y14" s="60" t="n"/>
      <c r="Z14" s="60" t="n"/>
    </row>
    <row r="15" ht="13.8" customFormat="1" customHeight="1" s="294">
      <c r="A15" s="279" t="inlineStr">
        <is>
          <t>Телефон по работе с претензиями/жалобами (WhatSapp): 8 (980) 757-69-93       E-mail: Claims@abiproduct.ru</t>
        </is>
      </c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4" t="n"/>
      <c r="M15" s="281" t="inlineStr">
        <is>
          <t>Кликните на продукт, чтобы просмотреть изображение</t>
        </is>
      </c>
      <c r="U15" s="294" t="n"/>
      <c r="V15" s="294" t="n"/>
      <c r="W15" s="294" t="n"/>
      <c r="X15" s="294" t="n"/>
      <c r="Y15" s="60" t="n"/>
      <c r="Z15" s="60" t="n"/>
    </row>
    <row r="16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8" t="n"/>
      <c r="N16" s="348" t="n"/>
      <c r="O16" s="348" t="n"/>
      <c r="P16" s="348" t="n"/>
      <c r="Q16" s="3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>
      <c r="A17" s="266" t="inlineStr">
        <is>
          <t>Код единицы продаж</t>
        </is>
      </c>
      <c r="B17" s="266" t="inlineStr">
        <is>
          <t>Код продукта</t>
        </is>
      </c>
      <c r="C17" s="283" t="inlineStr">
        <is>
          <t>Номер варианта</t>
        </is>
      </c>
      <c r="D17" s="266" t="inlineStr">
        <is>
          <t xml:space="preserve">Штрих-код </t>
        </is>
      </c>
      <c r="E17" s="349" t="n"/>
      <c r="F17" s="266" t="inlineStr">
        <is>
          <t>Вес нетто штуки, кг</t>
        </is>
      </c>
      <c r="G17" s="266" t="inlineStr">
        <is>
          <t>Кол-во штук в коробе, шт</t>
        </is>
      </c>
      <c r="H17" s="266" t="inlineStr">
        <is>
          <t>Вес нетто короба, кг</t>
        </is>
      </c>
      <c r="I17" s="266" t="inlineStr">
        <is>
          <t>Вес брутто короба, кг</t>
        </is>
      </c>
      <c r="J17" s="266" t="inlineStr">
        <is>
          <t>Кол-во кор. на паллте, шт</t>
        </is>
      </c>
      <c r="K17" s="266" t="inlineStr">
        <is>
          <t>Завод</t>
        </is>
      </c>
      <c r="L17" s="266" t="inlineStr">
        <is>
          <t>Срок годности, сут.</t>
        </is>
      </c>
      <c r="M17" s="266" t="inlineStr">
        <is>
          <t>Наименование</t>
        </is>
      </c>
      <c r="N17" s="350" t="n"/>
      <c r="O17" s="350" t="n"/>
      <c r="P17" s="350" t="n"/>
      <c r="Q17" s="349" t="n"/>
      <c r="R17" s="282" t="inlineStr">
        <is>
          <t>Доступно к отгрузке</t>
        </is>
      </c>
      <c r="S17" s="324" t="n"/>
      <c r="T17" s="266" t="inlineStr">
        <is>
          <t>Ед. изм.</t>
        </is>
      </c>
      <c r="U17" s="266" t="inlineStr">
        <is>
          <t>Заказ</t>
        </is>
      </c>
      <c r="V17" s="267" t="inlineStr">
        <is>
          <t>Заказ с округлением до короба</t>
        </is>
      </c>
      <c r="W17" s="266" t="inlineStr">
        <is>
          <t>Объём заказа, м3</t>
        </is>
      </c>
      <c r="X17" s="269" t="inlineStr">
        <is>
          <t>Примечание по продуктку</t>
        </is>
      </c>
      <c r="Y17" s="269" t="inlineStr">
        <is>
          <t>Признак "НОВИНКА"</t>
        </is>
      </c>
      <c r="Z17" s="461" t="n"/>
      <c r="AA17" s="352" t="n"/>
      <c r="AB17" s="276" t="inlineStr">
        <is>
          <t>Вид продукции</t>
        </is>
      </c>
    </row>
    <row r="18">
      <c r="A18" s="353" t="n"/>
      <c r="B18" s="353" t="n"/>
      <c r="C18" s="353" t="n"/>
      <c r="D18" s="354" t="n"/>
      <c r="E18" s="355" t="n"/>
      <c r="F18" s="353" t="n"/>
      <c r="G18" s="353" t="n"/>
      <c r="H18" s="353" t="n"/>
      <c r="I18" s="353" t="n"/>
      <c r="J18" s="353" t="n"/>
      <c r="K18" s="353" t="n"/>
      <c r="L18" s="353" t="n"/>
      <c r="M18" s="354" t="n"/>
      <c r="N18" s="356" t="n"/>
      <c r="O18" s="356" t="n"/>
      <c r="P18" s="356" t="n"/>
      <c r="Q18" s="355" t="n"/>
      <c r="R18" s="282" t="inlineStr">
        <is>
          <t>начиная с</t>
        </is>
      </c>
      <c r="S18" s="282" t="inlineStr">
        <is>
          <t>до</t>
        </is>
      </c>
      <c r="T18" s="353" t="n"/>
      <c r="U18" s="353" t="n"/>
      <c r="V18" s="357" t="n"/>
      <c r="W18" s="353" t="n"/>
      <c r="X18" s="358" t="n"/>
      <c r="Y18" s="358" t="n"/>
      <c r="Z18" s="360" t="n"/>
      <c r="AA18" s="361" t="n"/>
      <c r="AB18" s="362" t="n"/>
    </row>
    <row r="19" ht="21" customHeight="1">
      <c r="A19" s="184" t="inlineStr">
        <is>
          <t>Ядрена копоть</t>
        </is>
      </c>
      <c r="B19" s="363" t="n"/>
      <c r="C19" s="363" t="n"/>
      <c r="D19" s="363" t="n"/>
      <c r="E19" s="363" t="n"/>
      <c r="F19" s="363" t="n"/>
      <c r="G19" s="363" t="n"/>
      <c r="H19" s="363" t="n"/>
      <c r="I19" s="363" t="n"/>
      <c r="J19" s="363" t="n"/>
      <c r="K19" s="363" t="n"/>
      <c r="L19" s="363" t="n"/>
      <c r="M19" s="363" t="n"/>
      <c r="N19" s="363" t="n"/>
      <c r="O19" s="363" t="n"/>
      <c r="P19" s="363" t="n"/>
      <c r="Q19" s="363" t="n"/>
      <c r="R19" s="363" t="n"/>
      <c r="S19" s="363" t="n"/>
      <c r="T19" s="363" t="n"/>
      <c r="U19" s="363" t="n"/>
      <c r="V19" s="363" t="n"/>
      <c r="W19" s="363" t="n"/>
      <c r="X19" s="55" t="n"/>
      <c r="Y19" s="55" t="n"/>
    </row>
    <row r="20" ht="13.8" customHeight="1">
      <c r="A20" s="18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80" t="n"/>
      <c r="Y20" s="180" t="n"/>
    </row>
    <row r="21" ht="13.8" customHeight="1">
      <c r="A21" s="181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81" t="n"/>
      <c r="Y21" s="181" t="n"/>
    </row>
    <row r="22" ht="13.8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6" t="n">
        <v>4607111035752</v>
      </c>
      <c r="E22" s="332" t="n"/>
      <c r="F22" s="364" t="n">
        <v>0.43</v>
      </c>
      <c r="G22" s="38" t="n">
        <v>16</v>
      </c>
      <c r="H22" s="364" t="n">
        <v>6.88</v>
      </c>
      <c r="I22" s="364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5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6" t="n"/>
      <c r="O22" s="366" t="n"/>
      <c r="P22" s="366" t="n"/>
      <c r="Q22" s="332" t="n"/>
      <c r="R22" s="40" t="inlineStr"/>
      <c r="S22" s="40" t="inlineStr"/>
      <c r="T22" s="41" t="inlineStr">
        <is>
          <t>кор</t>
        </is>
      </c>
      <c r="U22" s="367" t="n">
        <v>0</v>
      </c>
      <c r="V22" s="368">
        <f>IFERROR(IF(U22="","",U22),"")</f>
        <v/>
      </c>
      <c r="W22" s="42">
        <f>IFERROR(IF(U22="","",U22*0.0155),"")</f>
        <v/>
      </c>
      <c r="X22" s="69" t="inlineStr"/>
      <c r="Y22" s="70" t="inlineStr"/>
      <c r="AB22" s="75" t="inlineStr">
        <is>
          <t>ЗПФ</t>
        </is>
      </c>
    </row>
    <row r="23">
      <c r="A23" s="17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9" t="n"/>
      <c r="M23" s="370" t="inlineStr">
        <is>
          <t>Итого</t>
        </is>
      </c>
      <c r="N23" s="340" t="n"/>
      <c r="O23" s="340" t="n"/>
      <c r="P23" s="340" t="n"/>
      <c r="Q23" s="340" t="n"/>
      <c r="R23" s="340" t="n"/>
      <c r="S23" s="341" t="n"/>
      <c r="T23" s="43" t="inlineStr">
        <is>
          <t>кор</t>
        </is>
      </c>
      <c r="U23" s="371">
        <f>IFERROR(SUM(U22:U22),"0")</f>
        <v/>
      </c>
      <c r="V23" s="371">
        <f>IFERROR(SUM(V22:V22),"0")</f>
        <v/>
      </c>
      <c r="W23" s="371">
        <f>IFERROR(IF(W22="",0,W22),"0")</f>
        <v/>
      </c>
      <c r="X23" s="372" t="n"/>
      <c r="Y23" s="3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9" t="n"/>
      <c r="M24" s="370" t="inlineStr">
        <is>
          <t>Итого</t>
        </is>
      </c>
      <c r="N24" s="340" t="n"/>
      <c r="O24" s="340" t="n"/>
      <c r="P24" s="340" t="n"/>
      <c r="Q24" s="340" t="n"/>
      <c r="R24" s="340" t="n"/>
      <c r="S24" s="341" t="n"/>
      <c r="T24" s="43" t="inlineStr">
        <is>
          <t>кг</t>
        </is>
      </c>
      <c r="U24" s="371">
        <f>IFERROR(SUMPRODUCT(U22:U22*H22:H22),"0")</f>
        <v/>
      </c>
      <c r="V24" s="371">
        <f>IFERROR(SUMPRODUCT(V22:V22*H22:H22),"0")</f>
        <v/>
      </c>
      <c r="W24" s="43" t="n"/>
      <c r="X24" s="372" t="n"/>
      <c r="Y24" s="372" t="n"/>
    </row>
    <row r="25" ht="21" customHeight="1">
      <c r="A25" s="184" t="inlineStr">
        <is>
          <t>Горячая штучка</t>
        </is>
      </c>
      <c r="B25" s="363" t="n"/>
      <c r="C25" s="363" t="n"/>
      <c r="D25" s="363" t="n"/>
      <c r="E25" s="363" t="n"/>
      <c r="F25" s="363" t="n"/>
      <c r="G25" s="363" t="n"/>
      <c r="H25" s="363" t="n"/>
      <c r="I25" s="363" t="n"/>
      <c r="J25" s="363" t="n"/>
      <c r="K25" s="363" t="n"/>
      <c r="L25" s="363" t="n"/>
      <c r="M25" s="363" t="n"/>
      <c r="N25" s="363" t="n"/>
      <c r="O25" s="363" t="n"/>
      <c r="P25" s="363" t="n"/>
      <c r="Q25" s="363" t="n"/>
      <c r="R25" s="363" t="n"/>
      <c r="S25" s="363" t="n"/>
      <c r="T25" s="363" t="n"/>
      <c r="U25" s="363" t="n"/>
      <c r="V25" s="363" t="n"/>
      <c r="W25" s="363" t="n"/>
      <c r="X25" s="55" t="n"/>
      <c r="Y25" s="55" t="n"/>
    </row>
    <row r="26" ht="13.8" customHeight="1">
      <c r="A26" s="180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80" t="n"/>
      <c r="Y26" s="180" t="n"/>
    </row>
    <row r="27" ht="13.8" customHeight="1">
      <c r="A27" s="181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81" t="n"/>
      <c r="Y27" s="181" t="n"/>
    </row>
    <row r="28" ht="13.8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6" t="n">
        <v>4607111036520</v>
      </c>
      <c r="E28" s="332" t="n"/>
      <c r="F28" s="364" t="n">
        <v>0.25</v>
      </c>
      <c r="G28" s="38" t="n">
        <v>6</v>
      </c>
      <c r="H28" s="364" t="n">
        <v>1.5</v>
      </c>
      <c r="I28" s="364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3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6" t="n"/>
      <c r="O28" s="366" t="n"/>
      <c r="P28" s="366" t="n"/>
      <c r="Q28" s="332" t="n"/>
      <c r="R28" s="40" t="inlineStr"/>
      <c r="S28" s="40" t="inlineStr"/>
      <c r="T28" s="41" t="inlineStr">
        <is>
          <t>кор</t>
        </is>
      </c>
      <c r="U28" s="367" t="n">
        <v>30</v>
      </c>
      <c r="V28" s="368">
        <f>IFERROR(IF(U28="","",U28),"")</f>
        <v/>
      </c>
      <c r="W28" s="42">
        <f>IFERROR(IF(U28="","",U28*0.00936),"")</f>
        <v/>
      </c>
      <c r="X28" s="69" t="inlineStr"/>
      <c r="Y28" s="70" t="inlineStr"/>
      <c r="AB28" s="76" t="inlineStr">
        <is>
          <t>ПГП</t>
        </is>
      </c>
    </row>
    <row r="29" ht="13.8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6" t="n">
        <v>4607111036605</v>
      </c>
      <c r="E29" s="332" t="n"/>
      <c r="F29" s="364" t="n">
        <v>0.25</v>
      </c>
      <c r="G29" s="38" t="n">
        <v>6</v>
      </c>
      <c r="H29" s="364" t="n">
        <v>1.5</v>
      </c>
      <c r="I29" s="364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4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6" t="n"/>
      <c r="O29" s="366" t="n"/>
      <c r="P29" s="366" t="n"/>
      <c r="Q29" s="332" t="n"/>
      <c r="R29" s="40" t="inlineStr"/>
      <c r="S29" s="40" t="inlineStr"/>
      <c r="T29" s="41" t="inlineStr">
        <is>
          <t>кор</t>
        </is>
      </c>
      <c r="U29" s="367" t="n">
        <v>0</v>
      </c>
      <c r="V29" s="368">
        <f>IFERROR(IF(U29="","",U29),"")</f>
        <v/>
      </c>
      <c r="W29" s="42">
        <f>IFERROR(IF(U29="","",U29*0.00936),"")</f>
        <v/>
      </c>
      <c r="X29" s="69" t="inlineStr"/>
      <c r="Y29" s="70" t="inlineStr"/>
      <c r="AB29" s="77" t="inlineStr">
        <is>
          <t>ПГП</t>
        </is>
      </c>
    </row>
    <row r="30" ht="13.8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6" t="n">
        <v>4607111036537</v>
      </c>
      <c r="E30" s="332" t="n"/>
      <c r="F30" s="364" t="n">
        <v>0.25</v>
      </c>
      <c r="G30" s="38" t="n">
        <v>6</v>
      </c>
      <c r="H30" s="364" t="n">
        <v>1.5</v>
      </c>
      <c r="I30" s="364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5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6" t="n"/>
      <c r="O30" s="366" t="n"/>
      <c r="P30" s="366" t="n"/>
      <c r="Q30" s="332" t="n"/>
      <c r="R30" s="40" t="inlineStr"/>
      <c r="S30" s="40" t="inlineStr"/>
      <c r="T30" s="41" t="inlineStr">
        <is>
          <t>кор</t>
        </is>
      </c>
      <c r="U30" s="367" t="n">
        <v>30</v>
      </c>
      <c r="V30" s="368">
        <f>IFERROR(IF(U30="","",U30),"")</f>
        <v/>
      </c>
      <c r="W30" s="42">
        <f>IFERROR(IF(U30="","",U30*0.00936),"")</f>
        <v/>
      </c>
      <c r="X30" s="69" t="inlineStr"/>
      <c r="Y30" s="70" t="inlineStr"/>
      <c r="AB30" s="78" t="inlineStr">
        <is>
          <t>ПГП</t>
        </is>
      </c>
    </row>
    <row r="31" ht="13.8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6" t="n">
        <v>4607111036599</v>
      </c>
      <c r="E31" s="332" t="n"/>
      <c r="F31" s="364" t="n">
        <v>0.25</v>
      </c>
      <c r="G31" s="38" t="n">
        <v>6</v>
      </c>
      <c r="H31" s="364" t="n">
        <v>1.5</v>
      </c>
      <c r="I31" s="364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6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6" t="n"/>
      <c r="O31" s="366" t="n"/>
      <c r="P31" s="366" t="n"/>
      <c r="Q31" s="332" t="n"/>
      <c r="R31" s="40" t="inlineStr"/>
      <c r="S31" s="40" t="inlineStr"/>
      <c r="T31" s="41" t="inlineStr">
        <is>
          <t>кор</t>
        </is>
      </c>
      <c r="U31" s="367" t="n">
        <v>0</v>
      </c>
      <c r="V31" s="368">
        <f>IFERROR(IF(U31="","",U31),"")</f>
        <v/>
      </c>
      <c r="W31" s="42">
        <f>IFERROR(IF(U31="","",U31*0.00936),"")</f>
        <v/>
      </c>
      <c r="X31" s="69" t="inlineStr"/>
      <c r="Y31" s="70" t="inlineStr"/>
      <c r="AB31" s="79" t="inlineStr">
        <is>
          <t>ПГП</t>
        </is>
      </c>
    </row>
    <row r="32">
      <c r="A32" s="17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9" t="n"/>
      <c r="M32" s="370" t="inlineStr">
        <is>
          <t>Итого</t>
        </is>
      </c>
      <c r="N32" s="340" t="n"/>
      <c r="O32" s="340" t="n"/>
      <c r="P32" s="340" t="n"/>
      <c r="Q32" s="340" t="n"/>
      <c r="R32" s="340" t="n"/>
      <c r="S32" s="341" t="n"/>
      <c r="T32" s="43" t="inlineStr">
        <is>
          <t>кор</t>
        </is>
      </c>
      <c r="U32" s="371">
        <f>IFERROR(SUM(U28:U31),"0")</f>
        <v/>
      </c>
      <c r="V32" s="371">
        <f>IFERROR(SUM(V28:V31),"0")</f>
        <v/>
      </c>
      <c r="W32" s="371">
        <f>IFERROR(IF(W28="",0,W28),"0")+IFERROR(IF(W29="",0,W29),"0")+IFERROR(IF(W30="",0,W30),"0")+IFERROR(IF(W31="",0,W31),"0")</f>
        <v/>
      </c>
      <c r="X32" s="372" t="n"/>
      <c r="Y32" s="3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9" t="n"/>
      <c r="M33" s="370" t="inlineStr">
        <is>
          <t>Итого</t>
        </is>
      </c>
      <c r="N33" s="340" t="n"/>
      <c r="O33" s="340" t="n"/>
      <c r="P33" s="340" t="n"/>
      <c r="Q33" s="340" t="n"/>
      <c r="R33" s="340" t="n"/>
      <c r="S33" s="341" t="n"/>
      <c r="T33" s="43" t="inlineStr">
        <is>
          <t>кг</t>
        </is>
      </c>
      <c r="U33" s="371">
        <f>IFERROR(SUMPRODUCT(U28:U31*H28:H31),"0")</f>
        <v/>
      </c>
      <c r="V33" s="371">
        <f>IFERROR(SUMPRODUCT(V28:V31*H28:H31),"0")</f>
        <v/>
      </c>
      <c r="W33" s="43" t="n"/>
      <c r="X33" s="372" t="n"/>
      <c r="Y33" s="372" t="n"/>
    </row>
    <row r="34" ht="13.8" customHeight="1">
      <c r="A34" s="180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80" t="n"/>
      <c r="Y34" s="180" t="n"/>
    </row>
    <row r="35" ht="13.8" customHeight="1">
      <c r="A35" s="181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81" t="n"/>
      <c r="Y35" s="181" t="n"/>
    </row>
    <row r="36" ht="13.8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6" t="n">
        <v>4607111036285</v>
      </c>
      <c r="E36" s="332" t="n"/>
      <c r="F36" s="364" t="n">
        <v>0.75</v>
      </c>
      <c r="G36" s="38" t="n">
        <v>8</v>
      </c>
      <c r="H36" s="364" t="n">
        <v>6</v>
      </c>
      <c r="I36" s="364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7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6" t="n"/>
      <c r="O36" s="366" t="n"/>
      <c r="P36" s="366" t="n"/>
      <c r="Q36" s="332" t="n"/>
      <c r="R36" s="40" t="inlineStr"/>
      <c r="S36" s="40" t="inlineStr"/>
      <c r="T36" s="41" t="inlineStr">
        <is>
          <t>кор</t>
        </is>
      </c>
      <c r="U36" s="367" t="n">
        <v>3</v>
      </c>
      <c r="V36" s="368">
        <f>IFERROR(IF(U36="","",U36),"")</f>
        <v/>
      </c>
      <c r="W36" s="42">
        <f>IFERROR(IF(U36="","",U36*0.0155),"")</f>
        <v/>
      </c>
      <c r="X36" s="69" t="inlineStr"/>
      <c r="Y36" s="70" t="inlineStr"/>
      <c r="AB36" s="80" t="inlineStr">
        <is>
          <t>ЗПФ</t>
        </is>
      </c>
    </row>
    <row r="37" ht="13.8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6" t="n">
        <v>4607111036308</v>
      </c>
      <c r="E37" s="332" t="n"/>
      <c r="F37" s="364" t="n">
        <v>0.75</v>
      </c>
      <c r="G37" s="38" t="n">
        <v>8</v>
      </c>
      <c r="H37" s="364" t="n">
        <v>6</v>
      </c>
      <c r="I37" s="364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8" t="inlineStr">
        <is>
          <t>Пельмени Grandmeni с говядиной в сливочном соусе Grandmeni 0,75 Сфера Горячая штучка</t>
        </is>
      </c>
      <c r="N37" s="366" t="n"/>
      <c r="O37" s="366" t="n"/>
      <c r="P37" s="366" t="n"/>
      <c r="Q37" s="332" t="n"/>
      <c r="R37" s="40" t="inlineStr"/>
      <c r="S37" s="40" t="inlineStr"/>
      <c r="T37" s="41" t="inlineStr">
        <is>
          <t>кор</t>
        </is>
      </c>
      <c r="U37" s="367" t="n">
        <v>0</v>
      </c>
      <c r="V37" s="368">
        <f>IFERROR(IF(U37="","",U37),"")</f>
        <v/>
      </c>
      <c r="W37" s="42">
        <f>IFERROR(IF(U37="","",U37*0.0155),"")</f>
        <v/>
      </c>
      <c r="X37" s="69" t="inlineStr"/>
      <c r="Y37" s="70" t="inlineStr"/>
      <c r="AB37" s="81" t="inlineStr">
        <is>
          <t>ЗПФ</t>
        </is>
      </c>
    </row>
    <row r="38" ht="13.8" customHeight="1">
      <c r="A38" s="64" t="inlineStr">
        <is>
          <t>SU002345</t>
        </is>
      </c>
      <c r="B38" s="64" t="inlineStr">
        <is>
          <t>P002645</t>
        </is>
      </c>
      <c r="C38" s="37" t="n">
        <v>4301070864</v>
      </c>
      <c r="D38" s="176" t="n">
        <v>4607111036292</v>
      </c>
      <c r="E38" s="332" t="n"/>
      <c r="F38" s="364" t="n">
        <v>0.75</v>
      </c>
      <c r="G38" s="38" t="n">
        <v>8</v>
      </c>
      <c r="H38" s="364" t="n">
        <v>6</v>
      </c>
      <c r="I38" s="364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8" s="366" t="n"/>
      <c r="O38" s="366" t="n"/>
      <c r="P38" s="366" t="n"/>
      <c r="Q38" s="332" t="n"/>
      <c r="R38" s="40" t="inlineStr"/>
      <c r="S38" s="40" t="inlineStr"/>
      <c r="T38" s="41" t="inlineStr">
        <is>
          <t>кор</t>
        </is>
      </c>
      <c r="U38" s="367" t="n">
        <v>0</v>
      </c>
      <c r="V38" s="368">
        <f>IFERROR(IF(U38="","",U38),"")</f>
        <v/>
      </c>
      <c r="W38" s="42">
        <f>IFERROR(IF(U38="","",U38*0.0155),"")</f>
        <v/>
      </c>
      <c r="X38" s="69" t="inlineStr"/>
      <c r="Y38" s="70" t="inlineStr"/>
      <c r="AB38" s="82" t="inlineStr">
        <is>
          <t>ЗПФ</t>
        </is>
      </c>
    </row>
    <row r="39">
      <c r="A39" s="17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369" t="n"/>
      <c r="M39" s="370" t="inlineStr">
        <is>
          <t>Итого</t>
        </is>
      </c>
      <c r="N39" s="340" t="n"/>
      <c r="O39" s="340" t="n"/>
      <c r="P39" s="340" t="n"/>
      <c r="Q39" s="340" t="n"/>
      <c r="R39" s="340" t="n"/>
      <c r="S39" s="341" t="n"/>
      <c r="T39" s="43" t="inlineStr">
        <is>
          <t>кор</t>
        </is>
      </c>
      <c r="U39" s="371">
        <f>IFERROR(SUM(U36:U38),"0")</f>
        <v/>
      </c>
      <c r="V39" s="371">
        <f>IFERROR(SUM(V36:V38),"0")</f>
        <v/>
      </c>
      <c r="W39" s="371">
        <f>IFERROR(IF(W36="",0,W36),"0")+IFERROR(IF(W37="",0,W37),"0")+IFERROR(IF(W38="",0,W38),"0")</f>
        <v/>
      </c>
      <c r="X39" s="372" t="n"/>
      <c r="Y39" s="372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9" t="n"/>
      <c r="M40" s="370" t="inlineStr">
        <is>
          <t>Итого</t>
        </is>
      </c>
      <c r="N40" s="340" t="n"/>
      <c r="O40" s="340" t="n"/>
      <c r="P40" s="340" t="n"/>
      <c r="Q40" s="340" t="n"/>
      <c r="R40" s="340" t="n"/>
      <c r="S40" s="341" t="n"/>
      <c r="T40" s="43" t="inlineStr">
        <is>
          <t>кг</t>
        </is>
      </c>
      <c r="U40" s="371">
        <f>IFERROR(SUMPRODUCT(U36:U38*H36:H38),"0")</f>
        <v/>
      </c>
      <c r="V40" s="371">
        <f>IFERROR(SUMPRODUCT(V36:V38*H36:H38),"0")</f>
        <v/>
      </c>
      <c r="W40" s="43" t="n"/>
      <c r="X40" s="372" t="n"/>
      <c r="Y40" s="372" t="n"/>
    </row>
    <row r="41" ht="13.8" customHeight="1">
      <c r="A41" s="180" t="inlineStr">
        <is>
          <t>Чебупай</t>
        </is>
      </c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80" t="n"/>
      <c r="Y41" s="180" t="n"/>
    </row>
    <row r="42" ht="13.8" customHeight="1">
      <c r="A42" s="181" t="inlineStr">
        <is>
          <t>Изделия хлебобулочные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81" t="n"/>
      <c r="Y42" s="181" t="n"/>
    </row>
    <row r="43" ht="13.8" customHeight="1">
      <c r="A43" s="64" t="inlineStr">
        <is>
          <t>SU002492</t>
        </is>
      </c>
      <c r="B43" s="64" t="inlineStr">
        <is>
          <t>P003183</t>
        </is>
      </c>
      <c r="C43" s="37" t="n">
        <v>4301190014</v>
      </c>
      <c r="D43" s="176" t="n">
        <v>4607111037053</v>
      </c>
      <c r="E43" s="332" t="n"/>
      <c r="F43" s="364" t="n">
        <v>0.2</v>
      </c>
      <c r="G43" s="38" t="n">
        <v>6</v>
      </c>
      <c r="H43" s="364" t="n">
        <v>1.2</v>
      </c>
      <c r="I43" s="364" t="n">
        <v>1.5918</v>
      </c>
      <c r="J43" s="38" t="n">
        <v>130</v>
      </c>
      <c r="K43" s="39" t="inlineStr">
        <is>
          <t>МГ</t>
        </is>
      </c>
      <c r="L43" s="38" t="n">
        <v>365</v>
      </c>
      <c r="M43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3" s="366" t="n"/>
      <c r="O43" s="366" t="n"/>
      <c r="P43" s="366" t="n"/>
      <c r="Q43" s="332" t="n"/>
      <c r="R43" s="40" t="inlineStr"/>
      <c r="S43" s="40" t="inlineStr"/>
      <c r="T43" s="41" t="inlineStr">
        <is>
          <t>кор</t>
        </is>
      </c>
      <c r="U43" s="367" t="n">
        <v>24</v>
      </c>
      <c r="V43" s="368">
        <f>IFERROR(IF(U43="","",U43),"")</f>
        <v/>
      </c>
      <c r="W43" s="42">
        <f>IFERROR(IF(U43="","",U43*0.0095),"")</f>
        <v/>
      </c>
      <c r="X43" s="69" t="inlineStr"/>
      <c r="Y43" s="70" t="inlineStr"/>
      <c r="AB43" s="83" t="inlineStr">
        <is>
          <t>ПГП</t>
        </is>
      </c>
    </row>
    <row r="44" ht="13.8" customHeight="1">
      <c r="A44" s="64" t="inlineStr">
        <is>
          <t>SU002582</t>
        </is>
      </c>
      <c r="B44" s="64" t="inlineStr">
        <is>
          <t>P003184</t>
        </is>
      </c>
      <c r="C44" s="37" t="n">
        <v>4301190015</v>
      </c>
      <c r="D44" s="176" t="n">
        <v>4607111037060</v>
      </c>
      <c r="E44" s="332" t="n"/>
      <c r="F44" s="364" t="n">
        <v>0.2</v>
      </c>
      <c r="G44" s="38" t="n">
        <v>6</v>
      </c>
      <c r="H44" s="364" t="n">
        <v>1.2</v>
      </c>
      <c r="I44" s="364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4" s="366" t="n"/>
      <c r="O44" s="366" t="n"/>
      <c r="P44" s="366" t="n"/>
      <c r="Q44" s="332" t="n"/>
      <c r="R44" s="40" t="inlineStr"/>
      <c r="S44" s="40" t="inlineStr"/>
      <c r="T44" s="41" t="inlineStr">
        <is>
          <t>кор</t>
        </is>
      </c>
      <c r="U44" s="367" t="n">
        <v>24</v>
      </c>
      <c r="V44" s="368">
        <f>IFERROR(IF(U44="","",U44),"")</f>
        <v/>
      </c>
      <c r="W44" s="42">
        <f>IFERROR(IF(U44="","",U44*0.0095),"")</f>
        <v/>
      </c>
      <c r="X44" s="69" t="inlineStr"/>
      <c r="Y44" s="70" t="inlineStr"/>
      <c r="AB44" s="84" t="inlineStr">
        <is>
          <t>ПГП</t>
        </is>
      </c>
    </row>
    <row r="45">
      <c r="A45" s="17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369" t="n"/>
      <c r="M45" s="370" t="inlineStr">
        <is>
          <t>Итого</t>
        </is>
      </c>
      <c r="N45" s="340" t="n"/>
      <c r="O45" s="340" t="n"/>
      <c r="P45" s="340" t="n"/>
      <c r="Q45" s="340" t="n"/>
      <c r="R45" s="340" t="n"/>
      <c r="S45" s="341" t="n"/>
      <c r="T45" s="43" t="inlineStr">
        <is>
          <t>кор</t>
        </is>
      </c>
      <c r="U45" s="371">
        <f>IFERROR(SUM(U43:U44),"0")</f>
        <v/>
      </c>
      <c r="V45" s="371">
        <f>IFERROR(SUM(V43:V44),"0")</f>
        <v/>
      </c>
      <c r="W45" s="371">
        <f>IFERROR(IF(W43="",0,W43),"0")+IFERROR(IF(W44="",0,W44),"0")</f>
        <v/>
      </c>
      <c r="X45" s="372" t="n"/>
      <c r="Y45" s="37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9" t="n"/>
      <c r="M46" s="370" t="inlineStr">
        <is>
          <t>Итого</t>
        </is>
      </c>
      <c r="N46" s="340" t="n"/>
      <c r="O46" s="340" t="n"/>
      <c r="P46" s="340" t="n"/>
      <c r="Q46" s="340" t="n"/>
      <c r="R46" s="340" t="n"/>
      <c r="S46" s="341" t="n"/>
      <c r="T46" s="43" t="inlineStr">
        <is>
          <t>кг</t>
        </is>
      </c>
      <c r="U46" s="371">
        <f>IFERROR(SUMPRODUCT(U43:U44*H43:H44),"0")</f>
        <v/>
      </c>
      <c r="V46" s="371">
        <f>IFERROR(SUMPRODUCT(V43:V44*H43:H44),"0")</f>
        <v/>
      </c>
      <c r="W46" s="43" t="n"/>
      <c r="X46" s="372" t="n"/>
      <c r="Y46" s="372" t="n"/>
    </row>
    <row r="47" ht="13.8" customHeight="1">
      <c r="A47" s="180" t="inlineStr">
        <is>
          <t>Бигбули ГШ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80" t="n"/>
      <c r="Y47" s="180" t="n"/>
    </row>
    <row r="48" ht="13.8" customHeight="1">
      <c r="A48" s="181" t="inlineStr">
        <is>
          <t>Пельмени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81" t="n"/>
      <c r="Y48" s="181" t="n"/>
    </row>
    <row r="49" ht="13.8" customHeight="1">
      <c r="A49" s="64" t="inlineStr">
        <is>
          <t>SU002771</t>
        </is>
      </c>
      <c r="B49" s="64" t="inlineStr">
        <is>
          <t>P003155</t>
        </is>
      </c>
      <c r="C49" s="37" t="n">
        <v>4301070935</v>
      </c>
      <c r="D49" s="176" t="n">
        <v>4607111037190</v>
      </c>
      <c r="E49" s="332" t="n"/>
      <c r="F49" s="364" t="n">
        <v>0.43</v>
      </c>
      <c r="G49" s="38" t="n">
        <v>16</v>
      </c>
      <c r="H49" s="364" t="n">
        <v>6.88</v>
      </c>
      <c r="I49" s="364" t="n">
        <v>7.1996</v>
      </c>
      <c r="J49" s="38" t="n">
        <v>84</v>
      </c>
      <c r="K49" s="39" t="inlineStr">
        <is>
          <t>МГ</t>
        </is>
      </c>
      <c r="L49" s="38" t="n">
        <v>150</v>
      </c>
      <c r="M49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49" s="366" t="n"/>
      <c r="O49" s="366" t="n"/>
      <c r="P49" s="366" t="n"/>
      <c r="Q49" s="332" t="n"/>
      <c r="R49" s="40" t="inlineStr"/>
      <c r="S49" s="40" t="inlineStr"/>
      <c r="T49" s="41" t="inlineStr">
        <is>
          <t>кор</t>
        </is>
      </c>
      <c r="U49" s="367" t="n">
        <v>2</v>
      </c>
      <c r="V49" s="368">
        <f>IFERROR(IF(U49="","",U49),"")</f>
        <v/>
      </c>
      <c r="W49" s="42">
        <f>IFERROR(IF(U49="","",U49*0.0155),"")</f>
        <v/>
      </c>
      <c r="X49" s="69" t="inlineStr"/>
      <c r="Y49" s="70" t="inlineStr"/>
      <c r="AB49" s="85" t="inlineStr">
        <is>
          <t>ЗПФ</t>
        </is>
      </c>
    </row>
    <row r="50" ht="13.8" customHeight="1">
      <c r="A50" s="64" t="inlineStr">
        <is>
          <t>SU002708</t>
        </is>
      </c>
      <c r="B50" s="64" t="inlineStr">
        <is>
          <t>P003085</t>
        </is>
      </c>
      <c r="C50" s="37" t="n">
        <v>4301070929</v>
      </c>
      <c r="D50" s="176" t="n">
        <v>4607111037183</v>
      </c>
      <c r="E50" s="332" t="n"/>
      <c r="F50" s="364" t="n">
        <v>0.9</v>
      </c>
      <c r="G50" s="38" t="n">
        <v>8</v>
      </c>
      <c r="H50" s="364" t="n">
        <v>7.2</v>
      </c>
      <c r="I50" s="364" t="n">
        <v>7.486</v>
      </c>
      <c r="J50" s="38" t="n">
        <v>84</v>
      </c>
      <c r="K50" s="39" t="inlineStr">
        <is>
          <t>МГ</t>
        </is>
      </c>
      <c r="L50" s="38" t="n">
        <v>150</v>
      </c>
      <c r="M50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0" s="366" t="n"/>
      <c r="O50" s="366" t="n"/>
      <c r="P50" s="366" t="n"/>
      <c r="Q50" s="332" t="n"/>
      <c r="R50" s="40" t="inlineStr"/>
      <c r="S50" s="40" t="inlineStr"/>
      <c r="T50" s="41" t="inlineStr">
        <is>
          <t>кор</t>
        </is>
      </c>
      <c r="U50" s="367" t="n">
        <v>4</v>
      </c>
      <c r="V50" s="368">
        <f>IFERROR(IF(U50="","",U50),"")</f>
        <v/>
      </c>
      <c r="W50" s="42">
        <f>IFERROR(IF(U50="","",U50*0.0155),"")</f>
        <v/>
      </c>
      <c r="X50" s="69" t="inlineStr"/>
      <c r="Y50" s="70" t="inlineStr"/>
      <c r="AB50" s="86" t="inlineStr">
        <is>
          <t>ЗПФ</t>
        </is>
      </c>
    </row>
    <row r="51" ht="13.8" customHeight="1">
      <c r="A51" s="64" t="inlineStr">
        <is>
          <t>SU002707</t>
        </is>
      </c>
      <c r="B51" s="64" t="inlineStr">
        <is>
          <t>P003081</t>
        </is>
      </c>
      <c r="C51" s="37" t="n">
        <v>4301070928</v>
      </c>
      <c r="D51" s="176" t="n">
        <v>4607111037091</v>
      </c>
      <c r="E51" s="332" t="n"/>
      <c r="F51" s="364" t="n">
        <v>0.43</v>
      </c>
      <c r="G51" s="38" t="n">
        <v>16</v>
      </c>
      <c r="H51" s="364" t="n">
        <v>6.88</v>
      </c>
      <c r="I51" s="364" t="n">
        <v>7.11</v>
      </c>
      <c r="J51" s="38" t="n">
        <v>84</v>
      </c>
      <c r="K51" s="39" t="inlineStr">
        <is>
          <t>МГ</t>
        </is>
      </c>
      <c r="L51" s="38" t="n">
        <v>150</v>
      </c>
      <c r="M51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1" s="366" t="n"/>
      <c r="O51" s="366" t="n"/>
      <c r="P51" s="366" t="n"/>
      <c r="Q51" s="332" t="n"/>
      <c r="R51" s="40" t="inlineStr"/>
      <c r="S51" s="40" t="inlineStr"/>
      <c r="T51" s="41" t="inlineStr">
        <is>
          <t>кор</t>
        </is>
      </c>
      <c r="U51" s="367" t="n">
        <v>3</v>
      </c>
      <c r="V51" s="368">
        <f>IFERROR(IF(U51="","",U51),"")</f>
        <v/>
      </c>
      <c r="W51" s="42">
        <f>IFERROR(IF(U51="","",U51*0.0155),"")</f>
        <v/>
      </c>
      <c r="X51" s="69" t="inlineStr"/>
      <c r="Y51" s="70" t="inlineStr"/>
      <c r="AB51" s="87" t="inlineStr">
        <is>
          <t>ЗПФ</t>
        </is>
      </c>
    </row>
    <row r="52" ht="13.8" customHeight="1">
      <c r="A52" s="64" t="inlineStr">
        <is>
          <t>SU002838</t>
        </is>
      </c>
      <c r="B52" s="64" t="inlineStr">
        <is>
          <t>P003251</t>
        </is>
      </c>
      <c r="C52" s="37" t="n">
        <v>4301070944</v>
      </c>
      <c r="D52" s="176" t="n">
        <v>4607111036902</v>
      </c>
      <c r="E52" s="332" t="n"/>
      <c r="F52" s="364" t="n">
        <v>0.9</v>
      </c>
      <c r="G52" s="38" t="n">
        <v>8</v>
      </c>
      <c r="H52" s="364" t="n">
        <v>7.2</v>
      </c>
      <c r="I52" s="364" t="n">
        <v>7.43</v>
      </c>
      <c r="J52" s="38" t="n">
        <v>84</v>
      </c>
      <c r="K52" s="39" t="inlineStr">
        <is>
          <t>МГ</t>
        </is>
      </c>
      <c r="L52" s="38" t="n">
        <v>150</v>
      </c>
      <c r="M52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2" s="366" t="n"/>
      <c r="O52" s="366" t="n"/>
      <c r="P52" s="366" t="n"/>
      <c r="Q52" s="332" t="n"/>
      <c r="R52" s="40" t="inlineStr"/>
      <c r="S52" s="40" t="inlineStr"/>
      <c r="T52" s="41" t="inlineStr">
        <is>
          <t>кор</t>
        </is>
      </c>
      <c r="U52" s="367" t="n">
        <v>3</v>
      </c>
      <c r="V52" s="368">
        <f>IFERROR(IF(U52="","",U52),"")</f>
        <v/>
      </c>
      <c r="W52" s="42">
        <f>IFERROR(IF(U52="","",U52*0.0155),"")</f>
        <v/>
      </c>
      <c r="X52" s="69" t="inlineStr"/>
      <c r="Y52" s="70" t="inlineStr"/>
      <c r="AB52" s="88" t="inlineStr">
        <is>
          <t>ЗПФ</t>
        </is>
      </c>
    </row>
    <row r="53" ht="13.8" customHeight="1">
      <c r="A53" s="64" t="inlineStr">
        <is>
          <t>SU002625</t>
        </is>
      </c>
      <c r="B53" s="64" t="inlineStr">
        <is>
          <t>P002963</t>
        </is>
      </c>
      <c r="C53" s="37" t="n">
        <v>4301070938</v>
      </c>
      <c r="D53" s="176" t="n">
        <v>4607111036858</v>
      </c>
      <c r="E53" s="332" t="n"/>
      <c r="F53" s="364" t="n">
        <v>0.43</v>
      </c>
      <c r="G53" s="38" t="n">
        <v>16</v>
      </c>
      <c r="H53" s="364" t="n">
        <v>6.88</v>
      </c>
      <c r="I53" s="364" t="n">
        <v>7.1996</v>
      </c>
      <c r="J53" s="38" t="n">
        <v>84</v>
      </c>
      <c r="K53" s="39" t="inlineStr">
        <is>
          <t>МГ</t>
        </is>
      </c>
      <c r="L53" s="38" t="n">
        <v>150</v>
      </c>
      <c r="M53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3" s="366" t="n"/>
      <c r="O53" s="366" t="n"/>
      <c r="P53" s="366" t="n"/>
      <c r="Q53" s="332" t="n"/>
      <c r="R53" s="40" t="inlineStr"/>
      <c r="S53" s="40" t="inlineStr"/>
      <c r="T53" s="41" t="inlineStr">
        <is>
          <t>кор</t>
        </is>
      </c>
      <c r="U53" s="367" t="n">
        <v>5</v>
      </c>
      <c r="V53" s="368">
        <f>IFERROR(IF(U53="","",U53),"")</f>
        <v/>
      </c>
      <c r="W53" s="42">
        <f>IFERROR(IF(U53="","",U53*0.0155),"")</f>
        <v/>
      </c>
      <c r="X53" s="69" t="inlineStr"/>
      <c r="Y53" s="70" t="inlineStr"/>
      <c r="AB53" s="89" t="inlineStr">
        <is>
          <t>ЗПФ</t>
        </is>
      </c>
    </row>
    <row r="54" ht="13.8" customHeight="1">
      <c r="A54" s="64" t="inlineStr">
        <is>
          <t>SU002624</t>
        </is>
      </c>
      <c r="B54" s="64" t="inlineStr">
        <is>
          <t>P002962</t>
        </is>
      </c>
      <c r="C54" s="37" t="n">
        <v>4301070909</v>
      </c>
      <c r="D54" s="176" t="n">
        <v>4607111036889</v>
      </c>
      <c r="E54" s="332" t="n"/>
      <c r="F54" s="364" t="n">
        <v>0.9</v>
      </c>
      <c r="G54" s="38" t="n">
        <v>8</v>
      </c>
      <c r="H54" s="364" t="n">
        <v>7.2</v>
      </c>
      <c r="I54" s="364" t="n">
        <v>7.486</v>
      </c>
      <c r="J54" s="38" t="n">
        <v>84</v>
      </c>
      <c r="K54" s="39" t="inlineStr">
        <is>
          <t>МГ</t>
        </is>
      </c>
      <c r="L54" s="38" t="n">
        <v>150</v>
      </c>
      <c r="M54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4" s="366" t="n"/>
      <c r="O54" s="366" t="n"/>
      <c r="P54" s="366" t="n"/>
      <c r="Q54" s="332" t="n"/>
      <c r="R54" s="40" t="inlineStr"/>
      <c r="S54" s="40" t="inlineStr"/>
      <c r="T54" s="41" t="inlineStr">
        <is>
          <t>кор</t>
        </is>
      </c>
      <c r="U54" s="367" t="n">
        <v>5</v>
      </c>
      <c r="V54" s="368">
        <f>IFERROR(IF(U54="","",U54),"")</f>
        <v/>
      </c>
      <c r="W54" s="42">
        <f>IFERROR(IF(U54="","",U54*0.0155),"")</f>
        <v/>
      </c>
      <c r="X54" s="69" t="inlineStr"/>
      <c r="Y54" s="70" t="inlineStr"/>
      <c r="AB54" s="90" t="inlineStr">
        <is>
          <t>ЗПФ</t>
        </is>
      </c>
    </row>
    <row r="55">
      <c r="A55" s="17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369" t="n"/>
      <c r="M55" s="370" t="inlineStr">
        <is>
          <t>Итого</t>
        </is>
      </c>
      <c r="N55" s="340" t="n"/>
      <c r="O55" s="340" t="n"/>
      <c r="P55" s="340" t="n"/>
      <c r="Q55" s="340" t="n"/>
      <c r="R55" s="340" t="n"/>
      <c r="S55" s="341" t="n"/>
      <c r="T55" s="43" t="inlineStr">
        <is>
          <t>кор</t>
        </is>
      </c>
      <c r="U55" s="371">
        <f>IFERROR(SUM(U49:U54),"0")</f>
        <v/>
      </c>
      <c r="V55" s="371">
        <f>IFERROR(SUM(V49:V54),"0")</f>
        <v/>
      </c>
      <c r="W55" s="371">
        <f>IFERROR(IF(W49="",0,W49),"0")+IFERROR(IF(W50="",0,W50),"0")+IFERROR(IF(W51="",0,W51),"0")+IFERROR(IF(W52="",0,W52),"0")+IFERROR(IF(W53="",0,W53),"0")+IFERROR(IF(W54="",0,W54),"0")</f>
        <v/>
      </c>
      <c r="X55" s="372" t="n"/>
      <c r="Y55" s="3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9" t="n"/>
      <c r="M56" s="370" t="inlineStr">
        <is>
          <t>Итого</t>
        </is>
      </c>
      <c r="N56" s="340" t="n"/>
      <c r="O56" s="340" t="n"/>
      <c r="P56" s="340" t="n"/>
      <c r="Q56" s="340" t="n"/>
      <c r="R56" s="340" t="n"/>
      <c r="S56" s="341" t="n"/>
      <c r="T56" s="43" t="inlineStr">
        <is>
          <t>кг</t>
        </is>
      </c>
      <c r="U56" s="371">
        <f>IFERROR(SUMPRODUCT(U49:U54*H49:H54),"0")</f>
        <v/>
      </c>
      <c r="V56" s="371">
        <f>IFERROR(SUMPRODUCT(V49:V54*H49:H54),"0")</f>
        <v/>
      </c>
      <c r="W56" s="43" t="n"/>
      <c r="X56" s="372" t="n"/>
      <c r="Y56" s="372" t="n"/>
    </row>
    <row r="57" ht="13.8" customHeight="1">
      <c r="A57" s="180" t="inlineStr">
        <is>
          <t>Бульмени вес ГШ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80" t="n"/>
      <c r="Y57" s="180" t="n"/>
    </row>
    <row r="58" ht="13.8" customHeight="1">
      <c r="A58" s="181" t="inlineStr">
        <is>
          <t>Пельмени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81" t="n"/>
      <c r="Y58" s="181" t="n"/>
    </row>
    <row r="59" ht="13.8" customHeight="1">
      <c r="A59" s="64" t="inlineStr">
        <is>
          <t>SU002798</t>
        </is>
      </c>
      <c r="B59" s="64" t="inlineStr">
        <is>
          <t>P003220</t>
        </is>
      </c>
      <c r="C59" s="37" t="n">
        <v>4301070939</v>
      </c>
      <c r="D59" s="176" t="n">
        <v>4607111037411</v>
      </c>
      <c r="E59" s="332" t="n"/>
      <c r="F59" s="364" t="n">
        <v>2.7</v>
      </c>
      <c r="G59" s="38" t="n">
        <v>1</v>
      </c>
      <c r="H59" s="364" t="n">
        <v>2.7</v>
      </c>
      <c r="I59" s="364" t="n">
        <v>2.8132</v>
      </c>
      <c r="J59" s="38" t="n">
        <v>234</v>
      </c>
      <c r="K59" s="39" t="inlineStr">
        <is>
          <t>МГ</t>
        </is>
      </c>
      <c r="L59" s="38" t="n">
        <v>150</v>
      </c>
      <c r="M59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59" s="366" t="n"/>
      <c r="O59" s="366" t="n"/>
      <c r="P59" s="366" t="n"/>
      <c r="Q59" s="332" t="n"/>
      <c r="R59" s="40" t="inlineStr"/>
      <c r="S59" s="40" t="inlineStr"/>
      <c r="T59" s="41" t="inlineStr">
        <is>
          <t>кор</t>
        </is>
      </c>
      <c r="U59" s="367" t="n">
        <v>45</v>
      </c>
      <c r="V59" s="368">
        <f>IFERROR(IF(U59="","",U59),"")</f>
        <v/>
      </c>
      <c r="W59" s="42">
        <f>IFERROR(IF(U59="","",U59*0.00502),"")</f>
        <v/>
      </c>
      <c r="X59" s="69" t="inlineStr"/>
      <c r="Y59" s="70" t="inlineStr"/>
      <c r="AB59" s="91" t="inlineStr">
        <is>
          <t>ЗПФ</t>
        </is>
      </c>
    </row>
    <row r="60" ht="13.8" customHeight="1">
      <c r="A60" s="64" t="inlineStr">
        <is>
          <t>SU002595</t>
        </is>
      </c>
      <c r="B60" s="64" t="inlineStr">
        <is>
          <t>P002917</t>
        </is>
      </c>
      <c r="C60" s="37" t="n">
        <v>4301070897</v>
      </c>
      <c r="D60" s="176" t="n">
        <v>4607111036728</v>
      </c>
      <c r="E60" s="332" t="n"/>
      <c r="F60" s="364" t="n">
        <v>5</v>
      </c>
      <c r="G60" s="38" t="n">
        <v>1</v>
      </c>
      <c r="H60" s="364" t="n">
        <v>5</v>
      </c>
      <c r="I60" s="364" t="n">
        <v>5.2132</v>
      </c>
      <c r="J60" s="38" t="n">
        <v>108</v>
      </c>
      <c r="K60" s="39" t="inlineStr">
        <is>
          <t>МГ</t>
        </is>
      </c>
      <c r="L60" s="38" t="n">
        <v>150</v>
      </c>
      <c r="M60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0" s="366" t="n"/>
      <c r="O60" s="366" t="n"/>
      <c r="P60" s="366" t="n"/>
      <c r="Q60" s="332" t="n"/>
      <c r="R60" s="40" t="inlineStr"/>
      <c r="S60" s="40" t="inlineStr"/>
      <c r="T60" s="41" t="inlineStr">
        <is>
          <t>кор</t>
        </is>
      </c>
      <c r="U60" s="367" t="n">
        <v>45</v>
      </c>
      <c r="V60" s="368">
        <f>IFERROR(IF(U60="","",U60),"")</f>
        <v/>
      </c>
      <c r="W60" s="42">
        <f>IFERROR(IF(U60="","",U60*0.00855),"")</f>
        <v/>
      </c>
      <c r="X60" s="69" t="inlineStr"/>
      <c r="Y60" s="70" t="inlineStr"/>
      <c r="AB60" s="92" t="inlineStr">
        <is>
          <t>ЗПФ</t>
        </is>
      </c>
    </row>
    <row r="61">
      <c r="A61" s="17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369" t="n"/>
      <c r="M61" s="370" t="inlineStr">
        <is>
          <t>Итого</t>
        </is>
      </c>
      <c r="N61" s="340" t="n"/>
      <c r="O61" s="340" t="n"/>
      <c r="P61" s="340" t="n"/>
      <c r="Q61" s="340" t="n"/>
      <c r="R61" s="340" t="n"/>
      <c r="S61" s="341" t="n"/>
      <c r="T61" s="43" t="inlineStr">
        <is>
          <t>кор</t>
        </is>
      </c>
      <c r="U61" s="371">
        <f>IFERROR(SUM(U59:U60),"0")</f>
        <v/>
      </c>
      <c r="V61" s="371">
        <f>IFERROR(SUM(V59:V60),"0")</f>
        <v/>
      </c>
      <c r="W61" s="371">
        <f>IFERROR(IF(W59="",0,W59),"0")+IFERROR(IF(W60="",0,W60),"0")</f>
        <v/>
      </c>
      <c r="X61" s="372" t="n"/>
      <c r="Y61" s="372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9" t="n"/>
      <c r="M62" s="370" t="inlineStr">
        <is>
          <t>Итого</t>
        </is>
      </c>
      <c r="N62" s="340" t="n"/>
      <c r="O62" s="340" t="n"/>
      <c r="P62" s="340" t="n"/>
      <c r="Q62" s="340" t="n"/>
      <c r="R62" s="340" t="n"/>
      <c r="S62" s="341" t="n"/>
      <c r="T62" s="43" t="inlineStr">
        <is>
          <t>кг</t>
        </is>
      </c>
      <c r="U62" s="371">
        <f>IFERROR(SUMPRODUCT(U59:U60*H59:H60),"0")</f>
        <v/>
      </c>
      <c r="V62" s="371">
        <f>IFERROR(SUMPRODUCT(V59:V60*H59:H60),"0")</f>
        <v/>
      </c>
      <c r="W62" s="43" t="n"/>
      <c r="X62" s="372" t="n"/>
      <c r="Y62" s="372" t="n"/>
    </row>
    <row r="63" ht="13.8" customHeight="1">
      <c r="A63" s="180" t="inlineStr">
        <is>
          <t>Бельмеши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80" t="n"/>
      <c r="Y63" s="180" t="n"/>
    </row>
    <row r="64" ht="13.8" customHeight="1">
      <c r="A64" s="181" t="inlineStr">
        <is>
          <t>Снеки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81" t="n"/>
      <c r="Y64" s="181" t="n"/>
    </row>
    <row r="65" ht="13.8" customHeight="1">
      <c r="A65" s="64" t="inlineStr">
        <is>
          <t>SU002560</t>
        </is>
      </c>
      <c r="B65" s="64" t="inlineStr">
        <is>
          <t>P002878</t>
        </is>
      </c>
      <c r="C65" s="37" t="n">
        <v>4301135113</v>
      </c>
      <c r="D65" s="176" t="n">
        <v>4607111033659</v>
      </c>
      <c r="E65" s="332" t="n"/>
      <c r="F65" s="364" t="n">
        <v>0.3</v>
      </c>
      <c r="G65" s="38" t="n">
        <v>12</v>
      </c>
      <c r="H65" s="364" t="n">
        <v>3.6</v>
      </c>
      <c r="I65" s="364" t="n">
        <v>4.3036</v>
      </c>
      <c r="J65" s="38" t="n">
        <v>70</v>
      </c>
      <c r="K65" s="39" t="inlineStr">
        <is>
          <t>МГ</t>
        </is>
      </c>
      <c r="L65" s="38" t="n">
        <v>180</v>
      </c>
      <c r="M65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5" s="366" t="n"/>
      <c r="O65" s="366" t="n"/>
      <c r="P65" s="366" t="n"/>
      <c r="Q65" s="332" t="n"/>
      <c r="R65" s="40" t="inlineStr"/>
      <c r="S65" s="40" t="inlineStr"/>
      <c r="T65" s="41" t="inlineStr">
        <is>
          <t>кор</t>
        </is>
      </c>
      <c r="U65" s="367" t="n">
        <v>5</v>
      </c>
      <c r="V65" s="368">
        <f>IFERROR(IF(U65="","",U65),"")</f>
        <v/>
      </c>
      <c r="W65" s="42">
        <f>IFERROR(IF(U65="","",U65*0.01788),"")</f>
        <v/>
      </c>
      <c r="X65" s="69" t="inlineStr"/>
      <c r="Y65" s="70" t="inlineStr"/>
      <c r="AB65" s="93" t="inlineStr">
        <is>
          <t>ПГП</t>
        </is>
      </c>
    </row>
    <row r="66">
      <c r="A66" s="17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369" t="n"/>
      <c r="M66" s="370" t="inlineStr">
        <is>
          <t>Итого</t>
        </is>
      </c>
      <c r="N66" s="340" t="n"/>
      <c r="O66" s="340" t="n"/>
      <c r="P66" s="340" t="n"/>
      <c r="Q66" s="340" t="n"/>
      <c r="R66" s="340" t="n"/>
      <c r="S66" s="341" t="n"/>
      <c r="T66" s="43" t="inlineStr">
        <is>
          <t>кор</t>
        </is>
      </c>
      <c r="U66" s="371">
        <f>IFERROR(SUM(U65:U65),"0")</f>
        <v/>
      </c>
      <c r="V66" s="371">
        <f>IFERROR(SUM(V65:V65),"0")</f>
        <v/>
      </c>
      <c r="W66" s="371">
        <f>IFERROR(IF(W65="",0,W65),"0")</f>
        <v/>
      </c>
      <c r="X66" s="372" t="n"/>
      <c r="Y66" s="372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9" t="n"/>
      <c r="M67" s="370" t="inlineStr">
        <is>
          <t>Итого</t>
        </is>
      </c>
      <c r="N67" s="340" t="n"/>
      <c r="O67" s="340" t="n"/>
      <c r="P67" s="340" t="n"/>
      <c r="Q67" s="340" t="n"/>
      <c r="R67" s="340" t="n"/>
      <c r="S67" s="341" t="n"/>
      <c r="T67" s="43" t="inlineStr">
        <is>
          <t>кг</t>
        </is>
      </c>
      <c r="U67" s="371">
        <f>IFERROR(SUMPRODUCT(U65:U65*H65:H65),"0")</f>
        <v/>
      </c>
      <c r="V67" s="371">
        <f>IFERROR(SUMPRODUCT(V65:V65*H65:H65),"0")</f>
        <v/>
      </c>
      <c r="W67" s="43" t="n"/>
      <c r="X67" s="372" t="n"/>
      <c r="Y67" s="372" t="n"/>
    </row>
    <row r="68" ht="13.8" customHeight="1">
      <c r="A68" s="180" t="inlineStr">
        <is>
          <t>Крылышки ГШ</t>
        </is>
      </c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80" t="n"/>
      <c r="Y68" s="180" t="n"/>
    </row>
    <row r="69" ht="13.8" customHeight="1">
      <c r="A69" s="181" t="inlineStr">
        <is>
          <t>Крылья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81" t="n"/>
      <c r="Y69" s="181" t="n"/>
    </row>
    <row r="70" ht="13.8" customHeight="1">
      <c r="A70" s="64" t="inlineStr">
        <is>
          <t>SU002564</t>
        </is>
      </c>
      <c r="B70" s="64" t="inlineStr">
        <is>
          <t>P002882</t>
        </is>
      </c>
      <c r="C70" s="37" t="n">
        <v>4301131012</v>
      </c>
      <c r="D70" s="176" t="n">
        <v>4607111034137</v>
      </c>
      <c r="E70" s="332" t="n"/>
      <c r="F70" s="364" t="n">
        <v>0.3</v>
      </c>
      <c r="G70" s="38" t="n">
        <v>12</v>
      </c>
      <c r="H70" s="364" t="n">
        <v>3.6</v>
      </c>
      <c r="I70" s="364" t="n">
        <v>4.3036</v>
      </c>
      <c r="J70" s="38" t="n">
        <v>70</v>
      </c>
      <c r="K70" s="39" t="inlineStr">
        <is>
          <t>МГ</t>
        </is>
      </c>
      <c r="L70" s="38" t="n">
        <v>180</v>
      </c>
      <c r="M70" s="391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0" s="366" t="n"/>
      <c r="O70" s="366" t="n"/>
      <c r="P70" s="366" t="n"/>
      <c r="Q70" s="332" t="n"/>
      <c r="R70" s="40" t="inlineStr"/>
      <c r="S70" s="40" t="inlineStr"/>
      <c r="T70" s="41" t="inlineStr">
        <is>
          <t>кор</t>
        </is>
      </c>
      <c r="U70" s="367" t="n">
        <v>10</v>
      </c>
      <c r="V70" s="368">
        <f>IFERROR(IF(U70="","",U70),"")</f>
        <v/>
      </c>
      <c r="W70" s="42">
        <f>IFERROR(IF(U70="","",U70*0.01788),"")</f>
        <v/>
      </c>
      <c r="X70" s="69" t="inlineStr"/>
      <c r="Y70" s="70" t="inlineStr"/>
      <c r="AB70" s="94" t="inlineStr">
        <is>
          <t>ПГП</t>
        </is>
      </c>
    </row>
    <row r="71" ht="13.8" customHeight="1">
      <c r="A71" s="64" t="inlineStr">
        <is>
          <t>SU002563</t>
        </is>
      </c>
      <c r="B71" s="64" t="inlineStr">
        <is>
          <t>P002881</t>
        </is>
      </c>
      <c r="C71" s="37" t="n">
        <v>4301131011</v>
      </c>
      <c r="D71" s="176" t="n">
        <v>4607111034120</v>
      </c>
      <c r="E71" s="332" t="n"/>
      <c r="F71" s="364" t="n">
        <v>0.3</v>
      </c>
      <c r="G71" s="38" t="n">
        <v>12</v>
      </c>
      <c r="H71" s="364" t="n">
        <v>3.6</v>
      </c>
      <c r="I71" s="364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1" s="366" t="n"/>
      <c r="O71" s="366" t="n"/>
      <c r="P71" s="366" t="n"/>
      <c r="Q71" s="332" t="n"/>
      <c r="R71" s="40" t="inlineStr"/>
      <c r="S71" s="40" t="inlineStr"/>
      <c r="T71" s="41" t="inlineStr">
        <is>
          <t>кор</t>
        </is>
      </c>
      <c r="U71" s="367" t="n">
        <v>15</v>
      </c>
      <c r="V71" s="368">
        <f>IFERROR(IF(U71="","",U71),"")</f>
        <v/>
      </c>
      <c r="W71" s="42">
        <f>IFERROR(IF(U71="","",U71*0.01788),"")</f>
        <v/>
      </c>
      <c r="X71" s="69" t="inlineStr"/>
      <c r="Y71" s="70" t="inlineStr"/>
      <c r="AB71" s="95" t="inlineStr">
        <is>
          <t>ПГП</t>
        </is>
      </c>
    </row>
    <row r="72">
      <c r="A72" s="17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369" t="n"/>
      <c r="M72" s="370" t="inlineStr">
        <is>
          <t>Итого</t>
        </is>
      </c>
      <c r="N72" s="340" t="n"/>
      <c r="O72" s="340" t="n"/>
      <c r="P72" s="340" t="n"/>
      <c r="Q72" s="340" t="n"/>
      <c r="R72" s="340" t="n"/>
      <c r="S72" s="341" t="n"/>
      <c r="T72" s="43" t="inlineStr">
        <is>
          <t>кор</t>
        </is>
      </c>
      <c r="U72" s="371">
        <f>IFERROR(SUM(U70:U71),"0")</f>
        <v/>
      </c>
      <c r="V72" s="371">
        <f>IFERROR(SUM(V70:V71),"0")</f>
        <v/>
      </c>
      <c r="W72" s="371">
        <f>IFERROR(IF(W70="",0,W70),"0")+IFERROR(IF(W71="",0,W71),"0")</f>
        <v/>
      </c>
      <c r="X72" s="372" t="n"/>
      <c r="Y72" s="372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9" t="n"/>
      <c r="M73" s="370" t="inlineStr">
        <is>
          <t>Итого</t>
        </is>
      </c>
      <c r="N73" s="340" t="n"/>
      <c r="O73" s="340" t="n"/>
      <c r="P73" s="340" t="n"/>
      <c r="Q73" s="340" t="n"/>
      <c r="R73" s="340" t="n"/>
      <c r="S73" s="341" t="n"/>
      <c r="T73" s="43" t="inlineStr">
        <is>
          <t>кг</t>
        </is>
      </c>
      <c r="U73" s="371">
        <f>IFERROR(SUMPRODUCT(U70:U71*H70:H71),"0")</f>
        <v/>
      </c>
      <c r="V73" s="371">
        <f>IFERROR(SUMPRODUCT(V70:V71*H70:H71),"0")</f>
        <v/>
      </c>
      <c r="W73" s="43" t="n"/>
      <c r="X73" s="372" t="n"/>
      <c r="Y73" s="372" t="n"/>
    </row>
    <row r="74" ht="13.8" customHeight="1">
      <c r="A74" s="180" t="inlineStr">
        <is>
          <t>Чебупели</t>
        </is>
      </c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80" t="n"/>
      <c r="Y74" s="180" t="n"/>
    </row>
    <row r="75" ht="13.8" customHeight="1">
      <c r="A75" s="181" t="inlineStr">
        <is>
          <t>Снеки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81" t="n"/>
      <c r="Y75" s="181" t="n"/>
    </row>
    <row r="76" ht="13.8" customHeight="1">
      <c r="A76" s="64" t="inlineStr">
        <is>
          <t>SU002293</t>
        </is>
      </c>
      <c r="B76" s="64" t="inlineStr">
        <is>
          <t>P002566</t>
        </is>
      </c>
      <c r="C76" s="37" t="n">
        <v>4301135053</v>
      </c>
      <c r="D76" s="176" t="n">
        <v>4607111036407</v>
      </c>
      <c r="E76" s="332" t="n"/>
      <c r="F76" s="364" t="n">
        <v>0.3</v>
      </c>
      <c r="G76" s="38" t="n">
        <v>14</v>
      </c>
      <c r="H76" s="364" t="n">
        <v>4.2</v>
      </c>
      <c r="I76" s="364" t="n">
        <v>4.5292</v>
      </c>
      <c r="J76" s="38" t="n">
        <v>70</v>
      </c>
      <c r="K76" s="39" t="inlineStr">
        <is>
          <t>МГ</t>
        </is>
      </c>
      <c r="L76" s="38" t="n">
        <v>180</v>
      </c>
      <c r="M76" s="393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6" s="366" t="n"/>
      <c r="O76" s="366" t="n"/>
      <c r="P76" s="366" t="n"/>
      <c r="Q76" s="332" t="n"/>
      <c r="R76" s="40" t="inlineStr"/>
      <c r="S76" s="40" t="inlineStr"/>
      <c r="T76" s="41" t="inlineStr">
        <is>
          <t>кор</t>
        </is>
      </c>
      <c r="U76" s="367" t="n">
        <v>8</v>
      </c>
      <c r="V76" s="368">
        <f>IFERROR(IF(U76="","",U76),"")</f>
        <v/>
      </c>
      <c r="W76" s="42">
        <f>IFERROR(IF(U76="","",U76*0.01788),"")</f>
        <v/>
      </c>
      <c r="X76" s="69" t="inlineStr"/>
      <c r="Y76" s="70" t="inlineStr"/>
      <c r="AB76" s="96" t="inlineStr">
        <is>
          <t>ПГП</t>
        </is>
      </c>
    </row>
    <row r="77" ht="13.8" customHeight="1">
      <c r="A77" s="64" t="inlineStr">
        <is>
          <t>SU002568</t>
        </is>
      </c>
      <c r="B77" s="64" t="inlineStr">
        <is>
          <t>P002892</t>
        </is>
      </c>
      <c r="C77" s="37" t="n">
        <v>4301135122</v>
      </c>
      <c r="D77" s="176" t="n">
        <v>4607111033628</v>
      </c>
      <c r="E77" s="332" t="n"/>
      <c r="F77" s="364" t="n">
        <v>0.3</v>
      </c>
      <c r="G77" s="38" t="n">
        <v>12</v>
      </c>
      <c r="H77" s="364" t="n">
        <v>3.6</v>
      </c>
      <c r="I77" s="364" t="n">
        <v>4.3036</v>
      </c>
      <c r="J77" s="38" t="n">
        <v>70</v>
      </c>
      <c r="K77" s="39" t="inlineStr">
        <is>
          <t>МГ</t>
        </is>
      </c>
      <c r="L77" s="38" t="n">
        <v>180</v>
      </c>
      <c r="M77" s="394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7" s="366" t="n"/>
      <c r="O77" s="366" t="n"/>
      <c r="P77" s="366" t="n"/>
      <c r="Q77" s="332" t="n"/>
      <c r="R77" s="40" t="inlineStr"/>
      <c r="S77" s="40" t="inlineStr"/>
      <c r="T77" s="41" t="inlineStr">
        <is>
          <t>кор</t>
        </is>
      </c>
      <c r="U77" s="367" t="n">
        <v>15</v>
      </c>
      <c r="V77" s="368">
        <f>IFERROR(IF(U77="","",U77),"")</f>
        <v/>
      </c>
      <c r="W77" s="42">
        <f>IFERROR(IF(U77="","",U77*0.01788),"")</f>
        <v/>
      </c>
      <c r="X77" s="69" t="inlineStr"/>
      <c r="Y77" s="70" t="inlineStr"/>
      <c r="AB77" s="97" t="inlineStr">
        <is>
          <t>ПГП</t>
        </is>
      </c>
    </row>
    <row r="78" ht="13.8" customHeight="1">
      <c r="A78" s="64" t="inlineStr">
        <is>
          <t>SU000419</t>
        </is>
      </c>
      <c r="B78" s="64" t="inlineStr">
        <is>
          <t>P000419</t>
        </is>
      </c>
      <c r="C78" s="37" t="n">
        <v>4301130400</v>
      </c>
      <c r="D78" s="176" t="n">
        <v>4607111033451</v>
      </c>
      <c r="E78" s="332" t="n"/>
      <c r="F78" s="364" t="n">
        <v>0.3</v>
      </c>
      <c r="G78" s="38" t="n">
        <v>12</v>
      </c>
      <c r="H78" s="364" t="n">
        <v>3.6</v>
      </c>
      <c r="I78" s="364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5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8" s="366" t="n"/>
      <c r="O78" s="366" t="n"/>
      <c r="P78" s="366" t="n"/>
      <c r="Q78" s="332" t="n"/>
      <c r="R78" s="40" t="inlineStr"/>
      <c r="S78" s="40" t="inlineStr"/>
      <c r="T78" s="41" t="inlineStr">
        <is>
          <t>кор</t>
        </is>
      </c>
      <c r="U78" s="367" t="n">
        <v>30</v>
      </c>
      <c r="V78" s="368">
        <f>IFERROR(IF(U78="","",U78),"")</f>
        <v/>
      </c>
      <c r="W78" s="42">
        <f>IFERROR(IF(U78="","",U78*0.01788),"")</f>
        <v/>
      </c>
      <c r="X78" s="69" t="inlineStr"/>
      <c r="Y78" s="70" t="inlineStr"/>
      <c r="AB78" s="98" t="inlineStr">
        <is>
          <t>ПГП</t>
        </is>
      </c>
    </row>
    <row r="79" ht="13.8" customHeight="1">
      <c r="A79" s="64" t="inlineStr">
        <is>
          <t>SU002572</t>
        </is>
      </c>
      <c r="B79" s="64" t="inlineStr">
        <is>
          <t>P002888</t>
        </is>
      </c>
      <c r="C79" s="37" t="n">
        <v>4301135120</v>
      </c>
      <c r="D79" s="176" t="n">
        <v>4607111035141</v>
      </c>
      <c r="E79" s="332" t="n"/>
      <c r="F79" s="364" t="n">
        <v>0.3</v>
      </c>
      <c r="G79" s="38" t="n">
        <v>12</v>
      </c>
      <c r="H79" s="364" t="n">
        <v>3.6</v>
      </c>
      <c r="I79" s="364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6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79" s="366" t="n"/>
      <c r="O79" s="366" t="n"/>
      <c r="P79" s="366" t="n"/>
      <c r="Q79" s="332" t="n"/>
      <c r="R79" s="40" t="inlineStr"/>
      <c r="S79" s="40" t="inlineStr"/>
      <c r="T79" s="41" t="inlineStr">
        <is>
          <t>кор</t>
        </is>
      </c>
      <c r="U79" s="367" t="n">
        <v>0</v>
      </c>
      <c r="V79" s="368">
        <f>IFERROR(IF(U79="","",U79),"")</f>
        <v/>
      </c>
      <c r="W79" s="42">
        <f>IFERROR(IF(U79="","",U79*0.01788),"")</f>
        <v/>
      </c>
      <c r="X79" s="69" t="inlineStr"/>
      <c r="Y79" s="70" t="inlineStr"/>
      <c r="AB79" s="99" t="inlineStr">
        <is>
          <t>ПГП</t>
        </is>
      </c>
    </row>
    <row r="80" ht="13.8" customHeight="1">
      <c r="A80" s="64" t="inlineStr">
        <is>
          <t>SU002571</t>
        </is>
      </c>
      <c r="B80" s="64" t="inlineStr">
        <is>
          <t>P002876</t>
        </is>
      </c>
      <c r="C80" s="37" t="n">
        <v>4301135111</v>
      </c>
      <c r="D80" s="176" t="n">
        <v>4607111035028</v>
      </c>
      <c r="E80" s="332" t="n"/>
      <c r="F80" s="364" t="n">
        <v>0.48</v>
      </c>
      <c r="G80" s="38" t="n">
        <v>8</v>
      </c>
      <c r="H80" s="364" t="n">
        <v>3.84</v>
      </c>
      <c r="I80" s="364" t="n">
        <v>4.4488</v>
      </c>
      <c r="J80" s="38" t="n">
        <v>70</v>
      </c>
      <c r="K80" s="39" t="inlineStr">
        <is>
          <t>МГ</t>
        </is>
      </c>
      <c r="L80" s="38" t="n">
        <v>180</v>
      </c>
      <c r="M80" s="397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0" s="366" t="n"/>
      <c r="O80" s="366" t="n"/>
      <c r="P80" s="366" t="n"/>
      <c r="Q80" s="332" t="n"/>
      <c r="R80" s="40" t="inlineStr"/>
      <c r="S80" s="40" t="inlineStr"/>
      <c r="T80" s="41" t="inlineStr">
        <is>
          <t>кор</t>
        </is>
      </c>
      <c r="U80" s="367" t="n">
        <v>5</v>
      </c>
      <c r="V80" s="368">
        <f>IFERROR(IF(U80="","",U80),"")</f>
        <v/>
      </c>
      <c r="W80" s="42">
        <f>IFERROR(IF(U80="","",U80*0.01788),"")</f>
        <v/>
      </c>
      <c r="X80" s="69" t="inlineStr"/>
      <c r="Y80" s="70" t="inlineStr"/>
      <c r="AB80" s="100" t="inlineStr">
        <is>
          <t>ПГП</t>
        </is>
      </c>
    </row>
    <row r="81" ht="13.8" customHeight="1">
      <c r="A81" s="64" t="inlineStr">
        <is>
          <t>SU002559</t>
        </is>
      </c>
      <c r="B81" s="64" t="inlineStr">
        <is>
          <t>P002874</t>
        </is>
      </c>
      <c r="C81" s="37" t="n">
        <v>4301135109</v>
      </c>
      <c r="D81" s="176" t="n">
        <v>4607111033444</v>
      </c>
      <c r="E81" s="332" t="n"/>
      <c r="F81" s="364" t="n">
        <v>0.3</v>
      </c>
      <c r="G81" s="38" t="n">
        <v>12</v>
      </c>
      <c r="H81" s="364" t="n">
        <v>3.6</v>
      </c>
      <c r="I81" s="364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8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1" s="366" t="n"/>
      <c r="O81" s="366" t="n"/>
      <c r="P81" s="366" t="n"/>
      <c r="Q81" s="332" t="n"/>
      <c r="R81" s="40" t="inlineStr"/>
      <c r="S81" s="40" t="inlineStr"/>
      <c r="T81" s="41" t="inlineStr">
        <is>
          <t>кор</t>
        </is>
      </c>
      <c r="U81" s="367" t="n">
        <v>55</v>
      </c>
      <c r="V81" s="368">
        <f>IFERROR(IF(U81="","",U81),"")</f>
        <v/>
      </c>
      <c r="W81" s="42">
        <f>IFERROR(IF(U81="","",U81*0.01788),"")</f>
        <v/>
      </c>
      <c r="X81" s="69" t="inlineStr"/>
      <c r="Y81" s="70" t="inlineStr"/>
      <c r="AB81" s="101" t="inlineStr">
        <is>
          <t>ПГП</t>
        </is>
      </c>
    </row>
    <row r="82">
      <c r="A82" s="17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369" t="n"/>
      <c r="M82" s="370" t="inlineStr">
        <is>
          <t>Итого</t>
        </is>
      </c>
      <c r="N82" s="340" t="n"/>
      <c r="O82" s="340" t="n"/>
      <c r="P82" s="340" t="n"/>
      <c r="Q82" s="340" t="n"/>
      <c r="R82" s="340" t="n"/>
      <c r="S82" s="341" t="n"/>
      <c r="T82" s="43" t="inlineStr">
        <is>
          <t>кор</t>
        </is>
      </c>
      <c r="U82" s="371">
        <f>IFERROR(SUM(U76:U81),"0")</f>
        <v/>
      </c>
      <c r="V82" s="371">
        <f>IFERROR(SUM(V76:V81),"0")</f>
        <v/>
      </c>
      <c r="W82" s="371">
        <f>IFERROR(IF(W76="",0,W76),"0")+IFERROR(IF(W77="",0,W77),"0")+IFERROR(IF(W78="",0,W78),"0")+IFERROR(IF(W79="",0,W79),"0")+IFERROR(IF(W80="",0,W80),"0")+IFERROR(IF(W81="",0,W81),"0")</f>
        <v/>
      </c>
      <c r="X82" s="372" t="n"/>
      <c r="Y82" s="3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9" t="n"/>
      <c r="M83" s="370" t="inlineStr">
        <is>
          <t>Итого</t>
        </is>
      </c>
      <c r="N83" s="340" t="n"/>
      <c r="O83" s="340" t="n"/>
      <c r="P83" s="340" t="n"/>
      <c r="Q83" s="340" t="n"/>
      <c r="R83" s="340" t="n"/>
      <c r="S83" s="341" t="n"/>
      <c r="T83" s="43" t="inlineStr">
        <is>
          <t>кг</t>
        </is>
      </c>
      <c r="U83" s="371">
        <f>IFERROR(SUMPRODUCT(U76:U81*H76:H81),"0")</f>
        <v/>
      </c>
      <c r="V83" s="371">
        <f>IFERROR(SUMPRODUCT(V76:V81*H76:H81),"0")</f>
        <v/>
      </c>
      <c r="W83" s="43" t="n"/>
      <c r="X83" s="372" t="n"/>
      <c r="Y83" s="372" t="n"/>
    </row>
    <row r="84" ht="13.8" customHeight="1">
      <c r="A84" s="180" t="inlineStr">
        <is>
          <t>Чебуреки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80" t="n"/>
      <c r="Y84" s="180" t="n"/>
    </row>
    <row r="85" ht="13.8" customHeight="1">
      <c r="A85" s="181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81" t="n"/>
      <c r="Y85" s="181" t="n"/>
    </row>
    <row r="86" ht="13.8" customHeight="1">
      <c r="A86" s="64" t="inlineStr">
        <is>
          <t>SU002573</t>
        </is>
      </c>
      <c r="B86" s="64" t="inlineStr">
        <is>
          <t>P002893</t>
        </is>
      </c>
      <c r="C86" s="37" t="n">
        <v>4301136013</v>
      </c>
      <c r="D86" s="176" t="n">
        <v>4607025784012</v>
      </c>
      <c r="E86" s="332" t="n"/>
      <c r="F86" s="364" t="n">
        <v>0.09</v>
      </c>
      <c r="G86" s="38" t="n">
        <v>24</v>
      </c>
      <c r="H86" s="364" t="n">
        <v>2.16</v>
      </c>
      <c r="I86" s="364" t="n">
        <v>2.4912</v>
      </c>
      <c r="J86" s="38" t="n">
        <v>126</v>
      </c>
      <c r="K86" s="39" t="inlineStr">
        <is>
          <t>МГ</t>
        </is>
      </c>
      <c r="L86" s="38" t="n">
        <v>180</v>
      </c>
      <c r="M86" s="399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6" s="366" t="n"/>
      <c r="O86" s="366" t="n"/>
      <c r="P86" s="366" t="n"/>
      <c r="Q86" s="332" t="n"/>
      <c r="R86" s="40" t="inlineStr"/>
      <c r="S86" s="40" t="inlineStr"/>
      <c r="T86" s="41" t="inlineStr">
        <is>
          <t>кор</t>
        </is>
      </c>
      <c r="U86" s="367" t="n">
        <v>10</v>
      </c>
      <c r="V86" s="368">
        <f>IFERROR(IF(U86="","",U86),"")</f>
        <v/>
      </c>
      <c r="W86" s="42">
        <f>IFERROR(IF(U86="","",U86*0.00936),"")</f>
        <v/>
      </c>
      <c r="X86" s="69" t="inlineStr"/>
      <c r="Y86" s="70" t="inlineStr"/>
      <c r="AB86" s="102" t="inlineStr">
        <is>
          <t>ПГП</t>
        </is>
      </c>
    </row>
    <row r="87" ht="13.8" customHeight="1">
      <c r="A87" s="64" t="inlineStr">
        <is>
          <t>SU002558</t>
        </is>
      </c>
      <c r="B87" s="64" t="inlineStr">
        <is>
          <t>P002889</t>
        </is>
      </c>
      <c r="C87" s="37" t="n">
        <v>4301136012</v>
      </c>
      <c r="D87" s="176" t="n">
        <v>4607025784319</v>
      </c>
      <c r="E87" s="332" t="n"/>
      <c r="F87" s="364" t="n">
        <v>0.36</v>
      </c>
      <c r="G87" s="38" t="n">
        <v>10</v>
      </c>
      <c r="H87" s="364" t="n">
        <v>3.6</v>
      </c>
      <c r="I87" s="364" t="n">
        <v>4.244</v>
      </c>
      <c r="J87" s="38" t="n">
        <v>70</v>
      </c>
      <c r="K87" s="39" t="inlineStr">
        <is>
          <t>МГ</t>
        </is>
      </c>
      <c r="L87" s="38" t="n">
        <v>180</v>
      </c>
      <c r="M87" s="400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7" s="366" t="n"/>
      <c r="O87" s="366" t="n"/>
      <c r="P87" s="366" t="n"/>
      <c r="Q87" s="332" t="n"/>
      <c r="R87" s="40" t="inlineStr"/>
      <c r="S87" s="40" t="inlineStr"/>
      <c r="T87" s="41" t="inlineStr">
        <is>
          <t>кор</t>
        </is>
      </c>
      <c r="U87" s="367" t="n">
        <v>0</v>
      </c>
      <c r="V87" s="368">
        <f>IFERROR(IF(U87="","",U87),"")</f>
        <v/>
      </c>
      <c r="W87" s="42">
        <f>IFERROR(IF(U87="","",U87*0.01788),"")</f>
        <v/>
      </c>
      <c r="X87" s="69" t="inlineStr"/>
      <c r="Y87" s="70" t="inlineStr"/>
      <c r="AB87" s="103" t="inlineStr">
        <is>
          <t>ПГП</t>
        </is>
      </c>
    </row>
    <row r="88" ht="13.8" customHeight="1">
      <c r="A88" s="64" t="inlineStr">
        <is>
          <t>SU002570</t>
        </is>
      </c>
      <c r="B88" s="64" t="inlineStr">
        <is>
          <t>P002894</t>
        </is>
      </c>
      <c r="C88" s="37" t="n">
        <v>4301136014</v>
      </c>
      <c r="D88" s="176" t="n">
        <v>4607111035370</v>
      </c>
      <c r="E88" s="332" t="n"/>
      <c r="F88" s="364" t="n">
        <v>0.14</v>
      </c>
      <c r="G88" s="38" t="n">
        <v>22</v>
      </c>
      <c r="H88" s="364" t="n">
        <v>3.08</v>
      </c>
      <c r="I88" s="364" t="n">
        <v>3.464</v>
      </c>
      <c r="J88" s="38" t="n">
        <v>84</v>
      </c>
      <c r="K88" s="39" t="inlineStr">
        <is>
          <t>МГ</t>
        </is>
      </c>
      <c r="L88" s="38" t="n">
        <v>180</v>
      </c>
      <c r="M88" s="401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8" s="366" t="n"/>
      <c r="O88" s="366" t="n"/>
      <c r="P88" s="366" t="n"/>
      <c r="Q88" s="332" t="n"/>
      <c r="R88" s="40" t="inlineStr"/>
      <c r="S88" s="40" t="inlineStr"/>
      <c r="T88" s="41" t="inlineStr">
        <is>
          <t>кор</t>
        </is>
      </c>
      <c r="U88" s="367" t="n">
        <v>15</v>
      </c>
      <c r="V88" s="368">
        <f>IFERROR(IF(U88="","",U88),"")</f>
        <v/>
      </c>
      <c r="W88" s="42">
        <f>IFERROR(IF(U88="","",U88*0.0155),"")</f>
        <v/>
      </c>
      <c r="X88" s="69" t="inlineStr"/>
      <c r="Y88" s="70" t="inlineStr"/>
      <c r="AB88" s="104" t="inlineStr">
        <is>
          <t>ПГП</t>
        </is>
      </c>
    </row>
    <row r="89">
      <c r="A89" s="17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369" t="n"/>
      <c r="M89" s="370" t="inlineStr">
        <is>
          <t>Итого</t>
        </is>
      </c>
      <c r="N89" s="340" t="n"/>
      <c r="O89" s="340" t="n"/>
      <c r="P89" s="340" t="n"/>
      <c r="Q89" s="340" t="n"/>
      <c r="R89" s="340" t="n"/>
      <c r="S89" s="341" t="n"/>
      <c r="T89" s="43" t="inlineStr">
        <is>
          <t>кор</t>
        </is>
      </c>
      <c r="U89" s="371">
        <f>IFERROR(SUM(U86:U88),"0")</f>
        <v/>
      </c>
      <c r="V89" s="371">
        <f>IFERROR(SUM(V86:V88),"0")</f>
        <v/>
      </c>
      <c r="W89" s="371">
        <f>IFERROR(IF(W86="",0,W86),"0")+IFERROR(IF(W87="",0,W87),"0")+IFERROR(IF(W88="",0,W88),"0")</f>
        <v/>
      </c>
      <c r="X89" s="372" t="n"/>
      <c r="Y89" s="37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9" t="n"/>
      <c r="M90" s="370" t="inlineStr">
        <is>
          <t>Итого</t>
        </is>
      </c>
      <c r="N90" s="340" t="n"/>
      <c r="O90" s="340" t="n"/>
      <c r="P90" s="340" t="n"/>
      <c r="Q90" s="340" t="n"/>
      <c r="R90" s="340" t="n"/>
      <c r="S90" s="341" t="n"/>
      <c r="T90" s="43" t="inlineStr">
        <is>
          <t>кг</t>
        </is>
      </c>
      <c r="U90" s="371">
        <f>IFERROR(SUMPRODUCT(U86:U88*H86:H88),"0")</f>
        <v/>
      </c>
      <c r="V90" s="371">
        <f>IFERROR(SUMPRODUCT(V86:V88*H86:H88),"0")</f>
        <v/>
      </c>
      <c r="W90" s="43" t="n"/>
      <c r="X90" s="372" t="n"/>
      <c r="Y90" s="372" t="n"/>
    </row>
    <row r="91" ht="13.8" customHeight="1">
      <c r="A91" s="180" t="inlineStr">
        <is>
          <t>Бульмени ГШ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80" t="n"/>
      <c r="Y91" s="180" t="n"/>
    </row>
    <row r="92" ht="13.8" customHeight="1">
      <c r="A92" s="181" t="inlineStr">
        <is>
          <t>Пельмени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81" t="n"/>
      <c r="Y92" s="181" t="n"/>
    </row>
    <row r="93" ht="13.8" customHeight="1">
      <c r="A93" s="64" t="inlineStr">
        <is>
          <t>SU002626</t>
        </is>
      </c>
      <c r="B93" s="64" t="inlineStr">
        <is>
          <t>P002959</t>
        </is>
      </c>
      <c r="C93" s="37" t="n">
        <v>4301070906</v>
      </c>
      <c r="D93" s="176" t="n">
        <v>4607111033970</v>
      </c>
      <c r="E93" s="332" t="n"/>
      <c r="F93" s="364" t="n">
        <v>0.43</v>
      </c>
      <c r="G93" s="38" t="n">
        <v>16</v>
      </c>
      <c r="H93" s="364" t="n">
        <v>6.88</v>
      </c>
      <c r="I93" s="364" t="n">
        <v>7.1996</v>
      </c>
      <c r="J93" s="38" t="n">
        <v>84</v>
      </c>
      <c r="K93" s="39" t="inlineStr">
        <is>
          <t>МГ</t>
        </is>
      </c>
      <c r="L93" s="38" t="n">
        <v>150</v>
      </c>
      <c r="M93" s="402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3" s="366" t="n"/>
      <c r="O93" s="366" t="n"/>
      <c r="P93" s="366" t="n"/>
      <c r="Q93" s="332" t="n"/>
      <c r="R93" s="40" t="inlineStr"/>
      <c r="S93" s="40" t="inlineStr"/>
      <c r="T93" s="41" t="inlineStr">
        <is>
          <t>кор</t>
        </is>
      </c>
      <c r="U93" s="367" t="n">
        <v>20</v>
      </c>
      <c r="V93" s="368">
        <f>IFERROR(IF(U93="","",U93),"")</f>
        <v/>
      </c>
      <c r="W93" s="42">
        <f>IFERROR(IF(U93="","",U93*0.0155),"")</f>
        <v/>
      </c>
      <c r="X93" s="69" t="inlineStr"/>
      <c r="Y93" s="70" t="inlineStr"/>
      <c r="AB93" s="105" t="inlineStr">
        <is>
          <t>ЗПФ</t>
        </is>
      </c>
    </row>
    <row r="94" ht="13.8" customHeight="1">
      <c r="A94" s="64" t="inlineStr">
        <is>
          <t>SU002627</t>
        </is>
      </c>
      <c r="B94" s="64" t="inlineStr">
        <is>
          <t>P002960</t>
        </is>
      </c>
      <c r="C94" s="37" t="n">
        <v>4301070907</v>
      </c>
      <c r="D94" s="176" t="n">
        <v>4607111034144</v>
      </c>
      <c r="E94" s="332" t="n"/>
      <c r="F94" s="364" t="n">
        <v>0.9</v>
      </c>
      <c r="G94" s="38" t="n">
        <v>8</v>
      </c>
      <c r="H94" s="364" t="n">
        <v>7.2</v>
      </c>
      <c r="I94" s="364" t="n">
        <v>7.486</v>
      </c>
      <c r="J94" s="38" t="n">
        <v>84</v>
      </c>
      <c r="K94" s="39" t="inlineStr">
        <is>
          <t>МГ</t>
        </is>
      </c>
      <c r="L94" s="38" t="n">
        <v>150</v>
      </c>
      <c r="M94" s="403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4" s="366" t="n"/>
      <c r="O94" s="366" t="n"/>
      <c r="P94" s="366" t="n"/>
      <c r="Q94" s="332" t="n"/>
      <c r="R94" s="40" t="inlineStr"/>
      <c r="S94" s="40" t="inlineStr"/>
      <c r="T94" s="41" t="inlineStr">
        <is>
          <t>кор</t>
        </is>
      </c>
      <c r="U94" s="367" t="n">
        <v>40</v>
      </c>
      <c r="V94" s="368">
        <f>IFERROR(IF(U94="","",U94),"")</f>
        <v/>
      </c>
      <c r="W94" s="42">
        <f>IFERROR(IF(U94="","",U94*0.0155),"")</f>
        <v/>
      </c>
      <c r="X94" s="69" t="inlineStr"/>
      <c r="Y94" s="70" t="inlineStr"/>
      <c r="AB94" s="106" t="inlineStr">
        <is>
          <t>ЗПФ</t>
        </is>
      </c>
    </row>
    <row r="95" ht="13.8" customHeight="1">
      <c r="A95" s="64" t="inlineStr">
        <is>
          <t>SU002622</t>
        </is>
      </c>
      <c r="B95" s="64" t="inlineStr">
        <is>
          <t>P002956</t>
        </is>
      </c>
      <c r="C95" s="37" t="n">
        <v>4301070904</v>
      </c>
      <c r="D95" s="176" t="n">
        <v>4607111033987</v>
      </c>
      <c r="E95" s="332" t="n"/>
      <c r="F95" s="364" t="n">
        <v>0.43</v>
      </c>
      <c r="G95" s="38" t="n">
        <v>16</v>
      </c>
      <c r="H95" s="364" t="n">
        <v>6.88</v>
      </c>
      <c r="I95" s="364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4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5" s="366" t="n"/>
      <c r="O95" s="366" t="n"/>
      <c r="P95" s="366" t="n"/>
      <c r="Q95" s="332" t="n"/>
      <c r="R95" s="40" t="inlineStr"/>
      <c r="S95" s="40" t="inlineStr"/>
      <c r="T95" s="41" t="inlineStr">
        <is>
          <t>кор</t>
        </is>
      </c>
      <c r="U95" s="367" t="n">
        <v>20</v>
      </c>
      <c r="V95" s="368">
        <f>IFERROR(IF(U95="","",U95),"")</f>
        <v/>
      </c>
      <c r="W95" s="42">
        <f>IFERROR(IF(U95="","",U95*0.0155),"")</f>
        <v/>
      </c>
      <c r="X95" s="69" t="inlineStr"/>
      <c r="Y95" s="70" t="inlineStr"/>
      <c r="AB95" s="107" t="inlineStr">
        <is>
          <t>ЗПФ</t>
        </is>
      </c>
    </row>
    <row r="96" ht="13.8" customHeight="1">
      <c r="A96" s="64" t="inlineStr">
        <is>
          <t>SU002623</t>
        </is>
      </c>
      <c r="B96" s="64" t="inlineStr">
        <is>
          <t>P002957</t>
        </is>
      </c>
      <c r="C96" s="37" t="n">
        <v>4301070905</v>
      </c>
      <c r="D96" s="176" t="n">
        <v>4607111034151</v>
      </c>
      <c r="E96" s="332" t="n"/>
      <c r="F96" s="364" t="n">
        <v>0.9</v>
      </c>
      <c r="G96" s="38" t="n">
        <v>8</v>
      </c>
      <c r="H96" s="364" t="n">
        <v>7.2</v>
      </c>
      <c r="I96" s="364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5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6" s="366" t="n"/>
      <c r="O96" s="366" t="n"/>
      <c r="P96" s="366" t="n"/>
      <c r="Q96" s="332" t="n"/>
      <c r="R96" s="40" t="inlineStr"/>
      <c r="S96" s="40" t="inlineStr"/>
      <c r="T96" s="41" t="inlineStr">
        <is>
          <t>кор</t>
        </is>
      </c>
      <c r="U96" s="367" t="n">
        <v>40</v>
      </c>
      <c r="V96" s="368">
        <f>IFERROR(IF(U96="","",U96),"")</f>
        <v/>
      </c>
      <c r="W96" s="42">
        <f>IFERROR(IF(U96="","",U96*0.0155),"")</f>
        <v/>
      </c>
      <c r="X96" s="69" t="inlineStr"/>
      <c r="Y96" s="70" t="inlineStr"/>
      <c r="AB96" s="108" t="inlineStr">
        <is>
          <t>ЗПФ</t>
        </is>
      </c>
    </row>
    <row r="97">
      <c r="A97" s="17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369" t="n"/>
      <c r="M97" s="370" t="inlineStr">
        <is>
          <t>Итого</t>
        </is>
      </c>
      <c r="N97" s="340" t="n"/>
      <c r="O97" s="340" t="n"/>
      <c r="P97" s="340" t="n"/>
      <c r="Q97" s="340" t="n"/>
      <c r="R97" s="340" t="n"/>
      <c r="S97" s="341" t="n"/>
      <c r="T97" s="43" t="inlineStr">
        <is>
          <t>кор</t>
        </is>
      </c>
      <c r="U97" s="371">
        <f>IFERROR(SUM(U93:U96),"0")</f>
        <v/>
      </c>
      <c r="V97" s="371">
        <f>IFERROR(SUM(V93:V96),"0")</f>
        <v/>
      </c>
      <c r="W97" s="371">
        <f>IFERROR(IF(W93="",0,W93),"0")+IFERROR(IF(W94="",0,W94),"0")+IFERROR(IF(W95="",0,W95),"0")+IFERROR(IF(W96="",0,W96),"0")</f>
        <v/>
      </c>
      <c r="X97" s="372" t="n"/>
      <c r="Y97" s="372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9" t="n"/>
      <c r="M98" s="370" t="inlineStr">
        <is>
          <t>Итого</t>
        </is>
      </c>
      <c r="N98" s="340" t="n"/>
      <c r="O98" s="340" t="n"/>
      <c r="P98" s="340" t="n"/>
      <c r="Q98" s="340" t="n"/>
      <c r="R98" s="340" t="n"/>
      <c r="S98" s="341" t="n"/>
      <c r="T98" s="43" t="inlineStr">
        <is>
          <t>кг</t>
        </is>
      </c>
      <c r="U98" s="371">
        <f>IFERROR(SUMPRODUCT(U93:U96*H93:H96),"0")</f>
        <v/>
      </c>
      <c r="V98" s="371">
        <f>IFERROR(SUMPRODUCT(V93:V96*H93:H96),"0")</f>
        <v/>
      </c>
      <c r="W98" s="43" t="n"/>
      <c r="X98" s="372" t="n"/>
      <c r="Y98" s="372" t="n"/>
    </row>
    <row r="99" ht="13.8" customHeight="1">
      <c r="A99" s="180" t="inlineStr">
        <is>
          <t>Чебупицца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80" t="n"/>
      <c r="Y99" s="180" t="n"/>
    </row>
    <row r="100" ht="13.8" customHeight="1">
      <c r="A100" s="181" t="inlineStr">
        <is>
          <t>Снеки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81" t="n"/>
      <c r="Y100" s="181" t="n"/>
    </row>
    <row r="101" ht="13.8" customHeight="1">
      <c r="A101" s="64" t="inlineStr">
        <is>
          <t>SU002562</t>
        </is>
      </c>
      <c r="B101" s="64" t="inlineStr">
        <is>
          <t>P003286</t>
        </is>
      </c>
      <c r="C101" s="37" t="n">
        <v>4301135162</v>
      </c>
      <c r="D101" s="176" t="n">
        <v>4607111034014</v>
      </c>
      <c r="E101" s="332" t="n"/>
      <c r="F101" s="364" t="n">
        <v>0.25</v>
      </c>
      <c r="G101" s="38" t="n">
        <v>12</v>
      </c>
      <c r="H101" s="364" t="n">
        <v>3</v>
      </c>
      <c r="I101" s="364" t="n">
        <v>3.7036</v>
      </c>
      <c r="J101" s="38" t="n">
        <v>70</v>
      </c>
      <c r="K101" s="39" t="inlineStr">
        <is>
          <t>МГ</t>
        </is>
      </c>
      <c r="L101" s="38" t="n">
        <v>180</v>
      </c>
      <c r="M101" s="406" t="inlineStr">
        <is>
          <t>"Чебупицца курочка По-итальянски" Фикс.вес 0,25 Лоток ТМ "Горячая штучка"</t>
        </is>
      </c>
      <c r="N101" s="366" t="n"/>
      <c r="O101" s="366" t="n"/>
      <c r="P101" s="366" t="n"/>
      <c r="Q101" s="332" t="n"/>
      <c r="R101" s="40" t="inlineStr"/>
      <c r="S101" s="40" t="inlineStr"/>
      <c r="T101" s="41" t="inlineStr">
        <is>
          <t>кор</t>
        </is>
      </c>
      <c r="U101" s="367" t="n">
        <v>55</v>
      </c>
      <c r="V101" s="368">
        <f>IFERROR(IF(U101="","",U101),"")</f>
        <v/>
      </c>
      <c r="W101" s="42">
        <f>IFERROR(IF(U101="","",U101*0.01788),"")</f>
        <v/>
      </c>
      <c r="X101" s="69" t="inlineStr"/>
      <c r="Y101" s="70" t="inlineStr"/>
      <c r="AB101" s="109" t="inlineStr">
        <is>
          <t>ПГП</t>
        </is>
      </c>
    </row>
    <row r="102" ht="13.8" customHeight="1">
      <c r="A102" s="64" t="inlineStr">
        <is>
          <t>SU002561</t>
        </is>
      </c>
      <c r="B102" s="64" t="inlineStr">
        <is>
          <t>P002884</t>
        </is>
      </c>
      <c r="C102" s="37" t="n">
        <v>4301135117</v>
      </c>
      <c r="D102" s="176" t="n">
        <v>4607111033994</v>
      </c>
      <c r="E102" s="332" t="n"/>
      <c r="F102" s="364" t="n">
        <v>0.25</v>
      </c>
      <c r="G102" s="38" t="n">
        <v>12</v>
      </c>
      <c r="H102" s="364" t="n">
        <v>3</v>
      </c>
      <c r="I102" s="364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7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2" s="366" t="n"/>
      <c r="O102" s="366" t="n"/>
      <c r="P102" s="366" t="n"/>
      <c r="Q102" s="332" t="n"/>
      <c r="R102" s="40" t="inlineStr"/>
      <c r="S102" s="40" t="inlineStr"/>
      <c r="T102" s="41" t="inlineStr">
        <is>
          <t>кор</t>
        </is>
      </c>
      <c r="U102" s="367" t="n">
        <v>25</v>
      </c>
      <c r="V102" s="368">
        <f>IFERROR(IF(U102="","",U102),"")</f>
        <v/>
      </c>
      <c r="W102" s="42">
        <f>IFERROR(IF(U102="","",U102*0.01788),"")</f>
        <v/>
      </c>
      <c r="X102" s="69" t="inlineStr"/>
      <c r="Y102" s="70" t="inlineStr"/>
      <c r="AB102" s="110" t="inlineStr">
        <is>
          <t>ПГП</t>
        </is>
      </c>
    </row>
    <row r="103">
      <c r="A103" s="17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369" t="n"/>
      <c r="M103" s="370" t="inlineStr">
        <is>
          <t>Итого</t>
        </is>
      </c>
      <c r="N103" s="340" t="n"/>
      <c r="O103" s="340" t="n"/>
      <c r="P103" s="340" t="n"/>
      <c r="Q103" s="340" t="n"/>
      <c r="R103" s="340" t="n"/>
      <c r="S103" s="341" t="n"/>
      <c r="T103" s="43" t="inlineStr">
        <is>
          <t>кор</t>
        </is>
      </c>
      <c r="U103" s="371">
        <f>IFERROR(SUM(U101:U102),"0")</f>
        <v/>
      </c>
      <c r="V103" s="371">
        <f>IFERROR(SUM(V101:V102),"0")</f>
        <v/>
      </c>
      <c r="W103" s="371">
        <f>IFERROR(IF(W101="",0,W101),"0")+IFERROR(IF(W102="",0,W102),"0")</f>
        <v/>
      </c>
      <c r="X103" s="372" t="n"/>
      <c r="Y103" s="372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9" t="n"/>
      <c r="M104" s="370" t="inlineStr">
        <is>
          <t>Итого</t>
        </is>
      </c>
      <c r="N104" s="340" t="n"/>
      <c r="O104" s="340" t="n"/>
      <c r="P104" s="340" t="n"/>
      <c r="Q104" s="340" t="n"/>
      <c r="R104" s="340" t="n"/>
      <c r="S104" s="341" t="n"/>
      <c r="T104" s="43" t="inlineStr">
        <is>
          <t>кг</t>
        </is>
      </c>
      <c r="U104" s="371">
        <f>IFERROR(SUMPRODUCT(U101:U102*H101:H102),"0")</f>
        <v/>
      </c>
      <c r="V104" s="371">
        <f>IFERROR(SUMPRODUCT(V101:V102*H101:H102),"0")</f>
        <v/>
      </c>
      <c r="W104" s="43" t="n"/>
      <c r="X104" s="372" t="n"/>
      <c r="Y104" s="372" t="n"/>
    </row>
    <row r="105" ht="13.8" customHeight="1">
      <c r="A105" s="180" t="inlineStr">
        <is>
          <t>Хотстеры</t>
        </is>
      </c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80" t="n"/>
      <c r="Y105" s="180" t="n"/>
    </row>
    <row r="106" ht="13.8" customHeight="1">
      <c r="A106" s="181" t="inlineStr">
        <is>
          <t>Снеки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81" t="n"/>
      <c r="Y106" s="181" t="n"/>
    </row>
    <row r="107" ht="13.8" customHeight="1">
      <c r="A107" s="64" t="inlineStr">
        <is>
          <t>SU002565</t>
        </is>
      </c>
      <c r="B107" s="64" t="inlineStr">
        <is>
          <t>P002877</t>
        </is>
      </c>
      <c r="C107" s="37" t="n">
        <v>4301135112</v>
      </c>
      <c r="D107" s="176" t="n">
        <v>4607111034199</v>
      </c>
      <c r="E107" s="332" t="n"/>
      <c r="F107" s="364" t="n">
        <v>0.25</v>
      </c>
      <c r="G107" s="38" t="n">
        <v>12</v>
      </c>
      <c r="H107" s="364" t="n">
        <v>3</v>
      </c>
      <c r="I107" s="364" t="n">
        <v>3.7036</v>
      </c>
      <c r="J107" s="38" t="n">
        <v>70</v>
      </c>
      <c r="K107" s="39" t="inlineStr">
        <is>
          <t>МГ</t>
        </is>
      </c>
      <c r="L107" s="38" t="n">
        <v>180</v>
      </c>
      <c r="M107" s="408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7" s="366" t="n"/>
      <c r="O107" s="366" t="n"/>
      <c r="P107" s="366" t="n"/>
      <c r="Q107" s="332" t="n"/>
      <c r="R107" s="40" t="inlineStr"/>
      <c r="S107" s="40" t="inlineStr"/>
      <c r="T107" s="41" t="inlineStr">
        <is>
          <t>кор</t>
        </is>
      </c>
      <c r="U107" s="367" t="n">
        <v>45</v>
      </c>
      <c r="V107" s="368">
        <f>IFERROR(IF(U107="","",U107),"")</f>
        <v/>
      </c>
      <c r="W107" s="42">
        <f>IFERROR(IF(U107="","",U107*0.01788),"")</f>
        <v/>
      </c>
      <c r="X107" s="69" t="inlineStr"/>
      <c r="Y107" s="70" t="inlineStr"/>
      <c r="AB107" s="111" t="inlineStr">
        <is>
          <t>ПГП</t>
        </is>
      </c>
    </row>
    <row r="108">
      <c r="A108" s="17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369" t="n"/>
      <c r="M108" s="370" t="inlineStr">
        <is>
          <t>Итого</t>
        </is>
      </c>
      <c r="N108" s="340" t="n"/>
      <c r="O108" s="340" t="n"/>
      <c r="P108" s="340" t="n"/>
      <c r="Q108" s="340" t="n"/>
      <c r="R108" s="340" t="n"/>
      <c r="S108" s="341" t="n"/>
      <c r="T108" s="43" t="inlineStr">
        <is>
          <t>кор</t>
        </is>
      </c>
      <c r="U108" s="371">
        <f>IFERROR(SUM(U107:U107),"0")</f>
        <v/>
      </c>
      <c r="V108" s="371">
        <f>IFERROR(SUM(V107:V107),"0")</f>
        <v/>
      </c>
      <c r="W108" s="371">
        <f>IFERROR(IF(W107="",0,W107),"0")</f>
        <v/>
      </c>
      <c r="X108" s="372" t="n"/>
      <c r="Y108" s="372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9" t="n"/>
      <c r="M109" s="370" t="inlineStr">
        <is>
          <t>Итого</t>
        </is>
      </c>
      <c r="N109" s="340" t="n"/>
      <c r="O109" s="340" t="n"/>
      <c r="P109" s="340" t="n"/>
      <c r="Q109" s="340" t="n"/>
      <c r="R109" s="340" t="n"/>
      <c r="S109" s="341" t="n"/>
      <c r="T109" s="43" t="inlineStr">
        <is>
          <t>кг</t>
        </is>
      </c>
      <c r="U109" s="371">
        <f>IFERROR(SUMPRODUCT(U107:U107*H107:H107),"0")</f>
        <v/>
      </c>
      <c r="V109" s="371">
        <f>IFERROR(SUMPRODUCT(V107:V107*H107:H107),"0")</f>
        <v/>
      </c>
      <c r="W109" s="43" t="n"/>
      <c r="X109" s="372" t="n"/>
      <c r="Y109" s="372" t="n"/>
    </row>
    <row r="110" ht="13.8" customHeight="1">
      <c r="A110" s="180" t="inlineStr">
        <is>
          <t>Круггетсы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80" t="n"/>
      <c r="Y110" s="180" t="n"/>
    </row>
    <row r="111" ht="13.8" customHeight="1">
      <c r="A111" s="181" t="inlineStr">
        <is>
          <t>Снеки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81" t="n"/>
      <c r="Y111" s="181" t="n"/>
    </row>
    <row r="112" ht="21" customHeight="1">
      <c r="A112" s="64" t="inlineStr">
        <is>
          <t>SU001950</t>
        </is>
      </c>
      <c r="B112" s="64" t="inlineStr">
        <is>
          <t>P001982</t>
        </is>
      </c>
      <c r="C112" s="37" t="n">
        <v>4301130006</v>
      </c>
      <c r="D112" s="176" t="n">
        <v>4607111034670</v>
      </c>
      <c r="E112" s="332" t="n"/>
      <c r="F112" s="364" t="n">
        <v>3</v>
      </c>
      <c r="G112" s="38" t="n">
        <v>1</v>
      </c>
      <c r="H112" s="364" t="n">
        <v>3</v>
      </c>
      <c r="I112" s="364" t="n">
        <v>3.195</v>
      </c>
      <c r="J112" s="38" t="n">
        <v>126</v>
      </c>
      <c r="K112" s="39" t="inlineStr">
        <is>
          <t>МГ</t>
        </is>
      </c>
      <c r="L112" s="38" t="n">
        <v>180</v>
      </c>
      <c r="M112" s="409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2" s="366" t="n"/>
      <c r="O112" s="366" t="n"/>
      <c r="P112" s="366" t="n"/>
      <c r="Q112" s="332" t="n"/>
      <c r="R112" s="40" t="inlineStr"/>
      <c r="S112" s="40" t="inlineStr"/>
      <c r="T112" s="41" t="inlineStr">
        <is>
          <t>кор</t>
        </is>
      </c>
      <c r="U112" s="367" t="n">
        <v>0</v>
      </c>
      <c r="V112" s="368">
        <f>IFERROR(IF(U112="","",U112),"")</f>
        <v/>
      </c>
      <c r="W112" s="42">
        <f>IFERROR(IF(U112="","",U112*0.00936),"")</f>
        <v/>
      </c>
      <c r="X112" s="69" t="inlineStr">
        <is>
          <t>ВЕСОВОЙ ФОРМАТ</t>
        </is>
      </c>
      <c r="Y112" s="70" t="inlineStr"/>
      <c r="AB112" s="112" t="inlineStr">
        <is>
          <t>ПГП</t>
        </is>
      </c>
    </row>
    <row r="113" ht="21" customHeight="1">
      <c r="A113" s="64" t="inlineStr">
        <is>
          <t>SU001949</t>
        </is>
      </c>
      <c r="B113" s="64" t="inlineStr">
        <is>
          <t>P001980</t>
        </is>
      </c>
      <c r="C113" s="37" t="n">
        <v>4301130003</v>
      </c>
      <c r="D113" s="176" t="n">
        <v>4607111034687</v>
      </c>
      <c r="E113" s="332" t="n"/>
      <c r="F113" s="364" t="n">
        <v>3</v>
      </c>
      <c r="G113" s="38" t="n">
        <v>1</v>
      </c>
      <c r="H113" s="364" t="n">
        <v>3</v>
      </c>
      <c r="I113" s="364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10" t="inlineStr">
        <is>
          <t>Круггетсы сочные Хорека Весовые Пакет 3 кг Горячая штучка</t>
        </is>
      </c>
      <c r="N113" s="366" t="n"/>
      <c r="O113" s="366" t="n"/>
      <c r="P113" s="366" t="n"/>
      <c r="Q113" s="332" t="n"/>
      <c r="R113" s="40" t="inlineStr"/>
      <c r="S113" s="40" t="inlineStr"/>
      <c r="T113" s="41" t="inlineStr">
        <is>
          <t>кор</t>
        </is>
      </c>
      <c r="U113" s="367" t="n">
        <v>10</v>
      </c>
      <c r="V113" s="368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B113" s="113" t="inlineStr">
        <is>
          <t>ПГП</t>
        </is>
      </c>
    </row>
    <row r="114" ht="13.8" customHeight="1">
      <c r="A114" s="64" t="inlineStr">
        <is>
          <t>SU002566</t>
        </is>
      </c>
      <c r="B114" s="64" t="inlineStr">
        <is>
          <t>P002880</t>
        </is>
      </c>
      <c r="C114" s="37" t="n">
        <v>4301135115</v>
      </c>
      <c r="D114" s="176" t="n">
        <v>4607111034380</v>
      </c>
      <c r="E114" s="332" t="n"/>
      <c r="F114" s="364" t="n">
        <v>0.25</v>
      </c>
      <c r="G114" s="38" t="n">
        <v>12</v>
      </c>
      <c r="H114" s="364" t="n">
        <v>3</v>
      </c>
      <c r="I114" s="364" t="n">
        <v>3.7036</v>
      </c>
      <c r="J114" s="38" t="n">
        <v>70</v>
      </c>
      <c r="K114" s="39" t="inlineStr">
        <is>
          <t>МГ</t>
        </is>
      </c>
      <c r="L114" s="38" t="n">
        <v>180</v>
      </c>
      <c r="M114" s="411" t="inlineStr">
        <is>
          <t>"Круггетсы с сырным соусом" Фикс.вес 0,25 Лоток ТМ "Горячая штучка"</t>
        </is>
      </c>
      <c r="N114" s="366" t="n"/>
      <c r="O114" s="366" t="n"/>
      <c r="P114" s="366" t="n"/>
      <c r="Q114" s="332" t="n"/>
      <c r="R114" s="40" t="inlineStr"/>
      <c r="S114" s="40" t="inlineStr"/>
      <c r="T114" s="41" t="inlineStr">
        <is>
          <t>кор</t>
        </is>
      </c>
      <c r="U114" s="367" t="n">
        <v>20</v>
      </c>
      <c r="V114" s="368">
        <f>IFERROR(IF(U114="","",U114),"")</f>
        <v/>
      </c>
      <c r="W114" s="42">
        <f>IFERROR(IF(U114="","",U114*0.01788),"")</f>
        <v/>
      </c>
      <c r="X114" s="69" t="inlineStr"/>
      <c r="Y114" s="70" t="inlineStr"/>
      <c r="AB114" s="114" t="inlineStr">
        <is>
          <t>ПГП</t>
        </is>
      </c>
    </row>
    <row r="115" ht="13.8" customHeight="1">
      <c r="A115" s="64" t="inlineStr">
        <is>
          <t>SU000195</t>
        </is>
      </c>
      <c r="B115" s="64" t="inlineStr">
        <is>
          <t>P000195</t>
        </is>
      </c>
      <c r="C115" s="37" t="n">
        <v>4301130446</v>
      </c>
      <c r="D115" s="176" t="n">
        <v>4607111034397</v>
      </c>
      <c r="E115" s="332" t="n"/>
      <c r="F115" s="364" t="n">
        <v>0.25</v>
      </c>
      <c r="G115" s="38" t="n">
        <v>12</v>
      </c>
      <c r="H115" s="364" t="n">
        <v>3</v>
      </c>
      <c r="I115" s="364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12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5" s="366" t="n"/>
      <c r="O115" s="366" t="n"/>
      <c r="P115" s="366" t="n"/>
      <c r="Q115" s="332" t="n"/>
      <c r="R115" s="40" t="inlineStr"/>
      <c r="S115" s="40" t="inlineStr"/>
      <c r="T115" s="41" t="inlineStr">
        <is>
          <t>кор</t>
        </is>
      </c>
      <c r="U115" s="367" t="n">
        <v>14</v>
      </c>
      <c r="V115" s="368">
        <f>IFERROR(IF(U115="","",U115),"")</f>
        <v/>
      </c>
      <c r="W115" s="42">
        <f>IFERROR(IF(U115="","",U115*0.01788),"")</f>
        <v/>
      </c>
      <c r="X115" s="69" t="inlineStr"/>
      <c r="Y115" s="70" t="inlineStr"/>
      <c r="AB115" s="115" t="inlineStr">
        <is>
          <t>ПГП</t>
        </is>
      </c>
    </row>
    <row r="116">
      <c r="A116" s="17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369" t="n"/>
      <c r="M116" s="370" t="inlineStr">
        <is>
          <t>Итого</t>
        </is>
      </c>
      <c r="N116" s="340" t="n"/>
      <c r="O116" s="340" t="n"/>
      <c r="P116" s="340" t="n"/>
      <c r="Q116" s="340" t="n"/>
      <c r="R116" s="340" t="n"/>
      <c r="S116" s="341" t="n"/>
      <c r="T116" s="43" t="inlineStr">
        <is>
          <t>кор</t>
        </is>
      </c>
      <c r="U116" s="371">
        <f>IFERROR(SUM(U112:U115),"0")</f>
        <v/>
      </c>
      <c r="V116" s="371">
        <f>IFERROR(SUM(V112:V115),"0")</f>
        <v/>
      </c>
      <c r="W116" s="371">
        <f>IFERROR(IF(W112="",0,W112),"0")+IFERROR(IF(W113="",0,W113),"0")+IFERROR(IF(W114="",0,W114),"0")+IFERROR(IF(W115="",0,W115),"0")</f>
        <v/>
      </c>
      <c r="X116" s="372" t="n"/>
      <c r="Y116" s="372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9" t="n"/>
      <c r="M117" s="370" t="inlineStr">
        <is>
          <t>Итого</t>
        </is>
      </c>
      <c r="N117" s="340" t="n"/>
      <c r="O117" s="340" t="n"/>
      <c r="P117" s="340" t="n"/>
      <c r="Q117" s="340" t="n"/>
      <c r="R117" s="340" t="n"/>
      <c r="S117" s="341" t="n"/>
      <c r="T117" s="43" t="inlineStr">
        <is>
          <t>кг</t>
        </is>
      </c>
      <c r="U117" s="371">
        <f>IFERROR(SUMPRODUCT(U112:U115*H112:H115),"0")</f>
        <v/>
      </c>
      <c r="V117" s="371">
        <f>IFERROR(SUMPRODUCT(V112:V115*H112:H115),"0")</f>
        <v/>
      </c>
      <c r="W117" s="43" t="n"/>
      <c r="X117" s="372" t="n"/>
      <c r="Y117" s="372" t="n"/>
    </row>
    <row r="118" ht="13.8" customHeight="1">
      <c r="A118" s="180" t="inlineStr">
        <is>
          <t>Пекерсы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80" t="n"/>
      <c r="Y118" s="180" t="n"/>
    </row>
    <row r="119" ht="13.8" customHeight="1">
      <c r="A119" s="181" t="inlineStr">
        <is>
          <t>Снеки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81" t="n"/>
      <c r="Y119" s="181" t="n"/>
    </row>
    <row r="120" ht="13.8" customHeight="1">
      <c r="A120" s="64" t="inlineStr">
        <is>
          <t>SU002669</t>
        </is>
      </c>
      <c r="B120" s="64" t="inlineStr">
        <is>
          <t>P003041</t>
        </is>
      </c>
      <c r="C120" s="37" t="n">
        <v>4301135134</v>
      </c>
      <c r="D120" s="176" t="n">
        <v>4607111035806</v>
      </c>
      <c r="E120" s="332" t="n"/>
      <c r="F120" s="364" t="n">
        <v>0.25</v>
      </c>
      <c r="G120" s="38" t="n">
        <v>12</v>
      </c>
      <c r="H120" s="364" t="n">
        <v>3</v>
      </c>
      <c r="I120" s="364" t="n">
        <v>3.7036</v>
      </c>
      <c r="J120" s="38" t="n">
        <v>70</v>
      </c>
      <c r="K120" s="39" t="inlineStr">
        <is>
          <t>МГ</t>
        </is>
      </c>
      <c r="L120" s="38" t="n">
        <v>180</v>
      </c>
      <c r="M120" s="413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0" s="366" t="n"/>
      <c r="O120" s="366" t="n"/>
      <c r="P120" s="366" t="n"/>
      <c r="Q120" s="332" t="n"/>
      <c r="R120" s="40" t="inlineStr"/>
      <c r="S120" s="40" t="inlineStr"/>
      <c r="T120" s="41" t="inlineStr">
        <is>
          <t>кор</t>
        </is>
      </c>
      <c r="U120" s="367" t="n">
        <v>0</v>
      </c>
      <c r="V120" s="368">
        <f>IFERROR(IF(U120="","",U120),"")</f>
        <v/>
      </c>
      <c r="W120" s="42">
        <f>IFERROR(IF(U120="","",U120*0.01788),"")</f>
        <v/>
      </c>
      <c r="X120" s="69" t="inlineStr"/>
      <c r="Y120" s="70" t="inlineStr"/>
      <c r="AB120" s="116" t="inlineStr">
        <is>
          <t>ПГП</t>
        </is>
      </c>
    </row>
    <row r="121">
      <c r="A121" s="17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369" t="n"/>
      <c r="M121" s="370" t="inlineStr">
        <is>
          <t>Итого</t>
        </is>
      </c>
      <c r="N121" s="340" t="n"/>
      <c r="O121" s="340" t="n"/>
      <c r="P121" s="340" t="n"/>
      <c r="Q121" s="340" t="n"/>
      <c r="R121" s="340" t="n"/>
      <c r="S121" s="341" t="n"/>
      <c r="T121" s="43" t="inlineStr">
        <is>
          <t>кор</t>
        </is>
      </c>
      <c r="U121" s="371">
        <f>IFERROR(SUM(U120:U120),"0")</f>
        <v/>
      </c>
      <c r="V121" s="371">
        <f>IFERROR(SUM(V120:V120),"0")</f>
        <v/>
      </c>
      <c r="W121" s="371">
        <f>IFERROR(IF(W120="",0,W120),"0")</f>
        <v/>
      </c>
      <c r="X121" s="372" t="n"/>
      <c r="Y121" s="37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9" t="n"/>
      <c r="M122" s="370" t="inlineStr">
        <is>
          <t>Итого</t>
        </is>
      </c>
      <c r="N122" s="340" t="n"/>
      <c r="O122" s="340" t="n"/>
      <c r="P122" s="340" t="n"/>
      <c r="Q122" s="340" t="n"/>
      <c r="R122" s="340" t="n"/>
      <c r="S122" s="341" t="n"/>
      <c r="T122" s="43" t="inlineStr">
        <is>
          <t>кг</t>
        </is>
      </c>
      <c r="U122" s="371">
        <f>IFERROR(SUMPRODUCT(U120:U120*H120:H120),"0")</f>
        <v/>
      </c>
      <c r="V122" s="371">
        <f>IFERROR(SUMPRODUCT(V120:V120*H120:H120),"0")</f>
        <v/>
      </c>
      <c r="W122" s="43" t="n"/>
      <c r="X122" s="372" t="n"/>
      <c r="Y122" s="372" t="n"/>
    </row>
    <row r="123" ht="13.8" customHeight="1">
      <c r="A123" s="180" t="inlineStr">
        <is>
          <t>Супермени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80" t="n"/>
      <c r="Y123" s="180" t="n"/>
    </row>
    <row r="124" ht="13.8" customHeight="1">
      <c r="A124" s="181" t="inlineStr">
        <is>
          <t>Пельмени ПГП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81" t="n"/>
      <c r="Y124" s="181" t="n"/>
    </row>
    <row r="125" ht="13.8" customHeight="1">
      <c r="A125" s="64" t="inlineStr">
        <is>
          <t>SU002008</t>
        </is>
      </c>
      <c r="B125" s="64" t="inlineStr">
        <is>
          <t>P002098</t>
        </is>
      </c>
      <c r="C125" s="37" t="n">
        <v>4301070768</v>
      </c>
      <c r="D125" s="176" t="n">
        <v>4607111035639</v>
      </c>
      <c r="E125" s="332" t="n"/>
      <c r="F125" s="364" t="n">
        <v>0.2</v>
      </c>
      <c r="G125" s="38" t="n">
        <v>12</v>
      </c>
      <c r="H125" s="364" t="n">
        <v>2.4</v>
      </c>
      <c r="I125" s="364" t="n">
        <v>3.13</v>
      </c>
      <c r="J125" s="38" t="n">
        <v>48</v>
      </c>
      <c r="K125" s="39" t="inlineStr">
        <is>
          <t>МГ</t>
        </is>
      </c>
      <c r="L125" s="38" t="n">
        <v>180</v>
      </c>
      <c r="M125" s="414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5" s="366" t="n"/>
      <c r="O125" s="366" t="n"/>
      <c r="P125" s="366" t="n"/>
      <c r="Q125" s="332" t="n"/>
      <c r="R125" s="40" t="inlineStr"/>
      <c r="S125" s="40" t="inlineStr"/>
      <c r="T125" s="41" t="inlineStr">
        <is>
          <t>кор</t>
        </is>
      </c>
      <c r="U125" s="367" t="n">
        <v>0</v>
      </c>
      <c r="V125" s="368">
        <f>IFERROR(IF(U125="","",U125),"")</f>
        <v/>
      </c>
      <c r="W125" s="42">
        <f>IFERROR(IF(U125="","",U125*0.01786),"")</f>
        <v/>
      </c>
      <c r="X125" s="69" t="inlineStr"/>
      <c r="Y125" s="70" t="inlineStr"/>
      <c r="AB125" s="117" t="inlineStr">
        <is>
          <t>ПГП</t>
        </is>
      </c>
    </row>
    <row r="126" ht="13.8" customHeight="1">
      <c r="A126" s="64" t="inlineStr">
        <is>
          <t>SU002009</t>
        </is>
      </c>
      <c r="B126" s="64" t="inlineStr">
        <is>
          <t>P002099</t>
        </is>
      </c>
      <c r="C126" s="37" t="n">
        <v>4301070769</v>
      </c>
      <c r="D126" s="176" t="n">
        <v>4607111035646</v>
      </c>
      <c r="E126" s="332" t="n"/>
      <c r="F126" s="364" t="n">
        <v>0.2</v>
      </c>
      <c r="G126" s="38" t="n">
        <v>12</v>
      </c>
      <c r="H126" s="364" t="n">
        <v>2.4</v>
      </c>
      <c r="I126" s="364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5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6" s="366" t="n"/>
      <c r="O126" s="366" t="n"/>
      <c r="P126" s="366" t="n"/>
      <c r="Q126" s="332" t="n"/>
      <c r="R126" s="40" t="inlineStr"/>
      <c r="S126" s="40" t="inlineStr"/>
      <c r="T126" s="41" t="inlineStr">
        <is>
          <t>кор</t>
        </is>
      </c>
      <c r="U126" s="367" t="n">
        <v>0</v>
      </c>
      <c r="V126" s="368">
        <f>IFERROR(IF(U126="","",U126),"")</f>
        <v/>
      </c>
      <c r="W126" s="42">
        <f>IFERROR(IF(U126="","",U126*0.01786),"")</f>
        <v/>
      </c>
      <c r="X126" s="69" t="inlineStr"/>
      <c r="Y126" s="70" t="inlineStr"/>
      <c r="AB126" s="118" t="inlineStr">
        <is>
          <t>ПГП</t>
        </is>
      </c>
    </row>
    <row r="127">
      <c r="A127" s="17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369" t="n"/>
      <c r="M127" s="370" t="inlineStr">
        <is>
          <t>Итого</t>
        </is>
      </c>
      <c r="N127" s="340" t="n"/>
      <c r="O127" s="340" t="n"/>
      <c r="P127" s="340" t="n"/>
      <c r="Q127" s="340" t="n"/>
      <c r="R127" s="340" t="n"/>
      <c r="S127" s="341" t="n"/>
      <c r="T127" s="43" t="inlineStr">
        <is>
          <t>кор</t>
        </is>
      </c>
      <c r="U127" s="371">
        <f>IFERROR(SUM(U125:U126),"0")</f>
        <v/>
      </c>
      <c r="V127" s="371">
        <f>IFERROR(SUM(V125:V126),"0")</f>
        <v/>
      </c>
      <c r="W127" s="371">
        <f>IFERROR(IF(W125="",0,W125),"0")+IFERROR(IF(W126="",0,W126),"0")</f>
        <v/>
      </c>
      <c r="X127" s="372" t="n"/>
      <c r="Y127" s="372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9" t="n"/>
      <c r="M128" s="370" t="inlineStr">
        <is>
          <t>Итого</t>
        </is>
      </c>
      <c r="N128" s="340" t="n"/>
      <c r="O128" s="340" t="n"/>
      <c r="P128" s="340" t="n"/>
      <c r="Q128" s="340" t="n"/>
      <c r="R128" s="340" t="n"/>
      <c r="S128" s="341" t="n"/>
      <c r="T128" s="43" t="inlineStr">
        <is>
          <t>кг</t>
        </is>
      </c>
      <c r="U128" s="371">
        <f>IFERROR(SUMPRODUCT(U125:U126*H125:H126),"0")</f>
        <v/>
      </c>
      <c r="V128" s="371">
        <f>IFERROR(SUMPRODUCT(V125:V126*H125:H126),"0")</f>
        <v/>
      </c>
      <c r="W128" s="43" t="n"/>
      <c r="X128" s="372" t="n"/>
      <c r="Y128" s="372" t="n"/>
    </row>
    <row r="129" ht="13.8" customHeight="1">
      <c r="A129" s="180" t="inlineStr">
        <is>
          <t>Чебуманы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80" t="n"/>
      <c r="Y129" s="180" t="n"/>
    </row>
    <row r="130" ht="13.8" customHeight="1">
      <c r="A130" s="181" t="inlineStr">
        <is>
          <t>Снеки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81" t="n"/>
      <c r="Y130" s="181" t="n"/>
    </row>
    <row r="131" ht="13.8" customHeight="1">
      <c r="A131" s="64" t="inlineStr">
        <is>
          <t>SU002289</t>
        </is>
      </c>
      <c r="B131" s="64" t="inlineStr">
        <is>
          <t>P002492</t>
        </is>
      </c>
      <c r="C131" s="37" t="n">
        <v>4301135026</v>
      </c>
      <c r="D131" s="176" t="n">
        <v>4607111036124</v>
      </c>
      <c r="E131" s="332" t="n"/>
      <c r="F131" s="364" t="n">
        <v>0.4</v>
      </c>
      <c r="G131" s="38" t="n">
        <v>12</v>
      </c>
      <c r="H131" s="364" t="n">
        <v>4.8</v>
      </c>
      <c r="I131" s="364" t="n">
        <v>5.126</v>
      </c>
      <c r="J131" s="38" t="n">
        <v>84</v>
      </c>
      <c r="K131" s="39" t="inlineStr">
        <is>
          <t>МГ</t>
        </is>
      </c>
      <c r="L131" s="38" t="n">
        <v>180</v>
      </c>
      <c r="M131" s="416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1" s="366" t="n"/>
      <c r="O131" s="366" t="n"/>
      <c r="P131" s="366" t="n"/>
      <c r="Q131" s="332" t="n"/>
      <c r="R131" s="40" t="inlineStr"/>
      <c r="S131" s="40" t="inlineStr"/>
      <c r="T131" s="41" t="inlineStr">
        <is>
          <t>кор</t>
        </is>
      </c>
      <c r="U131" s="367" t="n">
        <v>0</v>
      </c>
      <c r="V131" s="368">
        <f>IFERROR(IF(U131="","",U131),"")</f>
        <v/>
      </c>
      <c r="W131" s="42">
        <f>IFERROR(IF(U131="","",U131*0.0155),"")</f>
        <v/>
      </c>
      <c r="X131" s="69" t="inlineStr"/>
      <c r="Y131" s="70" t="inlineStr"/>
      <c r="AB131" s="119" t="inlineStr">
        <is>
          <t>ПГП</t>
        </is>
      </c>
    </row>
    <row r="132">
      <c r="A132" s="17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369" t="n"/>
      <c r="M132" s="370" t="inlineStr">
        <is>
          <t>Итого</t>
        </is>
      </c>
      <c r="N132" s="340" t="n"/>
      <c r="O132" s="340" t="n"/>
      <c r="P132" s="340" t="n"/>
      <c r="Q132" s="340" t="n"/>
      <c r="R132" s="340" t="n"/>
      <c r="S132" s="341" t="n"/>
      <c r="T132" s="43" t="inlineStr">
        <is>
          <t>кор</t>
        </is>
      </c>
      <c r="U132" s="371">
        <f>IFERROR(SUM(U131:U131),"0")</f>
        <v/>
      </c>
      <c r="V132" s="371">
        <f>IFERROR(SUM(V131:V131),"0")</f>
        <v/>
      </c>
      <c r="W132" s="371">
        <f>IFERROR(IF(W131="",0,W131),"0")</f>
        <v/>
      </c>
      <c r="X132" s="372" t="n"/>
      <c r="Y132" s="372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9" t="n"/>
      <c r="M133" s="370" t="inlineStr">
        <is>
          <t>Итого</t>
        </is>
      </c>
      <c r="N133" s="340" t="n"/>
      <c r="O133" s="340" t="n"/>
      <c r="P133" s="340" t="n"/>
      <c r="Q133" s="340" t="n"/>
      <c r="R133" s="340" t="n"/>
      <c r="S133" s="341" t="n"/>
      <c r="T133" s="43" t="inlineStr">
        <is>
          <t>кг</t>
        </is>
      </c>
      <c r="U133" s="371">
        <f>IFERROR(SUMPRODUCT(U131:U131*H131:H131),"0")</f>
        <v/>
      </c>
      <c r="V133" s="371">
        <f>IFERROR(SUMPRODUCT(V131:V131*H131:H131),"0")</f>
        <v/>
      </c>
      <c r="W133" s="43" t="n"/>
      <c r="X133" s="372" t="n"/>
      <c r="Y133" s="372" t="n"/>
    </row>
    <row r="134" ht="21" customHeight="1">
      <c r="A134" s="184" t="inlineStr">
        <is>
          <t>No Name</t>
        </is>
      </c>
      <c r="B134" s="363" t="n"/>
      <c r="C134" s="363" t="n"/>
      <c r="D134" s="363" t="n"/>
      <c r="E134" s="363" t="n"/>
      <c r="F134" s="363" t="n"/>
      <c r="G134" s="363" t="n"/>
      <c r="H134" s="363" t="n"/>
      <c r="I134" s="363" t="n"/>
      <c r="J134" s="363" t="n"/>
      <c r="K134" s="363" t="n"/>
      <c r="L134" s="363" t="n"/>
      <c r="M134" s="363" t="n"/>
      <c r="N134" s="363" t="n"/>
      <c r="O134" s="363" t="n"/>
      <c r="P134" s="363" t="n"/>
      <c r="Q134" s="363" t="n"/>
      <c r="R134" s="363" t="n"/>
      <c r="S134" s="363" t="n"/>
      <c r="T134" s="363" t="n"/>
      <c r="U134" s="363" t="n"/>
      <c r="V134" s="363" t="n"/>
      <c r="W134" s="363" t="n"/>
      <c r="X134" s="55" t="n"/>
      <c r="Y134" s="55" t="n"/>
    </row>
    <row r="135" ht="13.8" customHeight="1">
      <c r="A135" s="180" t="inlineStr">
        <is>
          <t>No Name ПГП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80" t="n"/>
      <c r="Y135" s="180" t="n"/>
    </row>
    <row r="136" ht="13.8" customHeight="1">
      <c r="A136" s="181" t="inlineStr">
        <is>
          <t>Крылья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81" t="n"/>
      <c r="Y136" s="181" t="n"/>
    </row>
    <row r="137" ht="13.8" customHeight="1">
      <c r="A137" s="64" t="inlineStr">
        <is>
          <t>SU002975</t>
        </is>
      </c>
      <c r="B137" s="64" t="inlineStr">
        <is>
          <t>P003432</t>
        </is>
      </c>
      <c r="C137" s="37" t="n">
        <v>4301131018</v>
      </c>
      <c r="D137" s="176" t="n">
        <v>4607111037930</v>
      </c>
      <c r="E137" s="332" t="n"/>
      <c r="F137" s="364" t="n">
        <v>1.8</v>
      </c>
      <c r="G137" s="38" t="n">
        <v>1</v>
      </c>
      <c r="H137" s="364" t="n">
        <v>1.8</v>
      </c>
      <c r="I137" s="364" t="n">
        <v>1.915</v>
      </c>
      <c r="J137" s="38" t="n">
        <v>234</v>
      </c>
      <c r="K137" s="39" t="inlineStr">
        <is>
          <t>МГ</t>
        </is>
      </c>
      <c r="L137" s="38" t="n">
        <v>180</v>
      </c>
      <c r="M137" s="417" t="inlineStr">
        <is>
          <t>Крылья "Хрустящие крылышки" Весовой ТМ "No Name"</t>
        </is>
      </c>
      <c r="N137" s="366" t="n"/>
      <c r="O137" s="366" t="n"/>
      <c r="P137" s="366" t="n"/>
      <c r="Q137" s="332" t="n"/>
      <c r="R137" s="40" t="inlineStr"/>
      <c r="S137" s="40" t="inlineStr"/>
      <c r="T137" s="41" t="inlineStr">
        <is>
          <t>кор</t>
        </is>
      </c>
      <c r="U137" s="367" t="n">
        <v>35</v>
      </c>
      <c r="V137" s="368">
        <f>IFERROR(IF(U137="","",U137),"")</f>
        <v/>
      </c>
      <c r="W137" s="42">
        <f>IFERROR(IF(U137="","",U137*0.00502),"")</f>
        <v/>
      </c>
      <c r="X137" s="69" t="inlineStr"/>
      <c r="Y137" s="70" t="inlineStr"/>
      <c r="AB137" s="120" t="inlineStr">
        <is>
          <t>ПГП</t>
        </is>
      </c>
    </row>
    <row r="138">
      <c r="A138" s="17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369" t="n"/>
      <c r="M138" s="370" t="inlineStr">
        <is>
          <t>Итого</t>
        </is>
      </c>
      <c r="N138" s="340" t="n"/>
      <c r="O138" s="340" t="n"/>
      <c r="P138" s="340" t="n"/>
      <c r="Q138" s="340" t="n"/>
      <c r="R138" s="340" t="n"/>
      <c r="S138" s="341" t="n"/>
      <c r="T138" s="43" t="inlineStr">
        <is>
          <t>кор</t>
        </is>
      </c>
      <c r="U138" s="371">
        <f>IFERROR(SUM(U137:U137),"0")</f>
        <v/>
      </c>
      <c r="V138" s="371">
        <f>IFERROR(SUM(V137:V137),"0")</f>
        <v/>
      </c>
      <c r="W138" s="371">
        <f>IFERROR(IF(W137="",0,W137),"0")</f>
        <v/>
      </c>
      <c r="X138" s="372" t="n"/>
      <c r="Y138" s="372" t="n"/>
    </row>
    <row r="13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9" t="n"/>
      <c r="M139" s="370" t="inlineStr">
        <is>
          <t>Итого</t>
        </is>
      </c>
      <c r="N139" s="340" t="n"/>
      <c r="O139" s="340" t="n"/>
      <c r="P139" s="340" t="n"/>
      <c r="Q139" s="340" t="n"/>
      <c r="R139" s="340" t="n"/>
      <c r="S139" s="341" t="n"/>
      <c r="T139" s="43" t="inlineStr">
        <is>
          <t>кг</t>
        </is>
      </c>
      <c r="U139" s="371">
        <f>IFERROR(SUMPRODUCT(U137:U137*H137:H137),"0")</f>
        <v/>
      </c>
      <c r="V139" s="371">
        <f>IFERROR(SUMPRODUCT(V137:V137*H137:H137),"0")</f>
        <v/>
      </c>
      <c r="W139" s="43" t="n"/>
      <c r="X139" s="372" t="n"/>
      <c r="Y139" s="372" t="n"/>
    </row>
    <row r="140" ht="13.8" customHeight="1">
      <c r="A140" s="181" t="inlineStr">
        <is>
          <t>Наггетсы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81" t="n"/>
      <c r="Y140" s="181" t="n"/>
    </row>
    <row r="141" ht="13.8" customHeight="1">
      <c r="A141" s="64" t="inlineStr">
        <is>
          <t>SU002644</t>
        </is>
      </c>
      <c r="B141" s="64" t="inlineStr">
        <is>
          <t>P003016</t>
        </is>
      </c>
      <c r="C141" s="37" t="n">
        <v>4301132052</v>
      </c>
      <c r="D141" s="176" t="n">
        <v>4607111036872</v>
      </c>
      <c r="E141" s="332" t="n"/>
      <c r="F141" s="364" t="n">
        <v>1</v>
      </c>
      <c r="G141" s="38" t="n">
        <v>6</v>
      </c>
      <c r="H141" s="364" t="n">
        <v>6</v>
      </c>
      <c r="I141" s="364" t="n">
        <v>6.26</v>
      </c>
      <c r="J141" s="38" t="n">
        <v>84</v>
      </c>
      <c r="K141" s="39" t="inlineStr">
        <is>
          <t>МГ</t>
        </is>
      </c>
      <c r="L141" s="38" t="n">
        <v>180</v>
      </c>
      <c r="M141" s="418" t="inlineStr">
        <is>
          <t>Наггетсы Хрустящие No Name Весовые No Name 6 кг ТОП-ЛКК, дистр</t>
        </is>
      </c>
      <c r="N141" s="366" t="n"/>
      <c r="O141" s="366" t="n"/>
      <c r="P141" s="366" t="n"/>
      <c r="Q141" s="332" t="n"/>
      <c r="R141" s="40" t="inlineStr"/>
      <c r="S141" s="40" t="inlineStr"/>
      <c r="T141" s="41" t="inlineStr">
        <is>
          <t>кор</t>
        </is>
      </c>
      <c r="U141" s="367" t="n">
        <v>50</v>
      </c>
      <c r="V141" s="368">
        <f>IFERROR(IF(U141="","",U141),"")</f>
        <v/>
      </c>
      <c r="W141" s="42">
        <f>IFERROR(IF(U141="","",U141*0.0155),"")</f>
        <v/>
      </c>
      <c r="X141" s="69" t="inlineStr"/>
      <c r="Y141" s="70" t="inlineStr"/>
      <c r="AB141" s="121" t="inlineStr">
        <is>
          <t>ПГП</t>
        </is>
      </c>
    </row>
    <row r="142">
      <c r="A142" s="17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369" t="n"/>
      <c r="M142" s="370" t="inlineStr">
        <is>
          <t>Итого</t>
        </is>
      </c>
      <c r="N142" s="340" t="n"/>
      <c r="O142" s="340" t="n"/>
      <c r="P142" s="340" t="n"/>
      <c r="Q142" s="340" t="n"/>
      <c r="R142" s="340" t="n"/>
      <c r="S142" s="341" t="n"/>
      <c r="T142" s="43" t="inlineStr">
        <is>
          <t>кор</t>
        </is>
      </c>
      <c r="U142" s="371">
        <f>IFERROR(SUM(U141:U141),"0")</f>
        <v/>
      </c>
      <c r="V142" s="371">
        <f>IFERROR(SUM(V141:V141),"0")</f>
        <v/>
      </c>
      <c r="W142" s="371">
        <f>IFERROR(IF(W141="",0,W141),"0")</f>
        <v/>
      </c>
      <c r="X142" s="372" t="n"/>
      <c r="Y142" s="3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9" t="n"/>
      <c r="M143" s="370" t="inlineStr">
        <is>
          <t>Итого</t>
        </is>
      </c>
      <c r="N143" s="340" t="n"/>
      <c r="O143" s="340" t="n"/>
      <c r="P143" s="340" t="n"/>
      <c r="Q143" s="340" t="n"/>
      <c r="R143" s="340" t="n"/>
      <c r="S143" s="341" t="n"/>
      <c r="T143" s="43" t="inlineStr">
        <is>
          <t>кг</t>
        </is>
      </c>
      <c r="U143" s="371">
        <f>IFERROR(SUMPRODUCT(U141:U141*H141:H141),"0")</f>
        <v/>
      </c>
      <c r="V143" s="371">
        <f>IFERROR(SUMPRODUCT(V141:V141*H141:H141),"0")</f>
        <v/>
      </c>
      <c r="W143" s="43" t="n"/>
      <c r="X143" s="372" t="n"/>
      <c r="Y143" s="372" t="n"/>
    </row>
    <row r="144" ht="13.8" customHeight="1">
      <c r="A144" s="181" t="inlineStr">
        <is>
          <t>Чебуреки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81" t="n"/>
      <c r="Y144" s="181" t="n"/>
    </row>
    <row r="145" ht="13.8" customHeight="1">
      <c r="A145" s="64" t="inlineStr">
        <is>
          <t>SU002406</t>
        </is>
      </c>
      <c r="B145" s="64" t="inlineStr">
        <is>
          <t>P002685</t>
        </is>
      </c>
      <c r="C145" s="37" t="n">
        <v>4301136008</v>
      </c>
      <c r="D145" s="176" t="n">
        <v>4607111036438</v>
      </c>
      <c r="E145" s="332" t="n"/>
      <c r="F145" s="364" t="n">
        <v>2.7</v>
      </c>
      <c r="G145" s="38" t="n">
        <v>1</v>
      </c>
      <c r="H145" s="364" t="n">
        <v>2.7</v>
      </c>
      <c r="I145" s="364" t="n">
        <v>2.8906</v>
      </c>
      <c r="J145" s="38" t="n">
        <v>126</v>
      </c>
      <c r="K145" s="39" t="inlineStr">
        <is>
          <t>МГ</t>
        </is>
      </c>
      <c r="L145" s="38" t="n">
        <v>180</v>
      </c>
      <c r="M145" s="419">
        <f>HYPERLINK("https://abi.ru/products/Замороженные/No Name/No Name ПГП/Чебуреки/P002685/","Чебуреки Мясные No name Весовые No name 2,7 кг")</f>
        <v/>
      </c>
      <c r="N145" s="366" t="n"/>
      <c r="O145" s="366" t="n"/>
      <c r="P145" s="366" t="n"/>
      <c r="Q145" s="332" t="n"/>
      <c r="R145" s="40" t="inlineStr"/>
      <c r="S145" s="40" t="inlineStr"/>
      <c r="T145" s="41" t="inlineStr">
        <is>
          <t>кор</t>
        </is>
      </c>
      <c r="U145" s="367" t="n">
        <v>45</v>
      </c>
      <c r="V145" s="368">
        <f>IFERROR(IF(U145="","",U145),"")</f>
        <v/>
      </c>
      <c r="W145" s="42">
        <f>IFERROR(IF(U145="","",U145*0.00936),"")</f>
        <v/>
      </c>
      <c r="X145" s="69" t="inlineStr"/>
      <c r="Y145" s="70" t="inlineStr"/>
      <c r="AB145" s="122" t="inlineStr">
        <is>
          <t>ПГП</t>
        </is>
      </c>
    </row>
    <row r="146" ht="13.8" customHeight="1">
      <c r="A146" s="64" t="inlineStr">
        <is>
          <t>SU002407</t>
        </is>
      </c>
      <c r="B146" s="64" t="inlineStr">
        <is>
          <t>P002684</t>
        </is>
      </c>
      <c r="C146" s="37" t="n">
        <v>4301136007</v>
      </c>
      <c r="D146" s="176" t="n">
        <v>4607111036636</v>
      </c>
      <c r="E146" s="332" t="n"/>
      <c r="F146" s="364" t="n">
        <v>2.7</v>
      </c>
      <c r="G146" s="38" t="n">
        <v>1</v>
      </c>
      <c r="H146" s="364" t="n">
        <v>2.7</v>
      </c>
      <c r="I146" s="364" t="n">
        <v>2.892</v>
      </c>
      <c r="J146" s="38" t="n">
        <v>126</v>
      </c>
      <c r="K146" s="39" t="inlineStr">
        <is>
          <t>МГ</t>
        </is>
      </c>
      <c r="L146" s="38" t="n">
        <v>180</v>
      </c>
      <c r="M146" s="420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6" s="366" t="n"/>
      <c r="O146" s="366" t="n"/>
      <c r="P146" s="366" t="n"/>
      <c r="Q146" s="332" t="n"/>
      <c r="R146" s="40" t="inlineStr"/>
      <c r="S146" s="40" t="inlineStr"/>
      <c r="T146" s="41" t="inlineStr">
        <is>
          <t>кор</t>
        </is>
      </c>
      <c r="U146" s="367" t="n">
        <v>5</v>
      </c>
      <c r="V146" s="368">
        <f>IFERROR(IF(U146="","",U146),"")</f>
        <v/>
      </c>
      <c r="W146" s="42">
        <f>IFERROR(IF(U146="","",U146*0.00936),"")</f>
        <v/>
      </c>
      <c r="X146" s="69" t="inlineStr"/>
      <c r="Y146" s="70" t="inlineStr"/>
      <c r="AB146" s="123" t="inlineStr">
        <is>
          <t>ПГП</t>
        </is>
      </c>
    </row>
    <row r="147" ht="13.8" customHeight="1">
      <c r="A147" s="64" t="inlineStr">
        <is>
          <t>SU002045</t>
        </is>
      </c>
      <c r="B147" s="64" t="inlineStr">
        <is>
          <t>P002166</t>
        </is>
      </c>
      <c r="C147" s="37" t="n">
        <v>4301136001</v>
      </c>
      <c r="D147" s="176" t="n">
        <v>4607111035714</v>
      </c>
      <c r="E147" s="332" t="n"/>
      <c r="F147" s="364" t="n">
        <v>5</v>
      </c>
      <c r="G147" s="38" t="n">
        <v>1</v>
      </c>
      <c r="H147" s="364" t="n">
        <v>5</v>
      </c>
      <c r="I147" s="364" t="n">
        <v>5.235</v>
      </c>
      <c r="J147" s="38" t="n">
        <v>84</v>
      </c>
      <c r="K147" s="39" t="inlineStr">
        <is>
          <t>МГ</t>
        </is>
      </c>
      <c r="L147" s="38" t="n">
        <v>180</v>
      </c>
      <c r="M147" s="421">
        <f>HYPERLINK("https://abi.ru/products/Замороженные/No Name/No Name ПГП/Чебуреки/P002166/","Чебуреки Чебуреки Сочные No Name Весовые No name 5 кг дистр")</f>
        <v/>
      </c>
      <c r="N147" s="366" t="n"/>
      <c r="O147" s="366" t="n"/>
      <c r="P147" s="366" t="n"/>
      <c r="Q147" s="332" t="n"/>
      <c r="R147" s="40" t="inlineStr"/>
      <c r="S147" s="40" t="inlineStr"/>
      <c r="T147" s="41" t="inlineStr">
        <is>
          <t>кор</t>
        </is>
      </c>
      <c r="U147" s="367" t="n">
        <v>20</v>
      </c>
      <c r="V147" s="368">
        <f>IFERROR(IF(U147="","",U147),"")</f>
        <v/>
      </c>
      <c r="W147" s="42">
        <f>IFERROR(IF(U147="","",U147*0.0155),"")</f>
        <v/>
      </c>
      <c r="X147" s="69" t="inlineStr"/>
      <c r="Y147" s="70" t="inlineStr"/>
      <c r="AB147" s="124" t="inlineStr">
        <is>
          <t>ПГП</t>
        </is>
      </c>
    </row>
    <row r="148" ht="13.8" customHeight="1">
      <c r="A148" s="64" t="inlineStr">
        <is>
          <t>SU002976</t>
        </is>
      </c>
      <c r="B148" s="64" t="inlineStr">
        <is>
          <t>P003435</t>
        </is>
      </c>
      <c r="C148" s="37" t="n">
        <v>4301136025</v>
      </c>
      <c r="D148" s="176" t="n">
        <v>4607111038029</v>
      </c>
      <c r="E148" s="332" t="n"/>
      <c r="F148" s="364" t="n">
        <v>2.24</v>
      </c>
      <c r="G148" s="38" t="n">
        <v>1</v>
      </c>
      <c r="H148" s="364" t="n">
        <v>2.24</v>
      </c>
      <c r="I148" s="364" t="n">
        <v>2.432</v>
      </c>
      <c r="J148" s="38" t="n">
        <v>126</v>
      </c>
      <c r="K148" s="39" t="inlineStr">
        <is>
          <t>МГ</t>
        </is>
      </c>
      <c r="L148" s="38" t="n">
        <v>180</v>
      </c>
      <c r="M148" s="422" t="inlineStr">
        <is>
          <t>Чебуреки "Сочный мегачебурек" Весовой ТМ "No Name"</t>
        </is>
      </c>
      <c r="N148" s="366" t="n"/>
      <c r="O148" s="366" t="n"/>
      <c r="P148" s="366" t="n"/>
      <c r="Q148" s="332" t="n"/>
      <c r="R148" s="40" t="inlineStr"/>
      <c r="S148" s="40" t="inlineStr"/>
      <c r="T148" s="41" t="inlineStr">
        <is>
          <t>кор</t>
        </is>
      </c>
      <c r="U148" s="367" t="n">
        <v>135</v>
      </c>
      <c r="V148" s="368">
        <f>IFERROR(IF(U148="","",U148),"")</f>
        <v/>
      </c>
      <c r="W148" s="42">
        <f>IFERROR(IF(U148="","",U148*0.00936),"")</f>
        <v/>
      </c>
      <c r="X148" s="69" t="inlineStr"/>
      <c r="Y148" s="70" t="inlineStr"/>
      <c r="AB148" s="125" t="inlineStr">
        <is>
          <t>ПГП</t>
        </is>
      </c>
    </row>
    <row r="149">
      <c r="A149" s="17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369" t="n"/>
      <c r="M149" s="370" t="inlineStr">
        <is>
          <t>Итого</t>
        </is>
      </c>
      <c r="N149" s="340" t="n"/>
      <c r="O149" s="340" t="n"/>
      <c r="P149" s="340" t="n"/>
      <c r="Q149" s="340" t="n"/>
      <c r="R149" s="340" t="n"/>
      <c r="S149" s="341" t="n"/>
      <c r="T149" s="43" t="inlineStr">
        <is>
          <t>кор</t>
        </is>
      </c>
      <c r="U149" s="371">
        <f>IFERROR(SUM(U145:U148),"0")</f>
        <v/>
      </c>
      <c r="V149" s="371">
        <f>IFERROR(SUM(V145:V148),"0")</f>
        <v/>
      </c>
      <c r="W149" s="371">
        <f>IFERROR(IF(W145="",0,W145),"0")+IFERROR(IF(W146="",0,W146),"0")+IFERROR(IF(W147="",0,W147),"0")+IFERROR(IF(W148="",0,W148),"0")</f>
        <v/>
      </c>
      <c r="X149" s="372" t="n"/>
      <c r="Y149" s="37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9" t="n"/>
      <c r="M150" s="370" t="inlineStr">
        <is>
          <t>Итого</t>
        </is>
      </c>
      <c r="N150" s="340" t="n"/>
      <c r="O150" s="340" t="n"/>
      <c r="P150" s="340" t="n"/>
      <c r="Q150" s="340" t="n"/>
      <c r="R150" s="340" t="n"/>
      <c r="S150" s="341" t="n"/>
      <c r="T150" s="43" t="inlineStr">
        <is>
          <t>кг</t>
        </is>
      </c>
      <c r="U150" s="371">
        <f>IFERROR(SUMPRODUCT(U145:U148*H145:H148),"0")</f>
        <v/>
      </c>
      <c r="V150" s="371">
        <f>IFERROR(SUMPRODUCT(V145:V148*H145:H148),"0")</f>
        <v/>
      </c>
      <c r="W150" s="43" t="n"/>
      <c r="X150" s="372" t="n"/>
      <c r="Y150" s="372" t="n"/>
    </row>
    <row r="151" ht="13.8" customHeight="1">
      <c r="A151" s="181" t="inlineStr">
        <is>
          <t>Снеки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81" t="n"/>
      <c r="Y151" s="181" t="n"/>
    </row>
    <row r="152" ht="13.8" customHeight="1">
      <c r="A152" s="64" t="inlineStr">
        <is>
          <t>SU002772</t>
        </is>
      </c>
      <c r="B152" s="64" t="inlineStr">
        <is>
          <t>P003159</t>
        </is>
      </c>
      <c r="C152" s="37" t="n">
        <v>4301135156</v>
      </c>
      <c r="D152" s="176" t="n">
        <v>4607111037275</v>
      </c>
      <c r="E152" s="332" t="n"/>
      <c r="F152" s="364" t="n">
        <v>3</v>
      </c>
      <c r="G152" s="38" t="n">
        <v>1</v>
      </c>
      <c r="H152" s="364" t="n">
        <v>3</v>
      </c>
      <c r="I152" s="364" t="n">
        <v>3.192</v>
      </c>
      <c r="J152" s="38" t="n">
        <v>126</v>
      </c>
      <c r="K152" s="39" t="inlineStr">
        <is>
          <t>МГ</t>
        </is>
      </c>
      <c r="L152" s="38" t="n">
        <v>180</v>
      </c>
      <c r="M152" s="423">
        <f>HYPERLINK("https://abi.ru/products/Замороженные/No Name/No Name ПГП/Снеки/P003159/","Жар-боллы с курочкой и сыром No Name ПГП Весовой No Name")</f>
        <v/>
      </c>
      <c r="N152" s="366" t="n"/>
      <c r="O152" s="366" t="n"/>
      <c r="P152" s="366" t="n"/>
      <c r="Q152" s="332" t="n"/>
      <c r="R152" s="40" t="inlineStr"/>
      <c r="S152" s="40" t="inlineStr"/>
      <c r="T152" s="41" t="inlineStr">
        <is>
          <t>кор</t>
        </is>
      </c>
      <c r="U152" s="367" t="n">
        <v>50</v>
      </c>
      <c r="V152" s="368">
        <f>IFERROR(IF(U152="","",U152),"")</f>
        <v/>
      </c>
      <c r="W152" s="42">
        <f>IFERROR(IF(U152="","",U152*0.00936),"")</f>
        <v/>
      </c>
      <c r="X152" s="69" t="inlineStr"/>
      <c r="Y152" s="70" t="inlineStr"/>
      <c r="AB152" s="126" t="inlineStr">
        <is>
          <t>ПГП</t>
        </is>
      </c>
    </row>
    <row r="153" ht="13.8" customHeight="1">
      <c r="A153" s="64" t="inlineStr">
        <is>
          <t>SU002953</t>
        </is>
      </c>
      <c r="B153" s="64" t="inlineStr">
        <is>
          <t>P003377</t>
        </is>
      </c>
      <c r="C153" s="37" t="n">
        <v>4301135179</v>
      </c>
      <c r="D153" s="176" t="n">
        <v>4607111037923</v>
      </c>
      <c r="E153" s="332" t="n"/>
      <c r="F153" s="364" t="n">
        <v>3.7</v>
      </c>
      <c r="G153" s="38" t="n">
        <v>1</v>
      </c>
      <c r="H153" s="364" t="n">
        <v>3.7</v>
      </c>
      <c r="I153" s="364" t="n">
        <v>3.892</v>
      </c>
      <c r="J153" s="38" t="n">
        <v>126</v>
      </c>
      <c r="K153" s="39" t="inlineStr">
        <is>
          <t>МГ</t>
        </is>
      </c>
      <c r="L153" s="38" t="n">
        <v>180</v>
      </c>
      <c r="M153" s="424" t="inlineStr">
        <is>
          <t>"Жар-ладушки с клубникой и вишней" Весовые ТМ "No name"</t>
        </is>
      </c>
      <c r="N153" s="366" t="n"/>
      <c r="O153" s="366" t="n"/>
      <c r="P153" s="366" t="n"/>
      <c r="Q153" s="332" t="n"/>
      <c r="R153" s="40" t="inlineStr"/>
      <c r="S153" s="40" t="inlineStr"/>
      <c r="T153" s="41" t="inlineStr">
        <is>
          <t>кор</t>
        </is>
      </c>
      <c r="U153" s="367" t="n">
        <v>40</v>
      </c>
      <c r="V153" s="368">
        <f>IFERROR(IF(U153="","",U153),"")</f>
        <v/>
      </c>
      <c r="W153" s="42">
        <f>IFERROR(IF(U153="","",U153*0.00936),"")</f>
        <v/>
      </c>
      <c r="X153" s="69" t="inlineStr"/>
      <c r="Y153" s="70" t="inlineStr"/>
      <c r="AB153" s="127" t="inlineStr">
        <is>
          <t>ПГП</t>
        </is>
      </c>
    </row>
    <row r="154" ht="13.8" customHeight="1">
      <c r="A154" s="64" t="inlineStr">
        <is>
          <t>SU002441</t>
        </is>
      </c>
      <c r="B154" s="64" t="inlineStr">
        <is>
          <t>P002732</t>
        </is>
      </c>
      <c r="C154" s="37" t="n">
        <v>4301135085</v>
      </c>
      <c r="D154" s="176" t="n">
        <v>4607111037220</v>
      </c>
      <c r="E154" s="332" t="n"/>
      <c r="F154" s="364" t="n">
        <v>3.7</v>
      </c>
      <c r="G154" s="38" t="n">
        <v>1</v>
      </c>
      <c r="H154" s="364" t="n">
        <v>3.7</v>
      </c>
      <c r="I154" s="364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5">
        <f>HYPERLINK("https://abi.ru/products/Замороженные/No Name/No Name ПГП/Снеки/P002732/","Жар-ладушки с мясом No name ПГП Весовые No name  3,7 кг")</f>
        <v/>
      </c>
      <c r="N154" s="366" t="n"/>
      <c r="O154" s="366" t="n"/>
      <c r="P154" s="366" t="n"/>
      <c r="Q154" s="332" t="n"/>
      <c r="R154" s="40" t="inlineStr"/>
      <c r="S154" s="40" t="inlineStr"/>
      <c r="T154" s="41" t="inlineStr">
        <is>
          <t>кор</t>
        </is>
      </c>
      <c r="U154" s="367" t="n">
        <v>50</v>
      </c>
      <c r="V154" s="368">
        <f>IFERROR(IF(U154="","",U154),"")</f>
        <v/>
      </c>
      <c r="W154" s="42">
        <f>IFERROR(IF(U154="","",U154*0.00936),"")</f>
        <v/>
      </c>
      <c r="X154" s="69" t="inlineStr"/>
      <c r="Y154" s="70" t="inlineStr"/>
      <c r="AB154" s="128" t="inlineStr">
        <is>
          <t>ПГП</t>
        </is>
      </c>
    </row>
    <row r="155" ht="13.8" customHeight="1">
      <c r="A155" s="64" t="inlineStr">
        <is>
          <t>SU002494</t>
        </is>
      </c>
      <c r="B155" s="64" t="inlineStr">
        <is>
          <t>P002789</t>
        </is>
      </c>
      <c r="C155" s="37" t="n">
        <v>4301135097</v>
      </c>
      <c r="D155" s="176" t="n">
        <v>4607111037206</v>
      </c>
      <c r="E155" s="332" t="n"/>
      <c r="F155" s="364" t="n">
        <v>3.7</v>
      </c>
      <c r="G155" s="38" t="n">
        <v>1</v>
      </c>
      <c r="H155" s="364" t="n">
        <v>3.7</v>
      </c>
      <c r="I155" s="364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6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5" s="366" t="n"/>
      <c r="O155" s="366" t="n"/>
      <c r="P155" s="366" t="n"/>
      <c r="Q155" s="332" t="n"/>
      <c r="R155" s="40" t="inlineStr"/>
      <c r="S155" s="40" t="inlineStr"/>
      <c r="T155" s="41" t="inlineStr">
        <is>
          <t>кор</t>
        </is>
      </c>
      <c r="U155" s="367" t="n">
        <v>20</v>
      </c>
      <c r="V155" s="368">
        <f>IFERROR(IF(U155="","",U155),"")</f>
        <v/>
      </c>
      <c r="W155" s="42">
        <f>IFERROR(IF(U155="","",U155*0.00936),"")</f>
        <v/>
      </c>
      <c r="X155" s="69" t="inlineStr"/>
      <c r="Y155" s="70" t="inlineStr"/>
      <c r="AB155" s="129" t="inlineStr">
        <is>
          <t>ПГП</t>
        </is>
      </c>
    </row>
    <row r="156" ht="13.8" customHeight="1">
      <c r="A156" s="64" t="inlineStr">
        <is>
          <t>SU002484</t>
        </is>
      </c>
      <c r="B156" s="64" t="inlineStr">
        <is>
          <t>P002778</t>
        </is>
      </c>
      <c r="C156" s="37" t="n">
        <v>4301135091</v>
      </c>
      <c r="D156" s="176" t="n">
        <v>4607111037244</v>
      </c>
      <c r="E156" s="332" t="n"/>
      <c r="F156" s="364" t="n">
        <v>3.7</v>
      </c>
      <c r="G156" s="38" t="n">
        <v>1</v>
      </c>
      <c r="H156" s="364" t="n">
        <v>3.7</v>
      </c>
      <c r="I156" s="364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7">
        <f>HYPERLINK("https://abi.ru/products/Замороженные/No Name/No Name ПГП/Снеки/P002778/","Жар-ладушки с яблоком и грушей No name ПГП Весовые No name 3,7 кг")</f>
        <v/>
      </c>
      <c r="N156" s="366" t="n"/>
      <c r="O156" s="366" t="n"/>
      <c r="P156" s="366" t="n"/>
      <c r="Q156" s="332" t="n"/>
      <c r="R156" s="40" t="inlineStr"/>
      <c r="S156" s="40" t="inlineStr"/>
      <c r="T156" s="41" t="inlineStr">
        <is>
          <t>кор</t>
        </is>
      </c>
      <c r="U156" s="367" t="n">
        <v>15</v>
      </c>
      <c r="V156" s="368">
        <f>IFERROR(IF(U156="","",U156),"")</f>
        <v/>
      </c>
      <c r="W156" s="42">
        <f>IFERROR(IF(U156="","",U156*0.00936),"")</f>
        <v/>
      </c>
      <c r="X156" s="69" t="inlineStr"/>
      <c r="Y156" s="70" t="inlineStr"/>
      <c r="AB156" s="130" t="inlineStr">
        <is>
          <t>ПГП</t>
        </is>
      </c>
    </row>
    <row r="157" ht="13.8" customHeight="1">
      <c r="A157" s="64" t="inlineStr">
        <is>
          <t>SU002442</t>
        </is>
      </c>
      <c r="B157" s="64" t="inlineStr">
        <is>
          <t>P002970</t>
        </is>
      </c>
      <c r="C157" s="37" t="n">
        <v>4301135128</v>
      </c>
      <c r="D157" s="176" t="n">
        <v>4607111036797</v>
      </c>
      <c r="E157" s="332" t="n"/>
      <c r="F157" s="364" t="n">
        <v>3.7</v>
      </c>
      <c r="G157" s="38" t="n">
        <v>1</v>
      </c>
      <c r="H157" s="364" t="n">
        <v>3.7</v>
      </c>
      <c r="I157" s="364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8">
        <f>HYPERLINK("https://abi.ru/products/Замороженные/No Name/No Name ПГП/Снеки/P002970/","Мини-сосиски в тесте Фрайпики No name Весовые No name 3,7 кг")</f>
        <v/>
      </c>
      <c r="N157" s="366" t="n"/>
      <c r="O157" s="366" t="n"/>
      <c r="P157" s="366" t="n"/>
      <c r="Q157" s="332" t="n"/>
      <c r="R157" s="40" t="inlineStr"/>
      <c r="S157" s="40" t="inlineStr"/>
      <c r="T157" s="41" t="inlineStr">
        <is>
          <t>кор</t>
        </is>
      </c>
      <c r="U157" s="367" t="n">
        <v>90</v>
      </c>
      <c r="V157" s="368">
        <f>IFERROR(IF(U157="","",U157),"")</f>
        <v/>
      </c>
      <c r="W157" s="42">
        <f>IFERROR(IF(U157="","",U157*0.00936),"")</f>
        <v/>
      </c>
      <c r="X157" s="69" t="inlineStr"/>
      <c r="Y157" s="70" t="inlineStr"/>
      <c r="AB157" s="131" t="inlineStr">
        <is>
          <t>ПГП</t>
        </is>
      </c>
    </row>
    <row r="158" ht="13.8" customHeight="1">
      <c r="A158" s="64" t="inlineStr">
        <is>
          <t>SU002046</t>
        </is>
      </c>
      <c r="B158" s="64" t="inlineStr">
        <is>
          <t>P002167</t>
        </is>
      </c>
      <c r="C158" s="37" t="n">
        <v>4301135004</v>
      </c>
      <c r="D158" s="176" t="n">
        <v>4607111035707</v>
      </c>
      <c r="E158" s="332" t="n"/>
      <c r="F158" s="364" t="n">
        <v>5.5</v>
      </c>
      <c r="G158" s="38" t="n">
        <v>1</v>
      </c>
      <c r="H158" s="364" t="n">
        <v>5.5</v>
      </c>
      <c r="I158" s="364" t="n">
        <v>5.735</v>
      </c>
      <c r="J158" s="38" t="n">
        <v>84</v>
      </c>
      <c r="K158" s="39" t="inlineStr">
        <is>
          <t>МГ</t>
        </is>
      </c>
      <c r="L158" s="38" t="n">
        <v>180</v>
      </c>
      <c r="M158" s="429">
        <f>HYPERLINK("https://abi.ru/products/Замороженные/No Name/No Name ПГП/Снеки/P002167/","Снеки Жар-мени No Name Весовые No name 5,5 кг дистр")</f>
        <v/>
      </c>
      <c r="N158" s="366" t="n"/>
      <c r="O158" s="366" t="n"/>
      <c r="P158" s="366" t="n"/>
      <c r="Q158" s="332" t="n"/>
      <c r="R158" s="40" t="inlineStr"/>
      <c r="S158" s="40" t="inlineStr"/>
      <c r="T158" s="41" t="inlineStr">
        <is>
          <t>кор</t>
        </is>
      </c>
      <c r="U158" s="367" t="n">
        <v>80</v>
      </c>
      <c r="V158" s="368">
        <f>IFERROR(IF(U158="","",U158),"")</f>
        <v/>
      </c>
      <c r="W158" s="42">
        <f>IFERROR(IF(U158="","",U158*0.0155),"")</f>
        <v/>
      </c>
      <c r="X158" s="69" t="inlineStr"/>
      <c r="Y158" s="70" t="inlineStr"/>
      <c r="AB158" s="132" t="inlineStr">
        <is>
          <t>ПГП</t>
        </is>
      </c>
    </row>
    <row r="159" ht="13.8" customHeight="1">
      <c r="A159" s="64" t="inlineStr">
        <is>
          <t>SU002405</t>
        </is>
      </c>
      <c r="B159" s="64" t="inlineStr">
        <is>
          <t>P002964</t>
        </is>
      </c>
      <c r="C159" s="37" t="n">
        <v>4301135129</v>
      </c>
      <c r="D159" s="176" t="n">
        <v>4607111036841</v>
      </c>
      <c r="E159" s="332" t="n"/>
      <c r="F159" s="364" t="n">
        <v>3.5</v>
      </c>
      <c r="G159" s="38" t="n">
        <v>1</v>
      </c>
      <c r="H159" s="364" t="n">
        <v>3.5</v>
      </c>
      <c r="I159" s="364" t="n">
        <v>3.692</v>
      </c>
      <c r="J159" s="38" t="n">
        <v>126</v>
      </c>
      <c r="K159" s="39" t="inlineStr">
        <is>
          <t>МГ</t>
        </is>
      </c>
      <c r="L159" s="38" t="n">
        <v>180</v>
      </c>
      <c r="M159" s="430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59" s="366" t="n"/>
      <c r="O159" s="366" t="n"/>
      <c r="P159" s="366" t="n"/>
      <c r="Q159" s="332" t="n"/>
      <c r="R159" s="40" t="inlineStr"/>
      <c r="S159" s="40" t="inlineStr"/>
      <c r="T159" s="41" t="inlineStr">
        <is>
          <t>кор</t>
        </is>
      </c>
      <c r="U159" s="367" t="n">
        <v>0</v>
      </c>
      <c r="V159" s="368">
        <f>IFERROR(IF(U159="","",U159),"")</f>
        <v/>
      </c>
      <c r="W159" s="42">
        <f>IFERROR(IF(U159="","",U159*0.00936),"")</f>
        <v/>
      </c>
      <c r="X159" s="69" t="inlineStr"/>
      <c r="Y159" s="70" t="inlineStr"/>
      <c r="AB159" s="133" t="inlineStr">
        <is>
          <t>ПГП</t>
        </is>
      </c>
    </row>
    <row r="160" ht="13.8" customHeight="1">
      <c r="A160" s="64" t="inlineStr">
        <is>
          <t>SU002889</t>
        </is>
      </c>
      <c r="B160" s="64" t="inlineStr">
        <is>
          <t>P003310</t>
        </is>
      </c>
      <c r="C160" s="37" t="n">
        <v>4301135177</v>
      </c>
      <c r="D160" s="176" t="n">
        <v>4607111037862</v>
      </c>
      <c r="E160" s="332" t="n"/>
      <c r="F160" s="364" t="n">
        <v>1.8</v>
      </c>
      <c r="G160" s="38" t="n">
        <v>1</v>
      </c>
      <c r="H160" s="364" t="n">
        <v>1.8</v>
      </c>
      <c r="I160" s="364" t="n">
        <v>1.912</v>
      </c>
      <c r="J160" s="38" t="n">
        <v>234</v>
      </c>
      <c r="K160" s="39" t="inlineStr">
        <is>
          <t>МГ</t>
        </is>
      </c>
      <c r="L160" s="38" t="n">
        <v>180</v>
      </c>
      <c r="M160" s="431" t="inlineStr">
        <is>
          <t>Мини-сосиски в тесте Фрайпики No name Весовые No name 1,8 кг</t>
        </is>
      </c>
      <c r="N160" s="366" t="n"/>
      <c r="O160" s="366" t="n"/>
      <c r="P160" s="366" t="n"/>
      <c r="Q160" s="332" t="n"/>
      <c r="R160" s="40" t="inlineStr"/>
      <c r="S160" s="40" t="inlineStr"/>
      <c r="T160" s="41" t="inlineStr">
        <is>
          <t>кор</t>
        </is>
      </c>
      <c r="U160" s="367" t="n">
        <v>25</v>
      </c>
      <c r="V160" s="368">
        <f>IFERROR(IF(U160="","",U160),"")</f>
        <v/>
      </c>
      <c r="W160" s="42">
        <f>IFERROR(IF(U160="","",U160*0.00502),"")</f>
        <v/>
      </c>
      <c r="X160" s="69" t="inlineStr"/>
      <c r="Y160" s="70" t="inlineStr"/>
      <c r="AB160" s="134" t="inlineStr">
        <is>
          <t>ПГП</t>
        </is>
      </c>
    </row>
    <row r="161" ht="13.8" customHeight="1">
      <c r="A161" s="64" t="inlineStr">
        <is>
          <t>SU002794</t>
        </is>
      </c>
      <c r="B161" s="64" t="inlineStr">
        <is>
          <t>P003192</t>
        </is>
      </c>
      <c r="C161" s="37" t="n">
        <v>4301135161</v>
      </c>
      <c r="D161" s="176" t="n">
        <v>4607111037305</v>
      </c>
      <c r="E161" s="332" t="n"/>
      <c r="F161" s="364" t="n">
        <v>3</v>
      </c>
      <c r="G161" s="38" t="n">
        <v>1</v>
      </c>
      <c r="H161" s="364" t="n">
        <v>3</v>
      </c>
      <c r="I161" s="364" t="n">
        <v>3.192</v>
      </c>
      <c r="J161" s="38" t="n">
        <v>126</v>
      </c>
      <c r="K161" s="39" t="inlineStr">
        <is>
          <t>МГ</t>
        </is>
      </c>
      <c r="L161" s="38" t="n">
        <v>180</v>
      </c>
      <c r="M161" s="432" t="inlineStr">
        <is>
          <t>Снеки "Фрай-пицца с ветчиной и грибами" Весовые ТМ "No name" 3 кг</t>
        </is>
      </c>
      <c r="N161" s="366" t="n"/>
      <c r="O161" s="366" t="n"/>
      <c r="P161" s="366" t="n"/>
      <c r="Q161" s="332" t="n"/>
      <c r="R161" s="40" t="inlineStr"/>
      <c r="S161" s="40" t="inlineStr"/>
      <c r="T161" s="41" t="inlineStr">
        <is>
          <t>кор</t>
        </is>
      </c>
      <c r="U161" s="367" t="n">
        <v>10</v>
      </c>
      <c r="V161" s="368">
        <f>IFERROR(IF(U161="","",U161),"")</f>
        <v/>
      </c>
      <c r="W161" s="42">
        <f>IFERROR(IF(U161="","",U161*0.00936),"")</f>
        <v/>
      </c>
      <c r="X161" s="69" t="inlineStr"/>
      <c r="Y161" s="70" t="inlineStr"/>
      <c r="AB161" s="135" t="inlineStr">
        <is>
          <t>ПГП</t>
        </is>
      </c>
    </row>
    <row r="162">
      <c r="A162" s="17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369" t="n"/>
      <c r="M162" s="370" t="inlineStr">
        <is>
          <t>Итого</t>
        </is>
      </c>
      <c r="N162" s="340" t="n"/>
      <c r="O162" s="340" t="n"/>
      <c r="P162" s="340" t="n"/>
      <c r="Q162" s="340" t="n"/>
      <c r="R162" s="340" t="n"/>
      <c r="S162" s="341" t="n"/>
      <c r="T162" s="43" t="inlineStr">
        <is>
          <t>кор</t>
        </is>
      </c>
      <c r="U162" s="371">
        <f>IFERROR(SUM(U152:U161),"0")</f>
        <v/>
      </c>
      <c r="V162" s="371">
        <f>IFERROR(SUM(V152:V161),"0")</f>
        <v/>
      </c>
      <c r="W162" s="371">
        <f>IFERROR(IF(W152="",0,W152),"0")+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</f>
        <v/>
      </c>
      <c r="X162" s="372" t="n"/>
      <c r="Y162" s="372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9" t="n"/>
      <c r="M163" s="370" t="inlineStr">
        <is>
          <t>Итого</t>
        </is>
      </c>
      <c r="N163" s="340" t="n"/>
      <c r="O163" s="340" t="n"/>
      <c r="P163" s="340" t="n"/>
      <c r="Q163" s="340" t="n"/>
      <c r="R163" s="340" t="n"/>
      <c r="S163" s="341" t="n"/>
      <c r="T163" s="43" t="inlineStr">
        <is>
          <t>кг</t>
        </is>
      </c>
      <c r="U163" s="371">
        <f>IFERROR(SUMPRODUCT(U152:U161*H152:H161),"0")</f>
        <v/>
      </c>
      <c r="V163" s="371">
        <f>IFERROR(SUMPRODUCT(V152:V161*H152:H161),"0")</f>
        <v/>
      </c>
      <c r="W163" s="43" t="n"/>
      <c r="X163" s="372" t="n"/>
      <c r="Y163" s="372" t="n"/>
    </row>
    <row r="164" ht="13.8" customHeight="1">
      <c r="A164" s="180" t="inlineStr">
        <is>
          <t>Стародворье ПГП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80" t="n"/>
      <c r="Y164" s="180" t="n"/>
    </row>
    <row r="165" ht="13.8" customHeight="1">
      <c r="A165" s="181" t="inlineStr">
        <is>
          <t>Пельмени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81" t="n"/>
      <c r="Y165" s="181" t="n"/>
    </row>
    <row r="166" ht="13.8" customHeight="1">
      <c r="A166" s="64" t="inlineStr">
        <is>
          <t>SU002891</t>
        </is>
      </c>
      <c r="B166" s="64" t="inlineStr">
        <is>
          <t>P003301</t>
        </is>
      </c>
      <c r="C166" s="37" t="n">
        <v>4301071010</v>
      </c>
      <c r="D166" s="176" t="n">
        <v>4607111037701</v>
      </c>
      <c r="E166" s="332" t="n"/>
      <c r="F166" s="364" t="n">
        <v>5</v>
      </c>
      <c r="G166" s="38" t="n">
        <v>1</v>
      </c>
      <c r="H166" s="364" t="n">
        <v>5</v>
      </c>
      <c r="I166" s="364" t="n">
        <v>5.2</v>
      </c>
      <c r="J166" s="38" t="n">
        <v>144</v>
      </c>
      <c r="K166" s="39" t="inlineStr">
        <is>
          <t>МГ</t>
        </is>
      </c>
      <c r="L166" s="38" t="n">
        <v>180</v>
      </c>
      <c r="M166" s="433" t="inlineStr">
        <is>
          <t>Пельмени "Быстромени" Весовой ТМ "No Name" 5</t>
        </is>
      </c>
      <c r="N166" s="366" t="n"/>
      <c r="O166" s="366" t="n"/>
      <c r="P166" s="366" t="n"/>
      <c r="Q166" s="332" t="n"/>
      <c r="R166" s="40" t="inlineStr"/>
      <c r="S166" s="40" t="inlineStr"/>
      <c r="T166" s="41" t="inlineStr">
        <is>
          <t>кор</t>
        </is>
      </c>
      <c r="U166" s="367" t="n">
        <v>15</v>
      </c>
      <c r="V166" s="368">
        <f>IFERROR(IF(U166="","",U166),"")</f>
        <v/>
      </c>
      <c r="W166" s="42">
        <f>IFERROR(IF(U166="","",U166*0.00866),"")</f>
        <v/>
      </c>
      <c r="X166" s="69" t="inlineStr"/>
      <c r="Y166" s="70" t="inlineStr"/>
      <c r="AB166" s="136" t="inlineStr">
        <is>
          <t>ПГП</t>
        </is>
      </c>
    </row>
    <row r="167">
      <c r="A167" s="17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369" t="n"/>
      <c r="M167" s="370" t="inlineStr">
        <is>
          <t>Итого</t>
        </is>
      </c>
      <c r="N167" s="340" t="n"/>
      <c r="O167" s="340" t="n"/>
      <c r="P167" s="340" t="n"/>
      <c r="Q167" s="340" t="n"/>
      <c r="R167" s="340" t="n"/>
      <c r="S167" s="341" t="n"/>
      <c r="T167" s="43" t="inlineStr">
        <is>
          <t>кор</t>
        </is>
      </c>
      <c r="U167" s="371">
        <f>IFERROR(SUM(U166:U166),"0")</f>
        <v/>
      </c>
      <c r="V167" s="371">
        <f>IFERROR(SUM(V166:V166),"0")</f>
        <v/>
      </c>
      <c r="W167" s="371">
        <f>IFERROR(IF(W166="",0,W166),"0")</f>
        <v/>
      </c>
      <c r="X167" s="372" t="n"/>
      <c r="Y167" s="37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9" t="n"/>
      <c r="M168" s="370" t="inlineStr">
        <is>
          <t>Итого</t>
        </is>
      </c>
      <c r="N168" s="340" t="n"/>
      <c r="O168" s="340" t="n"/>
      <c r="P168" s="340" t="n"/>
      <c r="Q168" s="340" t="n"/>
      <c r="R168" s="340" t="n"/>
      <c r="S168" s="341" t="n"/>
      <c r="T168" s="43" t="inlineStr">
        <is>
          <t>кг</t>
        </is>
      </c>
      <c r="U168" s="371">
        <f>IFERROR(SUMPRODUCT(U166:U166*H166:H166),"0")</f>
        <v/>
      </c>
      <c r="V168" s="371">
        <f>IFERROR(SUMPRODUCT(V166:V166*H166:H166),"0")</f>
        <v/>
      </c>
      <c r="W168" s="43" t="n"/>
      <c r="X168" s="372" t="n"/>
      <c r="Y168" s="372" t="n"/>
    </row>
    <row r="169" ht="13.8" customHeight="1">
      <c r="A169" s="180" t="inlineStr">
        <is>
          <t>No Name ЗПФ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80" t="n"/>
      <c r="Y169" s="180" t="n"/>
    </row>
    <row r="170" ht="13.8" customHeight="1">
      <c r="A170" s="181" t="inlineStr">
        <is>
          <t>Пельмени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81" t="n"/>
      <c r="Y170" s="181" t="n"/>
    </row>
    <row r="171" ht="13.8" customHeight="1">
      <c r="A171" s="64" t="inlineStr">
        <is>
          <t>SU002396</t>
        </is>
      </c>
      <c r="B171" s="64" t="inlineStr">
        <is>
          <t>P002689</t>
        </is>
      </c>
      <c r="C171" s="37" t="n">
        <v>4301070871</v>
      </c>
      <c r="D171" s="176" t="n">
        <v>4607111036384</v>
      </c>
      <c r="E171" s="332" t="n"/>
      <c r="F171" s="364" t="n">
        <v>1</v>
      </c>
      <c r="G171" s="38" t="n">
        <v>5</v>
      </c>
      <c r="H171" s="364" t="n">
        <v>5</v>
      </c>
      <c r="I171" s="364" t="n">
        <v>5.253</v>
      </c>
      <c r="J171" s="38" t="n">
        <v>144</v>
      </c>
      <c r="K171" s="39" t="inlineStr">
        <is>
          <t>МГ</t>
        </is>
      </c>
      <c r="L171" s="38" t="n">
        <v>90</v>
      </c>
      <c r="M171" s="434">
        <f>HYPERLINK("https://abi.ru/products/Замороженные/No Name/No Name ЗПФ/Пельмени/P002689/","Пельмени Зареченские No name Весовые Сфера No name 5 кг")</f>
        <v/>
      </c>
      <c r="N171" s="366" t="n"/>
      <c r="O171" s="366" t="n"/>
      <c r="P171" s="366" t="n"/>
      <c r="Q171" s="332" t="n"/>
      <c r="R171" s="40" t="inlineStr"/>
      <c r="S171" s="40" t="inlineStr"/>
      <c r="T171" s="41" t="inlineStr">
        <is>
          <t>кор</t>
        </is>
      </c>
      <c r="U171" s="367" t="n">
        <v>5</v>
      </c>
      <c r="V171" s="368">
        <f>IFERROR(IF(U171="","",U171),"")</f>
        <v/>
      </c>
      <c r="W171" s="42">
        <f>IFERROR(IF(U171="","",U171*0.00866),"")</f>
        <v/>
      </c>
      <c r="X171" s="69" t="inlineStr"/>
      <c r="Y171" s="70" t="inlineStr"/>
      <c r="AB171" s="137" t="inlineStr">
        <is>
          <t>ЗПФ</t>
        </is>
      </c>
    </row>
    <row r="172" ht="13.8" customHeight="1">
      <c r="A172" s="64" t="inlineStr">
        <is>
          <t>SU002314</t>
        </is>
      </c>
      <c r="B172" s="64" t="inlineStr">
        <is>
          <t>P002579</t>
        </is>
      </c>
      <c r="C172" s="37" t="n">
        <v>4301070858</v>
      </c>
      <c r="D172" s="176" t="n">
        <v>4607111036193</v>
      </c>
      <c r="E172" s="332" t="n"/>
      <c r="F172" s="364" t="n">
        <v>1</v>
      </c>
      <c r="G172" s="38" t="n">
        <v>5</v>
      </c>
      <c r="H172" s="364" t="n">
        <v>5</v>
      </c>
      <c r="I172" s="364" t="n">
        <v>5.275</v>
      </c>
      <c r="J172" s="38" t="n">
        <v>144</v>
      </c>
      <c r="K172" s="39" t="inlineStr">
        <is>
          <t>МГ</t>
        </is>
      </c>
      <c r="L172" s="38" t="n">
        <v>90</v>
      </c>
      <c r="M172" s="435">
        <f>HYPERLINK("https://abi.ru/products/Замороженные/No Name/No Name ЗПФ/Пельмени/P002579/","Пельмени Классические No name Весовые Хинкали No name 5 кг")</f>
        <v/>
      </c>
      <c r="N172" s="366" t="n"/>
      <c r="O172" s="366" t="n"/>
      <c r="P172" s="366" t="n"/>
      <c r="Q172" s="332" t="n"/>
      <c r="R172" s="40" t="inlineStr"/>
      <c r="S172" s="40" t="inlineStr"/>
      <c r="T172" s="41" t="inlineStr">
        <is>
          <t>кор</t>
        </is>
      </c>
      <c r="U172" s="367" t="n">
        <v>20</v>
      </c>
      <c r="V172" s="368">
        <f>IFERROR(IF(U172="","",U172),"")</f>
        <v/>
      </c>
      <c r="W172" s="42">
        <f>IFERROR(IF(U172="","",U172*0.00866),"")</f>
        <v/>
      </c>
      <c r="X172" s="69" t="inlineStr"/>
      <c r="Y172" s="70" t="inlineStr"/>
      <c r="AB172" s="138" t="inlineStr">
        <is>
          <t>ЗПФ</t>
        </is>
      </c>
    </row>
    <row r="173" ht="13.8" customHeight="1">
      <c r="A173" s="64" t="inlineStr">
        <is>
          <t>SU000197</t>
        </is>
      </c>
      <c r="B173" s="64" t="inlineStr">
        <is>
          <t>P002413</t>
        </is>
      </c>
      <c r="C173" s="37" t="n">
        <v>4301070827</v>
      </c>
      <c r="D173" s="176" t="n">
        <v>4607111036216</v>
      </c>
      <c r="E173" s="332" t="n"/>
      <c r="F173" s="364" t="n">
        <v>1</v>
      </c>
      <c r="G173" s="38" t="n">
        <v>5</v>
      </c>
      <c r="H173" s="364" t="n">
        <v>5</v>
      </c>
      <c r="I173" s="364" t="n">
        <v>5.266</v>
      </c>
      <c r="J173" s="38" t="n">
        <v>144</v>
      </c>
      <c r="K173" s="39" t="inlineStr">
        <is>
          <t>МГ</t>
        </is>
      </c>
      <c r="L173" s="38" t="n">
        <v>90</v>
      </c>
      <c r="M173" s="436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3" s="366" t="n"/>
      <c r="O173" s="366" t="n"/>
      <c r="P173" s="366" t="n"/>
      <c r="Q173" s="332" t="n"/>
      <c r="R173" s="40" t="inlineStr"/>
      <c r="S173" s="40" t="inlineStr"/>
      <c r="T173" s="41" t="inlineStr">
        <is>
          <t>кор</t>
        </is>
      </c>
      <c r="U173" s="367" t="n">
        <v>55</v>
      </c>
      <c r="V173" s="368">
        <f>IFERROR(IF(U173="","",U173),"")</f>
        <v/>
      </c>
      <c r="W173" s="42">
        <f>IFERROR(IF(U173="","",U173*0.00866),"")</f>
        <v/>
      </c>
      <c r="X173" s="69" t="inlineStr"/>
      <c r="Y173" s="70" t="inlineStr"/>
      <c r="AB173" s="139" t="inlineStr">
        <is>
          <t>ЗПФ</t>
        </is>
      </c>
    </row>
    <row r="174" ht="13.8" customHeight="1">
      <c r="A174" s="64" t="inlineStr">
        <is>
          <t>SU002335</t>
        </is>
      </c>
      <c r="B174" s="64" t="inlineStr">
        <is>
          <t>P002980</t>
        </is>
      </c>
      <c r="C174" s="37" t="n">
        <v>4301070911</v>
      </c>
      <c r="D174" s="176" t="n">
        <v>4607111036278</v>
      </c>
      <c r="E174" s="332" t="n"/>
      <c r="F174" s="364" t="n">
        <v>1</v>
      </c>
      <c r="G174" s="38" t="n">
        <v>5</v>
      </c>
      <c r="H174" s="364" t="n">
        <v>5</v>
      </c>
      <c r="I174" s="364" t="n">
        <v>5.283</v>
      </c>
      <c r="J174" s="38" t="n">
        <v>84</v>
      </c>
      <c r="K174" s="39" t="inlineStr">
        <is>
          <t>МГ</t>
        </is>
      </c>
      <c r="L174" s="38" t="n">
        <v>120</v>
      </c>
      <c r="M174" s="437">
        <f>HYPERLINK("https://abi.ru/products/Замороженные/No Name/No Name ЗПФ/Пельмени/P002980/","Пельмени Умелый повар No name Весовые Равиоли No name 5 кг")</f>
        <v/>
      </c>
      <c r="N174" s="366" t="n"/>
      <c r="O174" s="366" t="n"/>
      <c r="P174" s="366" t="n"/>
      <c r="Q174" s="332" t="n"/>
      <c r="R174" s="40" t="inlineStr"/>
      <c r="S174" s="40" t="inlineStr"/>
      <c r="T174" s="41" t="inlineStr">
        <is>
          <t>кор</t>
        </is>
      </c>
      <c r="U174" s="367" t="n">
        <v>0</v>
      </c>
      <c r="V174" s="368">
        <f>IFERROR(IF(U174="","",U174),"")</f>
        <v/>
      </c>
      <c r="W174" s="42">
        <f>IFERROR(IF(U174="","",U174*0.0155),"")</f>
        <v/>
      </c>
      <c r="X174" s="69" t="inlineStr"/>
      <c r="Y174" s="70" t="inlineStr"/>
      <c r="AB174" s="140" t="inlineStr">
        <is>
          <t>ЗПФ</t>
        </is>
      </c>
    </row>
    <row r="175">
      <c r="A175" s="17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369" t="n"/>
      <c r="M175" s="370" t="inlineStr">
        <is>
          <t>Итого</t>
        </is>
      </c>
      <c r="N175" s="340" t="n"/>
      <c r="O175" s="340" t="n"/>
      <c r="P175" s="340" t="n"/>
      <c r="Q175" s="340" t="n"/>
      <c r="R175" s="340" t="n"/>
      <c r="S175" s="341" t="n"/>
      <c r="T175" s="43" t="inlineStr">
        <is>
          <t>кор</t>
        </is>
      </c>
      <c r="U175" s="371">
        <f>IFERROR(SUM(U171:U174),"0")</f>
        <v/>
      </c>
      <c r="V175" s="371">
        <f>IFERROR(SUM(V171:V174),"0")</f>
        <v/>
      </c>
      <c r="W175" s="371">
        <f>IFERROR(IF(W171="",0,W171),"0")+IFERROR(IF(W172="",0,W172),"0")+IFERROR(IF(W173="",0,W173),"0")+IFERROR(IF(W174="",0,W174),"0")</f>
        <v/>
      </c>
      <c r="X175" s="372" t="n"/>
      <c r="Y175" s="372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9" t="n"/>
      <c r="M176" s="370" t="inlineStr">
        <is>
          <t>Итого</t>
        </is>
      </c>
      <c r="N176" s="340" t="n"/>
      <c r="O176" s="340" t="n"/>
      <c r="P176" s="340" t="n"/>
      <c r="Q176" s="340" t="n"/>
      <c r="R176" s="340" t="n"/>
      <c r="S176" s="341" t="n"/>
      <c r="T176" s="43" t="inlineStr">
        <is>
          <t>кг</t>
        </is>
      </c>
      <c r="U176" s="371">
        <f>IFERROR(SUMPRODUCT(U171:U174*H171:H174),"0")</f>
        <v/>
      </c>
      <c r="V176" s="371">
        <f>IFERROR(SUMPRODUCT(V171:V174*H171:H174),"0")</f>
        <v/>
      </c>
      <c r="W176" s="43" t="n"/>
      <c r="X176" s="372" t="n"/>
      <c r="Y176" s="372" t="n"/>
    </row>
    <row r="177" ht="13.8" customHeight="1">
      <c r="A177" s="181" t="inlineStr">
        <is>
          <t>Вареники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81" t="n"/>
      <c r="Y177" s="181" t="n"/>
    </row>
    <row r="178" ht="13.8" customHeight="1">
      <c r="A178" s="64" t="inlineStr">
        <is>
          <t>SU002532</t>
        </is>
      </c>
      <c r="B178" s="64" t="inlineStr">
        <is>
          <t>P002958</t>
        </is>
      </c>
      <c r="C178" s="37" t="n">
        <v>4301080153</v>
      </c>
      <c r="D178" s="176" t="n">
        <v>4607111036827</v>
      </c>
      <c r="E178" s="332" t="n"/>
      <c r="F178" s="364" t="n">
        <v>1</v>
      </c>
      <c r="G178" s="38" t="n">
        <v>5</v>
      </c>
      <c r="H178" s="364" t="n">
        <v>5</v>
      </c>
      <c r="I178" s="364" t="n">
        <v>5.2</v>
      </c>
      <c r="J178" s="38" t="n">
        <v>144</v>
      </c>
      <c r="K178" s="39" t="inlineStr">
        <is>
          <t>МГ</t>
        </is>
      </c>
      <c r="L178" s="38" t="n">
        <v>90</v>
      </c>
      <c r="M178" s="438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8" s="366" t="n"/>
      <c r="O178" s="366" t="n"/>
      <c r="P178" s="366" t="n"/>
      <c r="Q178" s="332" t="n"/>
      <c r="R178" s="40" t="inlineStr"/>
      <c r="S178" s="40" t="inlineStr"/>
      <c r="T178" s="41" t="inlineStr">
        <is>
          <t>кор</t>
        </is>
      </c>
      <c r="U178" s="367" t="n">
        <v>0</v>
      </c>
      <c r="V178" s="368">
        <f>IFERROR(IF(U178="","",U178),"")</f>
        <v/>
      </c>
      <c r="W178" s="42">
        <f>IFERROR(IF(U178="","",U178*0.00866),"")</f>
        <v/>
      </c>
      <c r="X178" s="69" t="inlineStr"/>
      <c r="Y178" s="70" t="inlineStr"/>
      <c r="AB178" s="141" t="inlineStr">
        <is>
          <t>ЗПФ</t>
        </is>
      </c>
    </row>
    <row r="179" ht="13.8" customHeight="1">
      <c r="A179" s="64" t="inlineStr">
        <is>
          <t>SU002483</t>
        </is>
      </c>
      <c r="B179" s="64" t="inlineStr">
        <is>
          <t>P002961</t>
        </is>
      </c>
      <c r="C179" s="37" t="n">
        <v>4301080154</v>
      </c>
      <c r="D179" s="176" t="n">
        <v>4607111036834</v>
      </c>
      <c r="E179" s="332" t="n"/>
      <c r="F179" s="364" t="n">
        <v>1</v>
      </c>
      <c r="G179" s="38" t="n">
        <v>5</v>
      </c>
      <c r="H179" s="364" t="n">
        <v>5</v>
      </c>
      <c r="I179" s="364" t="n">
        <v>5.253</v>
      </c>
      <c r="J179" s="38" t="n">
        <v>144</v>
      </c>
      <c r="K179" s="39" t="inlineStr">
        <is>
          <t>МГ</t>
        </is>
      </c>
      <c r="L179" s="38" t="n">
        <v>90</v>
      </c>
      <c r="M179" s="439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79" s="366" t="n"/>
      <c r="O179" s="366" t="n"/>
      <c r="P179" s="366" t="n"/>
      <c r="Q179" s="332" t="n"/>
      <c r="R179" s="40" t="inlineStr"/>
      <c r="S179" s="40" t="inlineStr"/>
      <c r="T179" s="41" t="inlineStr">
        <is>
          <t>кор</t>
        </is>
      </c>
      <c r="U179" s="367" t="n">
        <v>20</v>
      </c>
      <c r="V179" s="368">
        <f>IFERROR(IF(U179="","",U179),"")</f>
        <v/>
      </c>
      <c r="W179" s="42">
        <f>IFERROR(IF(U179="","",U179*0.00866),"")</f>
        <v/>
      </c>
      <c r="X179" s="69" t="inlineStr"/>
      <c r="Y179" s="70" t="inlineStr"/>
      <c r="AB179" s="142" t="inlineStr">
        <is>
          <t>ЗПФ</t>
        </is>
      </c>
    </row>
    <row r="180">
      <c r="A180" s="17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369" t="n"/>
      <c r="M180" s="370" t="inlineStr">
        <is>
          <t>Итого</t>
        </is>
      </c>
      <c r="N180" s="340" t="n"/>
      <c r="O180" s="340" t="n"/>
      <c r="P180" s="340" t="n"/>
      <c r="Q180" s="340" t="n"/>
      <c r="R180" s="340" t="n"/>
      <c r="S180" s="341" t="n"/>
      <c r="T180" s="43" t="inlineStr">
        <is>
          <t>кор</t>
        </is>
      </c>
      <c r="U180" s="371">
        <f>IFERROR(SUM(U178:U179),"0")</f>
        <v/>
      </c>
      <c r="V180" s="371">
        <f>IFERROR(SUM(V178:V179),"0")</f>
        <v/>
      </c>
      <c r="W180" s="371">
        <f>IFERROR(IF(W178="",0,W178),"0")+IFERROR(IF(W179="",0,W179),"0")</f>
        <v/>
      </c>
      <c r="X180" s="372" t="n"/>
      <c r="Y180" s="3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9" t="n"/>
      <c r="M181" s="370" t="inlineStr">
        <is>
          <t>Итого</t>
        </is>
      </c>
      <c r="N181" s="340" t="n"/>
      <c r="O181" s="340" t="n"/>
      <c r="P181" s="340" t="n"/>
      <c r="Q181" s="340" t="n"/>
      <c r="R181" s="340" t="n"/>
      <c r="S181" s="341" t="n"/>
      <c r="T181" s="43" t="inlineStr">
        <is>
          <t>кг</t>
        </is>
      </c>
      <c r="U181" s="371">
        <f>IFERROR(SUMPRODUCT(U178:U179*H178:H179),"0")</f>
        <v/>
      </c>
      <c r="V181" s="371">
        <f>IFERROR(SUMPRODUCT(V178:V179*H178:H179),"0")</f>
        <v/>
      </c>
      <c r="W181" s="43" t="n"/>
      <c r="X181" s="372" t="n"/>
      <c r="Y181" s="372" t="n"/>
    </row>
    <row r="182" ht="21" customHeight="1">
      <c r="A182" s="184" t="inlineStr">
        <is>
          <t>Вязанка</t>
        </is>
      </c>
      <c r="B182" s="363" t="n"/>
      <c r="C182" s="363" t="n"/>
      <c r="D182" s="363" t="n"/>
      <c r="E182" s="363" t="n"/>
      <c r="F182" s="363" t="n"/>
      <c r="G182" s="363" t="n"/>
      <c r="H182" s="363" t="n"/>
      <c r="I182" s="363" t="n"/>
      <c r="J182" s="363" t="n"/>
      <c r="K182" s="363" t="n"/>
      <c r="L182" s="363" t="n"/>
      <c r="M182" s="363" t="n"/>
      <c r="N182" s="363" t="n"/>
      <c r="O182" s="363" t="n"/>
      <c r="P182" s="363" t="n"/>
      <c r="Q182" s="363" t="n"/>
      <c r="R182" s="363" t="n"/>
      <c r="S182" s="363" t="n"/>
      <c r="T182" s="363" t="n"/>
      <c r="U182" s="363" t="n"/>
      <c r="V182" s="363" t="n"/>
      <c r="W182" s="363" t="n"/>
      <c r="X182" s="55" t="n"/>
      <c r="Y182" s="55" t="n"/>
    </row>
    <row r="183" ht="13.8" customHeight="1">
      <c r="A183" s="180" t="inlineStr">
        <is>
          <t>Няняггетсы Сливушки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80" t="n"/>
      <c r="Y183" s="180" t="n"/>
    </row>
    <row r="184" ht="13.8" customHeight="1">
      <c r="A184" s="181" t="inlineStr">
        <is>
          <t>Наггетсы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81" t="n"/>
      <c r="Y184" s="181" t="n"/>
    </row>
    <row r="185" ht="13.8" customHeight="1">
      <c r="A185" s="64" t="inlineStr">
        <is>
          <t>SU002516</t>
        </is>
      </c>
      <c r="B185" s="64" t="inlineStr">
        <is>
          <t>P002823</t>
        </is>
      </c>
      <c r="C185" s="37" t="n">
        <v>4301132048</v>
      </c>
      <c r="D185" s="176" t="n">
        <v>4607111035721</v>
      </c>
      <c r="E185" s="332" t="n"/>
      <c r="F185" s="364" t="n">
        <v>0.25</v>
      </c>
      <c r="G185" s="38" t="n">
        <v>12</v>
      </c>
      <c r="H185" s="364" t="n">
        <v>3</v>
      </c>
      <c r="I185" s="364" t="n">
        <v>3.388</v>
      </c>
      <c r="J185" s="38" t="n">
        <v>70</v>
      </c>
      <c r="K185" s="39" t="inlineStr">
        <is>
          <t>МГ</t>
        </is>
      </c>
      <c r="L185" s="38" t="n">
        <v>180</v>
      </c>
      <c r="M185" s="440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5" s="366" t="n"/>
      <c r="O185" s="366" t="n"/>
      <c r="P185" s="366" t="n"/>
      <c r="Q185" s="332" t="n"/>
      <c r="R185" s="40" t="inlineStr"/>
      <c r="S185" s="40" t="inlineStr"/>
      <c r="T185" s="41" t="inlineStr">
        <is>
          <t>кор</t>
        </is>
      </c>
      <c r="U185" s="367" t="n">
        <v>5</v>
      </c>
      <c r="V185" s="368">
        <f>IFERROR(IF(U185="","",U185),"")</f>
        <v/>
      </c>
      <c r="W185" s="42">
        <f>IFERROR(IF(U185="","",U185*0.01788),"")</f>
        <v/>
      </c>
      <c r="X185" s="69" t="inlineStr"/>
      <c r="Y185" s="70" t="inlineStr"/>
      <c r="AB185" s="143" t="inlineStr">
        <is>
          <t>ПГП</t>
        </is>
      </c>
    </row>
    <row r="186" ht="13.8" customHeight="1">
      <c r="A186" s="64" t="inlineStr">
        <is>
          <t>SU002514</t>
        </is>
      </c>
      <c r="B186" s="64" t="inlineStr">
        <is>
          <t>P002820</t>
        </is>
      </c>
      <c r="C186" s="37" t="n">
        <v>4301132046</v>
      </c>
      <c r="D186" s="176" t="n">
        <v>4607111035691</v>
      </c>
      <c r="E186" s="332" t="n"/>
      <c r="F186" s="364" t="n">
        <v>0.25</v>
      </c>
      <c r="G186" s="38" t="n">
        <v>12</v>
      </c>
      <c r="H186" s="364" t="n">
        <v>3</v>
      </c>
      <c r="I186" s="364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41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6" s="366" t="n"/>
      <c r="O186" s="366" t="n"/>
      <c r="P186" s="366" t="n"/>
      <c r="Q186" s="332" t="n"/>
      <c r="R186" s="40" t="inlineStr"/>
      <c r="S186" s="40" t="inlineStr"/>
      <c r="T186" s="41" t="inlineStr">
        <is>
          <t>кор</t>
        </is>
      </c>
      <c r="U186" s="367" t="n">
        <v>35</v>
      </c>
      <c r="V186" s="368">
        <f>IFERROR(IF(U186="","",U186),"")</f>
        <v/>
      </c>
      <c r="W186" s="42">
        <f>IFERROR(IF(U186="","",U186*0.01788),"")</f>
        <v/>
      </c>
      <c r="X186" s="69" t="inlineStr"/>
      <c r="Y186" s="70" t="inlineStr"/>
      <c r="AB186" s="144" t="inlineStr">
        <is>
          <t>ПГП</t>
        </is>
      </c>
    </row>
    <row r="187">
      <c r="A187" s="17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369" t="n"/>
      <c r="M187" s="370" t="inlineStr">
        <is>
          <t>Итого</t>
        </is>
      </c>
      <c r="N187" s="340" t="n"/>
      <c r="O187" s="340" t="n"/>
      <c r="P187" s="340" t="n"/>
      <c r="Q187" s="340" t="n"/>
      <c r="R187" s="340" t="n"/>
      <c r="S187" s="341" t="n"/>
      <c r="T187" s="43" t="inlineStr">
        <is>
          <t>кор</t>
        </is>
      </c>
      <c r="U187" s="371">
        <f>IFERROR(SUM(U185:U186),"0")</f>
        <v/>
      </c>
      <c r="V187" s="371">
        <f>IFERROR(SUM(V185:V186),"0")</f>
        <v/>
      </c>
      <c r="W187" s="371">
        <f>IFERROR(IF(W185="",0,W185),"0")+IFERROR(IF(W186="",0,W186),"0")</f>
        <v/>
      </c>
      <c r="X187" s="372" t="n"/>
      <c r="Y187" s="372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9" t="n"/>
      <c r="M188" s="370" t="inlineStr">
        <is>
          <t>Итого</t>
        </is>
      </c>
      <c r="N188" s="340" t="n"/>
      <c r="O188" s="340" t="n"/>
      <c r="P188" s="340" t="n"/>
      <c r="Q188" s="340" t="n"/>
      <c r="R188" s="340" t="n"/>
      <c r="S188" s="341" t="n"/>
      <c r="T188" s="43" t="inlineStr">
        <is>
          <t>кг</t>
        </is>
      </c>
      <c r="U188" s="371">
        <f>IFERROR(SUMPRODUCT(U185:U186*H185:H186),"0")</f>
        <v/>
      </c>
      <c r="V188" s="371">
        <f>IFERROR(SUMPRODUCT(V185:V186*H185:H186),"0")</f>
        <v/>
      </c>
      <c r="W188" s="43" t="n"/>
      <c r="X188" s="372" t="n"/>
      <c r="Y188" s="372" t="n"/>
    </row>
    <row r="189" ht="13.8" customHeight="1">
      <c r="A189" s="180" t="inlineStr">
        <is>
          <t>Печеные пельмени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80" t="n"/>
      <c r="Y189" s="180" t="n"/>
    </row>
    <row r="190" ht="13.8" customHeight="1">
      <c r="A190" s="181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81" t="n"/>
      <c r="Y190" s="181" t="n"/>
    </row>
    <row r="191" ht="13.8" customHeight="1">
      <c r="A191" s="64" t="inlineStr">
        <is>
          <t>SU002225</t>
        </is>
      </c>
      <c r="B191" s="64" t="inlineStr">
        <is>
          <t>P002411</t>
        </is>
      </c>
      <c r="C191" s="37" t="n">
        <v>4301133002</v>
      </c>
      <c r="D191" s="176" t="n">
        <v>4607111035783</v>
      </c>
      <c r="E191" s="332" t="n"/>
      <c r="F191" s="364" t="n">
        <v>0.2</v>
      </c>
      <c r="G191" s="38" t="n">
        <v>8</v>
      </c>
      <c r="H191" s="364" t="n">
        <v>1.6</v>
      </c>
      <c r="I191" s="364" t="n">
        <v>2.12</v>
      </c>
      <c r="J191" s="38" t="n">
        <v>72</v>
      </c>
      <c r="K191" s="39" t="inlineStr">
        <is>
          <t>МГ</t>
        </is>
      </c>
      <c r="L191" s="38" t="n">
        <v>180</v>
      </c>
      <c r="M191" s="442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1" s="366" t="n"/>
      <c r="O191" s="366" t="n"/>
      <c r="P191" s="366" t="n"/>
      <c r="Q191" s="332" t="n"/>
      <c r="R191" s="40" t="inlineStr"/>
      <c r="S191" s="40" t="inlineStr"/>
      <c r="T191" s="41" t="inlineStr">
        <is>
          <t>кор</t>
        </is>
      </c>
      <c r="U191" s="367" t="n">
        <v>0</v>
      </c>
      <c r="V191" s="368">
        <f>IFERROR(IF(U191="","",U191),"")</f>
        <v/>
      </c>
      <c r="W191" s="42">
        <f>IFERROR(IF(U191="","",U191*0.01157),"")</f>
        <v/>
      </c>
      <c r="X191" s="69" t="inlineStr"/>
      <c r="Y191" s="70" t="inlineStr"/>
      <c r="AB191" s="145" t="inlineStr">
        <is>
          <t>ПГП</t>
        </is>
      </c>
    </row>
    <row r="192">
      <c r="A192" s="17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369" t="n"/>
      <c r="M192" s="370" t="inlineStr">
        <is>
          <t>Итого</t>
        </is>
      </c>
      <c r="N192" s="340" t="n"/>
      <c r="O192" s="340" t="n"/>
      <c r="P192" s="340" t="n"/>
      <c r="Q192" s="340" t="n"/>
      <c r="R192" s="340" t="n"/>
      <c r="S192" s="341" t="n"/>
      <c r="T192" s="43" t="inlineStr">
        <is>
          <t>кор</t>
        </is>
      </c>
      <c r="U192" s="371">
        <f>IFERROR(SUM(U191:U191),"0")</f>
        <v/>
      </c>
      <c r="V192" s="371">
        <f>IFERROR(SUM(V191:V191),"0")</f>
        <v/>
      </c>
      <c r="W192" s="371">
        <f>IFERROR(IF(W191="",0,W191),"0")</f>
        <v/>
      </c>
      <c r="X192" s="372" t="n"/>
      <c r="Y192" s="372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9" t="n"/>
      <c r="M193" s="370" t="inlineStr">
        <is>
          <t>Итого</t>
        </is>
      </c>
      <c r="N193" s="340" t="n"/>
      <c r="O193" s="340" t="n"/>
      <c r="P193" s="340" t="n"/>
      <c r="Q193" s="340" t="n"/>
      <c r="R193" s="340" t="n"/>
      <c r="S193" s="341" t="n"/>
      <c r="T193" s="43" t="inlineStr">
        <is>
          <t>кг</t>
        </is>
      </c>
      <c r="U193" s="371">
        <f>IFERROR(SUMPRODUCT(U191:U191*H191:H191),"0")</f>
        <v/>
      </c>
      <c r="V193" s="371">
        <f>IFERROR(SUMPRODUCT(V191:V191*H191:H191),"0")</f>
        <v/>
      </c>
      <c r="W193" s="43" t="n"/>
      <c r="X193" s="372" t="n"/>
      <c r="Y193" s="372" t="n"/>
    </row>
    <row r="194" ht="13.8" customHeight="1">
      <c r="A194" s="180" t="inlineStr">
        <is>
          <t>Вязанка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80" t="n"/>
      <c r="Y194" s="180" t="n"/>
    </row>
    <row r="195" ht="13.8" customHeight="1">
      <c r="A195" s="181" t="inlineStr">
        <is>
          <t>Сосиски замороженные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81" t="n"/>
      <c r="Y195" s="181" t="n"/>
    </row>
    <row r="196" ht="13.8" customHeight="1">
      <c r="A196" s="64" t="inlineStr">
        <is>
          <t>SU002677</t>
        </is>
      </c>
      <c r="B196" s="64" t="inlineStr">
        <is>
          <t>P003053</t>
        </is>
      </c>
      <c r="C196" s="37" t="n">
        <v>4301051319</v>
      </c>
      <c r="D196" s="176" t="n">
        <v>4680115881204</v>
      </c>
      <c r="E196" s="332" t="n"/>
      <c r="F196" s="364" t="n">
        <v>0.33</v>
      </c>
      <c r="G196" s="38" t="n">
        <v>6</v>
      </c>
      <c r="H196" s="364" t="n">
        <v>1.98</v>
      </c>
      <c r="I196" s="364" t="n">
        <v>2.246</v>
      </c>
      <c r="J196" s="38" t="n">
        <v>156</v>
      </c>
      <c r="K196" s="39" t="inlineStr">
        <is>
          <t>СК2</t>
        </is>
      </c>
      <c r="L196" s="38" t="n">
        <v>365</v>
      </c>
      <c r="M196" s="443" t="inlineStr">
        <is>
          <t>Сосиски "Сливушки #нежнушки" замороженные Фикс.вес 0,33 п/а ТМ "Вязанка"</t>
        </is>
      </c>
      <c r="N196" s="366" t="n"/>
      <c r="O196" s="366" t="n"/>
      <c r="P196" s="366" t="n"/>
      <c r="Q196" s="332" t="n"/>
      <c r="R196" s="40" t="inlineStr"/>
      <c r="S196" s="40" t="inlineStr"/>
      <c r="T196" s="41" t="inlineStr">
        <is>
          <t>кор</t>
        </is>
      </c>
      <c r="U196" s="367" t="n">
        <v>0</v>
      </c>
      <c r="V196" s="368">
        <f>IFERROR(IF(U196="","",U196),"")</f>
        <v/>
      </c>
      <c r="W196" s="42">
        <f>IFERROR(IF(U196="","",U196*0.00753),"")</f>
        <v/>
      </c>
      <c r="X196" s="69" t="inlineStr"/>
      <c r="Y196" s="70" t="inlineStr"/>
      <c r="AB196" s="146" t="inlineStr">
        <is>
          <t>КИЗ</t>
        </is>
      </c>
    </row>
    <row r="197">
      <c r="A197" s="17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369" t="n"/>
      <c r="M197" s="370" t="inlineStr">
        <is>
          <t>Итого</t>
        </is>
      </c>
      <c r="N197" s="340" t="n"/>
      <c r="O197" s="340" t="n"/>
      <c r="P197" s="340" t="n"/>
      <c r="Q197" s="340" t="n"/>
      <c r="R197" s="340" t="n"/>
      <c r="S197" s="341" t="n"/>
      <c r="T197" s="43" t="inlineStr">
        <is>
          <t>кор</t>
        </is>
      </c>
      <c r="U197" s="371">
        <f>IFERROR(SUM(U196:U196),"0")</f>
        <v/>
      </c>
      <c r="V197" s="371">
        <f>IFERROR(SUM(V196:V196),"0")</f>
        <v/>
      </c>
      <c r="W197" s="371">
        <f>IFERROR(IF(W196="",0,W196),"0")</f>
        <v/>
      </c>
      <c r="X197" s="372" t="n"/>
      <c r="Y197" s="372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9" t="n"/>
      <c r="M198" s="370" t="inlineStr">
        <is>
          <t>Итого</t>
        </is>
      </c>
      <c r="N198" s="340" t="n"/>
      <c r="O198" s="340" t="n"/>
      <c r="P198" s="340" t="n"/>
      <c r="Q198" s="340" t="n"/>
      <c r="R198" s="340" t="n"/>
      <c r="S198" s="341" t="n"/>
      <c r="T198" s="43" t="inlineStr">
        <is>
          <t>кг</t>
        </is>
      </c>
      <c r="U198" s="371">
        <f>IFERROR(SUMPRODUCT(U196:U196*H196:H196),"0")</f>
        <v/>
      </c>
      <c r="V198" s="371">
        <f>IFERROR(SUMPRODUCT(V196:V196*H196:H196),"0")</f>
        <v/>
      </c>
      <c r="W198" s="43" t="n"/>
      <c r="X198" s="372" t="n"/>
      <c r="Y198" s="372" t="n"/>
    </row>
    <row r="199" ht="21" customHeight="1">
      <c r="A199" s="184" t="inlineStr">
        <is>
          <t>Стародворье</t>
        </is>
      </c>
      <c r="B199" s="363" t="n"/>
      <c r="C199" s="363" t="n"/>
      <c r="D199" s="363" t="n"/>
      <c r="E199" s="363" t="n"/>
      <c r="F199" s="363" t="n"/>
      <c r="G199" s="363" t="n"/>
      <c r="H199" s="363" t="n"/>
      <c r="I199" s="363" t="n"/>
      <c r="J199" s="363" t="n"/>
      <c r="K199" s="363" t="n"/>
      <c r="L199" s="363" t="n"/>
      <c r="M199" s="363" t="n"/>
      <c r="N199" s="363" t="n"/>
      <c r="O199" s="363" t="n"/>
      <c r="P199" s="363" t="n"/>
      <c r="Q199" s="363" t="n"/>
      <c r="R199" s="363" t="n"/>
      <c r="S199" s="363" t="n"/>
      <c r="T199" s="363" t="n"/>
      <c r="U199" s="363" t="n"/>
      <c r="V199" s="363" t="n"/>
      <c r="W199" s="363" t="n"/>
      <c r="X199" s="55" t="n"/>
      <c r="Y199" s="55" t="n"/>
    </row>
    <row r="200" ht="13.8" customHeight="1">
      <c r="A200" s="180" t="inlineStr">
        <is>
          <t>Стародворье ЗПФ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80" t="n"/>
      <c r="Y200" s="180" t="n"/>
    </row>
    <row r="201" ht="13.8" customHeight="1">
      <c r="A201" s="181" t="inlineStr">
        <is>
          <t>Пельмени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81" t="n"/>
      <c r="Y201" s="181" t="n"/>
    </row>
    <row r="202" ht="13.8" customHeight="1">
      <c r="A202" s="64" t="inlineStr">
        <is>
          <t>SU002755</t>
        </is>
      </c>
      <c r="B202" s="64" t="inlineStr">
        <is>
          <t>P003116</t>
        </is>
      </c>
      <c r="C202" s="37" t="n">
        <v>4301070934</v>
      </c>
      <c r="D202" s="176" t="n">
        <v>4607111037022</v>
      </c>
      <c r="E202" s="332" t="n"/>
      <c r="F202" s="364" t="n">
        <v>0.7</v>
      </c>
      <c r="G202" s="38" t="n">
        <v>6</v>
      </c>
      <c r="H202" s="364" t="n">
        <v>4.2</v>
      </c>
      <c r="I202" s="364" t="n">
        <v>4.46</v>
      </c>
      <c r="J202" s="38" t="n">
        <v>84</v>
      </c>
      <c r="K202" s="39" t="inlineStr">
        <is>
          <t>МГ</t>
        </is>
      </c>
      <c r="L202" s="38" t="n">
        <v>180</v>
      </c>
      <c r="M202" s="444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2" s="366" t="n"/>
      <c r="O202" s="366" t="n"/>
      <c r="P202" s="366" t="n"/>
      <c r="Q202" s="332" t="n"/>
      <c r="R202" s="40" t="inlineStr"/>
      <c r="S202" s="40" t="inlineStr"/>
      <c r="T202" s="41" t="inlineStr">
        <is>
          <t>кор</t>
        </is>
      </c>
      <c r="U202" s="367" t="n">
        <v>55</v>
      </c>
      <c r="V202" s="368">
        <f>IFERROR(IF(U202="","",U202),"")</f>
        <v/>
      </c>
      <c r="W202" s="42">
        <f>IFERROR(IF(U202="","",U202*0.0155),"")</f>
        <v/>
      </c>
      <c r="X202" s="69" t="inlineStr"/>
      <c r="Y202" s="70" t="inlineStr"/>
      <c r="AB202" s="147" t="inlineStr">
        <is>
          <t>ЗПФ</t>
        </is>
      </c>
    </row>
    <row r="203" ht="13.8" customHeight="1">
      <c r="A203" s="64" t="inlineStr">
        <is>
          <t>SU002920</t>
        </is>
      </c>
      <c r="B203" s="64" t="inlineStr">
        <is>
          <t>P003355</t>
        </is>
      </c>
      <c r="C203" s="37" t="n">
        <v>4301070948</v>
      </c>
      <c r="D203" s="176" t="n">
        <v>4607111037022</v>
      </c>
      <c r="E203" s="332" t="n"/>
      <c r="F203" s="364" t="n">
        <v>0.7</v>
      </c>
      <c r="G203" s="38" t="n">
        <v>8</v>
      </c>
      <c r="H203" s="364" t="n">
        <v>5.6</v>
      </c>
      <c r="I203" s="364" t="n">
        <v>5.87</v>
      </c>
      <c r="J203" s="38" t="n">
        <v>84</v>
      </c>
      <c r="K203" s="39" t="inlineStr">
        <is>
          <t>МГ</t>
        </is>
      </c>
      <c r="L203" s="38" t="n">
        <v>180</v>
      </c>
      <c r="M203" s="445" t="inlineStr">
        <is>
          <t>Пельмени Мясорубские Стародворье ЗПФ 0,7 Равиоли Стародворье</t>
        </is>
      </c>
      <c r="N203" s="366" t="n"/>
      <c r="O203" s="366" t="n"/>
      <c r="P203" s="366" t="n"/>
      <c r="Q203" s="332" t="n"/>
      <c r="R203" s="40" t="inlineStr"/>
      <c r="S203" s="40" t="inlineStr"/>
      <c r="T203" s="41" t="inlineStr">
        <is>
          <t>кор</t>
        </is>
      </c>
      <c r="U203" s="367" t="n">
        <v>0</v>
      </c>
      <c r="V203" s="368">
        <f>IFERROR(IF(U203="","",U203),"")</f>
        <v/>
      </c>
      <c r="W203" s="42">
        <f>IFERROR(IF(U203="","",U203*0.0155),"")</f>
        <v/>
      </c>
      <c r="X203" s="69" t="inlineStr"/>
      <c r="Y203" s="70" t="inlineStr"/>
      <c r="AB203" s="148" t="inlineStr">
        <is>
          <t>ЗПФ</t>
        </is>
      </c>
    </row>
    <row r="204">
      <c r="A204" s="17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69" t="n"/>
      <c r="M204" s="370" t="inlineStr">
        <is>
          <t>Итого</t>
        </is>
      </c>
      <c r="N204" s="340" t="n"/>
      <c r="O204" s="340" t="n"/>
      <c r="P204" s="340" t="n"/>
      <c r="Q204" s="340" t="n"/>
      <c r="R204" s="340" t="n"/>
      <c r="S204" s="341" t="n"/>
      <c r="T204" s="43" t="inlineStr">
        <is>
          <t>кор</t>
        </is>
      </c>
      <c r="U204" s="371">
        <f>IFERROR(SUM(U202:U203),"0")</f>
        <v/>
      </c>
      <c r="V204" s="371">
        <f>IFERROR(SUM(V202:V203),"0")</f>
        <v/>
      </c>
      <c r="W204" s="371">
        <f>IFERROR(IF(W202="",0,W202),"0")+IFERROR(IF(W203="",0,W203),"0")</f>
        <v/>
      </c>
      <c r="X204" s="372" t="n"/>
      <c r="Y204" s="3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9" t="n"/>
      <c r="M205" s="370" t="inlineStr">
        <is>
          <t>Итого</t>
        </is>
      </c>
      <c r="N205" s="340" t="n"/>
      <c r="O205" s="340" t="n"/>
      <c r="P205" s="340" t="n"/>
      <c r="Q205" s="340" t="n"/>
      <c r="R205" s="340" t="n"/>
      <c r="S205" s="341" t="n"/>
      <c r="T205" s="43" t="inlineStr">
        <is>
          <t>кг</t>
        </is>
      </c>
      <c r="U205" s="371">
        <f>IFERROR(SUMPRODUCT(U202:U203*H202:H203),"0")</f>
        <v/>
      </c>
      <c r="V205" s="371">
        <f>IFERROR(SUMPRODUCT(V202:V203*H202:H203),"0")</f>
        <v/>
      </c>
      <c r="W205" s="43" t="n"/>
      <c r="X205" s="372" t="n"/>
      <c r="Y205" s="372" t="n"/>
    </row>
    <row r="206" ht="13.8" customHeight="1">
      <c r="A206" s="180" t="inlineStr">
        <is>
          <t>Медвежье ушко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80" t="n"/>
      <c r="Y206" s="180" t="n"/>
    </row>
    <row r="207" ht="13.8" customHeight="1">
      <c r="A207" s="181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81" t="n"/>
      <c r="Y207" s="181" t="n"/>
    </row>
    <row r="208" ht="13.8" customHeight="1">
      <c r="A208" s="64" t="inlineStr">
        <is>
          <t>SU002067</t>
        </is>
      </c>
      <c r="B208" s="64" t="inlineStr">
        <is>
          <t>P002999</t>
        </is>
      </c>
      <c r="C208" s="37" t="n">
        <v>4301070915</v>
      </c>
      <c r="D208" s="176" t="n">
        <v>4607111035882</v>
      </c>
      <c r="E208" s="332" t="n"/>
      <c r="F208" s="364" t="n">
        <v>0.43</v>
      </c>
      <c r="G208" s="38" t="n">
        <v>16</v>
      </c>
      <c r="H208" s="364" t="n">
        <v>6.88</v>
      </c>
      <c r="I208" s="364" t="n">
        <v>7.19</v>
      </c>
      <c r="J208" s="38" t="n">
        <v>84</v>
      </c>
      <c r="K208" s="39" t="inlineStr">
        <is>
          <t>МГ</t>
        </is>
      </c>
      <c r="L208" s="38" t="n">
        <v>180</v>
      </c>
      <c r="M208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8" s="366" t="n"/>
      <c r="O208" s="366" t="n"/>
      <c r="P208" s="366" t="n"/>
      <c r="Q208" s="332" t="n"/>
      <c r="R208" s="40" t="inlineStr"/>
      <c r="S208" s="40" t="inlineStr"/>
      <c r="T208" s="41" t="inlineStr">
        <is>
          <t>кор</t>
        </is>
      </c>
      <c r="U208" s="367" t="n">
        <v>10</v>
      </c>
      <c r="V208" s="368">
        <f>IFERROR(IF(U208="","",U208),"")</f>
        <v/>
      </c>
      <c r="W208" s="42">
        <f>IFERROR(IF(U208="","",U208*0.0155),"")</f>
        <v/>
      </c>
      <c r="X208" s="69" t="inlineStr"/>
      <c r="Y208" s="70" t="inlineStr"/>
      <c r="AB208" s="149" t="inlineStr">
        <is>
          <t>ЗПФ</t>
        </is>
      </c>
    </row>
    <row r="209" ht="13.8" customHeight="1">
      <c r="A209" s="64" t="inlineStr">
        <is>
          <t>SU002068</t>
        </is>
      </c>
      <c r="B209" s="64" t="inlineStr">
        <is>
          <t>P003005</t>
        </is>
      </c>
      <c r="C209" s="37" t="n">
        <v>4301070921</v>
      </c>
      <c r="D209" s="176" t="n">
        <v>4607111035905</v>
      </c>
      <c r="E209" s="332" t="n"/>
      <c r="F209" s="364" t="n">
        <v>0.9</v>
      </c>
      <c r="G209" s="38" t="n">
        <v>8</v>
      </c>
      <c r="H209" s="364" t="n">
        <v>7.2</v>
      </c>
      <c r="I209" s="364" t="n">
        <v>7.47</v>
      </c>
      <c r="J209" s="38" t="n">
        <v>84</v>
      </c>
      <c r="K209" s="39" t="inlineStr">
        <is>
          <t>МГ</t>
        </is>
      </c>
      <c r="L209" s="38" t="n">
        <v>180</v>
      </c>
      <c r="M209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09" s="366" t="n"/>
      <c r="O209" s="366" t="n"/>
      <c r="P209" s="366" t="n"/>
      <c r="Q209" s="332" t="n"/>
      <c r="R209" s="40" t="inlineStr"/>
      <c r="S209" s="40" t="inlineStr"/>
      <c r="T209" s="41" t="inlineStr">
        <is>
          <t>кор</t>
        </is>
      </c>
      <c r="U209" s="367" t="n">
        <v>25</v>
      </c>
      <c r="V209" s="368">
        <f>IFERROR(IF(U209="","",U209),"")</f>
        <v/>
      </c>
      <c r="W209" s="42">
        <f>IFERROR(IF(U209="","",U209*0.0155),"")</f>
        <v/>
      </c>
      <c r="X209" s="69" t="inlineStr"/>
      <c r="Y209" s="70" t="inlineStr"/>
      <c r="AB209" s="150" t="inlineStr">
        <is>
          <t>ЗПФ</t>
        </is>
      </c>
    </row>
    <row r="210" ht="13.8" customHeight="1">
      <c r="A210" s="64" t="inlineStr">
        <is>
          <t>SU002069</t>
        </is>
      </c>
      <c r="B210" s="64" t="inlineStr">
        <is>
          <t>P003001</t>
        </is>
      </c>
      <c r="C210" s="37" t="n">
        <v>4301070917</v>
      </c>
      <c r="D210" s="176" t="n">
        <v>4607111035912</v>
      </c>
      <c r="E210" s="332" t="n"/>
      <c r="F210" s="364" t="n">
        <v>0.43</v>
      </c>
      <c r="G210" s="38" t="n">
        <v>16</v>
      </c>
      <c r="H210" s="364" t="n">
        <v>6.88</v>
      </c>
      <c r="I210" s="364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0" s="366" t="n"/>
      <c r="O210" s="366" t="n"/>
      <c r="P210" s="366" t="n"/>
      <c r="Q210" s="332" t="n"/>
      <c r="R210" s="40" t="inlineStr"/>
      <c r="S210" s="40" t="inlineStr"/>
      <c r="T210" s="41" t="inlineStr">
        <is>
          <t>кор</t>
        </is>
      </c>
      <c r="U210" s="367" t="n">
        <v>10</v>
      </c>
      <c r="V210" s="368">
        <f>IFERROR(IF(U210="","",U210),"")</f>
        <v/>
      </c>
      <c r="W210" s="42">
        <f>IFERROR(IF(U210="","",U210*0.0155),"")</f>
        <v/>
      </c>
      <c r="X210" s="69" t="inlineStr"/>
      <c r="Y210" s="70" t="inlineStr"/>
      <c r="AB210" s="151" t="inlineStr">
        <is>
          <t>ЗПФ</t>
        </is>
      </c>
    </row>
    <row r="211" ht="13.8" customHeight="1">
      <c r="A211" s="64" t="inlineStr">
        <is>
          <t>SU002066</t>
        </is>
      </c>
      <c r="B211" s="64" t="inlineStr">
        <is>
          <t>P003004</t>
        </is>
      </c>
      <c r="C211" s="37" t="n">
        <v>4301070920</v>
      </c>
      <c r="D211" s="176" t="n">
        <v>4607111035929</v>
      </c>
      <c r="E211" s="332" t="n"/>
      <c r="F211" s="364" t="n">
        <v>0.9</v>
      </c>
      <c r="G211" s="38" t="n">
        <v>8</v>
      </c>
      <c r="H211" s="364" t="n">
        <v>7.2</v>
      </c>
      <c r="I211" s="364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1" s="366" t="n"/>
      <c r="O211" s="366" t="n"/>
      <c r="P211" s="366" t="n"/>
      <c r="Q211" s="332" t="n"/>
      <c r="R211" s="40" t="inlineStr"/>
      <c r="S211" s="40" t="inlineStr"/>
      <c r="T211" s="41" t="inlineStr">
        <is>
          <t>кор</t>
        </is>
      </c>
      <c r="U211" s="367" t="n">
        <v>40</v>
      </c>
      <c r="V211" s="368">
        <f>IFERROR(IF(U211="","",U211),"")</f>
        <v/>
      </c>
      <c r="W211" s="42">
        <f>IFERROR(IF(U211="","",U211*0.0155),"")</f>
        <v/>
      </c>
      <c r="X211" s="69" t="inlineStr"/>
      <c r="Y211" s="70" t="inlineStr"/>
      <c r="AB211" s="152" t="inlineStr">
        <is>
          <t>ЗПФ</t>
        </is>
      </c>
    </row>
    <row r="212">
      <c r="A212" s="17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369" t="n"/>
      <c r="M212" s="370" t="inlineStr">
        <is>
          <t>Итого</t>
        </is>
      </c>
      <c r="N212" s="340" t="n"/>
      <c r="O212" s="340" t="n"/>
      <c r="P212" s="340" t="n"/>
      <c r="Q212" s="340" t="n"/>
      <c r="R212" s="340" t="n"/>
      <c r="S212" s="341" t="n"/>
      <c r="T212" s="43" t="inlineStr">
        <is>
          <t>кор</t>
        </is>
      </c>
      <c r="U212" s="371">
        <f>IFERROR(SUM(U208:U211),"0")</f>
        <v/>
      </c>
      <c r="V212" s="371">
        <f>IFERROR(SUM(V208:V211),"0")</f>
        <v/>
      </c>
      <c r="W212" s="371">
        <f>IFERROR(IF(W208="",0,W208),"0")+IFERROR(IF(W209="",0,W209),"0")+IFERROR(IF(W210="",0,W210),"0")+IFERROR(IF(W211="",0,W211),"0")</f>
        <v/>
      </c>
      <c r="X212" s="372" t="n"/>
      <c r="Y212" s="37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9" t="n"/>
      <c r="M213" s="370" t="inlineStr">
        <is>
          <t>Итого</t>
        </is>
      </c>
      <c r="N213" s="340" t="n"/>
      <c r="O213" s="340" t="n"/>
      <c r="P213" s="340" t="n"/>
      <c r="Q213" s="340" t="n"/>
      <c r="R213" s="340" t="n"/>
      <c r="S213" s="341" t="n"/>
      <c r="T213" s="43" t="inlineStr">
        <is>
          <t>кг</t>
        </is>
      </c>
      <c r="U213" s="371">
        <f>IFERROR(SUMPRODUCT(U208:U211*H208:H211),"0")</f>
        <v/>
      </c>
      <c r="V213" s="371">
        <f>IFERROR(SUMPRODUCT(V208:V211*H208:H211),"0")</f>
        <v/>
      </c>
      <c r="W213" s="43" t="n"/>
      <c r="X213" s="372" t="n"/>
      <c r="Y213" s="372" t="n"/>
    </row>
    <row r="214" ht="13.8" customHeight="1">
      <c r="A214" s="180" t="inlineStr">
        <is>
          <t>Бордо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80" t="n"/>
      <c r="Y214" s="180" t="n"/>
    </row>
    <row r="215" ht="13.8" customHeight="1">
      <c r="A215" s="181" t="inlineStr">
        <is>
          <t>Сосиски замороженные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81" t="n"/>
      <c r="Y215" s="181" t="n"/>
    </row>
    <row r="216" ht="13.8" customHeight="1">
      <c r="A216" s="64" t="inlineStr">
        <is>
          <t>SU002678</t>
        </is>
      </c>
      <c r="B216" s="64" t="inlineStr">
        <is>
          <t>P003054</t>
        </is>
      </c>
      <c r="C216" s="37" t="n">
        <v>4301051320</v>
      </c>
      <c r="D216" s="176" t="n">
        <v>4680115881334</v>
      </c>
      <c r="E216" s="332" t="n"/>
      <c r="F216" s="364" t="n">
        <v>0.33</v>
      </c>
      <c r="G216" s="38" t="n">
        <v>6</v>
      </c>
      <c r="H216" s="364" t="n">
        <v>1.98</v>
      </c>
      <c r="I216" s="364" t="n">
        <v>2.27</v>
      </c>
      <c r="J216" s="38" t="n">
        <v>156</v>
      </c>
      <c r="K216" s="39" t="inlineStr">
        <is>
          <t>СК2</t>
        </is>
      </c>
      <c r="L216" s="38" t="n">
        <v>365</v>
      </c>
      <c r="M216" s="450" t="inlineStr">
        <is>
          <t>Сосиски "Оригинальные" замороженные Фикс.вес 0,33 п/а ТМ "Стародворье"</t>
        </is>
      </c>
      <c r="N216" s="366" t="n"/>
      <c r="O216" s="366" t="n"/>
      <c r="P216" s="366" t="n"/>
      <c r="Q216" s="332" t="n"/>
      <c r="R216" s="40" t="inlineStr"/>
      <c r="S216" s="40" t="inlineStr"/>
      <c r="T216" s="41" t="inlineStr">
        <is>
          <t>кор</t>
        </is>
      </c>
      <c r="U216" s="367" t="n">
        <v>0</v>
      </c>
      <c r="V216" s="368">
        <f>IFERROR(IF(U216="","",U216),"")</f>
        <v/>
      </c>
      <c r="W216" s="42">
        <f>IFERROR(IF(U216="","",U216*0.00753),"")</f>
        <v/>
      </c>
      <c r="X216" s="69" t="inlineStr"/>
      <c r="Y216" s="70" t="inlineStr"/>
      <c r="AB216" s="153" t="inlineStr">
        <is>
          <t>КИЗ</t>
        </is>
      </c>
    </row>
    <row r="217">
      <c r="A217" s="17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369" t="n"/>
      <c r="M217" s="370" t="inlineStr">
        <is>
          <t>Итого</t>
        </is>
      </c>
      <c r="N217" s="340" t="n"/>
      <c r="O217" s="340" t="n"/>
      <c r="P217" s="340" t="n"/>
      <c r="Q217" s="340" t="n"/>
      <c r="R217" s="340" t="n"/>
      <c r="S217" s="341" t="n"/>
      <c r="T217" s="43" t="inlineStr">
        <is>
          <t>кор</t>
        </is>
      </c>
      <c r="U217" s="371">
        <f>IFERROR(SUM(U216:U216),"0")</f>
        <v/>
      </c>
      <c r="V217" s="371">
        <f>IFERROR(SUM(V216:V216),"0")</f>
        <v/>
      </c>
      <c r="W217" s="371">
        <f>IFERROR(IF(W216="",0,W216),"0")</f>
        <v/>
      </c>
      <c r="X217" s="372" t="n"/>
      <c r="Y217" s="372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9" t="n"/>
      <c r="M218" s="370" t="inlineStr">
        <is>
          <t>Итого</t>
        </is>
      </c>
      <c r="N218" s="340" t="n"/>
      <c r="O218" s="340" t="n"/>
      <c r="P218" s="340" t="n"/>
      <c r="Q218" s="340" t="n"/>
      <c r="R218" s="340" t="n"/>
      <c r="S218" s="341" t="n"/>
      <c r="T218" s="43" t="inlineStr">
        <is>
          <t>кг</t>
        </is>
      </c>
      <c r="U218" s="371">
        <f>IFERROR(SUMPRODUCT(U216:U216*H216:H216),"0")</f>
        <v/>
      </c>
      <c r="V218" s="371">
        <f>IFERROR(SUMPRODUCT(V216:V216*H216:H216),"0")</f>
        <v/>
      </c>
      <c r="W218" s="43" t="n"/>
      <c r="X218" s="372" t="n"/>
      <c r="Y218" s="372" t="n"/>
    </row>
    <row r="219" ht="13.8" customHeight="1">
      <c r="A219" s="180" t="inlineStr">
        <is>
          <t>Сочные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80" t="n"/>
      <c r="Y219" s="180" t="n"/>
    </row>
    <row r="220" ht="13.8" customHeight="1">
      <c r="A220" s="181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81" t="n"/>
      <c r="Y220" s="181" t="n"/>
    </row>
    <row r="221" ht="13.8" customHeight="1">
      <c r="A221" s="64" t="inlineStr">
        <is>
          <t>SU001859</t>
        </is>
      </c>
      <c r="B221" s="64" t="inlineStr">
        <is>
          <t>P002720</t>
        </is>
      </c>
      <c r="C221" s="37" t="n">
        <v>4301070874</v>
      </c>
      <c r="D221" s="176" t="n">
        <v>4607111035332</v>
      </c>
      <c r="E221" s="332" t="n"/>
      <c r="F221" s="364" t="n">
        <v>0.43</v>
      </c>
      <c r="G221" s="38" t="n">
        <v>16</v>
      </c>
      <c r="H221" s="364" t="n">
        <v>6.88</v>
      </c>
      <c r="I221" s="364" t="n">
        <v>7.206</v>
      </c>
      <c r="J221" s="38" t="n">
        <v>84</v>
      </c>
      <c r="K221" s="39" t="inlineStr">
        <is>
          <t>МГ</t>
        </is>
      </c>
      <c r="L221" s="38" t="n">
        <v>180</v>
      </c>
      <c r="M221" s="451">
        <f>HYPERLINK("https://abi.ru/products/Замороженные/Стародворье/Сочные/Пельмени/P002720/","Пельмени Сочные Сочные 0,43 Сфера Стародворье")</f>
        <v/>
      </c>
      <c r="N221" s="366" t="n"/>
      <c r="O221" s="366" t="n"/>
      <c r="P221" s="366" t="n"/>
      <c r="Q221" s="332" t="n"/>
      <c r="R221" s="40" t="inlineStr"/>
      <c r="S221" s="40" t="inlineStr"/>
      <c r="T221" s="41" t="inlineStr">
        <is>
          <t>кор</t>
        </is>
      </c>
      <c r="U221" s="367" t="n">
        <v>5</v>
      </c>
      <c r="V221" s="368">
        <f>IFERROR(IF(U221="","",U221),"")</f>
        <v/>
      </c>
      <c r="W221" s="42">
        <f>IFERROR(IF(U221="","",U221*0.0155),"")</f>
        <v/>
      </c>
      <c r="X221" s="69" t="inlineStr"/>
      <c r="Y221" s="70" t="inlineStr"/>
      <c r="AB221" s="154" t="inlineStr">
        <is>
          <t>ЗПФ</t>
        </is>
      </c>
    </row>
    <row r="222" ht="13.8" customHeight="1">
      <c r="A222" s="64" t="inlineStr">
        <is>
          <t>SU001776</t>
        </is>
      </c>
      <c r="B222" s="64" t="inlineStr">
        <is>
          <t>P002719</t>
        </is>
      </c>
      <c r="C222" s="37" t="n">
        <v>4301070873</v>
      </c>
      <c r="D222" s="176" t="n">
        <v>4607111035080</v>
      </c>
      <c r="E222" s="332" t="n"/>
      <c r="F222" s="364" t="n">
        <v>0.9</v>
      </c>
      <c r="G222" s="38" t="n">
        <v>8</v>
      </c>
      <c r="H222" s="364" t="n">
        <v>7.2</v>
      </c>
      <c r="I222" s="364" t="n">
        <v>7.47</v>
      </c>
      <c r="J222" s="38" t="n">
        <v>84</v>
      </c>
      <c r="K222" s="39" t="inlineStr">
        <is>
          <t>МГ</t>
        </is>
      </c>
      <c r="L222" s="38" t="n">
        <v>180</v>
      </c>
      <c r="M222" s="452">
        <f>HYPERLINK("https://abi.ru/products/Замороженные/Стародворье/Сочные/Пельмени/P002719/","Пельмени Сочные Сочные 0,9 Сфера Стародворье")</f>
        <v/>
      </c>
      <c r="N222" s="366" t="n"/>
      <c r="O222" s="366" t="n"/>
      <c r="P222" s="366" t="n"/>
      <c r="Q222" s="332" t="n"/>
      <c r="R222" s="40" t="inlineStr"/>
      <c r="S222" s="40" t="inlineStr"/>
      <c r="T222" s="41" t="inlineStr">
        <is>
          <t>кор</t>
        </is>
      </c>
      <c r="U222" s="367" t="n">
        <v>5</v>
      </c>
      <c r="V222" s="368">
        <f>IFERROR(IF(U222="","",U222),"")</f>
        <v/>
      </c>
      <c r="W222" s="42">
        <f>IFERROR(IF(U222="","",U222*0.0155),"")</f>
        <v/>
      </c>
      <c r="X222" s="69" t="inlineStr"/>
      <c r="Y222" s="70" t="inlineStr"/>
      <c r="AB222" s="155" t="inlineStr">
        <is>
          <t>ЗПФ</t>
        </is>
      </c>
    </row>
    <row r="223">
      <c r="A223" s="17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69" t="n"/>
      <c r="M223" s="370" t="inlineStr">
        <is>
          <t>Итого</t>
        </is>
      </c>
      <c r="N223" s="340" t="n"/>
      <c r="O223" s="340" t="n"/>
      <c r="P223" s="340" t="n"/>
      <c r="Q223" s="340" t="n"/>
      <c r="R223" s="340" t="n"/>
      <c r="S223" s="341" t="n"/>
      <c r="T223" s="43" t="inlineStr">
        <is>
          <t>кор</t>
        </is>
      </c>
      <c r="U223" s="371">
        <f>IFERROR(SUM(U221:U222),"0")</f>
        <v/>
      </c>
      <c r="V223" s="371">
        <f>IFERROR(SUM(V221:V222),"0")</f>
        <v/>
      </c>
      <c r="W223" s="371">
        <f>IFERROR(IF(W221="",0,W221),"0")+IFERROR(IF(W222="",0,W222),"0")</f>
        <v/>
      </c>
      <c r="X223" s="372" t="n"/>
      <c r="Y223" s="37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9" t="n"/>
      <c r="M224" s="370" t="inlineStr">
        <is>
          <t>Итого</t>
        </is>
      </c>
      <c r="N224" s="340" t="n"/>
      <c r="O224" s="340" t="n"/>
      <c r="P224" s="340" t="n"/>
      <c r="Q224" s="340" t="n"/>
      <c r="R224" s="340" t="n"/>
      <c r="S224" s="341" t="n"/>
      <c r="T224" s="43" t="inlineStr">
        <is>
          <t>кг</t>
        </is>
      </c>
      <c r="U224" s="371">
        <f>IFERROR(SUMPRODUCT(U221:U222*H221:H222),"0")</f>
        <v/>
      </c>
      <c r="V224" s="371">
        <f>IFERROR(SUMPRODUCT(V221:V222*H221:H222),"0")</f>
        <v/>
      </c>
      <c r="W224" s="43" t="n"/>
      <c r="X224" s="372" t="n"/>
      <c r="Y224" s="372" t="n"/>
    </row>
    <row r="225" ht="21" customHeight="1">
      <c r="A225" s="184" t="inlineStr">
        <is>
          <t>Колбасный стандарт</t>
        </is>
      </c>
      <c r="B225" s="363" t="n"/>
      <c r="C225" s="363" t="n"/>
      <c r="D225" s="363" t="n"/>
      <c r="E225" s="363" t="n"/>
      <c r="F225" s="363" t="n"/>
      <c r="G225" s="363" t="n"/>
      <c r="H225" s="363" t="n"/>
      <c r="I225" s="363" t="n"/>
      <c r="J225" s="363" t="n"/>
      <c r="K225" s="363" t="n"/>
      <c r="L225" s="363" t="n"/>
      <c r="M225" s="363" t="n"/>
      <c r="N225" s="363" t="n"/>
      <c r="O225" s="363" t="n"/>
      <c r="P225" s="363" t="n"/>
      <c r="Q225" s="363" t="n"/>
      <c r="R225" s="363" t="n"/>
      <c r="S225" s="363" t="n"/>
      <c r="T225" s="363" t="n"/>
      <c r="U225" s="363" t="n"/>
      <c r="V225" s="363" t="n"/>
      <c r="W225" s="363" t="n"/>
      <c r="X225" s="55" t="n"/>
      <c r="Y225" s="55" t="n"/>
    </row>
    <row r="226" ht="13.8" customHeight="1">
      <c r="A226" s="180" t="inlineStr">
        <is>
          <t>Владимирский Стандарт ЗПФ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80" t="n"/>
      <c r="Y226" s="180" t="n"/>
    </row>
    <row r="227" ht="13.8" customHeight="1">
      <c r="A227" s="181" t="inlineStr">
        <is>
          <t>Пельмени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81" t="n"/>
      <c r="Y227" s="181" t="n"/>
    </row>
    <row r="228" ht="13.8" customHeight="1">
      <c r="A228" s="64" t="inlineStr">
        <is>
          <t>SU002267</t>
        </is>
      </c>
      <c r="B228" s="64" t="inlineStr">
        <is>
          <t>P003223</t>
        </is>
      </c>
      <c r="C228" s="37" t="n">
        <v>4301070941</v>
      </c>
      <c r="D228" s="176" t="n">
        <v>4607111036162</v>
      </c>
      <c r="E228" s="332" t="n"/>
      <c r="F228" s="364" t="n">
        <v>0.8</v>
      </c>
      <c r="G228" s="38" t="n">
        <v>8</v>
      </c>
      <c r="H228" s="364" t="n">
        <v>6.4</v>
      </c>
      <c r="I228" s="364" t="n">
        <v>6.6812</v>
      </c>
      <c r="J228" s="38" t="n">
        <v>84</v>
      </c>
      <c r="K228" s="39" t="inlineStr">
        <is>
          <t>МГ</t>
        </is>
      </c>
      <c r="L228" s="38" t="n">
        <v>90</v>
      </c>
      <c r="M228" s="453" t="inlineStr">
        <is>
          <t>Пельмени Со свининой и говядиной Владимирский стандарт флоу-пак 0,8 Сфера Колбасный стандарт</t>
        </is>
      </c>
      <c r="N228" s="366" t="n"/>
      <c r="O228" s="366" t="n"/>
      <c r="P228" s="366" t="n"/>
      <c r="Q228" s="332" t="n"/>
      <c r="R228" s="40" t="inlineStr"/>
      <c r="S228" s="40" t="inlineStr"/>
      <c r="T228" s="41" t="inlineStr">
        <is>
          <t>кор</t>
        </is>
      </c>
      <c r="U228" s="367" t="n">
        <v>0</v>
      </c>
      <c r="V228" s="368">
        <f>IFERROR(IF(U228="","",U228),"")</f>
        <v/>
      </c>
      <c r="W228" s="42">
        <f>IFERROR(IF(U228="","",U228*0.0155),"")</f>
        <v/>
      </c>
      <c r="X228" s="69" t="inlineStr"/>
      <c r="Y228" s="70" t="inlineStr"/>
      <c r="AB228" s="156" t="inlineStr">
        <is>
          <t>ЗПФ</t>
        </is>
      </c>
    </row>
    <row r="229">
      <c r="A229" s="17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69" t="n"/>
      <c r="M229" s="370" t="inlineStr">
        <is>
          <t>Итого</t>
        </is>
      </c>
      <c r="N229" s="340" t="n"/>
      <c r="O229" s="340" t="n"/>
      <c r="P229" s="340" t="n"/>
      <c r="Q229" s="340" t="n"/>
      <c r="R229" s="340" t="n"/>
      <c r="S229" s="341" t="n"/>
      <c r="T229" s="43" t="inlineStr">
        <is>
          <t>кор</t>
        </is>
      </c>
      <c r="U229" s="371">
        <f>IFERROR(SUM(U228:U228),"0")</f>
        <v/>
      </c>
      <c r="V229" s="371">
        <f>IFERROR(SUM(V228:V228),"0")</f>
        <v/>
      </c>
      <c r="W229" s="371">
        <f>IFERROR(IF(W228="",0,W228),"0")</f>
        <v/>
      </c>
      <c r="X229" s="372" t="n"/>
      <c r="Y229" s="372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9" t="n"/>
      <c r="M230" s="370" t="inlineStr">
        <is>
          <t>Итого</t>
        </is>
      </c>
      <c r="N230" s="340" t="n"/>
      <c r="O230" s="340" t="n"/>
      <c r="P230" s="340" t="n"/>
      <c r="Q230" s="340" t="n"/>
      <c r="R230" s="340" t="n"/>
      <c r="S230" s="341" t="n"/>
      <c r="T230" s="43" t="inlineStr">
        <is>
          <t>кг</t>
        </is>
      </c>
      <c r="U230" s="371">
        <f>IFERROR(SUMPRODUCT(U228:U228*H228:H228),"0")</f>
        <v/>
      </c>
      <c r="V230" s="371">
        <f>IFERROR(SUMPRODUCT(V228:V228*H228:H228),"0")</f>
        <v/>
      </c>
      <c r="W230" s="43" t="n"/>
      <c r="X230" s="372" t="n"/>
      <c r="Y230" s="372" t="n"/>
    </row>
    <row r="231" ht="21" customHeight="1">
      <c r="A231" s="184" t="inlineStr">
        <is>
          <t>Особый рецепт</t>
        </is>
      </c>
      <c r="B231" s="363" t="n"/>
      <c r="C231" s="363" t="n"/>
      <c r="D231" s="363" t="n"/>
      <c r="E231" s="363" t="n"/>
      <c r="F231" s="363" t="n"/>
      <c r="G231" s="363" t="n"/>
      <c r="H231" s="363" t="n"/>
      <c r="I231" s="363" t="n"/>
      <c r="J231" s="363" t="n"/>
      <c r="K231" s="363" t="n"/>
      <c r="L231" s="363" t="n"/>
      <c r="M231" s="363" t="n"/>
      <c r="N231" s="363" t="n"/>
      <c r="O231" s="363" t="n"/>
      <c r="P231" s="363" t="n"/>
      <c r="Q231" s="363" t="n"/>
      <c r="R231" s="363" t="n"/>
      <c r="S231" s="363" t="n"/>
      <c r="T231" s="363" t="n"/>
      <c r="U231" s="363" t="n"/>
      <c r="V231" s="363" t="n"/>
      <c r="W231" s="363" t="n"/>
      <c r="X231" s="55" t="n"/>
      <c r="Y231" s="55" t="n"/>
    </row>
    <row r="232" ht="13.8" customHeight="1">
      <c r="A232" s="180" t="inlineStr">
        <is>
          <t>Любимая ложка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80" t="n"/>
      <c r="Y232" s="180" t="n"/>
    </row>
    <row r="233" ht="13.8" customHeight="1">
      <c r="A233" s="181" t="inlineStr">
        <is>
          <t>Пельмени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81" t="n"/>
      <c r="Y233" s="181" t="n"/>
    </row>
    <row r="234" ht="13.8" customHeight="1">
      <c r="A234" s="64" t="inlineStr">
        <is>
          <t>SU002268</t>
        </is>
      </c>
      <c r="B234" s="64" t="inlineStr">
        <is>
          <t>P002746</t>
        </is>
      </c>
      <c r="C234" s="37" t="n">
        <v>4301070882</v>
      </c>
      <c r="D234" s="176" t="n">
        <v>4607111035899</v>
      </c>
      <c r="E234" s="332" t="n"/>
      <c r="F234" s="364" t="n">
        <v>1</v>
      </c>
      <c r="G234" s="38" t="n">
        <v>5</v>
      </c>
      <c r="H234" s="364" t="n">
        <v>5</v>
      </c>
      <c r="I234" s="364" t="n">
        <v>5.262</v>
      </c>
      <c r="J234" s="38" t="n">
        <v>84</v>
      </c>
      <c r="K234" s="39" t="inlineStr">
        <is>
          <t>МГ</t>
        </is>
      </c>
      <c r="L234" s="38" t="n">
        <v>120</v>
      </c>
      <c r="M234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4" s="366" t="n"/>
      <c r="O234" s="366" t="n"/>
      <c r="P234" s="366" t="n"/>
      <c r="Q234" s="332" t="n"/>
      <c r="R234" s="40" t="inlineStr"/>
      <c r="S234" s="40" t="inlineStr"/>
      <c r="T234" s="41" t="inlineStr">
        <is>
          <t>кор</t>
        </is>
      </c>
      <c r="U234" s="367" t="n">
        <v>110</v>
      </c>
      <c r="V234" s="368">
        <f>IFERROR(IF(U234="","",U234),"")</f>
        <v/>
      </c>
      <c r="W234" s="42">
        <f>IFERROR(IF(U234="","",U234*0.0155),"")</f>
        <v/>
      </c>
      <c r="X234" s="69" t="inlineStr"/>
      <c r="Y234" s="70" t="inlineStr"/>
      <c r="AB234" s="157" t="inlineStr">
        <is>
          <t>ЗПФ</t>
        </is>
      </c>
    </row>
    <row r="235">
      <c r="A235" s="17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69" t="n"/>
      <c r="M235" s="370" t="inlineStr">
        <is>
          <t>Итого</t>
        </is>
      </c>
      <c r="N235" s="340" t="n"/>
      <c r="O235" s="340" t="n"/>
      <c r="P235" s="340" t="n"/>
      <c r="Q235" s="340" t="n"/>
      <c r="R235" s="340" t="n"/>
      <c r="S235" s="341" t="n"/>
      <c r="T235" s="43" t="inlineStr">
        <is>
          <t>кор</t>
        </is>
      </c>
      <c r="U235" s="371">
        <f>IFERROR(SUM(U234:U234),"0")</f>
        <v/>
      </c>
      <c r="V235" s="371">
        <f>IFERROR(SUM(V234:V234),"0")</f>
        <v/>
      </c>
      <c r="W235" s="371">
        <f>IFERROR(IF(W234="",0,W234),"0")</f>
        <v/>
      </c>
      <c r="X235" s="372" t="n"/>
      <c r="Y235" s="37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9" t="n"/>
      <c r="M236" s="370" t="inlineStr">
        <is>
          <t>Итого</t>
        </is>
      </c>
      <c r="N236" s="340" t="n"/>
      <c r="O236" s="340" t="n"/>
      <c r="P236" s="340" t="n"/>
      <c r="Q236" s="340" t="n"/>
      <c r="R236" s="340" t="n"/>
      <c r="S236" s="341" t="n"/>
      <c r="T236" s="43" t="inlineStr">
        <is>
          <t>кг</t>
        </is>
      </c>
      <c r="U236" s="371">
        <f>IFERROR(SUMPRODUCT(U234:U234*H234:H234),"0")</f>
        <v/>
      </c>
      <c r="V236" s="371">
        <f>IFERROR(SUMPRODUCT(V234:V234*H234:H234),"0")</f>
        <v/>
      </c>
      <c r="W236" s="43" t="n"/>
      <c r="X236" s="372" t="n"/>
      <c r="Y236" s="372" t="n"/>
    </row>
    <row r="237" ht="13.8" customHeight="1">
      <c r="A237" s="180" t="inlineStr">
        <is>
          <t>Особая Без свинины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80" t="n"/>
      <c r="Y237" s="180" t="n"/>
    </row>
    <row r="238" ht="13.8" customHeight="1">
      <c r="A238" s="181" t="inlineStr">
        <is>
          <t>Пельмени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81" t="n"/>
      <c r="Y238" s="181" t="n"/>
    </row>
    <row r="239" ht="13.8" customHeight="1">
      <c r="A239" s="64" t="inlineStr">
        <is>
          <t>SU002408</t>
        </is>
      </c>
      <c r="B239" s="64" t="inlineStr">
        <is>
          <t>P002686</t>
        </is>
      </c>
      <c r="C239" s="37" t="n">
        <v>4301070870</v>
      </c>
      <c r="D239" s="176" t="n">
        <v>4607111036711</v>
      </c>
      <c r="E239" s="332" t="n"/>
      <c r="F239" s="364" t="n">
        <v>0.8</v>
      </c>
      <c r="G239" s="38" t="n">
        <v>8</v>
      </c>
      <c r="H239" s="364" t="n">
        <v>6.4</v>
      </c>
      <c r="I239" s="364" t="n">
        <v>6.67</v>
      </c>
      <c r="J239" s="38" t="n">
        <v>84</v>
      </c>
      <c r="K239" s="39" t="inlineStr">
        <is>
          <t>МГ</t>
        </is>
      </c>
      <c r="L239" s="38" t="n">
        <v>90</v>
      </c>
      <c r="M239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39" s="366" t="n"/>
      <c r="O239" s="366" t="n"/>
      <c r="P239" s="366" t="n"/>
      <c r="Q239" s="332" t="n"/>
      <c r="R239" s="40" t="inlineStr"/>
      <c r="S239" s="40" t="inlineStr"/>
      <c r="T239" s="41" t="inlineStr">
        <is>
          <t>кор</t>
        </is>
      </c>
      <c r="U239" s="367" t="n">
        <v>0</v>
      </c>
      <c r="V239" s="368">
        <f>IFERROR(IF(U239="","",U239),"")</f>
        <v/>
      </c>
      <c r="W239" s="42">
        <f>IFERROR(IF(U239="","",U239*0.0155),"")</f>
        <v/>
      </c>
      <c r="X239" s="69" t="inlineStr"/>
      <c r="Y239" s="70" t="inlineStr"/>
      <c r="AB239" s="158" t="inlineStr">
        <is>
          <t>ЗПФ</t>
        </is>
      </c>
    </row>
    <row r="240">
      <c r="A240" s="17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369" t="n"/>
      <c r="M240" s="370" t="inlineStr">
        <is>
          <t>Итого</t>
        </is>
      </c>
      <c r="N240" s="340" t="n"/>
      <c r="O240" s="340" t="n"/>
      <c r="P240" s="340" t="n"/>
      <c r="Q240" s="340" t="n"/>
      <c r="R240" s="340" t="n"/>
      <c r="S240" s="341" t="n"/>
      <c r="T240" s="43" t="inlineStr">
        <is>
          <t>кор</t>
        </is>
      </c>
      <c r="U240" s="371">
        <f>IFERROR(SUM(U239:U239),"0")</f>
        <v/>
      </c>
      <c r="V240" s="371">
        <f>IFERROR(SUM(V239:V239),"0")</f>
        <v/>
      </c>
      <c r="W240" s="371">
        <f>IFERROR(IF(W239="",0,W239),"0")</f>
        <v/>
      </c>
      <c r="X240" s="372" t="n"/>
      <c r="Y240" s="372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9" t="n"/>
      <c r="M241" s="370" t="inlineStr">
        <is>
          <t>Итого</t>
        </is>
      </c>
      <c r="N241" s="340" t="n"/>
      <c r="O241" s="340" t="n"/>
      <c r="P241" s="340" t="n"/>
      <c r="Q241" s="340" t="n"/>
      <c r="R241" s="340" t="n"/>
      <c r="S241" s="341" t="n"/>
      <c r="T241" s="43" t="inlineStr">
        <is>
          <t>кг</t>
        </is>
      </c>
      <c r="U241" s="371">
        <f>IFERROR(SUMPRODUCT(U239:U239*H239:H239),"0")</f>
        <v/>
      </c>
      <c r="V241" s="371">
        <f>IFERROR(SUMPRODUCT(V239:V239*H239:H239),"0")</f>
        <v/>
      </c>
      <c r="W241" s="43" t="n"/>
      <c r="X241" s="372" t="n"/>
      <c r="Y241" s="372" t="n"/>
    </row>
    <row r="242" ht="15" customHeight="1">
      <c r="A242" s="175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29" t="n"/>
      <c r="M242" s="456" t="inlineStr">
        <is>
          <t>ИТОГО НЕТТО</t>
        </is>
      </c>
      <c r="N242" s="323" t="n"/>
      <c r="O242" s="323" t="n"/>
      <c r="P242" s="323" t="n"/>
      <c r="Q242" s="323" t="n"/>
      <c r="R242" s="323" t="n"/>
      <c r="S242" s="324" t="n"/>
      <c r="T242" s="43" t="inlineStr">
        <is>
          <t>кг</t>
        </is>
      </c>
      <c r="U242" s="371">
        <f>IFERROR(U24+U33+U40+U46+U56+U62+U67+U73+U83+U90+U98+U104+U109+U117+U122+U128+U133+U139+U143+U150+U163+U168+U176+U181+U188+U193+U198+U205+U213+U218+U224+U230+U236+U241,"0")</f>
        <v/>
      </c>
      <c r="V242" s="371">
        <f>IFERROR(V24+V33+V40+V46+V56+V62+V67+V73+V83+V90+V98+V104+V109+V117+V122+V128+V133+V139+V143+V150+V163+V168+V176+V181+V188+V193+V198+V205+V213+V218+V224+V230+V236+V241,"0")</f>
        <v/>
      </c>
      <c r="W242" s="43" t="n"/>
      <c r="X242" s="372" t="n"/>
      <c r="Y242" s="372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9" t="n"/>
      <c r="M243" s="456" t="inlineStr">
        <is>
          <t>ИТОГО БРУТТО</t>
        </is>
      </c>
      <c r="N243" s="323" t="n"/>
      <c r="O243" s="323" t="n"/>
      <c r="P243" s="323" t="n"/>
      <c r="Q243" s="323" t="n"/>
      <c r="R243" s="323" t="n"/>
      <c r="S243" s="324" t="n"/>
      <c r="T243" s="43" t="inlineStr">
        <is>
          <t>кг</t>
        </is>
      </c>
      <c r="U243" s="371">
        <f>IFERROR(IFERROR(U22*I22,"0")+IFERROR(U28*I28,"0")+IFERROR(U29*I29,"0")+IFERROR(U30*I30,"0")+IFERROR(U31*I31,"0")+IFERROR(U36*I36,"0")+IFERROR(U37*I37,"0")+IFERROR(U38*I38,"0")+IFERROR(U43*I43,"0")+IFERROR(U44*I44,"0")+IFERROR(U49*I49,"0")+IFERROR(U50*I50,"0")+IFERROR(U51*I51,"0")+IFERROR(U52*I52,"0")+IFERROR(U53*I53,"0")+IFERROR(U54*I54,"0")+IFERROR(U59*I59,"0")+IFERROR(U60*I60,"0")+IFERROR(U65*I65,"0")+IFERROR(U70*I70,"0")+IFERROR(U71*I71,"0")+IFERROR(U76*I76,"0")+IFERROR(U77*I77,"0")+IFERROR(U78*I78,"0")+IFERROR(U79*I79,"0")+IFERROR(U80*I80,"0")+IFERROR(U81*I81,"0")+IFERROR(U86*I86,"0")+IFERROR(U87*I87,"0")+IFERROR(U88*I88,"0")+IFERROR(U93*I93,"0")+IFERROR(U94*I94,"0")+IFERROR(U95*I95,"0")+IFERROR(U96*I96,"0")+IFERROR(U101*I101,"0")+IFERROR(U102*I102,"0")+IFERROR(U107*I107,"0")+IFERROR(U112*I112,"0")+IFERROR(U113*I113,"0")+IFERROR(U114*I114,"0")+IFERROR(U115*I115,"0")+IFERROR(U120*I120,"0")+IFERROR(U125*I125,"0")+IFERROR(U126*I126,"0")+IFERROR(U131*I131,"0")+IFERROR(U137*I137,"0")+IFERROR(U141*I141,"0")+IFERROR(U145*I145,"0")+IFERROR(U146*I146,"0")+IFERROR(U147*I147,"0")+IFERROR(U148*I148,"0")+IFERROR(U152*I152,"0")+IFERROR(U153*I153,"0")+IFERROR(U154*I154,"0")+IFERROR(U155*I155,"0")+IFERROR(U156*I156,"0")+IFERROR(U157*I157,"0")+IFERROR(U158*I158,"0")+IFERROR(U159*I159,"0")+IFERROR(U160*I160,"0")+IFERROR(U161*I161,"0")+IFERROR(U166*I166,"0")+IFERROR(U171*I171,"0")+IFERROR(U172*I172,"0")+IFERROR(U173*I173,"0")+IFERROR(U174*I174,"0")+IFERROR(U178*I178,"0")+IFERROR(U179*I179,"0")+IFERROR(U185*I185,"0")+IFERROR(U186*I186,"0")+IFERROR(U191*I191,"0")+IFERROR(U196*I196,"0")+IFERROR(U202*I202,"0")+IFERROR(U203*I203,"0")+IFERROR(U208*I208,"0")+IFERROR(U209*I209,"0")+IFERROR(U210*I210,"0")+IFERROR(U211*I211,"0")+IFERROR(U216*I216,"0")+IFERROR(U221*I221,"0")+IFERROR(U222*I222,"0")+IFERROR(U228*I228,"0")+IFERROR(U234*I234,"0")+IFERROR(U239*I239,"0"),"0")</f>
        <v/>
      </c>
      <c r="V243" s="371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59*I59,"0")+IFERROR(V60*I60,"0")+IFERROR(V65*I65,"0")+IFERROR(V70*I70,"0")+IFERROR(V71*I71,"0")+IFERROR(V76*I76,"0")+IFERROR(V77*I77,"0")+IFERROR(V78*I78,"0")+IFERROR(V79*I79,"0")+IFERROR(V80*I80,"0")+IFERROR(V81*I81,"0")+IFERROR(V86*I86,"0")+IFERROR(V87*I87,"0")+IFERROR(V88*I88,"0")+IFERROR(V93*I93,"0")+IFERROR(V94*I94,"0")+IFERROR(V95*I95,"0")+IFERROR(V96*I96,"0")+IFERROR(V101*I101,"0")+IFERROR(V102*I102,"0")+IFERROR(V107*I107,"0")+IFERROR(V112*I112,"0")+IFERROR(V113*I113,"0")+IFERROR(V114*I114,"0")+IFERROR(V115*I115,"0")+IFERROR(V120*I120,"0")+IFERROR(V125*I125,"0")+IFERROR(V126*I126,"0")+IFERROR(V131*I131,"0")+IFERROR(V137*I137,"0")+IFERROR(V141*I141,"0")+IFERROR(V145*I145,"0")+IFERROR(V146*I146,"0")+IFERROR(V147*I147,"0")+IFERROR(V148*I148,"0")+IFERROR(V152*I152,"0")+IFERROR(V153*I153,"0")+IFERROR(V154*I154,"0")+IFERROR(V155*I155,"0")+IFERROR(V156*I156,"0")+IFERROR(V157*I157,"0")+IFERROR(V158*I158,"0")+IFERROR(V159*I159,"0")+IFERROR(V160*I160,"0")+IFERROR(V161*I161,"0")+IFERROR(V166*I166,"0")+IFERROR(V171*I171,"0")+IFERROR(V172*I172,"0")+IFERROR(V173*I173,"0")+IFERROR(V174*I174,"0")+IFERROR(V178*I178,"0")+IFERROR(V179*I179,"0")+IFERROR(V185*I185,"0")+IFERROR(V186*I186,"0")+IFERROR(V191*I191,"0")+IFERROR(V196*I196,"0")+IFERROR(V202*I202,"0")+IFERROR(V203*I203,"0")+IFERROR(V208*I208,"0")+IFERROR(V209*I209,"0")+IFERROR(V210*I210,"0")+IFERROR(V211*I211,"0")+IFERROR(V216*I216,"0")+IFERROR(V221*I221,"0")+IFERROR(V222*I222,"0")+IFERROR(V228*I228,"0")+IFERROR(V234*I234,"0")+IFERROR(V239*I239,"0"),"0")</f>
        <v/>
      </c>
      <c r="W243" s="43" t="n"/>
      <c r="X243" s="372" t="n"/>
      <c r="Y243" s="3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9" t="n"/>
      <c r="M244" s="456" t="inlineStr">
        <is>
          <t>Кол-во паллет</t>
        </is>
      </c>
      <c r="N244" s="323" t="n"/>
      <c r="O244" s="323" t="n"/>
      <c r="P244" s="323" t="n"/>
      <c r="Q244" s="323" t="n"/>
      <c r="R244" s="323" t="n"/>
      <c r="S244" s="324" t="n"/>
      <c r="T244" s="43" t="inlineStr">
        <is>
          <t>шт</t>
        </is>
      </c>
      <c r="U244" s="45">
        <f>ROUNDUP(IFERROR(U22/J22,"0")+IFERROR(U28/J28,"0")+IFERROR(U29/J29,"0")+IFERROR(U30/J30,"0")+IFERROR(U31/J31,"0")+IFERROR(U36/J36,"0")+IFERROR(U37/J37,"0")+IFERROR(U38/J38,"0")+IFERROR(U43/J43,"0")+IFERROR(U44/J44,"0")+IFERROR(U49/J49,"0")+IFERROR(U50/J50,"0")+IFERROR(U51/J51,"0")+IFERROR(U52/J52,"0")+IFERROR(U53/J53,"0")+IFERROR(U54/J54,"0")+IFERROR(U59/J59,"0")+IFERROR(U60/J60,"0")+IFERROR(U65/J65,"0")+IFERROR(U70/J70,"0")+IFERROR(U71/J71,"0")+IFERROR(U76/J76,"0")+IFERROR(U77/J77,"0")+IFERROR(U78/J78,"0")+IFERROR(U79/J79,"0")+IFERROR(U80/J80,"0")+IFERROR(U81/J81,"0")+IFERROR(U86/J86,"0")+IFERROR(U87/J87,"0")+IFERROR(U88/J88,"0")+IFERROR(U93/J93,"0")+IFERROR(U94/J94,"0")+IFERROR(U95/J95,"0")+IFERROR(U96/J96,"0")+IFERROR(U101/J101,"0")+IFERROR(U102/J102,"0")+IFERROR(U107/J107,"0")+IFERROR(U112/J112,"0")+IFERROR(U113/J113,"0")+IFERROR(U114/J114,"0")+IFERROR(U115/J115,"0")+IFERROR(U120/J120,"0")+IFERROR(U125/J125,"0")+IFERROR(U126/J126,"0")+IFERROR(U131/J131,"0")+IFERROR(U137/J137,"0")+IFERROR(U141/J141,"0")+IFERROR(U145/J145,"0")+IFERROR(U146/J146,"0")+IFERROR(U147/J147,"0")+IFERROR(U148/J148,"0")+IFERROR(U152/J152,"0")+IFERROR(U153/J153,"0")+IFERROR(U154/J154,"0")+IFERROR(U155/J155,"0")+IFERROR(U156/J156,"0")+IFERROR(U157/J157,"0")+IFERROR(U158/J158,"0")+IFERROR(U159/J159,"0")+IFERROR(U160/J160,"0")+IFERROR(U161/J161,"0")+IFERROR(U166/J166,"0")+IFERROR(U171/J171,"0")+IFERROR(U172/J172,"0")+IFERROR(U173/J173,"0")+IFERROR(U174/J174,"0")+IFERROR(U178/J178,"0")+IFERROR(U179/J179,"0")+IFERROR(U185/J185,"0")+IFERROR(U186/J186,"0")+IFERROR(U191/J191,"0")+IFERROR(U196/J196,"0")+IFERROR(U202/J202,"0")+IFERROR(U203/J203,"0")+IFERROR(U208/J208,"0")+IFERROR(U209/J209,"0")+IFERROR(U210/J210,"0")+IFERROR(U211/J211,"0")+IFERROR(U216/J216,"0")+IFERROR(U221/J221,"0")+IFERROR(U222/J222,"0")+IFERROR(U228/J228,"0")+IFERROR(U234/J234,"0")+IFERROR(U239/J239,"0"),0)</f>
        <v/>
      </c>
      <c r="V244" s="45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59/J59,"0")+IFERROR(V60/J60,"0")+IFERROR(V65/J65,"0")+IFERROR(V70/J70,"0")+IFERROR(V71/J71,"0")+IFERROR(V76/J76,"0")+IFERROR(V77/J77,"0")+IFERROR(V78/J78,"0")+IFERROR(V79/J79,"0")+IFERROR(V80/J80,"0")+IFERROR(V81/J81,"0")+IFERROR(V86/J86,"0")+IFERROR(V87/J87,"0")+IFERROR(V88/J88,"0")+IFERROR(V93/J93,"0")+IFERROR(V94/J94,"0")+IFERROR(V95/J95,"0")+IFERROR(V96/J96,"0")+IFERROR(V101/J101,"0")+IFERROR(V102/J102,"0")+IFERROR(V107/J107,"0")+IFERROR(V112/J112,"0")+IFERROR(V113/J113,"0")+IFERROR(V114/J114,"0")+IFERROR(V115/J115,"0")+IFERROR(V120/J120,"0")+IFERROR(V125/J125,"0")+IFERROR(V126/J126,"0")+IFERROR(V131/J131,"0")+IFERROR(V137/J137,"0")+IFERROR(V141/J141,"0")+IFERROR(V145/J145,"0")+IFERROR(V146/J146,"0")+IFERROR(V147/J147,"0")+IFERROR(V148/J148,"0")+IFERROR(V152/J152,"0")+IFERROR(V153/J153,"0")+IFERROR(V154/J154,"0")+IFERROR(V155/J155,"0")+IFERROR(V156/J156,"0")+IFERROR(V157/J157,"0")+IFERROR(V158/J158,"0")+IFERROR(V159/J159,"0")+IFERROR(V160/J160,"0")+IFERROR(V161/J161,"0")+IFERROR(V166/J166,"0")+IFERROR(V171/J171,"0")+IFERROR(V172/J172,"0")+IFERROR(V173/J173,"0")+IFERROR(V174/J174,"0")+IFERROR(V178/J178,"0")+IFERROR(V179/J179,"0")+IFERROR(V185/J185,"0")+IFERROR(V186/J186,"0")+IFERROR(V191/J191,"0")+IFERROR(V196/J196,"0")+IFERROR(V202/J202,"0")+IFERROR(V203/J203,"0")+IFERROR(V208/J208,"0")+IFERROR(V209/J209,"0")+IFERROR(V210/J210,"0")+IFERROR(V211/J211,"0")+IFERROR(V216/J216,"0")+IFERROR(V221/J221,"0")+IFERROR(V222/J222,"0")+IFERROR(V228/J228,"0")+IFERROR(V234/J234,"0")+IFERROR(V239/J239,"0"),0)</f>
        <v/>
      </c>
      <c r="W244" s="43" t="n"/>
      <c r="X244" s="372" t="n"/>
      <c r="Y244" s="372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9" t="n"/>
      <c r="M245" s="456" t="inlineStr">
        <is>
          <t>Вес брутто  с паллетами</t>
        </is>
      </c>
      <c r="N245" s="323" t="n"/>
      <c r="O245" s="323" t="n"/>
      <c r="P245" s="323" t="n"/>
      <c r="Q245" s="323" t="n"/>
      <c r="R245" s="323" t="n"/>
      <c r="S245" s="324" t="n"/>
      <c r="T245" s="43" t="inlineStr">
        <is>
          <t>кг</t>
        </is>
      </c>
      <c r="U245" s="371">
        <f>GrossWeightTotal+PalletQtyTotal*25</f>
        <v/>
      </c>
      <c r="V245" s="371">
        <f>GrossWeightTotalR+PalletQtyTotalR*25</f>
        <v/>
      </c>
      <c r="W245" s="43" t="n"/>
      <c r="X245" s="372" t="n"/>
      <c r="Y245" s="37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9" t="n"/>
      <c r="M246" s="456" t="inlineStr">
        <is>
          <t>Кол-во коробок</t>
        </is>
      </c>
      <c r="N246" s="323" t="n"/>
      <c r="O246" s="323" t="n"/>
      <c r="P246" s="323" t="n"/>
      <c r="Q246" s="323" t="n"/>
      <c r="R246" s="323" t="n"/>
      <c r="S246" s="324" t="n"/>
      <c r="T246" s="43" t="inlineStr">
        <is>
          <t>шт</t>
        </is>
      </c>
      <c r="U246" s="371">
        <f>IFERROR(U23+U32+U39+U45+U55+U61+U66+U72+U82+U89+U97+U103+U108+U116+U121+U127+U132+U138+U142+U149+U162+U167+U175+U180+U187+U192+U197+U204+U212+U217+U223+U229+U235+U240,"0")</f>
        <v/>
      </c>
      <c r="V246" s="371">
        <f>IFERROR(V23+V32+V39+V45+V55+V61+V66+V72+V82+V89+V97+V103+V108+V116+V121+V127+V132+V138+V142+V149+V162+V167+V175+V180+V187+V192+V197+V204+V212+V217+V223+V229+V235+V240,"0")</f>
        <v/>
      </c>
      <c r="W246" s="43" t="n"/>
      <c r="X246" s="372" t="n"/>
      <c r="Y246" s="372" t="n"/>
    </row>
    <row r="247" ht="15.6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9" t="n"/>
      <c r="M247" s="456" t="inlineStr">
        <is>
          <t>Объем заказа</t>
        </is>
      </c>
      <c r="N247" s="323" t="n"/>
      <c r="O247" s="323" t="n"/>
      <c r="P247" s="323" t="n"/>
      <c r="Q247" s="323" t="n"/>
      <c r="R247" s="323" t="n"/>
      <c r="S247" s="324" t="n"/>
      <c r="T247" s="46" t="inlineStr">
        <is>
          <t>м3</t>
        </is>
      </c>
      <c r="U247" s="43" t="n"/>
      <c r="V247" s="43" t="n"/>
      <c r="W247" s="43" t="n">
        <v>105.01114</v>
      </c>
      <c r="X247" s="372" t="n"/>
      <c r="Y247" s="372" t="n"/>
    </row>
    <row r="248" ht="13.8" customHeight="1" thickBot="1"/>
    <row r="249" ht="28.8" customHeight="1" thickBot="1" thickTop="1">
      <c r="A249" s="47" t="inlineStr">
        <is>
          <t>ТОРГОВАЯ МАРКА</t>
        </is>
      </c>
      <c r="B249" s="164" t="inlineStr">
        <is>
          <t>Ядрена копоть</t>
        </is>
      </c>
      <c r="C249" s="164" t="inlineStr">
        <is>
          <t>Горячая штучка</t>
        </is>
      </c>
      <c r="D249" s="457" t="n"/>
      <c r="E249" s="457" t="n"/>
      <c r="F249" s="457" t="n"/>
      <c r="G249" s="457" t="n"/>
      <c r="H249" s="457" t="n"/>
      <c r="I249" s="457" t="n"/>
      <c r="J249" s="457" t="n"/>
      <c r="K249" s="457" t="n"/>
      <c r="L249" s="457" t="n"/>
      <c r="M249" s="457" t="n"/>
      <c r="N249" s="457" t="n"/>
      <c r="O249" s="457" t="n"/>
      <c r="P249" s="457" t="n"/>
      <c r="Q249" s="457" t="n"/>
      <c r="R249" s="458" t="n"/>
      <c r="S249" s="164" t="inlineStr">
        <is>
          <t>No Name</t>
        </is>
      </c>
      <c r="T249" s="457" t="n"/>
      <c r="U249" s="458" t="n"/>
      <c r="V249" s="164" t="inlineStr">
        <is>
          <t>Вязанка</t>
        </is>
      </c>
      <c r="W249" s="457" t="n"/>
      <c r="X249" s="458" t="n"/>
      <c r="Y249" s="164" t="inlineStr">
        <is>
          <t>Стародворье</t>
        </is>
      </c>
      <c r="Z249" s="457" t="n"/>
      <c r="AA249" s="458" t="n"/>
      <c r="AB249" s="164" t="inlineStr">
        <is>
          <t>Колбасный стандарт</t>
        </is>
      </c>
      <c r="AC249" s="164" t="inlineStr">
        <is>
          <t>Особый рецепт</t>
        </is>
      </c>
      <c r="AD249" s="458" t="n"/>
    </row>
    <row r="250" ht="14.25" customHeight="1" thickBot="1" thickTop="1">
      <c r="A250" s="165" t="inlineStr">
        <is>
          <t>СЕРИЯ</t>
        </is>
      </c>
      <c r="B250" s="164" t="inlineStr">
        <is>
          <t>Ядрена копоть</t>
        </is>
      </c>
      <c r="C250" s="164" t="inlineStr">
        <is>
          <t>Наггетсы ГШ</t>
        </is>
      </c>
      <c r="D250" s="164" t="inlineStr">
        <is>
          <t>Grandmeni</t>
        </is>
      </c>
      <c r="E250" s="164" t="inlineStr">
        <is>
          <t>Чебупай</t>
        </is>
      </c>
      <c r="F250" s="164" t="inlineStr">
        <is>
          <t>Бигбули ГШ</t>
        </is>
      </c>
      <c r="G250" s="164" t="inlineStr">
        <is>
          <t>Бульмени вес ГШ</t>
        </is>
      </c>
      <c r="H250" s="164" t="inlineStr">
        <is>
          <t>Бельмеши</t>
        </is>
      </c>
      <c r="I250" s="164" t="inlineStr">
        <is>
          <t>Крылышки ГШ</t>
        </is>
      </c>
      <c r="J250" s="164" t="inlineStr">
        <is>
          <t>Чебупели</t>
        </is>
      </c>
      <c r="K250" s="164" t="inlineStr">
        <is>
          <t>Чебуреки</t>
        </is>
      </c>
      <c r="L250" s="164" t="inlineStr">
        <is>
          <t>Бульмени ГШ</t>
        </is>
      </c>
      <c r="M250" s="164" t="inlineStr">
        <is>
          <t>Чебупицца</t>
        </is>
      </c>
      <c r="N250" s="164" t="inlineStr">
        <is>
          <t>Хотстеры</t>
        </is>
      </c>
      <c r="O250" s="164" t="inlineStr">
        <is>
          <t>Круггетсы</t>
        </is>
      </c>
      <c r="P250" s="164" t="inlineStr">
        <is>
          <t>Пекерсы</t>
        </is>
      </c>
      <c r="Q250" s="164" t="inlineStr">
        <is>
          <t>Супермени</t>
        </is>
      </c>
      <c r="R250" s="164" t="inlineStr">
        <is>
          <t>Чебуманы</t>
        </is>
      </c>
      <c r="S250" s="164" t="inlineStr">
        <is>
          <t>No Name ПГП</t>
        </is>
      </c>
      <c r="T250" s="164" t="inlineStr">
        <is>
          <t>Стародворье ПГП</t>
        </is>
      </c>
      <c r="U250" s="164" t="inlineStr">
        <is>
          <t>No Name ЗПФ</t>
        </is>
      </c>
      <c r="V250" s="164" t="inlineStr">
        <is>
          <t>Няняггетсы Сливушки</t>
        </is>
      </c>
      <c r="W250" s="164" t="inlineStr">
        <is>
          <t>Печеные пельмени</t>
        </is>
      </c>
      <c r="X250" s="164" t="inlineStr">
        <is>
          <t>Вязанка</t>
        </is>
      </c>
      <c r="Y250" s="164" t="inlineStr">
        <is>
          <t>Стародворье ЗПФ</t>
        </is>
      </c>
      <c r="Z250" s="164" t="inlineStr">
        <is>
          <t>Бордо</t>
        </is>
      </c>
      <c r="AA250" s="164" t="inlineStr">
        <is>
          <t>Сочные</t>
        </is>
      </c>
      <c r="AB250" s="164" t="inlineStr">
        <is>
          <t>Владимирский Стандарт ЗПФ</t>
        </is>
      </c>
      <c r="AC250" s="164" t="inlineStr">
        <is>
          <t>Любимая ложка</t>
        </is>
      </c>
      <c r="AD250" s="164" t="inlineStr">
        <is>
          <t>Особая Без свинины</t>
        </is>
      </c>
    </row>
    <row r="251" ht="14.4" customHeight="1" thickBot="1" thickTop="1">
      <c r="A251" s="459" t="n"/>
      <c r="B251" s="460" t="n"/>
      <c r="C251" s="460" t="n"/>
      <c r="D251" s="460" t="n"/>
      <c r="E251" s="460" t="n"/>
      <c r="F251" s="460" t="n"/>
      <c r="G251" s="460" t="n"/>
      <c r="H251" s="460" t="n"/>
      <c r="I251" s="460" t="n"/>
      <c r="J251" s="460" t="n"/>
      <c r="K251" s="460" t="n"/>
      <c r="L251" s="460" t="n"/>
      <c r="M251" s="460" t="n"/>
      <c r="N251" s="460" t="n"/>
      <c r="O251" s="460" t="n"/>
      <c r="P251" s="460" t="n"/>
      <c r="Q251" s="460" t="n"/>
      <c r="R251" s="460" t="n"/>
      <c r="S251" s="460" t="n"/>
      <c r="T251" s="460" t="n"/>
      <c r="U251" s="460" t="n"/>
      <c r="V251" s="460" t="n"/>
      <c r="W251" s="460" t="n"/>
      <c r="X251" s="460" t="n"/>
      <c r="Y251" s="460" t="n"/>
      <c r="Z251" s="460" t="n"/>
      <c r="AA251" s="460" t="n"/>
      <c r="AB251" s="460" t="n"/>
      <c r="AC251" s="460" t="n"/>
      <c r="AD251" s="460" t="n"/>
    </row>
    <row r="252" ht="15" customHeight="1" thickBot="1" thickTop="1">
      <c r="A252" s="47" t="inlineStr">
        <is>
          <t>ИТОГО, кг</t>
        </is>
      </c>
      <c r="B252" s="53" t="n">
        <v>0</v>
      </c>
      <c r="C252" s="53" t="n">
        <v>105</v>
      </c>
      <c r="D252" s="53" t="n">
        <v>90</v>
      </c>
      <c r="E252" s="53" t="n">
        <v>72</v>
      </c>
      <c r="F252" s="53" t="n">
        <v>1057.6</v>
      </c>
      <c r="G252" s="53" t="n">
        <v>1905</v>
      </c>
      <c r="H252" s="53" t="n">
        <v>86.40000000000001</v>
      </c>
      <c r="I252" s="53" t="n">
        <v>432</v>
      </c>
      <c r="J252" s="53" t="n">
        <v>1740</v>
      </c>
      <c r="K252" s="53" t="n">
        <v>205.84</v>
      </c>
      <c r="L252" s="53" t="n">
        <v>6384</v>
      </c>
      <c r="M252" s="53" t="n">
        <v>900</v>
      </c>
      <c r="N252" s="53" t="n">
        <v>450</v>
      </c>
      <c r="O252" s="53" t="n">
        <v>390</v>
      </c>
      <c r="P252" s="53" t="n">
        <v>0</v>
      </c>
      <c r="Q252" s="53" t="n">
        <v>0</v>
      </c>
      <c r="R252" s="53" t="n">
        <v>0</v>
      </c>
      <c r="S252" s="53" t="n">
        <v>10449</v>
      </c>
      <c r="T252" s="53" t="n">
        <v>350</v>
      </c>
      <c r="U252" s="53" t="n">
        <v>2600</v>
      </c>
      <c r="V252" s="53" t="n">
        <v>375</v>
      </c>
      <c r="W252" s="53" t="n">
        <v>0</v>
      </c>
      <c r="X252" s="53" t="n">
        <v>0</v>
      </c>
      <c r="Y252" s="53" t="n">
        <v>1260</v>
      </c>
      <c r="Z252" s="53" t="n">
        <v>0</v>
      </c>
      <c r="AA252" s="53" t="n">
        <v>422.4</v>
      </c>
      <c r="AB252" s="53" t="n">
        <v>0</v>
      </c>
      <c r="AC252" s="53" t="n">
        <v>3000</v>
      </c>
      <c r="AD252" s="53" t="n">
        <v>0</v>
      </c>
    </row>
    <row r="253" ht="13.8" customHeight="1" thickTop="1">
      <c r="C253" s="1" t="n"/>
    </row>
    <row r="254" ht="19.5" customHeight="1">
      <c r="A254" s="71" t="inlineStr">
        <is>
          <t>ЗПФ, кг</t>
        </is>
      </c>
      <c r="B254" s="71" t="inlineStr">
        <is>
          <t xml:space="preserve">ПГП, кг </t>
        </is>
      </c>
      <c r="C254" s="71" t="inlineStr">
        <is>
          <t>КИЗ, кг</t>
        </is>
      </c>
    </row>
    <row r="255">
      <c r="A255" s="72" t="n">
        <v>0</v>
      </c>
      <c r="B255" s="73" t="n">
        <v>0</v>
      </c>
      <c r="C255" s="73" t="n">
        <v>0</v>
      </c>
    </row>
    <row r="256"/>
  </sheetData>
  <mergeCells count="446">
    <mergeCell ref="AC250:AC251"/>
    <mergeCell ref="AD250:AD251"/>
    <mergeCell ref="X250:X251"/>
    <mergeCell ref="Y250:Y251"/>
    <mergeCell ref="Z250:Z251"/>
    <mergeCell ref="AA250:AA251"/>
    <mergeCell ref="AB250:AB251"/>
    <mergeCell ref="R250:R251"/>
    <mergeCell ref="S250:S251"/>
    <mergeCell ref="T250:T251"/>
    <mergeCell ref="U250:U251"/>
    <mergeCell ref="V250:V251"/>
    <mergeCell ref="W250:W251"/>
    <mergeCell ref="L250:L251"/>
    <mergeCell ref="M250:M251"/>
    <mergeCell ref="N250:N251"/>
    <mergeCell ref="O250:O251"/>
    <mergeCell ref="P250:P251"/>
    <mergeCell ref="Q250:Q251"/>
    <mergeCell ref="F250:F251"/>
    <mergeCell ref="G250:G251"/>
    <mergeCell ref="H250:H251"/>
    <mergeCell ref="I250:I251"/>
    <mergeCell ref="J250:J251"/>
    <mergeCell ref="K250:K251"/>
    <mergeCell ref="C249:R249"/>
    <mergeCell ref="S249:U249"/>
    <mergeCell ref="V249:X249"/>
    <mergeCell ref="Y249:AA249"/>
    <mergeCell ref="AC249:AD249"/>
    <mergeCell ref="A250:A251"/>
    <mergeCell ref="B250:B251"/>
    <mergeCell ref="C250:C251"/>
    <mergeCell ref="D250:D251"/>
    <mergeCell ref="E250:E251"/>
    <mergeCell ref="A242:L247"/>
    <mergeCell ref="M242:S242"/>
    <mergeCell ref="M243:S243"/>
    <mergeCell ref="M244:S244"/>
    <mergeCell ref="M245:S245"/>
    <mergeCell ref="M246:S246"/>
    <mergeCell ref="M247:S247"/>
    <mergeCell ref="A237:W237"/>
    <mergeCell ref="A238:W238"/>
    <mergeCell ref="D239:E239"/>
    <mergeCell ref="M239:Q239"/>
    <mergeCell ref="A240:L241"/>
    <mergeCell ref="M240:S240"/>
    <mergeCell ref="M241:S241"/>
    <mergeCell ref="A232:W232"/>
    <mergeCell ref="A233:W233"/>
    <mergeCell ref="D234:E234"/>
    <mergeCell ref="M234:Q234"/>
    <mergeCell ref="A235:L236"/>
    <mergeCell ref="M235:S235"/>
    <mergeCell ref="M236:S236"/>
    <mergeCell ref="D228:E228"/>
    <mergeCell ref="M228:Q228"/>
    <mergeCell ref="A229:L230"/>
    <mergeCell ref="M229:S229"/>
    <mergeCell ref="M230:S230"/>
    <mergeCell ref="A231:W231"/>
    <mergeCell ref="A223:L224"/>
    <mergeCell ref="M223:S223"/>
    <mergeCell ref="M224:S224"/>
    <mergeCell ref="A225:W225"/>
    <mergeCell ref="A226:W226"/>
    <mergeCell ref="A227:W227"/>
    <mergeCell ref="A219:W219"/>
    <mergeCell ref="A220:W220"/>
    <mergeCell ref="D221:E221"/>
    <mergeCell ref="M221:Q221"/>
    <mergeCell ref="D222:E222"/>
    <mergeCell ref="M222:Q222"/>
    <mergeCell ref="A214:W214"/>
    <mergeCell ref="A215:W215"/>
    <mergeCell ref="D216:E216"/>
    <mergeCell ref="M216:Q216"/>
    <mergeCell ref="A217:L218"/>
    <mergeCell ref="M217:S217"/>
    <mergeCell ref="M218:S218"/>
    <mergeCell ref="D210:E210"/>
    <mergeCell ref="M210:Q210"/>
    <mergeCell ref="D211:E211"/>
    <mergeCell ref="M211:Q211"/>
    <mergeCell ref="A212:L213"/>
    <mergeCell ref="M212:S212"/>
    <mergeCell ref="M213:S213"/>
    <mergeCell ref="A206:W206"/>
    <mergeCell ref="A207:W207"/>
    <mergeCell ref="D208:E208"/>
    <mergeCell ref="M208:Q208"/>
    <mergeCell ref="D209:E209"/>
    <mergeCell ref="M209:Q209"/>
    <mergeCell ref="D202:E202"/>
    <mergeCell ref="M202:Q202"/>
    <mergeCell ref="D203:E203"/>
    <mergeCell ref="M203:Q203"/>
    <mergeCell ref="A204:L205"/>
    <mergeCell ref="M204:S204"/>
    <mergeCell ref="M205:S205"/>
    <mergeCell ref="A197:L198"/>
    <mergeCell ref="M197:S197"/>
    <mergeCell ref="M198:S198"/>
    <mergeCell ref="A199:W199"/>
    <mergeCell ref="A200:W200"/>
    <mergeCell ref="A201:W201"/>
    <mergeCell ref="A192:L193"/>
    <mergeCell ref="M192:S192"/>
    <mergeCell ref="M193:S193"/>
    <mergeCell ref="A194:W194"/>
    <mergeCell ref="A195:W195"/>
    <mergeCell ref="D196:E196"/>
    <mergeCell ref="M196:Q196"/>
    <mergeCell ref="A187:L188"/>
    <mergeCell ref="M187:S187"/>
    <mergeCell ref="M188:S188"/>
    <mergeCell ref="A189:W189"/>
    <mergeCell ref="A190:W190"/>
    <mergeCell ref="D191:E191"/>
    <mergeCell ref="M191:Q191"/>
    <mergeCell ref="A182:W182"/>
    <mergeCell ref="A183:W183"/>
    <mergeCell ref="A184:W184"/>
    <mergeCell ref="D185:E185"/>
    <mergeCell ref="M185:Q185"/>
    <mergeCell ref="D186:E186"/>
    <mergeCell ref="M186:Q186"/>
    <mergeCell ref="A177:W177"/>
    <mergeCell ref="D178:E178"/>
    <mergeCell ref="M178:Q178"/>
    <mergeCell ref="D179:E179"/>
    <mergeCell ref="M179:Q179"/>
    <mergeCell ref="A180:L181"/>
    <mergeCell ref="M180:S180"/>
    <mergeCell ref="M181:S181"/>
    <mergeCell ref="D173:E173"/>
    <mergeCell ref="M173:Q173"/>
    <mergeCell ref="D174:E174"/>
    <mergeCell ref="M174:Q174"/>
    <mergeCell ref="A175:L176"/>
    <mergeCell ref="M175:S175"/>
    <mergeCell ref="M176:S176"/>
    <mergeCell ref="A169:W169"/>
    <mergeCell ref="A170:W170"/>
    <mergeCell ref="D171:E171"/>
    <mergeCell ref="M171:Q171"/>
    <mergeCell ref="D172:E172"/>
    <mergeCell ref="M172:Q172"/>
    <mergeCell ref="A165:W165"/>
    <mergeCell ref="D166:E166"/>
    <mergeCell ref="M166:Q166"/>
    <mergeCell ref="A167:L168"/>
    <mergeCell ref="M167:S167"/>
    <mergeCell ref="M168:S168"/>
    <mergeCell ref="D161:E161"/>
    <mergeCell ref="M161:Q161"/>
    <mergeCell ref="A162:L163"/>
    <mergeCell ref="M162:S162"/>
    <mergeCell ref="M163:S163"/>
    <mergeCell ref="A164:W164"/>
    <mergeCell ref="D158:E158"/>
    <mergeCell ref="M158:Q158"/>
    <mergeCell ref="D159:E159"/>
    <mergeCell ref="M159:Q159"/>
    <mergeCell ref="D160:E160"/>
    <mergeCell ref="M160:Q160"/>
    <mergeCell ref="D155:E155"/>
    <mergeCell ref="M155:Q155"/>
    <mergeCell ref="D156:E156"/>
    <mergeCell ref="M156:Q156"/>
    <mergeCell ref="D157:E157"/>
    <mergeCell ref="M157:Q157"/>
    <mergeCell ref="D152:E152"/>
    <mergeCell ref="M152:Q152"/>
    <mergeCell ref="D153:E153"/>
    <mergeCell ref="M153:Q153"/>
    <mergeCell ref="D154:E154"/>
    <mergeCell ref="M154:Q154"/>
    <mergeCell ref="D148:E148"/>
    <mergeCell ref="M148:Q148"/>
    <mergeCell ref="A149:L150"/>
    <mergeCell ref="M149:S149"/>
    <mergeCell ref="M150:S150"/>
    <mergeCell ref="A151:W151"/>
    <mergeCell ref="D145:E145"/>
    <mergeCell ref="M145:Q145"/>
    <mergeCell ref="D146:E146"/>
    <mergeCell ref="M146:Q146"/>
    <mergeCell ref="D147:E147"/>
    <mergeCell ref="M147:Q147"/>
    <mergeCell ref="D141:E141"/>
    <mergeCell ref="M141:Q141"/>
    <mergeCell ref="A142:L143"/>
    <mergeCell ref="M142:S142"/>
    <mergeCell ref="M143:S143"/>
    <mergeCell ref="A144:W144"/>
    <mergeCell ref="D137:E137"/>
    <mergeCell ref="M137:Q137"/>
    <mergeCell ref="A138:L139"/>
    <mergeCell ref="M138:S138"/>
    <mergeCell ref="M139:S139"/>
    <mergeCell ref="A140:W140"/>
    <mergeCell ref="A132:L133"/>
    <mergeCell ref="M132:S132"/>
    <mergeCell ref="M133:S133"/>
    <mergeCell ref="A134:W134"/>
    <mergeCell ref="A135:W135"/>
    <mergeCell ref="A136:W136"/>
    <mergeCell ref="A127:L128"/>
    <mergeCell ref="M127:S127"/>
    <mergeCell ref="M128:S128"/>
    <mergeCell ref="A129:W129"/>
    <mergeCell ref="A130:W130"/>
    <mergeCell ref="D131:E131"/>
    <mergeCell ref="M131:Q131"/>
    <mergeCell ref="A123:W123"/>
    <mergeCell ref="A124:W124"/>
    <mergeCell ref="D125:E125"/>
    <mergeCell ref="M125:Q125"/>
    <mergeCell ref="D126:E126"/>
    <mergeCell ref="M126:Q126"/>
    <mergeCell ref="A118:W118"/>
    <mergeCell ref="A119:W119"/>
    <mergeCell ref="D120:E120"/>
    <mergeCell ref="M120:Q120"/>
    <mergeCell ref="A121:L122"/>
    <mergeCell ref="M121:S121"/>
    <mergeCell ref="M122:S122"/>
    <mergeCell ref="D114:E114"/>
    <mergeCell ref="M114:Q114"/>
    <mergeCell ref="D115:E115"/>
    <mergeCell ref="M115:Q115"/>
    <mergeCell ref="A116:L117"/>
    <mergeCell ref="M116:S116"/>
    <mergeCell ref="M117:S117"/>
    <mergeCell ref="A110:W110"/>
    <mergeCell ref="A111:W111"/>
    <mergeCell ref="D112:E112"/>
    <mergeCell ref="M112:Q112"/>
    <mergeCell ref="D113:E113"/>
    <mergeCell ref="M113:Q113"/>
    <mergeCell ref="A105:W105"/>
    <mergeCell ref="A106:W106"/>
    <mergeCell ref="D107:E107"/>
    <mergeCell ref="M107:Q107"/>
    <mergeCell ref="A108:L109"/>
    <mergeCell ref="M108:S108"/>
    <mergeCell ref="M109:S109"/>
    <mergeCell ref="A100:W100"/>
    <mergeCell ref="D101:E101"/>
    <mergeCell ref="M101:Q101"/>
    <mergeCell ref="D102:E102"/>
    <mergeCell ref="M102:Q102"/>
    <mergeCell ref="A103:L104"/>
    <mergeCell ref="M103:S103"/>
    <mergeCell ref="M104:S104"/>
    <mergeCell ref="D96:E96"/>
    <mergeCell ref="M96:Q96"/>
    <mergeCell ref="A97:L98"/>
    <mergeCell ref="M97:S97"/>
    <mergeCell ref="M98:S98"/>
    <mergeCell ref="A99:W99"/>
    <mergeCell ref="A92:W92"/>
    <mergeCell ref="D93:E93"/>
    <mergeCell ref="M93:Q93"/>
    <mergeCell ref="D94:E94"/>
    <mergeCell ref="M94:Q94"/>
    <mergeCell ref="D95:E95"/>
    <mergeCell ref="M95:Q95"/>
    <mergeCell ref="D88:E88"/>
    <mergeCell ref="M88:Q88"/>
    <mergeCell ref="A89:L90"/>
    <mergeCell ref="M89:S89"/>
    <mergeCell ref="M90:S90"/>
    <mergeCell ref="A91:W91"/>
    <mergeCell ref="A84:W84"/>
    <mergeCell ref="A85:W85"/>
    <mergeCell ref="D86:E86"/>
    <mergeCell ref="M86:Q86"/>
    <mergeCell ref="D87:E87"/>
    <mergeCell ref="M87:Q87"/>
    <mergeCell ref="D80:E80"/>
    <mergeCell ref="M80:Q80"/>
    <mergeCell ref="D81:E81"/>
    <mergeCell ref="M81:Q81"/>
    <mergeCell ref="A82:L83"/>
    <mergeCell ref="M82:S82"/>
    <mergeCell ref="M83:S83"/>
    <mergeCell ref="D77:E77"/>
    <mergeCell ref="M77:Q77"/>
    <mergeCell ref="D78:E78"/>
    <mergeCell ref="M78:Q78"/>
    <mergeCell ref="D79:E79"/>
    <mergeCell ref="M79:Q79"/>
    <mergeCell ref="A72:L73"/>
    <mergeCell ref="M72:S72"/>
    <mergeCell ref="M73:S73"/>
    <mergeCell ref="A74:W74"/>
    <mergeCell ref="A75:W75"/>
    <mergeCell ref="D76:E76"/>
    <mergeCell ref="M76:Q76"/>
    <mergeCell ref="A68:W68"/>
    <mergeCell ref="A69:W69"/>
    <mergeCell ref="D70:E70"/>
    <mergeCell ref="M70:Q70"/>
    <mergeCell ref="D71:E71"/>
    <mergeCell ref="M71:Q71"/>
    <mergeCell ref="A64:W64"/>
    <mergeCell ref="D65:E65"/>
    <mergeCell ref="M65:Q65"/>
    <mergeCell ref="A66:L67"/>
    <mergeCell ref="M66:S66"/>
    <mergeCell ref="M67:S67"/>
    <mergeCell ref="D60:E60"/>
    <mergeCell ref="M60:Q60"/>
    <mergeCell ref="A61:L62"/>
    <mergeCell ref="M61:S61"/>
    <mergeCell ref="M62:S62"/>
    <mergeCell ref="A63:W63"/>
    <mergeCell ref="A55:L56"/>
    <mergeCell ref="M55:S55"/>
    <mergeCell ref="M56:S56"/>
    <mergeCell ref="A57:W57"/>
    <mergeCell ref="A58:W58"/>
    <mergeCell ref="D59:E59"/>
    <mergeCell ref="M59:Q59"/>
    <mergeCell ref="D52:E52"/>
    <mergeCell ref="M52:Q52"/>
    <mergeCell ref="D53:E53"/>
    <mergeCell ref="M53:Q53"/>
    <mergeCell ref="D54:E54"/>
    <mergeCell ref="M54:Q54"/>
    <mergeCell ref="A48:W48"/>
    <mergeCell ref="D49:E49"/>
    <mergeCell ref="M49:Q49"/>
    <mergeCell ref="D50:E50"/>
    <mergeCell ref="M50:Q50"/>
    <mergeCell ref="D51:E51"/>
    <mergeCell ref="M51:Q51"/>
    <mergeCell ref="D44:E44"/>
    <mergeCell ref="M44:Q44"/>
    <mergeCell ref="A45:L46"/>
    <mergeCell ref="M45:S45"/>
    <mergeCell ref="M46:S46"/>
    <mergeCell ref="A47:W47"/>
    <mergeCell ref="A39:L40"/>
    <mergeCell ref="M39:S39"/>
    <mergeCell ref="M40:S40"/>
    <mergeCell ref="A41:W41"/>
    <mergeCell ref="A42:W42"/>
    <mergeCell ref="D43:E43"/>
    <mergeCell ref="M43:Q43"/>
    <mergeCell ref="A35:W35"/>
    <mergeCell ref="D36:E36"/>
    <mergeCell ref="M36:Q36"/>
    <mergeCell ref="D37:E37"/>
    <mergeCell ref="M37:Q37"/>
    <mergeCell ref="D38:E38"/>
    <mergeCell ref="M38:Q38"/>
    <mergeCell ref="D31:E31"/>
    <mergeCell ref="M31:Q31"/>
    <mergeCell ref="A32:L33"/>
    <mergeCell ref="M32:S32"/>
    <mergeCell ref="M33:S33"/>
    <mergeCell ref="A34:W34"/>
    <mergeCell ref="D28:E28"/>
    <mergeCell ref="M28:Q28"/>
    <mergeCell ref="D29:E29"/>
    <mergeCell ref="M29:Q29"/>
    <mergeCell ref="D30:E30"/>
    <mergeCell ref="M30:Q30"/>
    <mergeCell ref="A23:L24"/>
    <mergeCell ref="M23:S23"/>
    <mergeCell ref="M24:S24"/>
    <mergeCell ref="A25:W25"/>
    <mergeCell ref="A26:W26"/>
    <mergeCell ref="A27:W27"/>
    <mergeCell ref="Z17:AA18"/>
    <mergeCell ref="AB17:AB18"/>
    <mergeCell ref="A19:W19"/>
    <mergeCell ref="A20:W20"/>
    <mergeCell ref="A21:W21"/>
    <mergeCell ref="D22:E22"/>
    <mergeCell ref="M22:Q22"/>
    <mergeCell ref="T17:T18"/>
    <mergeCell ref="U17:U18"/>
    <mergeCell ref="V17:V18"/>
    <mergeCell ref="W17:W18"/>
    <mergeCell ref="X17:X18"/>
    <mergeCell ref="Y17:Y18"/>
    <mergeCell ref="I17:I18"/>
    <mergeCell ref="J17:J18"/>
    <mergeCell ref="K17:K18"/>
    <mergeCell ref="L17:L18"/>
    <mergeCell ref="M17:Q18"/>
    <mergeCell ref="R17:S17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N11:O11"/>
    <mergeCell ref="S11:T11"/>
    <mergeCell ref="A12:K12"/>
    <mergeCell ref="N12:O12"/>
    <mergeCell ref="S12:T12"/>
    <mergeCell ref="A13:K13"/>
    <mergeCell ref="N13:O13"/>
    <mergeCell ref="A10:C10"/>
    <mergeCell ref="D10:E10"/>
    <mergeCell ref="F10:G10"/>
    <mergeCell ref="H10:K10"/>
    <mergeCell ref="N10:O10"/>
    <mergeCell ref="S10:T10"/>
    <mergeCell ref="A9:C9"/>
    <mergeCell ref="D9:E9"/>
    <mergeCell ref="F9:G9"/>
    <mergeCell ref="H9:I9"/>
    <mergeCell ref="J9:K9"/>
    <mergeCell ref="N9:O9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</mergeCells>
  <conditionalFormatting sqref="A8:K8 M9:O13 A9:C10">
    <cfRule type="expression" priority="8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count="16">
    <dataValidation sqref="S12" showErrorMessage="1" showInputMessage="1" allowBlank="1" type="list">
      <formula1>DeliveryConditionsList</formula1>
    </dataValidation>
    <dataValidation sqref="W22:Y22" showErrorMessage="1" showInputMessage="1" allowBlank="1" error="укажите вес, кратный весу коробки" operator="equal"/>
    <dataValidation sqref="D10:E10" showErrorMessage="1" showInputMessage="1" allowBlank="1" type="list">
      <formula1>IF(TypeProxy="Уполномоченное лицо",NumProxySet,null)</formula1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D8:K8" showErrorMessage="1" showInputMessage="1" allowBlank="1" type="list">
      <formula1>CHOOSE($D$7,UnloadAdressList0001,UnloadAdressList0002,UnloadAdressList0003)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6:K6" showErrorMessage="1" showInputMessage="1" allowBlank="1" type="list">
      <formula1>DeliveryAdressList</formula1>
    </dataValidation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S10" showErrorMessage="1" showInputMessage="1" allowBlank="1" prompt="Введите код клиента в системе Axapta"/>
    <dataValidation sqref="S6:S7" showErrorMessage="1" showInputMessage="1" allowBlank="1" prompt="Введите название вашей фирмы."/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16:Y16" showErrorMessage="1" showInputMessage="1" allowBlank="1" type="list">
      <formula1>"80-60,60-40,40-10,70-10"</formula1>
    </dataValidation>
    <dataValidation sqref="N6:N7" showErrorMessage="1" showInputMessage="1" allowBlank="1" prompt="День недели загрузки. Считается сам.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2023-08-17T12:06:24Z</dcterms:modified>
  <cp:lastModifiedBy>CorpBook</cp:lastModifiedBy>
</cp:coreProperties>
</file>