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4030" windowHeight="979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W412" i="2" l="1"/>
  <c r="W398" i="2"/>
  <c r="W400" i="2" s="1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<sst xmlns="http://schemas.openxmlformats.org/spreadsheetml/2006/main" count="2785" uniqueCount="725">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</sst>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zoomScaleNormal="100" zoomScaleSheetLayoutView="100" workbookViewId="0">
      <selection activeCell="U274" sqref="U2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600</v>
      </c>
      <c r="V56" s="56">
        <f>IFERROR(IF(U56="",0,CEILING((U56/$H56),1)*$H56),"")</f>
        <v>604.80000000000007</v>
      </c>
      <c r="W56" s="42">
        <f>IFERROR(IF(V56=0,"",ROUNDUP(V56/H56,0)*0.02175),"")</f>
        <v>1.218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55.55555555555555</v>
      </c>
      <c r="V59" s="44">
        <f>IFERROR(V56/H56,"0")+IFERROR(V57/H57,"0")+IFERROR(V58/H58,"0")</f>
        <v>56</v>
      </c>
      <c r="W59" s="44">
        <f>IFERROR(IF(W56="",0,W56),"0")+IFERROR(IF(W57="",0,W57),"0")+IFERROR(IF(W58="",0,W58),"0")</f>
        <v>1.218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600</v>
      </c>
      <c r="V60" s="44">
        <f>IFERROR(SUM(V56:V58),"0")</f>
        <v>604.80000000000007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300</v>
      </c>
      <c r="V64" s="56">
        <f t="shared" si="2"/>
        <v>302.40000000000003</v>
      </c>
      <c r="W64" s="42">
        <f>IFERROR(IF(V64=0,"",ROUNDUP(V64/H64,0)*0.02175),"")</f>
        <v>0.60899999999999999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27.777777777777775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28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0.60899999999999999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300</v>
      </c>
      <c r="V81" s="44">
        <f>IFERROR(SUM(V63:V79),"0")</f>
        <v>302.40000000000003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30</v>
      </c>
      <c r="V93" s="56">
        <f t="shared" si="5"/>
        <v>33.6</v>
      </c>
      <c r="W93" s="42">
        <f>IFERROR(IF(V93=0,"",ROUNDUP(V93/H93,0)*0.00937),"")</f>
        <v>7.4959999999999999E-2</v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100</v>
      </c>
      <c r="V96" s="56">
        <f t="shared" si="5"/>
        <v>108</v>
      </c>
      <c r="W96" s="42">
        <f>IFERROR(IF(V96=0,"",ROUNDUP(V96/H96,0)*0.02175),"")</f>
        <v>0.26100000000000001</v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18.253968253968253</v>
      </c>
      <c r="V101" s="44">
        <f>IFERROR(V92/H92,"0")+IFERROR(V93/H93,"0")+IFERROR(V94/H94,"0")+IFERROR(V95/H95,"0")+IFERROR(V96/H96,"0")+IFERROR(V97/H97,"0")+IFERROR(V98/H98,"0")+IFERROR(V99/H99,"0")+IFERROR(V100/H100,"0")</f>
        <v>20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0.33596000000000004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130</v>
      </c>
      <c r="V102" s="44">
        <f>IFERROR(SUM(V92:V100),"0")</f>
        <v>141.6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100</v>
      </c>
      <c r="V104" s="56">
        <f t="shared" ref="V104:V110" si="6">IFERROR(IF(U104="",0,CEILING((U104/$H104),1)*$H104),"")</f>
        <v>105.3</v>
      </c>
      <c r="W104" s="42">
        <f>IFERROR(IF(V104=0,"",ROUNDUP(V104/H104,0)*0.02175),"")</f>
        <v>0.28275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100</v>
      </c>
      <c r="V105" s="56">
        <f t="shared" si="6"/>
        <v>105.3</v>
      </c>
      <c r="W105" s="42">
        <f>IFERROR(IF(V105=0,"",ROUNDUP(V105/H105,0)*0.02175),"")</f>
        <v>0.28275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24.691358024691358</v>
      </c>
      <c r="V111" s="44">
        <f>IFERROR(V104/H104,"0")+IFERROR(V105/H105,"0")+IFERROR(V106/H106,"0")+IFERROR(V107/H107,"0")+IFERROR(V108/H108,"0")+IFERROR(V109/H109,"0")+IFERROR(V110/H110,"0")</f>
        <v>26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0.5655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200</v>
      </c>
      <c r="V112" s="44">
        <f>IFERROR(SUM(V104:V110),"0")</f>
        <v>210.6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100</v>
      </c>
      <c r="V122" s="56">
        <f>IFERROR(IF(U122="",0,CEILING((U122/$H122),1)*$H122),"")</f>
        <v>105.3</v>
      </c>
      <c r="W122" s="42">
        <f>IFERROR(IF(V122=0,"",ROUNDUP(V122/H122,0)*0.02175),"")</f>
        <v>0.28275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12.345679012345679</v>
      </c>
      <c r="V126" s="44">
        <f>IFERROR(V122/H122,"0")+IFERROR(V123/H123,"0")+IFERROR(V124/H124,"0")+IFERROR(V125/H125,"0")</f>
        <v>13</v>
      </c>
      <c r="W126" s="44">
        <f>IFERROR(IF(W122="",0,W122),"0")+IFERROR(IF(W123="",0,W123),"0")+IFERROR(IF(W124="",0,W124),"0")+IFERROR(IF(W125="",0,W125),"0")</f>
        <v>0.28275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100</v>
      </c>
      <c r="V127" s="44">
        <f>IFERROR(SUM(V122:V125),"0")</f>
        <v>105.3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600</v>
      </c>
      <c r="V139" s="56">
        <f t="shared" si="7"/>
        <v>604.80000000000007</v>
      </c>
      <c r="W139" s="42">
        <f>IFERROR(IF(V139=0,"",ROUNDUP(V139/H139,0)*0.02039),"")</f>
        <v>1.14184</v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100</v>
      </c>
      <c r="V142" s="56">
        <f t="shared" si="7"/>
        <v>108</v>
      </c>
      <c r="W142" s="42">
        <f>IFERROR(IF(V142=0,"",ROUNDUP(V142/H142,0)*0.02039),"")</f>
        <v>0.20389999999999997</v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64.81481481481481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66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1.3457399999999999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700</v>
      </c>
      <c r="V156" s="44">
        <f>IFERROR(SUM(V138:V154),"0")</f>
        <v>712.80000000000007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2</v>
      </c>
      <c r="V160" s="56">
        <f>IFERROR(IF(U160="",0,CEILING((U160/$H160),1)*$H160),"")</f>
        <v>2.1</v>
      </c>
      <c r="W160" s="42">
        <f>IFERROR(IF(V160=0,"",ROUNDUP(V160/H160,0)*0.00753),"")</f>
        <v>7.5300000000000002E-3</v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0.95238095238095233</v>
      </c>
      <c r="V161" s="44">
        <f>IFERROR(V158/H158,"0")+IFERROR(V159/H159,"0")+IFERROR(V160/H160,"0")</f>
        <v>1</v>
      </c>
      <c r="W161" s="44">
        <f>IFERROR(IF(W158="",0,W158),"0")+IFERROR(IF(W159="",0,W159),"0")+IFERROR(IF(W160="",0,W160),"0")</f>
        <v>7.5300000000000002E-3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2</v>
      </c>
      <c r="V162" s="44">
        <f>IFERROR(SUM(V158:V160),"0")</f>
        <v>2.1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4</v>
      </c>
      <c r="V174" s="56">
        <f t="shared" si="8"/>
        <v>4.2</v>
      </c>
      <c r="W174" s="42">
        <f>IFERROR(IF(V174=0,"",ROUNDUP(V174/H174,0)*0.00502),"")</f>
        <v>1.004E-2</v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2</v>
      </c>
      <c r="V179" s="56">
        <f t="shared" si="8"/>
        <v>2.1</v>
      </c>
      <c r="W179" s="42">
        <f>IFERROR(IF(V179=0,"",ROUNDUP(V179/H179,0)*0.00502),"")</f>
        <v>5.0200000000000002E-3</v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2.8571428571428568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1.506E-2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6</v>
      </c>
      <c r="V181" s="44">
        <f>IFERROR(SUM(V164:V179),"0")</f>
        <v>6.3000000000000007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2000</v>
      </c>
      <c r="V184" s="56">
        <f t="shared" si="9"/>
        <v>2000.6999999999998</v>
      </c>
      <c r="W184" s="42">
        <f>IFERROR(IF(V184=0,"",ROUNDUP(V184/H184,0)*0.02175),"")</f>
        <v>5.3722499999999993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246.9135802469136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247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5.3722499999999993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2000</v>
      </c>
      <c r="V207" s="44">
        <f>IFERROR(SUM(V183:V205),"0")</f>
        <v>2000.6999999999998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100</v>
      </c>
      <c r="V209" s="56">
        <f t="shared" ref="V209:V214" si="11">IFERROR(IF(U209="",0,CEILING((U209/$H209),1)*$H209),"")</f>
        <v>100.80000000000001</v>
      </c>
      <c r="W209" s="42">
        <f>IFERROR(IF(V209=0,"",ROUNDUP(V209/H209,0)*0.02175),"")</f>
        <v>0.26100000000000001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11.904761904761905</v>
      </c>
      <c r="V215" s="44">
        <f>IFERROR(V209/H209,"0")+IFERROR(V210/H210,"0")+IFERROR(V211/H211,"0")+IFERROR(V212/H212,"0")+IFERROR(V213/H213,"0")+IFERROR(V214/H214,"0")</f>
        <v>12</v>
      </c>
      <c r="W215" s="44">
        <f>IFERROR(IF(W209="",0,W209),"0")+IFERROR(IF(W210="",0,W210),"0")+IFERROR(IF(W211="",0,W211),"0")+IFERROR(IF(W212="",0,W212),"0")+IFERROR(IF(W213="",0,W213),"0")+IFERROR(IF(W214="",0,W214),"0")</f>
        <v>0.26100000000000001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100</v>
      </c>
      <c r="V216" s="44">
        <f>IFERROR(SUM(V209:V214),"0")</f>
        <v>100.80000000000001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4500</v>
      </c>
      <c r="V269" s="56">
        <f t="shared" si="13"/>
        <v>4500</v>
      </c>
      <c r="W269" s="42">
        <f>IFERROR(IF(V269=0,"",ROUNDUP(V269/H269,0)*0.02039),"")</f>
        <v>6.1169999999999991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1500</v>
      </c>
      <c r="V271" s="56">
        <f t="shared" si="13"/>
        <v>1500</v>
      </c>
      <c r="W271" s="42">
        <f>IFERROR(IF(V271=0,"",ROUNDUP(V271/H271,0)*0.02039),"")</f>
        <v>2.0389999999999997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3350</v>
      </c>
      <c r="V273" s="56">
        <f t="shared" si="13"/>
        <v>3360</v>
      </c>
      <c r="W273" s="42">
        <f>IFERROR(IF(V273=0,"",ROUNDUP(V273/H273,0)*0.02039),"")</f>
        <v>4.5673599999999999</v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623.33333333333337</v>
      </c>
      <c r="V276" s="44">
        <f>IFERROR(V268/H268,"0")+IFERROR(V269/H269,"0")+IFERROR(V270/H270,"0")+IFERROR(V271/H271,"0")+IFERROR(V272/H272,"0")+IFERROR(V273/H273,"0")+IFERROR(V274/H274,"0")+IFERROR(V275/H275,"0")</f>
        <v>624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12.72336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9350</v>
      </c>
      <c r="V277" s="44">
        <f>IFERROR(SUM(V268:V275),"0")</f>
        <v>9360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3500</v>
      </c>
      <c r="V279" s="56">
        <f>IFERROR(IF(U279="",0,CEILING((U279/$H279),1)*$H279),"")</f>
        <v>3510</v>
      </c>
      <c r="W279" s="42">
        <f>IFERROR(IF(V279=0,"",ROUNDUP(V279/H279,0)*0.02175),"")</f>
        <v>5.0894999999999992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233.33333333333334</v>
      </c>
      <c r="V281" s="44">
        <f>IFERROR(V279/H279,"0")+IFERROR(V280/H280,"0")</f>
        <v>234</v>
      </c>
      <c r="W281" s="44">
        <f>IFERROR(IF(W279="",0,W279),"0")+IFERROR(IF(W280="",0,W280),"0")</f>
        <v>5.0894999999999992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3500</v>
      </c>
      <c r="V282" s="44">
        <f>IFERROR(SUM(V279:V280),"0")</f>
        <v>3510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4</v>
      </c>
      <c r="V333" s="56">
        <f t="shared" si="14"/>
        <v>4.2</v>
      </c>
      <c r="W333" s="42">
        <f t="shared" si="15"/>
        <v>1.004E-2</v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2</v>
      </c>
      <c r="V337" s="56">
        <f t="shared" si="14"/>
        <v>2.1</v>
      </c>
      <c r="W337" s="42">
        <f t="shared" si="15"/>
        <v>5.0200000000000002E-3</v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2.8571428571428568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3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1.506E-2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6</v>
      </c>
      <c r="V341" s="44">
        <f>IFERROR(SUM(V327:V339),"0")</f>
        <v>6.3000000000000007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4</v>
      </c>
      <c r="V366" s="56">
        <f t="shared" ref="V366:V371" si="16">IFERROR(IF(U366="",0,CEILING((U366/$H366),1)*$H366),"")</f>
        <v>4.2</v>
      </c>
      <c r="W366" s="42">
        <f>IFERROR(IF(V366=0,"",ROUNDUP(V366/H366,0)*0.00753),"")</f>
        <v>7.5300000000000002E-3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4</v>
      </c>
      <c r="V370" s="56">
        <f t="shared" si="16"/>
        <v>4.2</v>
      </c>
      <c r="W370" s="42">
        <f>IFERROR(IF(V370=0,"",ROUNDUP(V370/H370,0)*0.00502),"")</f>
        <v>1.004E-2</v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2.8571428571428568</v>
      </c>
      <c r="V372" s="44">
        <f>IFERROR(V366/H366,"0")+IFERROR(V367/H367,"0")+IFERROR(V368/H368,"0")+IFERROR(V369/H369,"0")+IFERROR(V370/H370,"0")+IFERROR(V371/H371,"0")</f>
        <v>3</v>
      </c>
      <c r="W372" s="44">
        <f>IFERROR(IF(W366="",0,W366),"0")+IFERROR(IF(W367="",0,W367),"0")+IFERROR(IF(W368="",0,W368),"0")+IFERROR(IF(W369="",0,W369),"0")+IFERROR(IF(W370="",0,W370),"0")+IFERROR(IF(W371="",0,W371),"0")</f>
        <v>1.7570000000000002E-2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8</v>
      </c>
      <c r="V373" s="44">
        <f>IFERROR(SUM(V366:V371),"0")</f>
        <v>8.4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300</v>
      </c>
      <c r="V386" s="56">
        <f t="shared" si="17"/>
        <v>300.96000000000004</v>
      </c>
      <c r="W386" s="42">
        <f>IFERROR(IF(V386=0,"",ROUNDUP(V386/H386,0)*0.01196),"")</f>
        <v>0.68171999999999999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200</v>
      </c>
      <c r="V388" s="56">
        <f t="shared" si="17"/>
        <v>200.64000000000001</v>
      </c>
      <c r="W388" s="42">
        <f>IFERROR(IF(V388=0,"",ROUNDUP(V388/H388,0)*0.01196),"")</f>
        <v>0.45448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94.696969696969688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95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1.1362000000000001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500</v>
      </c>
      <c r="V396" s="44">
        <f>IFERROR(SUM(V385:V394),"0")</f>
        <v>501.6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300</v>
      </c>
      <c r="V398" s="56">
        <f>IFERROR(IF(U398="",0,CEILING((U398/$H398),1)*$H398),"")</f>
        <v>300.96000000000004</v>
      </c>
      <c r="W398" s="42">
        <f>IFERROR(IF(V398=0,"",ROUNDUP(V398/H398,0)*0.01196),"")</f>
        <v>0.68171999999999999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56.818181818181813</v>
      </c>
      <c r="V400" s="44">
        <f>IFERROR(V398/H398,"0")+IFERROR(V399/H399,"0")</f>
        <v>57.000000000000007</v>
      </c>
      <c r="W400" s="44">
        <f>IFERROR(IF(W398="",0,W398),"0")+IFERROR(IF(W399="",0,W399),"0")</f>
        <v>0.68171999999999999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300</v>
      </c>
      <c r="V401" s="44">
        <f>IFERROR(SUM(V398:V399),"0")</f>
        <v>300.96000000000004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100</v>
      </c>
      <c r="V404" s="56">
        <f t="shared" si="18"/>
        <v>100.32000000000001</v>
      </c>
      <c r="W404" s="42">
        <f>IFERROR(IF(V404=0,"",ROUNDUP(V404/H404,0)*0.01196),"")</f>
        <v>0.22724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100</v>
      </c>
      <c r="V405" s="56">
        <f t="shared" si="18"/>
        <v>100.32000000000001</v>
      </c>
      <c r="W405" s="42">
        <f>IFERROR(IF(V405=0,"",ROUNDUP(V405/H405,0)*0.01196),"")</f>
        <v>0.22724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37.878787878787875</v>
      </c>
      <c r="V412" s="44">
        <f>IFERROR(V403/H403,"0")+IFERROR(V404/H404,"0")+IFERROR(V405/H405,"0")+IFERROR(V406/H406,"0")+IFERROR(V407/H407,"0")+IFERROR(V408/H408,"0")+IFERROR(V409/H409,"0")+IFERROR(V410/H410,"0")+IFERROR(V411/H411,"0")</f>
        <v>38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0.45448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200</v>
      </c>
      <c r="V413" s="44">
        <f>IFERROR(SUM(V403:V411),"0")</f>
        <v>200.64000000000001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18002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18075.3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18728.314093314086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18805.451999999997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29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29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19453.314093314086</v>
      </c>
      <c r="V445" s="44">
        <f>GrossWeightTotalR+PalletQtyTotalR*25</f>
        <v>19530.451999999997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1517.8419111752446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1526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30.130679999999991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604.80000000000007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654.6</v>
      </c>
      <c r="F452" s="53">
        <f>IFERROR(V122*1,"0")+IFERROR(V123*1,"0")+IFERROR(V124*1,"0")+IFERROR(V125*1,"0")</f>
        <v>105.3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2822.7000000000003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12870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6.3000000000000007</v>
      </c>
      <c r="N452" s="53">
        <f>IFERROR(V361*1,"0")+IFERROR(V362*1,"0")+IFERROR(V366*1,"0")+IFERROR(V367*1,"0")+IFERROR(V368*1,"0")+IFERROR(V369*1,"0")+IFERROR(V370*1,"0")+IFERROR(V371*1,"0")+IFERROR(V375*1,"0")+IFERROR(V379*1,"0")</f>
        <v>8.4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1003.2000000000002</v>
      </c>
      <c r="P452" s="53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2023-08-18T06:43:04Z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